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daattikis-my.sharepoint.com/personal/v_belekou_edaattikis_gr/Documents/DEPA INFRA/PLANNING/DEVELOPMENT PLAN 2024-2028/DP 24-28_SHARED WORKSPACE/RAEWW files/"/>
    </mc:Choice>
  </mc:AlternateContent>
  <xr:revisionPtr revIDLastSave="2327" documentId="13_ncr:1_{4E7A2AA6-1515-4DF2-905C-5D6E712D65AA}" xr6:coauthVersionLast="47" xr6:coauthVersionMax="47" xr10:uidLastSave="{5808C3F1-31B9-425A-BD17-B3BE00505816}"/>
  <bookViews>
    <workbookView xWindow="-110" yWindow="-110" windowWidth="25820" windowHeight="14020" tabRatio="713" xr2:uid="{66BABBE6-436B-461F-8541-DA345D0E73E7}"/>
  </bookViews>
  <sheets>
    <sheet name="Αρχική σελίδα" sheetId="17" r:id="rId1"/>
    <sheet name="Ανάλυση δήμων -&gt;" sheetId="21" r:id="rId2"/>
    <sheet name="Γενική περιγραφή" sheetId="28" r:id="rId3"/>
    <sheet name="Ανάλυση για νέους πελάτες" sheetId="26" r:id="rId4"/>
    <sheet name="Ανάπτυξη δικτύου" sheetId="4" r:id="rId5"/>
    <sheet name="Συνδέσεις" sheetId="5" r:id="rId6"/>
    <sheet name="Μετρητές" sheetId="29" r:id="rId7"/>
    <sheet name="Πελάτες" sheetId="6" r:id="rId8"/>
    <sheet name="Μέση ετήσια κατανάλωση" sheetId="12" r:id="rId9"/>
    <sheet name="Διανεμόμενες ποσότητες αερίου" sheetId="7" r:id="rId10"/>
    <sheet name="Παραδοχές μοναδιαίου κόστους" sheetId="19" r:id="rId11"/>
    <sheet name="Επενδύσεις" sheetId="27" r:id="rId12"/>
    <sheet name="Παραδοχές διείσδυσης - κάλυψης" sheetId="9" r:id="rId13"/>
    <sheet name="Δείκτες διείσδυσης - 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30" l="1"/>
  <c r="E127" i="30"/>
  <c r="E122" i="30"/>
  <c r="E117" i="30"/>
  <c r="E112" i="30"/>
  <c r="E107" i="30"/>
  <c r="E102" i="30"/>
  <c r="N37" i="26"/>
  <c r="O37" i="26"/>
  <c r="P37" i="26"/>
  <c r="Q37" i="26"/>
  <c r="M37" i="26"/>
  <c r="N36" i="26"/>
  <c r="O36" i="26"/>
  <c r="P36" i="26"/>
  <c r="Q36" i="26"/>
  <c r="M36" i="26"/>
  <c r="N13" i="26"/>
  <c r="O13" i="26"/>
  <c r="P13" i="26"/>
  <c r="Q13" i="26"/>
  <c r="N14" i="26"/>
  <c r="O14" i="26"/>
  <c r="P14" i="26"/>
  <c r="Q14" i="26"/>
  <c r="N15" i="26"/>
  <c r="O15" i="26"/>
  <c r="P15" i="26"/>
  <c r="Q15" i="26"/>
  <c r="N16" i="26"/>
  <c r="O16" i="26"/>
  <c r="P16" i="26"/>
  <c r="Q16" i="26"/>
  <c r="N17" i="26"/>
  <c r="O17" i="26"/>
  <c r="P17" i="26"/>
  <c r="Q17" i="26"/>
  <c r="N18" i="26"/>
  <c r="O18" i="26"/>
  <c r="P18" i="26"/>
  <c r="Q18" i="26"/>
  <c r="N19" i="26"/>
  <c r="O19" i="26"/>
  <c r="P19" i="26"/>
  <c r="Q19" i="26"/>
  <c r="N20" i="26"/>
  <c r="O20" i="26"/>
  <c r="P20" i="26"/>
  <c r="Q20" i="26"/>
  <c r="N21" i="26"/>
  <c r="O21" i="26"/>
  <c r="P21" i="26"/>
  <c r="Q21" i="26"/>
  <c r="N22" i="26"/>
  <c r="O22" i="26"/>
  <c r="P22" i="26"/>
  <c r="Q22" i="26"/>
  <c r="N23" i="26"/>
  <c r="O23" i="26"/>
  <c r="P23" i="26"/>
  <c r="Q23" i="26"/>
  <c r="N24" i="26"/>
  <c r="O24" i="26"/>
  <c r="P24" i="26"/>
  <c r="Q24" i="26"/>
  <c r="N25" i="26"/>
  <c r="O25" i="26"/>
  <c r="P25" i="26"/>
  <c r="Q25" i="26"/>
  <c r="N26" i="26"/>
  <c r="O26" i="26"/>
  <c r="P26" i="26"/>
  <c r="Q26" i="26"/>
  <c r="N27" i="26"/>
  <c r="O27" i="26"/>
  <c r="P27" i="26"/>
  <c r="Q27" i="26"/>
  <c r="N28" i="26"/>
  <c r="O28" i="26"/>
  <c r="P28" i="26"/>
  <c r="Q28" i="26"/>
  <c r="N29" i="26"/>
  <c r="O29" i="26"/>
  <c r="P29" i="26"/>
  <c r="Q29" i="26"/>
  <c r="N30" i="26"/>
  <c r="O30" i="26"/>
  <c r="P30" i="26"/>
  <c r="Q30" i="26"/>
  <c r="N31" i="26"/>
  <c r="O31" i="26"/>
  <c r="P31" i="26"/>
  <c r="Q31" i="26"/>
  <c r="N32" i="26"/>
  <c r="O32" i="26"/>
  <c r="P32" i="26"/>
  <c r="Q32" i="26"/>
  <c r="N33" i="26"/>
  <c r="O33" i="26"/>
  <c r="P33" i="26"/>
  <c r="Q33" i="26"/>
  <c r="N34" i="26"/>
  <c r="O34" i="26"/>
  <c r="P34" i="26"/>
  <c r="Q34" i="26"/>
  <c r="M14" i="26"/>
  <c r="M15" i="26"/>
  <c r="M16" i="26"/>
  <c r="M17" i="26"/>
  <c r="M18" i="26"/>
  <c r="M19" i="26"/>
  <c r="M20" i="26"/>
  <c r="M21" i="26"/>
  <c r="M22" i="26"/>
  <c r="M23" i="26"/>
  <c r="M24" i="26"/>
  <c r="M25" i="26"/>
  <c r="M26" i="26"/>
  <c r="M27" i="26"/>
  <c r="M28" i="26"/>
  <c r="M29" i="26"/>
  <c r="M30" i="26"/>
  <c r="M31" i="26"/>
  <c r="M32" i="26"/>
  <c r="M33" i="26"/>
  <c r="M34" i="26"/>
  <c r="M13" i="26"/>
  <c r="Q35" i="26"/>
  <c r="P35" i="26"/>
  <c r="O35" i="26"/>
  <c r="N35" i="26"/>
  <c r="M35" i="26"/>
  <c r="Q12" i="26"/>
  <c r="P12" i="26"/>
  <c r="O12" i="26"/>
  <c r="N12" i="26"/>
  <c r="M12" i="26"/>
  <c r="I35" i="27"/>
  <c r="E35" i="27"/>
  <c r="F35" i="27"/>
  <c r="G35" i="27"/>
  <c r="H35" i="27"/>
  <c r="D35" i="27"/>
  <c r="AH15" i="4"/>
  <c r="J168" i="18"/>
  <c r="J164" i="18"/>
  <c r="J165" i="18"/>
  <c r="J166" i="18"/>
  <c r="J167" i="18"/>
  <c r="J158" i="18"/>
  <c r="J159" i="18"/>
  <c r="J160" i="18"/>
  <c r="J161" i="18"/>
  <c r="J162" i="18"/>
  <c r="J163" i="18"/>
  <c r="J153" i="18"/>
  <c r="J154" i="18"/>
  <c r="J155" i="18"/>
  <c r="J156" i="18"/>
  <c r="J157" i="18"/>
  <c r="J148" i="18"/>
  <c r="J149" i="18"/>
  <c r="J150" i="18"/>
  <c r="J151" i="18"/>
  <c r="J152" i="18"/>
  <c r="J147" i="18"/>
  <c r="J60" i="18"/>
  <c r="J54" i="18"/>
  <c r="J55" i="18"/>
  <c r="J56" i="18"/>
  <c r="J57" i="18"/>
  <c r="J58" i="18"/>
  <c r="J59" i="18"/>
  <c r="J50" i="18"/>
  <c r="J51" i="18"/>
  <c r="J52" i="18"/>
  <c r="J53" i="18"/>
  <c r="J46" i="18"/>
  <c r="J47" i="18"/>
  <c r="J48" i="18"/>
  <c r="J49" i="18"/>
  <c r="J40" i="18"/>
  <c r="J41" i="18"/>
  <c r="J42" i="18"/>
  <c r="J43" i="18"/>
  <c r="J44" i="18"/>
  <c r="J45" i="18"/>
  <c r="J39" i="18"/>
  <c r="J111" i="18"/>
  <c r="J112" i="18"/>
  <c r="J113" i="18"/>
  <c r="J114" i="18"/>
  <c r="J108" i="18"/>
  <c r="J109" i="18"/>
  <c r="J110" i="18"/>
  <c r="J105" i="18"/>
  <c r="J106" i="18"/>
  <c r="J107" i="18"/>
  <c r="J103" i="18"/>
  <c r="J104" i="18"/>
  <c r="J94" i="18"/>
  <c r="J95" i="18"/>
  <c r="J96" i="18"/>
  <c r="J97" i="18"/>
  <c r="J98" i="18"/>
  <c r="J99" i="18"/>
  <c r="J100" i="18"/>
  <c r="J101" i="18"/>
  <c r="J102" i="18"/>
  <c r="J93" i="18"/>
  <c r="J32" i="18"/>
  <c r="J33" i="18"/>
  <c r="J34" i="18"/>
  <c r="J28" i="18"/>
  <c r="J29" i="18"/>
  <c r="J30" i="18"/>
  <c r="J31" i="18"/>
  <c r="J26" i="18"/>
  <c r="J27" i="18"/>
  <c r="J13" i="18"/>
  <c r="J14" i="18"/>
  <c r="J15" i="18"/>
  <c r="J16" i="18"/>
  <c r="J17" i="18"/>
  <c r="J18" i="18"/>
  <c r="J19" i="18"/>
  <c r="J20" i="18"/>
  <c r="J21" i="18"/>
  <c r="J22" i="18"/>
  <c r="J23" i="18"/>
  <c r="J24" i="18"/>
  <c r="J25" i="18"/>
  <c r="J12" i="18"/>
  <c r="H12" i="18"/>
  <c r="P253" i="4"/>
  <c r="P250" i="4"/>
  <c r="P251" i="4"/>
  <c r="P252" i="4"/>
  <c r="P245" i="4"/>
  <c r="P246" i="4"/>
  <c r="P247" i="4"/>
  <c r="P248" i="4"/>
  <c r="P249" i="4"/>
  <c r="P244" i="4"/>
  <c r="AE104" i="30"/>
  <c r="AA103" i="30"/>
  <c r="AB103" i="30"/>
  <c r="AC103" i="30"/>
  <c r="AD103" i="30"/>
  <c r="Z103" i="30"/>
  <c r="AA102" i="30"/>
  <c r="AB102" i="30"/>
  <c r="AC102" i="30"/>
  <c r="AD102" i="30"/>
  <c r="Z102" i="30"/>
  <c r="AA101" i="30"/>
  <c r="AB101" i="30"/>
  <c r="AC101" i="30"/>
  <c r="AD101" i="30"/>
  <c r="Z101" i="30"/>
  <c r="AA100" i="30"/>
  <c r="AB100" i="30"/>
  <c r="AC100" i="30"/>
  <c r="AD100" i="30"/>
  <c r="Z100" i="30"/>
  <c r="AA99" i="30"/>
  <c r="AB99" i="30"/>
  <c r="AC99" i="30"/>
  <c r="AD99" i="30"/>
  <c r="Z99" i="30"/>
  <c r="AE103" i="30"/>
  <c r="AE102" i="30"/>
  <c r="AE101" i="30"/>
  <c r="AE100" i="30"/>
  <c r="AE99" i="30"/>
  <c r="AD98" i="30"/>
  <c r="AC98" i="30"/>
  <c r="AB98" i="30"/>
  <c r="AA98" i="30"/>
  <c r="Z98" i="30"/>
  <c r="AE98" i="30" s="1"/>
  <c r="P101" i="30"/>
  <c r="V128" i="7"/>
  <c r="T101" i="30"/>
  <c r="O101" i="30"/>
  <c r="S104" i="30"/>
  <c r="R104" i="30"/>
  <c r="Q104" i="30"/>
  <c r="P104" i="30"/>
  <c r="O104" i="30"/>
  <c r="S103" i="30"/>
  <c r="R103" i="30"/>
  <c r="Q103" i="30"/>
  <c r="P103" i="30"/>
  <c r="O103" i="30"/>
  <c r="S102" i="30"/>
  <c r="R102" i="30"/>
  <c r="Q102" i="30"/>
  <c r="P102" i="30"/>
  <c r="O102" i="30"/>
  <c r="S101" i="30"/>
  <c r="R101" i="30"/>
  <c r="Q101" i="30"/>
  <c r="T102" i="30"/>
  <c r="T103" i="30"/>
  <c r="T104" i="30"/>
  <c r="T99" i="30"/>
  <c r="T100" i="30"/>
  <c r="S100" i="30"/>
  <c r="R100" i="30"/>
  <c r="Q100" i="30"/>
  <c r="P100" i="30"/>
  <c r="S99" i="30"/>
  <c r="R99" i="30"/>
  <c r="Q99" i="30"/>
  <c r="P99" i="30"/>
  <c r="O100" i="30"/>
  <c r="O99" i="30"/>
  <c r="P98" i="30"/>
  <c r="Q98" i="30"/>
  <c r="R98" i="30"/>
  <c r="S98" i="30"/>
  <c r="O98" i="30"/>
  <c r="T98" i="30" s="1"/>
  <c r="AF33" i="30"/>
  <c r="AE33" i="30"/>
  <c r="AD33" i="30"/>
  <c r="AC33" i="30"/>
  <c r="AB33" i="30"/>
  <c r="AF45" i="30"/>
  <c r="AE45" i="30"/>
  <c r="AD45" i="30"/>
  <c r="AC45" i="30"/>
  <c r="AB45" i="30"/>
  <c r="AF43" i="30"/>
  <c r="AE43" i="30"/>
  <c r="AD43" i="30"/>
  <c r="AC43" i="30"/>
  <c r="AB43" i="30"/>
  <c r="AF41" i="30"/>
  <c r="AE41" i="30"/>
  <c r="AD41" i="30"/>
  <c r="AC41" i="30"/>
  <c r="AB41" i="30"/>
  <c r="AF39" i="30"/>
  <c r="AE39" i="30"/>
  <c r="AD39" i="30"/>
  <c r="AC39" i="30"/>
  <c r="AB39" i="30"/>
  <c r="AF37" i="30"/>
  <c r="AE37" i="30"/>
  <c r="AD37" i="30"/>
  <c r="AC37" i="30"/>
  <c r="AB37" i="30"/>
  <c r="AF35" i="30"/>
  <c r="AE35" i="30"/>
  <c r="AD35" i="30"/>
  <c r="AC35" i="30"/>
  <c r="AB35" i="30"/>
  <c r="T43" i="30"/>
  <c r="T41" i="30"/>
  <c r="T39" i="30"/>
  <c r="T37" i="30"/>
  <c r="T35" i="30"/>
  <c r="U33" i="30"/>
  <c r="U43" i="30"/>
  <c r="U41" i="30"/>
  <c r="U39" i="30"/>
  <c r="U37" i="30"/>
  <c r="U35" i="30"/>
  <c r="Q35" i="30"/>
  <c r="AA80" i="5"/>
  <c r="F33" i="30"/>
  <c r="Q39" i="30"/>
  <c r="T33" i="30"/>
  <c r="S43" i="30"/>
  <c r="R43" i="30"/>
  <c r="S41" i="30"/>
  <c r="R41" i="30"/>
  <c r="Q41" i="30"/>
  <c r="Q43" i="30"/>
  <c r="S39" i="30"/>
  <c r="S37" i="30"/>
  <c r="R39" i="30"/>
  <c r="Q37" i="30"/>
  <c r="S35" i="30"/>
  <c r="R35" i="30"/>
  <c r="Q36" i="30"/>
  <c r="AA46" i="30"/>
  <c r="AG45" i="30"/>
  <c r="AA45" i="30"/>
  <c r="AA44" i="30"/>
  <c r="AG43" i="30"/>
  <c r="AA43" i="30"/>
  <c r="AA42" i="30"/>
  <c r="AG41" i="30"/>
  <c r="AA41" i="30"/>
  <c r="AA40" i="30"/>
  <c r="AG39" i="30"/>
  <c r="AA39" i="30"/>
  <c r="AA38" i="30"/>
  <c r="AG37" i="30"/>
  <c r="AA37" i="30"/>
  <c r="AA36" i="30"/>
  <c r="AG35" i="30"/>
  <c r="AA35" i="30"/>
  <c r="AA34" i="30"/>
  <c r="AA33" i="30"/>
  <c r="AF32" i="30"/>
  <c r="AE32" i="30"/>
  <c r="AD32" i="30"/>
  <c r="AC32" i="30"/>
  <c r="AB32" i="30"/>
  <c r="AG32" i="30" s="1"/>
  <c r="AA32" i="30"/>
  <c r="P46" i="30"/>
  <c r="U45" i="30"/>
  <c r="T45" i="30"/>
  <c r="S45" i="30"/>
  <c r="R45" i="30"/>
  <c r="Q45" i="30"/>
  <c r="V45" i="30" s="1"/>
  <c r="P45" i="30"/>
  <c r="P44" i="30"/>
  <c r="V43" i="30"/>
  <c r="P43" i="30"/>
  <c r="P42" i="30"/>
  <c r="V41" i="30"/>
  <c r="P41" i="30"/>
  <c r="P40" i="30"/>
  <c r="V39" i="30"/>
  <c r="P39" i="30"/>
  <c r="P38" i="30"/>
  <c r="P37" i="30"/>
  <c r="P36" i="30"/>
  <c r="V35" i="30"/>
  <c r="P35" i="30"/>
  <c r="P34" i="30"/>
  <c r="S33" i="30"/>
  <c r="Q33" i="30"/>
  <c r="AG33" i="30" s="1"/>
  <c r="P33" i="30"/>
  <c r="U32" i="30"/>
  <c r="T32" i="30"/>
  <c r="S32" i="30"/>
  <c r="R32" i="30"/>
  <c r="Q32" i="30"/>
  <c r="V32" i="30" s="1"/>
  <c r="P32" i="30"/>
  <c r="F98" i="30"/>
  <c r="U26" i="30"/>
  <c r="T26" i="30"/>
  <c r="S26" i="30"/>
  <c r="R26" i="30"/>
  <c r="Q26" i="30"/>
  <c r="P27" i="30"/>
  <c r="U24" i="30"/>
  <c r="T24" i="30"/>
  <c r="S24" i="30"/>
  <c r="R24" i="30"/>
  <c r="Q24" i="30"/>
  <c r="P25" i="30"/>
  <c r="P26" i="30"/>
  <c r="P24" i="30"/>
  <c r="AF20" i="30"/>
  <c r="AE20" i="30"/>
  <c r="AD20" i="30"/>
  <c r="AC20" i="30"/>
  <c r="AB20" i="30"/>
  <c r="AA21" i="30"/>
  <c r="AA20" i="30"/>
  <c r="U20" i="30"/>
  <c r="T20" i="30"/>
  <c r="S20" i="30"/>
  <c r="R20" i="30"/>
  <c r="Q20" i="30"/>
  <c r="P21" i="30"/>
  <c r="P20" i="30"/>
  <c r="AF18" i="30"/>
  <c r="AE18" i="30"/>
  <c r="AD18" i="30"/>
  <c r="AC18" i="30"/>
  <c r="AB18" i="30"/>
  <c r="AA19" i="30"/>
  <c r="AA18" i="30"/>
  <c r="U18" i="30"/>
  <c r="T18" i="30"/>
  <c r="S18" i="30"/>
  <c r="R18" i="30"/>
  <c r="Q18" i="30"/>
  <c r="P19" i="30"/>
  <c r="P18" i="30"/>
  <c r="AF16" i="30"/>
  <c r="AE16" i="30"/>
  <c r="AD16" i="30"/>
  <c r="AC16" i="30"/>
  <c r="AB16" i="30"/>
  <c r="AA16" i="30"/>
  <c r="AA17" i="30"/>
  <c r="AF14" i="30"/>
  <c r="AE14" i="30"/>
  <c r="AD14" i="30"/>
  <c r="AC14" i="30"/>
  <c r="AB14" i="30"/>
  <c r="AA14" i="30"/>
  <c r="AB15" i="30"/>
  <c r="AA15" i="30"/>
  <c r="U14" i="30"/>
  <c r="T14" i="30"/>
  <c r="S14" i="30"/>
  <c r="R14" i="30"/>
  <c r="Q14" i="30"/>
  <c r="P14" i="30"/>
  <c r="AF13" i="30"/>
  <c r="AF12" i="30"/>
  <c r="AE12" i="30"/>
  <c r="AD12" i="30"/>
  <c r="U12" i="30"/>
  <c r="T12" i="30"/>
  <c r="S12" i="30"/>
  <c r="AC12" i="30"/>
  <c r="AB12" i="30"/>
  <c r="AA13" i="30"/>
  <c r="AA12" i="30"/>
  <c r="V12" i="30"/>
  <c r="R12" i="30"/>
  <c r="Q13" i="30"/>
  <c r="Q12" i="30"/>
  <c r="P13" i="30"/>
  <c r="P12" i="30"/>
  <c r="O443" i="4"/>
  <c r="O444" i="4"/>
  <c r="O445" i="4"/>
  <c r="O432" i="4"/>
  <c r="O433" i="4"/>
  <c r="O434" i="4"/>
  <c r="O435" i="4"/>
  <c r="O436" i="4"/>
  <c r="O437" i="4"/>
  <c r="O438" i="4"/>
  <c r="O439" i="4"/>
  <c r="O440" i="4"/>
  <c r="O441" i="4"/>
  <c r="O442" i="4"/>
  <c r="N443" i="4"/>
  <c r="N444" i="4"/>
  <c r="N445" i="4"/>
  <c r="N432" i="4"/>
  <c r="N433" i="4"/>
  <c r="N434" i="4"/>
  <c r="N435" i="4"/>
  <c r="N436" i="4"/>
  <c r="N437" i="4"/>
  <c r="N438" i="4"/>
  <c r="N439" i="4"/>
  <c r="N440" i="4"/>
  <c r="N441" i="4"/>
  <c r="N442" i="4"/>
  <c r="M432" i="4"/>
  <c r="M433" i="4"/>
  <c r="M434" i="4"/>
  <c r="M435" i="4"/>
  <c r="M436" i="4"/>
  <c r="M437" i="4"/>
  <c r="M438" i="4"/>
  <c r="M439" i="4"/>
  <c r="M440" i="4"/>
  <c r="M441" i="4"/>
  <c r="M442" i="4"/>
  <c r="M443" i="4"/>
  <c r="M444" i="4"/>
  <c r="M445" i="4"/>
  <c r="L442" i="4"/>
  <c r="L443" i="4"/>
  <c r="L444" i="4"/>
  <c r="L445" i="4"/>
  <c r="L432" i="4"/>
  <c r="L433" i="4"/>
  <c r="L434" i="4"/>
  <c r="L435" i="4"/>
  <c r="L436" i="4"/>
  <c r="L437" i="4"/>
  <c r="L438" i="4"/>
  <c r="L439" i="4"/>
  <c r="L440" i="4"/>
  <c r="L441" i="4"/>
  <c r="K442" i="4"/>
  <c r="K443" i="4"/>
  <c r="K444" i="4"/>
  <c r="K445" i="4"/>
  <c r="K432" i="4"/>
  <c r="K433" i="4"/>
  <c r="K434" i="4"/>
  <c r="K435" i="4"/>
  <c r="K436" i="4"/>
  <c r="K437" i="4"/>
  <c r="K438" i="4"/>
  <c r="K439" i="4"/>
  <c r="K440" i="4"/>
  <c r="K441" i="4"/>
  <c r="J443" i="4"/>
  <c r="J444" i="4"/>
  <c r="J445" i="4"/>
  <c r="J432" i="4"/>
  <c r="J433" i="4"/>
  <c r="J434" i="4"/>
  <c r="J435" i="4"/>
  <c r="J436" i="4"/>
  <c r="J437" i="4"/>
  <c r="J438" i="4"/>
  <c r="J439" i="4"/>
  <c r="J440" i="4"/>
  <c r="J441" i="4"/>
  <c r="J442" i="4"/>
  <c r="I442" i="4"/>
  <c r="I443" i="4"/>
  <c r="I444" i="4"/>
  <c r="I445" i="4"/>
  <c r="I432" i="4"/>
  <c r="I433" i="4"/>
  <c r="I434" i="4"/>
  <c r="I435" i="4"/>
  <c r="I436" i="4"/>
  <c r="I437" i="4"/>
  <c r="I438" i="4"/>
  <c r="I439" i="4"/>
  <c r="I440" i="4"/>
  <c r="I441" i="4"/>
  <c r="H443" i="4"/>
  <c r="H444" i="4"/>
  <c r="H445" i="4"/>
  <c r="H432" i="4"/>
  <c r="H433" i="4"/>
  <c r="H434" i="4"/>
  <c r="H435" i="4"/>
  <c r="H436" i="4"/>
  <c r="H437" i="4"/>
  <c r="H438" i="4"/>
  <c r="H439" i="4"/>
  <c r="H440" i="4"/>
  <c r="H441" i="4"/>
  <c r="H442" i="4"/>
  <c r="G441" i="4"/>
  <c r="G442" i="4"/>
  <c r="G443" i="4"/>
  <c r="G444" i="4"/>
  <c r="G445" i="4"/>
  <c r="G432" i="4"/>
  <c r="G433" i="4"/>
  <c r="G434" i="4"/>
  <c r="G435" i="4"/>
  <c r="G436" i="4"/>
  <c r="G437" i="4"/>
  <c r="G438" i="4"/>
  <c r="G439" i="4"/>
  <c r="G440" i="4"/>
  <c r="F440" i="4"/>
  <c r="F441" i="4"/>
  <c r="F442" i="4"/>
  <c r="F443" i="4"/>
  <c r="F444" i="4"/>
  <c r="F445" i="4"/>
  <c r="F432" i="4"/>
  <c r="F433" i="4"/>
  <c r="F434" i="4"/>
  <c r="F435" i="4"/>
  <c r="F436" i="4"/>
  <c r="F437" i="4"/>
  <c r="F438" i="4"/>
  <c r="F439" i="4"/>
  <c r="E443" i="4"/>
  <c r="E444" i="4"/>
  <c r="E445" i="4"/>
  <c r="E432" i="4"/>
  <c r="E433" i="4"/>
  <c r="E434" i="4"/>
  <c r="E435" i="4"/>
  <c r="E436" i="4"/>
  <c r="E437" i="4"/>
  <c r="E438" i="4"/>
  <c r="E439" i="4"/>
  <c r="E440" i="4"/>
  <c r="E441" i="4"/>
  <c r="E442" i="4"/>
  <c r="D443" i="4"/>
  <c r="D444" i="4"/>
  <c r="D445" i="4"/>
  <c r="D433" i="4"/>
  <c r="D434" i="4"/>
  <c r="D435" i="4"/>
  <c r="D436" i="4"/>
  <c r="D437" i="4"/>
  <c r="D438" i="4"/>
  <c r="D439" i="4"/>
  <c r="D440" i="4"/>
  <c r="D441" i="4"/>
  <c r="D442" i="4"/>
  <c r="D432" i="4"/>
  <c r="O431" i="4"/>
  <c r="O446" i="4" s="1"/>
  <c r="N431" i="4"/>
  <c r="N446" i="4" s="1"/>
  <c r="M431" i="4"/>
  <c r="M446" i="4" s="1"/>
  <c r="L431" i="4"/>
  <c r="L446" i="4" s="1"/>
  <c r="K431" i="4"/>
  <c r="K446" i="4" s="1"/>
  <c r="J431" i="4"/>
  <c r="J446" i="4" s="1"/>
  <c r="I431" i="4"/>
  <c r="I446" i="4" s="1"/>
  <c r="H431" i="4"/>
  <c r="H446" i="4" s="1"/>
  <c r="G431" i="4"/>
  <c r="G446" i="4" s="1"/>
  <c r="F431" i="4"/>
  <c r="F446" i="4" s="1"/>
  <c r="E431" i="4"/>
  <c r="E446" i="4" s="1"/>
  <c r="D431" i="4"/>
  <c r="D446" i="4" s="1"/>
  <c r="C431" i="4"/>
  <c r="C440" i="4"/>
  <c r="C441" i="4"/>
  <c r="C442" i="4"/>
  <c r="C443" i="4"/>
  <c r="C444" i="4"/>
  <c r="C445" i="4"/>
  <c r="C432" i="4"/>
  <c r="C433" i="4"/>
  <c r="C434" i="4"/>
  <c r="C435" i="4"/>
  <c r="C436" i="4"/>
  <c r="C437" i="4"/>
  <c r="C438" i="4"/>
  <c r="C439" i="4"/>
  <c r="O423" i="4"/>
  <c r="O424" i="4"/>
  <c r="O425" i="4"/>
  <c r="O426" i="4"/>
  <c r="O427" i="4"/>
  <c r="O414" i="4"/>
  <c r="O415" i="4"/>
  <c r="O416" i="4"/>
  <c r="O417" i="4"/>
  <c r="O418" i="4"/>
  <c r="O419" i="4"/>
  <c r="O420" i="4"/>
  <c r="O421" i="4"/>
  <c r="O422" i="4"/>
  <c r="N422" i="4"/>
  <c r="N423" i="4"/>
  <c r="N424" i="4"/>
  <c r="N425" i="4"/>
  <c r="N426" i="4"/>
  <c r="N427" i="4"/>
  <c r="N414" i="4"/>
  <c r="N415" i="4"/>
  <c r="N416" i="4"/>
  <c r="N417" i="4"/>
  <c r="N418" i="4"/>
  <c r="N419" i="4"/>
  <c r="N420" i="4"/>
  <c r="N421" i="4"/>
  <c r="M423" i="4"/>
  <c r="M424" i="4"/>
  <c r="M425" i="4"/>
  <c r="M426" i="4"/>
  <c r="M427" i="4"/>
  <c r="M414" i="4"/>
  <c r="M415" i="4"/>
  <c r="M416" i="4"/>
  <c r="M417" i="4"/>
  <c r="M418" i="4"/>
  <c r="M419" i="4"/>
  <c r="M420" i="4"/>
  <c r="M421" i="4"/>
  <c r="M422" i="4"/>
  <c r="L424" i="4"/>
  <c r="L425" i="4"/>
  <c r="L426" i="4"/>
  <c r="L427" i="4"/>
  <c r="L414" i="4"/>
  <c r="L415" i="4"/>
  <c r="L416" i="4"/>
  <c r="L417" i="4"/>
  <c r="L418" i="4"/>
  <c r="L419" i="4"/>
  <c r="L420" i="4"/>
  <c r="L421" i="4"/>
  <c r="L422" i="4"/>
  <c r="L423" i="4"/>
  <c r="K426" i="4"/>
  <c r="K427" i="4"/>
  <c r="K414" i="4"/>
  <c r="K415" i="4"/>
  <c r="K416" i="4"/>
  <c r="K417" i="4"/>
  <c r="K418" i="4"/>
  <c r="K419" i="4"/>
  <c r="K420" i="4"/>
  <c r="K421" i="4"/>
  <c r="K422" i="4"/>
  <c r="K423" i="4"/>
  <c r="K424" i="4"/>
  <c r="K425" i="4"/>
  <c r="J425" i="4"/>
  <c r="J426" i="4"/>
  <c r="J427" i="4"/>
  <c r="J414" i="4"/>
  <c r="J415" i="4"/>
  <c r="J416" i="4"/>
  <c r="J417" i="4"/>
  <c r="J418" i="4"/>
  <c r="J419" i="4"/>
  <c r="J420" i="4"/>
  <c r="J421" i="4"/>
  <c r="J422" i="4"/>
  <c r="J423" i="4"/>
  <c r="J424" i="4"/>
  <c r="I422" i="4"/>
  <c r="I423" i="4"/>
  <c r="I424" i="4"/>
  <c r="I425" i="4"/>
  <c r="I426" i="4"/>
  <c r="I427" i="4"/>
  <c r="I414" i="4"/>
  <c r="I415" i="4"/>
  <c r="I416" i="4"/>
  <c r="I417" i="4"/>
  <c r="I418" i="4"/>
  <c r="I419" i="4"/>
  <c r="I420" i="4"/>
  <c r="I421" i="4"/>
  <c r="H424" i="4"/>
  <c r="H425" i="4"/>
  <c r="H426" i="4"/>
  <c r="H427" i="4"/>
  <c r="H414" i="4"/>
  <c r="H415" i="4"/>
  <c r="H416" i="4"/>
  <c r="H417" i="4"/>
  <c r="H418" i="4"/>
  <c r="H419" i="4"/>
  <c r="H420" i="4"/>
  <c r="H421" i="4"/>
  <c r="H422" i="4"/>
  <c r="H423" i="4"/>
  <c r="G424" i="4"/>
  <c r="G425" i="4"/>
  <c r="G426" i="4"/>
  <c r="G427" i="4"/>
  <c r="G414" i="4"/>
  <c r="G415" i="4"/>
  <c r="G416" i="4"/>
  <c r="G417" i="4"/>
  <c r="G418" i="4"/>
  <c r="G419" i="4"/>
  <c r="G420" i="4"/>
  <c r="G421" i="4"/>
  <c r="G422" i="4"/>
  <c r="G423" i="4"/>
  <c r="F414" i="4"/>
  <c r="F415" i="4"/>
  <c r="F416" i="4"/>
  <c r="F417" i="4"/>
  <c r="F418" i="4"/>
  <c r="F419" i="4"/>
  <c r="F420" i="4"/>
  <c r="F421" i="4"/>
  <c r="F422" i="4"/>
  <c r="F423" i="4"/>
  <c r="F424" i="4"/>
  <c r="F425" i="4"/>
  <c r="F426" i="4"/>
  <c r="F427" i="4"/>
  <c r="E420" i="4"/>
  <c r="E421" i="4"/>
  <c r="E422" i="4"/>
  <c r="E423" i="4"/>
  <c r="E424" i="4"/>
  <c r="E425" i="4"/>
  <c r="E426" i="4"/>
  <c r="E427" i="4"/>
  <c r="E414" i="4"/>
  <c r="E415" i="4"/>
  <c r="E416" i="4"/>
  <c r="E417" i="4"/>
  <c r="E418" i="4"/>
  <c r="E419" i="4"/>
  <c r="K428" i="4"/>
  <c r="L428" i="4"/>
  <c r="M428" i="4"/>
  <c r="N428" i="4"/>
  <c r="O428" i="4"/>
  <c r="D428" i="4"/>
  <c r="E428" i="4"/>
  <c r="F428" i="4"/>
  <c r="G428" i="4"/>
  <c r="H428" i="4"/>
  <c r="I428" i="4"/>
  <c r="J428" i="4"/>
  <c r="D424" i="4"/>
  <c r="D425" i="4"/>
  <c r="D426" i="4"/>
  <c r="D427" i="4"/>
  <c r="D414" i="4"/>
  <c r="D415" i="4"/>
  <c r="D416" i="4"/>
  <c r="D417" i="4"/>
  <c r="D418" i="4"/>
  <c r="D419" i="4"/>
  <c r="D420" i="4"/>
  <c r="D421" i="4"/>
  <c r="D422" i="4"/>
  <c r="D423" i="4"/>
  <c r="O413" i="4"/>
  <c r="N413" i="4"/>
  <c r="M413" i="4"/>
  <c r="L413" i="4"/>
  <c r="K413" i="4"/>
  <c r="J413" i="4"/>
  <c r="I413" i="4"/>
  <c r="H413" i="4"/>
  <c r="G413" i="4"/>
  <c r="F413" i="4"/>
  <c r="E413" i="4"/>
  <c r="D413" i="4"/>
  <c r="C413" i="4"/>
  <c r="C428" i="4"/>
  <c r="C421" i="4"/>
  <c r="C422" i="4"/>
  <c r="C423" i="4"/>
  <c r="C424" i="4"/>
  <c r="C425" i="4"/>
  <c r="C426" i="4"/>
  <c r="C427" i="4"/>
  <c r="C414" i="4"/>
  <c r="C415" i="4"/>
  <c r="C416" i="4"/>
  <c r="C417" i="4"/>
  <c r="C418" i="4"/>
  <c r="C419" i="4"/>
  <c r="C420" i="4"/>
  <c r="O408" i="4"/>
  <c r="O409" i="4"/>
  <c r="O396" i="4"/>
  <c r="O397" i="4"/>
  <c r="O398" i="4"/>
  <c r="O399" i="4"/>
  <c r="O400" i="4"/>
  <c r="O401" i="4"/>
  <c r="O402" i="4"/>
  <c r="O403" i="4"/>
  <c r="O404" i="4"/>
  <c r="O405" i="4"/>
  <c r="O406" i="4"/>
  <c r="O407" i="4"/>
  <c r="N405" i="4"/>
  <c r="N406" i="4"/>
  <c r="N407" i="4"/>
  <c r="N408" i="4"/>
  <c r="N409" i="4"/>
  <c r="N396" i="4"/>
  <c r="N397" i="4"/>
  <c r="N398" i="4"/>
  <c r="N399" i="4"/>
  <c r="N400" i="4"/>
  <c r="N401" i="4"/>
  <c r="N402" i="4"/>
  <c r="N403" i="4"/>
  <c r="N404" i="4"/>
  <c r="M407" i="4"/>
  <c r="M408" i="4"/>
  <c r="M409" i="4"/>
  <c r="M396" i="4"/>
  <c r="M397" i="4"/>
  <c r="M398" i="4"/>
  <c r="M399" i="4"/>
  <c r="M400" i="4"/>
  <c r="M401" i="4"/>
  <c r="M402" i="4"/>
  <c r="M403" i="4"/>
  <c r="M404" i="4"/>
  <c r="M405" i="4"/>
  <c r="M406" i="4"/>
  <c r="L402" i="4"/>
  <c r="L403" i="4"/>
  <c r="L404" i="4"/>
  <c r="L405" i="4"/>
  <c r="L406" i="4"/>
  <c r="L407" i="4"/>
  <c r="L408" i="4"/>
  <c r="L409" i="4"/>
  <c r="L396" i="4"/>
  <c r="L397" i="4"/>
  <c r="L398" i="4"/>
  <c r="L399" i="4"/>
  <c r="L400" i="4"/>
  <c r="L401" i="4"/>
  <c r="L410" i="4"/>
  <c r="K404" i="4"/>
  <c r="K405" i="4"/>
  <c r="K406" i="4"/>
  <c r="K407" i="4"/>
  <c r="K408" i="4"/>
  <c r="K409" i="4"/>
  <c r="K396" i="4"/>
  <c r="K397" i="4"/>
  <c r="K398" i="4"/>
  <c r="K399" i="4"/>
  <c r="K400" i="4"/>
  <c r="K401" i="4"/>
  <c r="K402" i="4"/>
  <c r="K403" i="4"/>
  <c r="J404" i="4"/>
  <c r="J405" i="4"/>
  <c r="J406" i="4"/>
  <c r="J407" i="4"/>
  <c r="J408" i="4"/>
  <c r="J409" i="4"/>
  <c r="J396" i="4"/>
  <c r="J397" i="4"/>
  <c r="J398" i="4"/>
  <c r="J399" i="4"/>
  <c r="J400" i="4"/>
  <c r="J401" i="4"/>
  <c r="J402" i="4"/>
  <c r="J403" i="4"/>
  <c r="I408" i="4"/>
  <c r="I409" i="4"/>
  <c r="I396" i="4"/>
  <c r="I397" i="4"/>
  <c r="I398" i="4"/>
  <c r="I399" i="4"/>
  <c r="I400" i="4"/>
  <c r="I401" i="4"/>
  <c r="I402" i="4"/>
  <c r="I403" i="4"/>
  <c r="I404" i="4"/>
  <c r="I405" i="4"/>
  <c r="I406" i="4"/>
  <c r="I407" i="4"/>
  <c r="H407" i="4"/>
  <c r="H408" i="4"/>
  <c r="H409" i="4"/>
  <c r="H396" i="4"/>
  <c r="H397" i="4"/>
  <c r="H398" i="4"/>
  <c r="H399" i="4"/>
  <c r="H400" i="4"/>
  <c r="H401" i="4"/>
  <c r="H402" i="4"/>
  <c r="H403" i="4"/>
  <c r="H404" i="4"/>
  <c r="H405" i="4"/>
  <c r="H406" i="4"/>
  <c r="G405" i="4"/>
  <c r="G406" i="4"/>
  <c r="G407" i="4"/>
  <c r="G408" i="4"/>
  <c r="G409" i="4"/>
  <c r="G396" i="4"/>
  <c r="G397" i="4"/>
  <c r="G398" i="4"/>
  <c r="G399" i="4"/>
  <c r="G400" i="4"/>
  <c r="G401" i="4"/>
  <c r="G402" i="4"/>
  <c r="G403" i="4"/>
  <c r="G404" i="4"/>
  <c r="F406" i="4"/>
  <c r="F407" i="4"/>
  <c r="F408" i="4"/>
  <c r="F409" i="4"/>
  <c r="F396" i="4"/>
  <c r="F397" i="4"/>
  <c r="F398" i="4"/>
  <c r="F399" i="4"/>
  <c r="F400" i="4"/>
  <c r="F401" i="4"/>
  <c r="F402" i="4"/>
  <c r="F403" i="4"/>
  <c r="F404" i="4"/>
  <c r="F405" i="4"/>
  <c r="E404" i="4"/>
  <c r="E405" i="4"/>
  <c r="E406" i="4"/>
  <c r="E407" i="4"/>
  <c r="E408" i="4"/>
  <c r="E409" i="4"/>
  <c r="E396" i="4"/>
  <c r="E397" i="4"/>
  <c r="E398" i="4"/>
  <c r="E399" i="4"/>
  <c r="E400" i="4"/>
  <c r="E401" i="4"/>
  <c r="E402" i="4"/>
  <c r="E403" i="4"/>
  <c r="O395" i="4"/>
  <c r="N395" i="4"/>
  <c r="M395" i="4"/>
  <c r="L395" i="4"/>
  <c r="K395" i="4"/>
  <c r="J395" i="4"/>
  <c r="I395" i="4"/>
  <c r="H395" i="4"/>
  <c r="G395" i="4"/>
  <c r="F395" i="4"/>
  <c r="E395" i="4"/>
  <c r="D395" i="4"/>
  <c r="D410" i="4"/>
  <c r="E410" i="4"/>
  <c r="F410" i="4"/>
  <c r="G410" i="4"/>
  <c r="H410" i="4"/>
  <c r="I410" i="4"/>
  <c r="J410" i="4"/>
  <c r="K410" i="4"/>
  <c r="M410" i="4"/>
  <c r="N410" i="4"/>
  <c r="O410" i="4"/>
  <c r="D403" i="4"/>
  <c r="D404" i="4"/>
  <c r="D405" i="4"/>
  <c r="D406" i="4"/>
  <c r="D407" i="4"/>
  <c r="D408" i="4"/>
  <c r="D409" i="4"/>
  <c r="D396" i="4"/>
  <c r="D397" i="4"/>
  <c r="D398" i="4"/>
  <c r="D399" i="4"/>
  <c r="D400" i="4"/>
  <c r="D401" i="4"/>
  <c r="D402" i="4"/>
  <c r="C395" i="4"/>
  <c r="C404" i="4"/>
  <c r="C405" i="4"/>
  <c r="C406" i="4"/>
  <c r="C407" i="4"/>
  <c r="C408" i="4"/>
  <c r="C409" i="4"/>
  <c r="C396" i="4"/>
  <c r="C397" i="4"/>
  <c r="C398" i="4"/>
  <c r="C399" i="4"/>
  <c r="C400" i="4"/>
  <c r="C401" i="4"/>
  <c r="C402" i="4"/>
  <c r="C403" i="4"/>
  <c r="C410" i="4"/>
  <c r="O387" i="4"/>
  <c r="O388" i="4"/>
  <c r="O389" i="4"/>
  <c r="O390" i="4"/>
  <c r="O391" i="4"/>
  <c r="O378" i="4"/>
  <c r="O379" i="4"/>
  <c r="O380" i="4"/>
  <c r="O381" i="4"/>
  <c r="O382" i="4"/>
  <c r="O383" i="4"/>
  <c r="O384" i="4"/>
  <c r="O385" i="4"/>
  <c r="O386" i="4"/>
  <c r="N390" i="4"/>
  <c r="N391" i="4"/>
  <c r="N378" i="4"/>
  <c r="N379" i="4"/>
  <c r="N380" i="4"/>
  <c r="N381" i="4"/>
  <c r="N382" i="4"/>
  <c r="N383" i="4"/>
  <c r="N384" i="4"/>
  <c r="N385" i="4"/>
  <c r="N386" i="4"/>
  <c r="N387" i="4"/>
  <c r="N388" i="4"/>
  <c r="N389" i="4"/>
  <c r="M387" i="4"/>
  <c r="M388" i="4"/>
  <c r="M389" i="4"/>
  <c r="M390" i="4"/>
  <c r="M391" i="4"/>
  <c r="M378" i="4"/>
  <c r="M379" i="4"/>
  <c r="M380" i="4"/>
  <c r="M381" i="4"/>
  <c r="M382" i="4"/>
  <c r="M383" i="4"/>
  <c r="M384" i="4"/>
  <c r="M385" i="4"/>
  <c r="M386" i="4"/>
  <c r="L389" i="4"/>
  <c r="L390" i="4"/>
  <c r="L391" i="4"/>
  <c r="L386" i="4"/>
  <c r="L387" i="4"/>
  <c r="L388" i="4"/>
  <c r="L378" i="4"/>
  <c r="L379" i="4"/>
  <c r="L380" i="4"/>
  <c r="L381" i="4"/>
  <c r="L382" i="4"/>
  <c r="L383" i="4"/>
  <c r="L384" i="4"/>
  <c r="L385" i="4"/>
  <c r="K390" i="4"/>
  <c r="K391" i="4"/>
  <c r="K378" i="4"/>
  <c r="K379" i="4"/>
  <c r="K380" i="4"/>
  <c r="K381" i="4"/>
  <c r="K382" i="4"/>
  <c r="K383" i="4"/>
  <c r="K384" i="4"/>
  <c r="K385" i="4"/>
  <c r="K386" i="4"/>
  <c r="K387" i="4"/>
  <c r="K388" i="4"/>
  <c r="K389" i="4"/>
  <c r="O377" i="4"/>
  <c r="N377" i="4"/>
  <c r="M377" i="4"/>
  <c r="L377" i="4"/>
  <c r="K377" i="4"/>
  <c r="J377" i="4"/>
  <c r="J391" i="4"/>
  <c r="J378" i="4"/>
  <c r="J379" i="4"/>
  <c r="J380" i="4"/>
  <c r="J381" i="4"/>
  <c r="J382" i="4"/>
  <c r="J383" i="4"/>
  <c r="J384" i="4"/>
  <c r="J385" i="4"/>
  <c r="J386" i="4"/>
  <c r="J387" i="4"/>
  <c r="J388" i="4"/>
  <c r="J389" i="4"/>
  <c r="J390" i="4"/>
  <c r="I377" i="4"/>
  <c r="I378" i="4"/>
  <c r="I379" i="4"/>
  <c r="I380" i="4"/>
  <c r="I381" i="4"/>
  <c r="I382" i="4"/>
  <c r="I383" i="4"/>
  <c r="I384" i="4"/>
  <c r="I385" i="4"/>
  <c r="I386" i="4"/>
  <c r="I387" i="4"/>
  <c r="I388" i="4"/>
  <c r="I389" i="4"/>
  <c r="I390" i="4"/>
  <c r="I391" i="4"/>
  <c r="H377" i="4"/>
  <c r="H378" i="4"/>
  <c r="H379" i="4"/>
  <c r="H380" i="4"/>
  <c r="H381" i="4"/>
  <c r="H382" i="4"/>
  <c r="H383" i="4"/>
  <c r="H384" i="4"/>
  <c r="H385" i="4"/>
  <c r="H386" i="4"/>
  <c r="H387" i="4"/>
  <c r="H388" i="4"/>
  <c r="H389" i="4"/>
  <c r="H390" i="4"/>
  <c r="H391" i="4"/>
  <c r="G377" i="4"/>
  <c r="G388" i="4"/>
  <c r="G389" i="4"/>
  <c r="G390" i="4"/>
  <c r="G391" i="4"/>
  <c r="G378" i="4"/>
  <c r="G379" i="4"/>
  <c r="G380" i="4"/>
  <c r="G381" i="4"/>
  <c r="G382" i="4"/>
  <c r="G383" i="4"/>
  <c r="G384" i="4"/>
  <c r="G385" i="4"/>
  <c r="G386" i="4"/>
  <c r="G387" i="4"/>
  <c r="F377" i="4"/>
  <c r="E377" i="4"/>
  <c r="D377" i="4"/>
  <c r="F387" i="4"/>
  <c r="F388" i="4"/>
  <c r="F389" i="4"/>
  <c r="F390" i="4"/>
  <c r="F391" i="4"/>
  <c r="F378" i="4"/>
  <c r="F379" i="4"/>
  <c r="F380" i="4"/>
  <c r="F381" i="4"/>
  <c r="F382" i="4"/>
  <c r="F383" i="4"/>
  <c r="F384" i="4"/>
  <c r="F385" i="4"/>
  <c r="F386" i="4"/>
  <c r="E391" i="4"/>
  <c r="E378" i="4"/>
  <c r="E379" i="4"/>
  <c r="E380" i="4"/>
  <c r="E381" i="4"/>
  <c r="E382" i="4"/>
  <c r="E383" i="4"/>
  <c r="E384" i="4"/>
  <c r="E385" i="4"/>
  <c r="E386" i="4"/>
  <c r="E387" i="4"/>
  <c r="E388" i="4"/>
  <c r="E389" i="4"/>
  <c r="E390" i="4"/>
  <c r="L392" i="4"/>
  <c r="M392" i="4"/>
  <c r="N392" i="4"/>
  <c r="O392" i="4"/>
  <c r="D392" i="4"/>
  <c r="E392" i="4"/>
  <c r="F392" i="4"/>
  <c r="G392" i="4"/>
  <c r="H392" i="4"/>
  <c r="I392" i="4"/>
  <c r="J392" i="4"/>
  <c r="K392" i="4"/>
  <c r="D389" i="4"/>
  <c r="D390" i="4"/>
  <c r="D391" i="4"/>
  <c r="D378" i="4"/>
  <c r="D379" i="4"/>
  <c r="D380" i="4"/>
  <c r="D381" i="4"/>
  <c r="D382" i="4"/>
  <c r="D383" i="4"/>
  <c r="D384" i="4"/>
  <c r="D385" i="4"/>
  <c r="D386" i="4"/>
  <c r="D387" i="4"/>
  <c r="D388" i="4"/>
  <c r="C377" i="4"/>
  <c r="C392" i="4"/>
  <c r="C378" i="4"/>
  <c r="C379" i="4"/>
  <c r="C380" i="4"/>
  <c r="C381" i="4"/>
  <c r="C382" i="4"/>
  <c r="C383" i="4"/>
  <c r="C384" i="4"/>
  <c r="C385" i="4"/>
  <c r="C386" i="4"/>
  <c r="C387" i="4"/>
  <c r="C388" i="4"/>
  <c r="C389" i="4"/>
  <c r="C390" i="4"/>
  <c r="C391" i="4"/>
  <c r="O360" i="4"/>
  <c r="O361" i="4"/>
  <c r="O362" i="4"/>
  <c r="O363" i="4"/>
  <c r="O364" i="4"/>
  <c r="O365" i="4"/>
  <c r="O366" i="4"/>
  <c r="O367" i="4"/>
  <c r="O368" i="4"/>
  <c r="O369" i="4"/>
  <c r="O370" i="4"/>
  <c r="O371" i="4"/>
  <c r="O372" i="4"/>
  <c r="O373" i="4"/>
  <c r="N360" i="4"/>
  <c r="N361" i="4"/>
  <c r="N362" i="4"/>
  <c r="N363" i="4"/>
  <c r="N364" i="4"/>
  <c r="N365" i="4"/>
  <c r="N366" i="4"/>
  <c r="N367" i="4"/>
  <c r="N368" i="4"/>
  <c r="N369" i="4"/>
  <c r="N370" i="4"/>
  <c r="N371" i="4"/>
  <c r="N373" i="4"/>
  <c r="M360" i="4"/>
  <c r="M361" i="4"/>
  <c r="M362" i="4"/>
  <c r="M363" i="4"/>
  <c r="M364" i="4"/>
  <c r="M365" i="4"/>
  <c r="M366" i="4"/>
  <c r="M367" i="4"/>
  <c r="M368" i="4"/>
  <c r="M369" i="4"/>
  <c r="M370" i="4"/>
  <c r="M371" i="4"/>
  <c r="M372" i="4"/>
  <c r="M373" i="4"/>
  <c r="L360" i="4"/>
  <c r="L361" i="4"/>
  <c r="L362" i="4"/>
  <c r="L363" i="4"/>
  <c r="L364" i="4"/>
  <c r="L365" i="4"/>
  <c r="L366" i="4"/>
  <c r="L367" i="4"/>
  <c r="L368" i="4"/>
  <c r="L369" i="4"/>
  <c r="L370" i="4"/>
  <c r="L371" i="4"/>
  <c r="L373" i="4"/>
  <c r="K360" i="4"/>
  <c r="K361" i="4"/>
  <c r="K362" i="4"/>
  <c r="K363" i="4"/>
  <c r="K364" i="4"/>
  <c r="K365" i="4"/>
  <c r="K366" i="4"/>
  <c r="K367" i="4"/>
  <c r="K368" i="4"/>
  <c r="K369" i="4"/>
  <c r="K370" i="4"/>
  <c r="K371" i="4"/>
  <c r="K372" i="4"/>
  <c r="K373" i="4"/>
  <c r="J360" i="4"/>
  <c r="J361" i="4"/>
  <c r="J362" i="4"/>
  <c r="J363" i="4"/>
  <c r="J364" i="4"/>
  <c r="J365" i="4"/>
  <c r="J366" i="4"/>
  <c r="J367" i="4"/>
  <c r="J368" i="4"/>
  <c r="J369" i="4"/>
  <c r="J370" i="4"/>
  <c r="J371" i="4"/>
  <c r="J373" i="4"/>
  <c r="I360" i="4"/>
  <c r="I361" i="4"/>
  <c r="I362" i="4"/>
  <c r="I363" i="4"/>
  <c r="I364" i="4"/>
  <c r="I365" i="4"/>
  <c r="I366" i="4"/>
  <c r="I367" i="4"/>
  <c r="I368" i="4"/>
  <c r="I369" i="4"/>
  <c r="I370" i="4"/>
  <c r="I371" i="4"/>
  <c r="I372" i="4"/>
  <c r="I373" i="4"/>
  <c r="H360" i="4"/>
  <c r="H361" i="4"/>
  <c r="H362" i="4"/>
  <c r="H363" i="4"/>
  <c r="H364" i="4"/>
  <c r="H365" i="4"/>
  <c r="H366" i="4"/>
  <c r="H367" i="4"/>
  <c r="H368" i="4"/>
  <c r="H369" i="4"/>
  <c r="H370" i="4"/>
  <c r="H371" i="4"/>
  <c r="H373" i="4"/>
  <c r="G360" i="4"/>
  <c r="G361" i="4"/>
  <c r="G362" i="4"/>
  <c r="G363" i="4"/>
  <c r="G364" i="4"/>
  <c r="G365" i="4"/>
  <c r="G366" i="4"/>
  <c r="G367" i="4"/>
  <c r="G368" i="4"/>
  <c r="G369" i="4"/>
  <c r="G370" i="4"/>
  <c r="G371" i="4"/>
  <c r="G372" i="4"/>
  <c r="G373" i="4"/>
  <c r="F360" i="4"/>
  <c r="F361" i="4"/>
  <c r="F362" i="4"/>
  <c r="F363" i="4"/>
  <c r="F364" i="4"/>
  <c r="F365" i="4"/>
  <c r="F366" i="4"/>
  <c r="F367" i="4"/>
  <c r="F368" i="4"/>
  <c r="F369" i="4"/>
  <c r="F370" i="4"/>
  <c r="F371" i="4"/>
  <c r="F373" i="4"/>
  <c r="E360" i="4"/>
  <c r="E361" i="4"/>
  <c r="E362" i="4"/>
  <c r="E363" i="4"/>
  <c r="E364" i="4"/>
  <c r="E365" i="4"/>
  <c r="E366" i="4"/>
  <c r="E367" i="4"/>
  <c r="E368" i="4"/>
  <c r="E369" i="4"/>
  <c r="E370" i="4"/>
  <c r="E371" i="4"/>
  <c r="E372" i="4"/>
  <c r="E373" i="4"/>
  <c r="D373" i="4"/>
  <c r="D360" i="4"/>
  <c r="D361" i="4"/>
  <c r="D362" i="4"/>
  <c r="D363" i="4"/>
  <c r="D364" i="4"/>
  <c r="D365" i="4"/>
  <c r="D366" i="4"/>
  <c r="D367" i="4"/>
  <c r="D368" i="4"/>
  <c r="D369" i="4"/>
  <c r="D370" i="4"/>
  <c r="D371" i="4"/>
  <c r="M374" i="4"/>
  <c r="O374" i="4"/>
  <c r="E374" i="4"/>
  <c r="G374" i="4"/>
  <c r="I374" i="4"/>
  <c r="K374" i="4"/>
  <c r="O359" i="4"/>
  <c r="N359" i="4"/>
  <c r="M359" i="4"/>
  <c r="L359" i="4"/>
  <c r="K359" i="4"/>
  <c r="J359" i="4"/>
  <c r="I359" i="4"/>
  <c r="H359" i="4"/>
  <c r="G359" i="4"/>
  <c r="F359" i="4"/>
  <c r="E359" i="4"/>
  <c r="D359" i="4"/>
  <c r="C359" i="4"/>
  <c r="C374" i="4"/>
  <c r="C360" i="4"/>
  <c r="C361" i="4"/>
  <c r="C362" i="4"/>
  <c r="C363" i="4"/>
  <c r="C364" i="4"/>
  <c r="C365" i="4"/>
  <c r="C366" i="4"/>
  <c r="C367" i="4"/>
  <c r="C368" i="4"/>
  <c r="C369" i="4"/>
  <c r="C370" i="4"/>
  <c r="C371" i="4"/>
  <c r="C372" i="4"/>
  <c r="C373" i="4"/>
  <c r="C341" i="4"/>
  <c r="E17" i="24"/>
  <c r="D17" i="24"/>
  <c r="C17" i="24"/>
  <c r="D16" i="24"/>
  <c r="C16" i="24"/>
  <c r="D15" i="24"/>
  <c r="C15" i="24"/>
  <c r="E14" i="24"/>
  <c r="D14" i="24"/>
  <c r="C14" i="24"/>
  <c r="E13" i="24"/>
  <c r="D13" i="24"/>
  <c r="C13" i="24"/>
  <c r="E12" i="24"/>
  <c r="D12" i="24"/>
  <c r="C12" i="24"/>
  <c r="B17" i="24"/>
  <c r="B16" i="24"/>
  <c r="B15" i="24"/>
  <c r="B14" i="24"/>
  <c r="B13" i="24"/>
  <c r="B12" i="24"/>
  <c r="E221" i="22"/>
  <c r="F221" i="22"/>
  <c r="G221" i="22"/>
  <c r="H221" i="22"/>
  <c r="D221" i="22"/>
  <c r="E188" i="22"/>
  <c r="F188" i="22"/>
  <c r="G188" i="22"/>
  <c r="H188" i="22"/>
  <c r="D188" i="22"/>
  <c r="E155" i="22"/>
  <c r="F155" i="22"/>
  <c r="G155" i="22"/>
  <c r="H155" i="22"/>
  <c r="D155" i="22"/>
  <c r="E88" i="22"/>
  <c r="F88" i="22"/>
  <c r="G88" i="22"/>
  <c r="H88" i="22"/>
  <c r="D88" i="22"/>
  <c r="E54" i="22"/>
  <c r="F54" i="22"/>
  <c r="G54" i="22"/>
  <c r="H54" i="22"/>
  <c r="D54" i="22"/>
  <c r="E19" i="22"/>
  <c r="F19" i="22"/>
  <c r="G19" i="22"/>
  <c r="H19" i="22"/>
  <c r="D19" i="22"/>
  <c r="O342" i="4"/>
  <c r="O343" i="4"/>
  <c r="O344" i="4"/>
  <c r="O345" i="4"/>
  <c r="O346" i="4"/>
  <c r="O347" i="4"/>
  <c r="O348" i="4"/>
  <c r="O349" i="4"/>
  <c r="O350" i="4"/>
  <c r="O351" i="4"/>
  <c r="O352" i="4"/>
  <c r="O353" i="4"/>
  <c r="O354" i="4"/>
  <c r="O355" i="4"/>
  <c r="N342" i="4"/>
  <c r="N343" i="4"/>
  <c r="N344" i="4"/>
  <c r="N345" i="4"/>
  <c r="N346" i="4"/>
  <c r="N347" i="4"/>
  <c r="N348" i="4"/>
  <c r="N349" i="4"/>
  <c r="N350" i="4"/>
  <c r="N351" i="4"/>
  <c r="N352" i="4"/>
  <c r="N353" i="4"/>
  <c r="N354" i="4"/>
  <c r="N355" i="4"/>
  <c r="M342" i="4"/>
  <c r="M343" i="4"/>
  <c r="M344" i="4"/>
  <c r="M345" i="4"/>
  <c r="M346" i="4"/>
  <c r="M347" i="4"/>
  <c r="M348" i="4"/>
  <c r="M349" i="4"/>
  <c r="M350" i="4"/>
  <c r="M351" i="4"/>
  <c r="M352" i="4"/>
  <c r="M353" i="4"/>
  <c r="M354" i="4"/>
  <c r="M355" i="4"/>
  <c r="L342" i="4"/>
  <c r="L343" i="4"/>
  <c r="L344" i="4"/>
  <c r="L345" i="4"/>
  <c r="L346" i="4"/>
  <c r="L347" i="4"/>
  <c r="L348" i="4"/>
  <c r="L349" i="4"/>
  <c r="L350" i="4"/>
  <c r="L351" i="4"/>
  <c r="L352" i="4"/>
  <c r="L353" i="4"/>
  <c r="L354" i="4"/>
  <c r="L355" i="4"/>
  <c r="K342" i="4"/>
  <c r="K343" i="4"/>
  <c r="K344" i="4"/>
  <c r="K345" i="4"/>
  <c r="K346" i="4"/>
  <c r="K347" i="4"/>
  <c r="K348" i="4"/>
  <c r="K349" i="4"/>
  <c r="K350" i="4"/>
  <c r="K351" i="4"/>
  <c r="K352" i="4"/>
  <c r="K353" i="4"/>
  <c r="K354" i="4"/>
  <c r="K355" i="4"/>
  <c r="O341" i="4"/>
  <c r="N341" i="4"/>
  <c r="M341" i="4"/>
  <c r="L341" i="4"/>
  <c r="K341" i="4"/>
  <c r="J342" i="4"/>
  <c r="J343" i="4"/>
  <c r="J344" i="4"/>
  <c r="J345" i="4"/>
  <c r="J346" i="4"/>
  <c r="J347" i="4"/>
  <c r="J348" i="4"/>
  <c r="J349" i="4"/>
  <c r="J350" i="4"/>
  <c r="J351" i="4"/>
  <c r="J352" i="4"/>
  <c r="J353" i="4"/>
  <c r="J354" i="4"/>
  <c r="J355" i="4"/>
  <c r="J341" i="4"/>
  <c r="I342" i="4"/>
  <c r="I343" i="4"/>
  <c r="I344" i="4"/>
  <c r="I345" i="4"/>
  <c r="I346" i="4"/>
  <c r="I347" i="4"/>
  <c r="I348" i="4"/>
  <c r="I349" i="4"/>
  <c r="I350" i="4"/>
  <c r="I351" i="4"/>
  <c r="I352" i="4"/>
  <c r="I353" i="4"/>
  <c r="I354" i="4"/>
  <c r="I355" i="4"/>
  <c r="I341" i="4"/>
  <c r="H342" i="4"/>
  <c r="H343" i="4"/>
  <c r="H344" i="4"/>
  <c r="H345" i="4"/>
  <c r="H346" i="4"/>
  <c r="H347" i="4"/>
  <c r="H348" i="4"/>
  <c r="H349" i="4"/>
  <c r="H350" i="4"/>
  <c r="H351" i="4"/>
  <c r="H352" i="4"/>
  <c r="H353" i="4"/>
  <c r="H354" i="4"/>
  <c r="H355" i="4"/>
  <c r="H341" i="4"/>
  <c r="G342" i="4"/>
  <c r="G343" i="4"/>
  <c r="G344" i="4"/>
  <c r="G345" i="4"/>
  <c r="G346" i="4"/>
  <c r="G347" i="4"/>
  <c r="G348" i="4"/>
  <c r="G349" i="4"/>
  <c r="G350" i="4"/>
  <c r="G351" i="4"/>
  <c r="G352" i="4"/>
  <c r="G353" i="4"/>
  <c r="G354" i="4"/>
  <c r="G355" i="4"/>
  <c r="G341" i="4"/>
  <c r="F342" i="4"/>
  <c r="F343" i="4"/>
  <c r="F344" i="4"/>
  <c r="F345" i="4"/>
  <c r="F346" i="4"/>
  <c r="F347" i="4"/>
  <c r="F348" i="4"/>
  <c r="F349" i="4"/>
  <c r="F350" i="4"/>
  <c r="F351" i="4"/>
  <c r="F352" i="4"/>
  <c r="F353" i="4"/>
  <c r="F354" i="4"/>
  <c r="F355" i="4"/>
  <c r="F341" i="4"/>
  <c r="E341" i="4"/>
  <c r="E342" i="4"/>
  <c r="E343" i="4"/>
  <c r="E344" i="4"/>
  <c r="E345" i="4"/>
  <c r="E346" i="4"/>
  <c r="E347" i="4"/>
  <c r="E348" i="4"/>
  <c r="E349" i="4"/>
  <c r="E350" i="4"/>
  <c r="E351" i="4"/>
  <c r="E352" i="4"/>
  <c r="E353" i="4"/>
  <c r="E354" i="4"/>
  <c r="E355" i="4"/>
  <c r="D356" i="4"/>
  <c r="E356" i="4"/>
  <c r="F356" i="4"/>
  <c r="G356" i="4"/>
  <c r="H356" i="4"/>
  <c r="I356" i="4"/>
  <c r="J356" i="4"/>
  <c r="K356" i="4"/>
  <c r="L356" i="4"/>
  <c r="M356" i="4"/>
  <c r="N356" i="4"/>
  <c r="O356" i="4"/>
  <c r="D342" i="4"/>
  <c r="D343" i="4"/>
  <c r="D344" i="4"/>
  <c r="D345" i="4"/>
  <c r="D346" i="4"/>
  <c r="D347" i="4"/>
  <c r="D348" i="4"/>
  <c r="D349" i="4"/>
  <c r="D350" i="4"/>
  <c r="D351" i="4"/>
  <c r="D352" i="4"/>
  <c r="D353" i="4"/>
  <c r="D354" i="4"/>
  <c r="D355" i="4"/>
  <c r="D341" i="4"/>
  <c r="C342" i="4"/>
  <c r="C343" i="4"/>
  <c r="C344" i="4"/>
  <c r="C345" i="4"/>
  <c r="C346" i="4"/>
  <c r="C347" i="4"/>
  <c r="C348" i="4"/>
  <c r="C349" i="4"/>
  <c r="C350" i="4"/>
  <c r="C351" i="4"/>
  <c r="C352" i="4"/>
  <c r="C353" i="4"/>
  <c r="C354" i="4"/>
  <c r="C355" i="4"/>
  <c r="M329" i="4"/>
  <c r="M330" i="4"/>
  <c r="M331" i="4"/>
  <c r="M332" i="4"/>
  <c r="M333" i="4"/>
  <c r="M334" i="4"/>
  <c r="M335" i="4"/>
  <c r="M336" i="4"/>
  <c r="M328" i="4"/>
  <c r="K329" i="4"/>
  <c r="K330" i="4"/>
  <c r="K331" i="4"/>
  <c r="K332" i="4"/>
  <c r="K333" i="4"/>
  <c r="K334" i="4"/>
  <c r="K335" i="4"/>
  <c r="K336" i="4"/>
  <c r="K328" i="4"/>
  <c r="I329" i="4"/>
  <c r="I330" i="4"/>
  <c r="I331" i="4"/>
  <c r="I332" i="4"/>
  <c r="I333" i="4"/>
  <c r="I334" i="4"/>
  <c r="I335" i="4"/>
  <c r="I336" i="4"/>
  <c r="I328" i="4"/>
  <c r="G329" i="4"/>
  <c r="G330" i="4"/>
  <c r="G331" i="4"/>
  <c r="G332" i="4"/>
  <c r="G333" i="4"/>
  <c r="G334" i="4"/>
  <c r="G335" i="4"/>
  <c r="G336" i="4"/>
  <c r="G328" i="4"/>
  <c r="E329" i="4"/>
  <c r="E330" i="4"/>
  <c r="E331" i="4"/>
  <c r="E332" i="4"/>
  <c r="E333" i="4"/>
  <c r="E334" i="4"/>
  <c r="E335" i="4"/>
  <c r="E336" i="4"/>
  <c r="E328" i="4"/>
  <c r="C329" i="4"/>
  <c r="C330" i="4"/>
  <c r="C331" i="4"/>
  <c r="C332" i="4"/>
  <c r="C333" i="4"/>
  <c r="C334" i="4"/>
  <c r="C335" i="4"/>
  <c r="C336" i="4"/>
  <c r="C328" i="4"/>
  <c r="C337" i="4" s="1"/>
  <c r="M337" i="4"/>
  <c r="K337" i="4"/>
  <c r="I337" i="4"/>
  <c r="G337" i="4"/>
  <c r="E337" i="4"/>
  <c r="M317" i="4"/>
  <c r="M318" i="4"/>
  <c r="M319" i="4"/>
  <c r="M320" i="4"/>
  <c r="M321" i="4"/>
  <c r="M322" i="4"/>
  <c r="M323" i="4"/>
  <c r="M324" i="4"/>
  <c r="M316" i="4"/>
  <c r="K317" i="4"/>
  <c r="K318" i="4"/>
  <c r="K319" i="4"/>
  <c r="K320" i="4"/>
  <c r="K321" i="4"/>
  <c r="K322" i="4"/>
  <c r="K323" i="4"/>
  <c r="K324" i="4"/>
  <c r="K316" i="4"/>
  <c r="I317" i="4"/>
  <c r="I318" i="4"/>
  <c r="I319" i="4"/>
  <c r="I320" i="4"/>
  <c r="I321" i="4"/>
  <c r="I322" i="4"/>
  <c r="I323" i="4"/>
  <c r="I324" i="4"/>
  <c r="I316" i="4"/>
  <c r="G317" i="4"/>
  <c r="G318" i="4"/>
  <c r="G319" i="4"/>
  <c r="G320" i="4"/>
  <c r="G321" i="4"/>
  <c r="G322" i="4"/>
  <c r="G323" i="4"/>
  <c r="G324" i="4"/>
  <c r="G316" i="4"/>
  <c r="E317" i="4"/>
  <c r="E318" i="4"/>
  <c r="E319" i="4"/>
  <c r="E320" i="4"/>
  <c r="E321" i="4"/>
  <c r="E322" i="4"/>
  <c r="E323" i="4"/>
  <c r="E324" i="4"/>
  <c r="E316" i="4"/>
  <c r="E325" i="4" s="1"/>
  <c r="C317" i="4"/>
  <c r="C318" i="4"/>
  <c r="C319" i="4"/>
  <c r="C320" i="4"/>
  <c r="C321" i="4"/>
  <c r="C322" i="4"/>
  <c r="C323" i="4"/>
  <c r="C324" i="4"/>
  <c r="C316" i="4"/>
  <c r="M325" i="4"/>
  <c r="K325" i="4"/>
  <c r="I325" i="4"/>
  <c r="G325" i="4"/>
  <c r="C325" i="4"/>
  <c r="M305" i="4"/>
  <c r="M306" i="4"/>
  <c r="M307" i="4"/>
  <c r="M308" i="4"/>
  <c r="M309" i="4"/>
  <c r="M310" i="4"/>
  <c r="M311" i="4"/>
  <c r="M312" i="4"/>
  <c r="M304" i="4"/>
  <c r="K305" i="4"/>
  <c r="K306" i="4"/>
  <c r="K307" i="4"/>
  <c r="K308" i="4"/>
  <c r="K309" i="4"/>
  <c r="K310" i="4"/>
  <c r="K311" i="4"/>
  <c r="K312" i="4"/>
  <c r="K304" i="4"/>
  <c r="I305" i="4"/>
  <c r="I306" i="4"/>
  <c r="I307" i="4"/>
  <c r="I308" i="4"/>
  <c r="I309" i="4"/>
  <c r="I310" i="4"/>
  <c r="I311" i="4"/>
  <c r="I312" i="4"/>
  <c r="I304" i="4"/>
  <c r="G305" i="4"/>
  <c r="G306" i="4"/>
  <c r="G307" i="4"/>
  <c r="G308" i="4"/>
  <c r="G309" i="4"/>
  <c r="G310" i="4"/>
  <c r="G311" i="4"/>
  <c r="G312" i="4"/>
  <c r="G304" i="4"/>
  <c r="E305" i="4"/>
  <c r="E306" i="4"/>
  <c r="E307" i="4"/>
  <c r="E308" i="4"/>
  <c r="E309" i="4"/>
  <c r="E310" i="4"/>
  <c r="E311" i="4"/>
  <c r="E312" i="4"/>
  <c r="E304" i="4"/>
  <c r="C305" i="4"/>
  <c r="C306" i="4"/>
  <c r="C307" i="4"/>
  <c r="C308" i="4"/>
  <c r="C309" i="4"/>
  <c r="C310" i="4"/>
  <c r="C311" i="4"/>
  <c r="C312" i="4"/>
  <c r="C304" i="4"/>
  <c r="M313" i="4"/>
  <c r="U22" i="30" s="1"/>
  <c r="K313" i="4"/>
  <c r="T22" i="30" s="1"/>
  <c r="I313" i="4"/>
  <c r="S22" i="30" s="1"/>
  <c r="G313" i="4"/>
  <c r="R22" i="30" s="1"/>
  <c r="E313" i="4"/>
  <c r="Q22" i="30" s="1"/>
  <c r="C313" i="4"/>
  <c r="P22" i="30" s="1"/>
  <c r="M293" i="4"/>
  <c r="M294" i="4"/>
  <c r="M295" i="4"/>
  <c r="M296" i="4"/>
  <c r="M297" i="4"/>
  <c r="M298" i="4"/>
  <c r="M299" i="4"/>
  <c r="M300" i="4"/>
  <c r="M292" i="4"/>
  <c r="K293" i="4"/>
  <c r="K294" i="4"/>
  <c r="K295" i="4"/>
  <c r="K296" i="4"/>
  <c r="K297" i="4"/>
  <c r="K298" i="4"/>
  <c r="K299" i="4"/>
  <c r="K300" i="4"/>
  <c r="K292" i="4"/>
  <c r="I293" i="4"/>
  <c r="I294" i="4"/>
  <c r="I295" i="4"/>
  <c r="I296" i="4"/>
  <c r="I297" i="4"/>
  <c r="I298" i="4"/>
  <c r="I299" i="4"/>
  <c r="I300" i="4"/>
  <c r="I292" i="4"/>
  <c r="G293" i="4"/>
  <c r="G294" i="4"/>
  <c r="G295" i="4"/>
  <c r="G296" i="4"/>
  <c r="G297" i="4"/>
  <c r="G298" i="4"/>
  <c r="G299" i="4"/>
  <c r="G300" i="4"/>
  <c r="G292" i="4"/>
  <c r="E293" i="4"/>
  <c r="E294" i="4"/>
  <c r="E295" i="4"/>
  <c r="E296" i="4"/>
  <c r="E297" i="4"/>
  <c r="E298" i="4"/>
  <c r="E299" i="4"/>
  <c r="E300" i="4"/>
  <c r="E292" i="4"/>
  <c r="C293" i="4"/>
  <c r="C294" i="4"/>
  <c r="C295" i="4"/>
  <c r="C296" i="4"/>
  <c r="C297" i="4"/>
  <c r="C298" i="4"/>
  <c r="C299" i="4"/>
  <c r="C300" i="4"/>
  <c r="C292" i="4"/>
  <c r="M301" i="4"/>
  <c r="K301" i="4"/>
  <c r="I301" i="4"/>
  <c r="G301" i="4"/>
  <c r="E301" i="4"/>
  <c r="C301" i="4"/>
  <c r="C281" i="4"/>
  <c r="C282" i="4"/>
  <c r="C283" i="4"/>
  <c r="C284" i="4"/>
  <c r="C285" i="4"/>
  <c r="C286" i="4"/>
  <c r="C287" i="4"/>
  <c r="C288" i="4"/>
  <c r="M281" i="4"/>
  <c r="M282" i="4"/>
  <c r="M283" i="4"/>
  <c r="M284" i="4"/>
  <c r="M285" i="4"/>
  <c r="M286" i="4"/>
  <c r="M287" i="4"/>
  <c r="M288" i="4"/>
  <c r="M280" i="4"/>
  <c r="M289" i="4" s="1"/>
  <c r="K281" i="4"/>
  <c r="K282" i="4"/>
  <c r="K283" i="4"/>
  <c r="K284" i="4"/>
  <c r="K285" i="4"/>
  <c r="K286" i="4"/>
  <c r="K287" i="4"/>
  <c r="K288" i="4"/>
  <c r="K280" i="4"/>
  <c r="I281" i="4"/>
  <c r="I282" i="4"/>
  <c r="I283" i="4"/>
  <c r="I284" i="4"/>
  <c r="I285" i="4"/>
  <c r="I286" i="4"/>
  <c r="I287" i="4"/>
  <c r="I288" i="4"/>
  <c r="I280" i="4"/>
  <c r="G281" i="4"/>
  <c r="G282" i="4"/>
  <c r="G284" i="4"/>
  <c r="G285" i="4"/>
  <c r="G287" i="4"/>
  <c r="G288" i="4"/>
  <c r="G280" i="4"/>
  <c r="E281" i="4"/>
  <c r="E282" i="4"/>
  <c r="E283" i="4"/>
  <c r="E284" i="4"/>
  <c r="E285" i="4"/>
  <c r="E286" i="4"/>
  <c r="E287" i="4"/>
  <c r="E280" i="4"/>
  <c r="C280" i="4"/>
  <c r="K289" i="4"/>
  <c r="I289" i="4"/>
  <c r="C289" i="4"/>
  <c r="C269" i="4"/>
  <c r="C270" i="4"/>
  <c r="C271" i="4"/>
  <c r="C272" i="4"/>
  <c r="C273" i="4"/>
  <c r="C274" i="4"/>
  <c r="C275" i="4"/>
  <c r="C276" i="4"/>
  <c r="C268" i="4"/>
  <c r="M269" i="4"/>
  <c r="M270" i="4"/>
  <c r="M271" i="4"/>
  <c r="M272" i="4"/>
  <c r="M273" i="4"/>
  <c r="M274" i="4"/>
  <c r="M275" i="4"/>
  <c r="M276" i="4"/>
  <c r="M268" i="4"/>
  <c r="K269" i="4"/>
  <c r="K270" i="4"/>
  <c r="K271" i="4"/>
  <c r="K272" i="4"/>
  <c r="K273" i="4"/>
  <c r="K274" i="4"/>
  <c r="K275" i="4"/>
  <c r="K276" i="4"/>
  <c r="K268" i="4"/>
  <c r="I269" i="4"/>
  <c r="I270" i="4"/>
  <c r="I271" i="4"/>
  <c r="I272" i="4"/>
  <c r="I273" i="4"/>
  <c r="I274" i="4"/>
  <c r="I275" i="4"/>
  <c r="I276" i="4"/>
  <c r="I268" i="4"/>
  <c r="I277" i="4" s="1"/>
  <c r="S16" i="30" s="1"/>
  <c r="G256" i="4"/>
  <c r="G270" i="4"/>
  <c r="G272" i="4"/>
  <c r="G273" i="4"/>
  <c r="G275" i="4"/>
  <c r="G276" i="4"/>
  <c r="G268" i="4"/>
  <c r="E269" i="4"/>
  <c r="E270" i="4"/>
  <c r="E271" i="4"/>
  <c r="E272" i="4"/>
  <c r="E273" i="4"/>
  <c r="E274" i="4"/>
  <c r="E275" i="4"/>
  <c r="E276" i="4"/>
  <c r="E268" i="4"/>
  <c r="M277" i="4"/>
  <c r="U16" i="30" s="1"/>
  <c r="K277" i="4"/>
  <c r="T16" i="30" s="1"/>
  <c r="E277" i="4"/>
  <c r="Q16" i="30" s="1"/>
  <c r="C277" i="4"/>
  <c r="P16" i="30" s="1"/>
  <c r="M257" i="4"/>
  <c r="M258" i="4"/>
  <c r="M259" i="4"/>
  <c r="M260" i="4"/>
  <c r="M261" i="4"/>
  <c r="M262" i="4"/>
  <c r="M263" i="4"/>
  <c r="M264" i="4"/>
  <c r="M256" i="4"/>
  <c r="K257" i="4"/>
  <c r="K258" i="4"/>
  <c r="K259" i="4"/>
  <c r="K260" i="4"/>
  <c r="K261" i="4"/>
  <c r="K262" i="4"/>
  <c r="K263" i="4"/>
  <c r="K264" i="4"/>
  <c r="K256" i="4"/>
  <c r="I257" i="4"/>
  <c r="I258" i="4"/>
  <c r="I259" i="4"/>
  <c r="I260" i="4"/>
  <c r="I261" i="4"/>
  <c r="I262" i="4"/>
  <c r="I263" i="4"/>
  <c r="I264" i="4"/>
  <c r="I256" i="4"/>
  <c r="G257" i="4"/>
  <c r="G258" i="4"/>
  <c r="G259" i="4"/>
  <c r="G260" i="4"/>
  <c r="G261" i="4"/>
  <c r="G262" i="4"/>
  <c r="G263" i="4"/>
  <c r="G264" i="4"/>
  <c r="E256" i="4"/>
  <c r="E257" i="4"/>
  <c r="E258" i="4"/>
  <c r="E259" i="4"/>
  <c r="E260" i="4"/>
  <c r="E261" i="4"/>
  <c r="E262" i="4"/>
  <c r="E263" i="4"/>
  <c r="E264" i="4"/>
  <c r="C257" i="4"/>
  <c r="C258" i="4"/>
  <c r="C259" i="4"/>
  <c r="C260" i="4"/>
  <c r="C261" i="4"/>
  <c r="C262" i="4"/>
  <c r="C263" i="4"/>
  <c r="C264" i="4"/>
  <c r="C256" i="4"/>
  <c r="M265" i="4"/>
  <c r="K265" i="4"/>
  <c r="I265" i="4"/>
  <c r="E265" i="4"/>
  <c r="C265" i="4"/>
  <c r="M245" i="4"/>
  <c r="M246" i="4"/>
  <c r="M247" i="4"/>
  <c r="M248" i="4"/>
  <c r="M249" i="4"/>
  <c r="M250" i="4"/>
  <c r="M251" i="4"/>
  <c r="M252" i="4"/>
  <c r="M244" i="4"/>
  <c r="M253" i="4" s="1"/>
  <c r="K244" i="4"/>
  <c r="K252" i="4"/>
  <c r="I252" i="4"/>
  <c r="K245" i="4"/>
  <c r="K246" i="4"/>
  <c r="K247" i="4"/>
  <c r="K248" i="4"/>
  <c r="K249" i="4"/>
  <c r="K250" i="4"/>
  <c r="K251" i="4"/>
  <c r="I245" i="4"/>
  <c r="I246" i="4"/>
  <c r="I247" i="4"/>
  <c r="I248" i="4"/>
  <c r="I249" i="4"/>
  <c r="I250" i="4"/>
  <c r="I251" i="4"/>
  <c r="I244" i="4"/>
  <c r="I253" i="4" s="1"/>
  <c r="G245" i="4"/>
  <c r="G246" i="4"/>
  <c r="G247" i="4"/>
  <c r="G248" i="4"/>
  <c r="G249" i="4"/>
  <c r="G250" i="4"/>
  <c r="G251" i="4"/>
  <c r="G252" i="4"/>
  <c r="G244" i="4"/>
  <c r="G253" i="4"/>
  <c r="E245" i="4"/>
  <c r="E246" i="4"/>
  <c r="E247" i="4"/>
  <c r="E248" i="4"/>
  <c r="E249" i="4"/>
  <c r="E250" i="4"/>
  <c r="E251" i="4"/>
  <c r="E252" i="4"/>
  <c r="E244" i="4"/>
  <c r="E253" i="4" s="1"/>
  <c r="C245" i="4"/>
  <c r="C246" i="4"/>
  <c r="C247" i="4"/>
  <c r="C248" i="4"/>
  <c r="C249" i="4"/>
  <c r="C250" i="4"/>
  <c r="C251" i="4"/>
  <c r="C252" i="4"/>
  <c r="C244" i="4"/>
  <c r="C253" i="4" s="1"/>
  <c r="AL27" i="30"/>
  <c r="AQ26" i="30"/>
  <c r="AP26" i="30"/>
  <c r="AO26" i="30"/>
  <c r="AN26" i="30"/>
  <c r="AM26" i="30"/>
  <c r="AR26" i="30" s="1"/>
  <c r="AL26" i="30"/>
  <c r="AL25" i="30"/>
  <c r="AQ24" i="30"/>
  <c r="AP24" i="30"/>
  <c r="AO24" i="30"/>
  <c r="AN24" i="30"/>
  <c r="AM24" i="30"/>
  <c r="AR24" i="30" s="1"/>
  <c r="AL24" i="30"/>
  <c r="AL23" i="30"/>
  <c r="AQ22" i="30"/>
  <c r="AP22" i="30"/>
  <c r="AO22" i="30"/>
  <c r="AN22" i="30"/>
  <c r="AM22" i="30"/>
  <c r="AR22" i="30" s="1"/>
  <c r="AL22" i="30"/>
  <c r="AL21" i="30"/>
  <c r="AQ20" i="30"/>
  <c r="AP20" i="30"/>
  <c r="AO20" i="30"/>
  <c r="AN20" i="30"/>
  <c r="AM20" i="30"/>
  <c r="AR20" i="30" s="1"/>
  <c r="AL20" i="30"/>
  <c r="AL19" i="30"/>
  <c r="AQ18" i="30"/>
  <c r="AP18" i="30"/>
  <c r="AO18" i="30"/>
  <c r="AN18" i="30"/>
  <c r="AM18" i="30"/>
  <c r="AR18" i="30" s="1"/>
  <c r="AL18" i="30"/>
  <c r="AL17" i="30"/>
  <c r="AQ16" i="30"/>
  <c r="AP16" i="30"/>
  <c r="AO16" i="30"/>
  <c r="AN16" i="30"/>
  <c r="AM16" i="30"/>
  <c r="AR16" i="30" s="1"/>
  <c r="AL16" i="30"/>
  <c r="AL15" i="30"/>
  <c r="AQ14" i="30"/>
  <c r="AP14" i="30"/>
  <c r="AO14" i="30"/>
  <c r="AN14" i="30"/>
  <c r="AM14" i="30"/>
  <c r="AR14" i="30" s="1"/>
  <c r="AL14" i="30"/>
  <c r="AL13" i="30"/>
  <c r="AQ12" i="30"/>
  <c r="AP12" i="30"/>
  <c r="AO12" i="30"/>
  <c r="AN12" i="30"/>
  <c r="AM12" i="30"/>
  <c r="AR12" i="30" s="1"/>
  <c r="AL12" i="30"/>
  <c r="AQ11" i="30"/>
  <c r="AP11" i="30"/>
  <c r="AO11" i="30"/>
  <c r="AN11" i="30"/>
  <c r="AM11" i="30"/>
  <c r="AR11" i="30" s="1"/>
  <c r="AL11" i="30"/>
  <c r="AA27" i="30"/>
  <c r="AF26" i="30"/>
  <c r="AE26" i="30"/>
  <c r="AD26" i="30"/>
  <c r="AC26" i="30"/>
  <c r="AB26" i="30"/>
  <c r="AG26" i="30" s="1"/>
  <c r="AA26" i="30"/>
  <c r="AA25" i="30"/>
  <c r="AF24" i="30"/>
  <c r="AE24" i="30"/>
  <c r="AD24" i="30"/>
  <c r="AC24" i="30"/>
  <c r="AB24" i="30"/>
  <c r="AG24" i="30" s="1"/>
  <c r="AA24" i="30"/>
  <c r="AA23" i="30"/>
  <c r="AF22" i="30"/>
  <c r="AE22" i="30"/>
  <c r="AD22" i="30"/>
  <c r="AC22" i="30"/>
  <c r="AB22" i="30"/>
  <c r="AG22" i="30" s="1"/>
  <c r="AA22" i="30"/>
  <c r="AG20" i="30"/>
  <c r="AG18" i="30"/>
  <c r="AG16" i="30"/>
  <c r="AG14" i="30"/>
  <c r="AG12" i="30"/>
  <c r="AF11" i="30"/>
  <c r="AE11" i="30"/>
  <c r="AD11" i="30"/>
  <c r="AC11" i="30"/>
  <c r="AB11" i="30"/>
  <c r="AG11" i="30" s="1"/>
  <c r="AA11" i="30"/>
  <c r="U11" i="30"/>
  <c r="T11" i="30"/>
  <c r="S11" i="30"/>
  <c r="R11" i="30"/>
  <c r="Q11" i="30"/>
  <c r="V11" i="30" s="1"/>
  <c r="P11" i="30"/>
  <c r="D11" i="22"/>
  <c r="X95" i="6"/>
  <c r="X75" i="6"/>
  <c r="AA74" i="29"/>
  <c r="AA94" i="29"/>
  <c r="F169" i="30"/>
  <c r="K177" i="30"/>
  <c r="K176" i="30"/>
  <c r="K175" i="30"/>
  <c r="K174" i="30"/>
  <c r="J173" i="30"/>
  <c r="I173" i="30"/>
  <c r="H173" i="30"/>
  <c r="G173" i="30"/>
  <c r="F173" i="30"/>
  <c r="K172" i="30"/>
  <c r="K171" i="30"/>
  <c r="K170" i="30"/>
  <c r="J169" i="30"/>
  <c r="I169" i="30"/>
  <c r="H169" i="30"/>
  <c r="G169" i="30"/>
  <c r="K168" i="30"/>
  <c r="F158" i="30"/>
  <c r="F165" i="30"/>
  <c r="X74" i="4"/>
  <c r="G271" i="4" s="1"/>
  <c r="X78" i="4"/>
  <c r="G274" i="4" s="1"/>
  <c r="X94" i="4"/>
  <c r="G269" i="4" s="1"/>
  <c r="X103" i="4"/>
  <c r="G283" i="4" s="1"/>
  <c r="X107" i="4"/>
  <c r="G286" i="4" s="1"/>
  <c r="U109" i="4"/>
  <c r="E288" i="4" s="1"/>
  <c r="E289" i="4" s="1"/>
  <c r="F130" i="12"/>
  <c r="F131" i="12"/>
  <c r="F132" i="12"/>
  <c r="F133" i="12"/>
  <c r="F134" i="12"/>
  <c r="F135" i="12"/>
  <c r="F136" i="12"/>
  <c r="F137" i="12"/>
  <c r="F138" i="12"/>
  <c r="F139" i="12"/>
  <c r="F140" i="12"/>
  <c r="F141" i="12"/>
  <c r="F142" i="12"/>
  <c r="F143" i="12"/>
  <c r="F144" i="12"/>
  <c r="F145" i="12"/>
  <c r="F146" i="12"/>
  <c r="F147" i="12"/>
  <c r="F148" i="12"/>
  <c r="F149" i="12"/>
  <c r="F150" i="12"/>
  <c r="F129" i="12"/>
  <c r="F158" i="12"/>
  <c r="F159" i="12"/>
  <c r="F160" i="12"/>
  <c r="F161" i="12"/>
  <c r="F162" i="12"/>
  <c r="F163" i="12"/>
  <c r="F164" i="12"/>
  <c r="F165" i="12"/>
  <c r="F166" i="12"/>
  <c r="F167" i="12"/>
  <c r="F168" i="12"/>
  <c r="F169" i="12"/>
  <c r="F170" i="12"/>
  <c r="F171" i="12"/>
  <c r="F172" i="12"/>
  <c r="F173" i="12"/>
  <c r="F174" i="12"/>
  <c r="F175" i="12"/>
  <c r="F176" i="12"/>
  <c r="F177" i="12"/>
  <c r="F178" i="12"/>
  <c r="F157" i="12"/>
  <c r="F102" i="12"/>
  <c r="F103" i="12"/>
  <c r="F104" i="12"/>
  <c r="F105" i="12"/>
  <c r="F106" i="12"/>
  <c r="F107" i="12"/>
  <c r="F108" i="12"/>
  <c r="F109" i="12"/>
  <c r="F110" i="12"/>
  <c r="F111" i="12"/>
  <c r="F112" i="12"/>
  <c r="F113" i="12"/>
  <c r="F114" i="12"/>
  <c r="F115" i="12"/>
  <c r="F116" i="12"/>
  <c r="F117" i="12"/>
  <c r="F118" i="12"/>
  <c r="F119" i="12"/>
  <c r="F120" i="12"/>
  <c r="F121" i="12"/>
  <c r="F122" i="12"/>
  <c r="F101" i="12"/>
  <c r="F73" i="12"/>
  <c r="F74" i="12"/>
  <c r="F75" i="12"/>
  <c r="F76" i="12"/>
  <c r="F77" i="12"/>
  <c r="F78" i="12"/>
  <c r="F79" i="12"/>
  <c r="F80" i="12"/>
  <c r="F81" i="12"/>
  <c r="F82" i="12"/>
  <c r="F83" i="12"/>
  <c r="F84" i="12"/>
  <c r="F85" i="12"/>
  <c r="F86" i="12"/>
  <c r="F87" i="12"/>
  <c r="F88" i="12"/>
  <c r="F89" i="12"/>
  <c r="F90" i="12"/>
  <c r="F91" i="12"/>
  <c r="F92" i="12"/>
  <c r="F93" i="12"/>
  <c r="F72" i="12"/>
  <c r="F15" i="12"/>
  <c r="F16" i="12"/>
  <c r="F17" i="12"/>
  <c r="F18" i="12"/>
  <c r="F19" i="12"/>
  <c r="F20" i="12"/>
  <c r="F21" i="12"/>
  <c r="F22" i="12"/>
  <c r="F23" i="12"/>
  <c r="F24" i="12"/>
  <c r="F25" i="12"/>
  <c r="F26" i="12"/>
  <c r="F27" i="12"/>
  <c r="F28" i="12"/>
  <c r="F29" i="12"/>
  <c r="F30" i="12"/>
  <c r="F31" i="12"/>
  <c r="F32" i="12"/>
  <c r="F33" i="12"/>
  <c r="F34" i="12"/>
  <c r="F35" i="12"/>
  <c r="F14" i="12"/>
  <c r="F45" i="12"/>
  <c r="F46" i="12"/>
  <c r="F47" i="12"/>
  <c r="F48" i="12"/>
  <c r="F49" i="12"/>
  <c r="F50" i="12"/>
  <c r="F51" i="12"/>
  <c r="F52" i="12"/>
  <c r="F53" i="12"/>
  <c r="F54" i="12"/>
  <c r="F55" i="12"/>
  <c r="F56" i="12"/>
  <c r="F57" i="12"/>
  <c r="F58" i="12"/>
  <c r="F59" i="12"/>
  <c r="F60" i="12"/>
  <c r="F61" i="12"/>
  <c r="F62" i="12"/>
  <c r="F63" i="12"/>
  <c r="F64" i="12"/>
  <c r="F43" i="12"/>
  <c r="F44" i="12"/>
  <c r="O72" i="6"/>
  <c r="D92" i="22"/>
  <c r="D225" i="22"/>
  <c r="C446" i="4" l="1"/>
  <c r="AB36" i="30"/>
  <c r="AB38" i="30"/>
  <c r="AC38" i="30" s="1"/>
  <c r="AD38" i="30" s="1"/>
  <c r="AE38" i="30" s="1"/>
  <c r="AF38" i="30" s="1"/>
  <c r="AB40" i="30"/>
  <c r="AC40" i="30" s="1"/>
  <c r="AD40" i="30" s="1"/>
  <c r="AE40" i="30" s="1"/>
  <c r="AF40" i="30" s="1"/>
  <c r="AB42" i="30"/>
  <c r="AC42" i="30" s="1"/>
  <c r="AD42" i="30" s="1"/>
  <c r="AE42" i="30" s="1"/>
  <c r="AF42" i="30" s="1"/>
  <c r="AB44" i="30"/>
  <c r="AC44" i="30" s="1"/>
  <c r="AD44" i="30" s="1"/>
  <c r="AE44" i="30" s="1"/>
  <c r="AF44" i="30" s="1"/>
  <c r="AB46" i="30"/>
  <c r="AC46" i="30" s="1"/>
  <c r="AD46" i="30" s="1"/>
  <c r="AE46" i="30" s="1"/>
  <c r="AF46" i="30" s="1"/>
  <c r="Q38" i="30"/>
  <c r="Q40" i="30"/>
  <c r="R40" i="30" s="1"/>
  <c r="S40" i="30" s="1"/>
  <c r="T40" i="30" s="1"/>
  <c r="U40" i="30" s="1"/>
  <c r="Q42" i="30"/>
  <c r="R42" i="30" s="1"/>
  <c r="S42" i="30" s="1"/>
  <c r="T42" i="30" s="1"/>
  <c r="U42" i="30" s="1"/>
  <c r="Q44" i="30"/>
  <c r="R44" i="30" s="1"/>
  <c r="S44" i="30" s="1"/>
  <c r="T44" i="30" s="1"/>
  <c r="U44" i="30" s="1"/>
  <c r="Q46" i="30"/>
  <c r="R46" i="30" s="1"/>
  <c r="S46" i="30" s="1"/>
  <c r="T46" i="30" s="1"/>
  <c r="U46" i="30" s="1"/>
  <c r="C356" i="4"/>
  <c r="G289" i="4"/>
  <c r="K253" i="4"/>
  <c r="G265" i="4"/>
  <c r="G277" i="4"/>
  <c r="R16" i="30" s="1"/>
  <c r="AM13" i="30"/>
  <c r="AN13" i="30" s="1"/>
  <c r="AO13" i="30" s="1"/>
  <c r="AP13" i="30" s="1"/>
  <c r="AQ13" i="30" s="1"/>
  <c r="AM15" i="30"/>
  <c r="AN15" i="30" s="1"/>
  <c r="AO15" i="30" s="1"/>
  <c r="AP15" i="30" s="1"/>
  <c r="AQ15" i="30" s="1"/>
  <c r="AM17" i="30"/>
  <c r="AN17" i="30" s="1"/>
  <c r="AO17" i="30" s="1"/>
  <c r="AP17" i="30" s="1"/>
  <c r="AQ17" i="30" s="1"/>
  <c r="AM19" i="30"/>
  <c r="AN19" i="30" s="1"/>
  <c r="AO19" i="30" s="1"/>
  <c r="AP19" i="30" s="1"/>
  <c r="AQ19" i="30" s="1"/>
  <c r="AM21" i="30"/>
  <c r="AN21" i="30" s="1"/>
  <c r="AO21" i="30" s="1"/>
  <c r="AP21" i="30" s="1"/>
  <c r="AQ21" i="30" s="1"/>
  <c r="AM23" i="30"/>
  <c r="AN23" i="30" s="1"/>
  <c r="AO23" i="30" s="1"/>
  <c r="AP23" i="30" s="1"/>
  <c r="AQ23" i="30" s="1"/>
  <c r="AM25" i="30"/>
  <c r="AN25" i="30" s="1"/>
  <c r="AO25" i="30" s="1"/>
  <c r="AP25" i="30" s="1"/>
  <c r="AQ25" i="30" s="1"/>
  <c r="AM27" i="30"/>
  <c r="AN27" i="30" s="1"/>
  <c r="AO27" i="30" s="1"/>
  <c r="AP27" i="30" s="1"/>
  <c r="AQ27" i="30" s="1"/>
  <c r="AB13" i="30"/>
  <c r="AC13" i="30" s="1"/>
  <c r="AD13" i="30" s="1"/>
  <c r="AE13" i="30" s="1"/>
  <c r="AC15" i="30"/>
  <c r="AD15" i="30" s="1"/>
  <c r="AE15" i="30" s="1"/>
  <c r="AF15" i="30" s="1"/>
  <c r="AB17" i="30"/>
  <c r="AC17" i="30" s="1"/>
  <c r="AD17" i="30" s="1"/>
  <c r="AE17" i="30" s="1"/>
  <c r="AF17" i="30" s="1"/>
  <c r="AB19" i="30"/>
  <c r="AC19" i="30" s="1"/>
  <c r="AD19" i="30" s="1"/>
  <c r="AE19" i="30" s="1"/>
  <c r="AF19" i="30" s="1"/>
  <c r="AB21" i="30"/>
  <c r="AC21" i="30" s="1"/>
  <c r="AD21" i="30" s="1"/>
  <c r="AE21" i="30" s="1"/>
  <c r="AF21" i="30" s="1"/>
  <c r="AB23" i="30"/>
  <c r="AC23" i="30" s="1"/>
  <c r="AD23" i="30" s="1"/>
  <c r="AE23" i="30" s="1"/>
  <c r="AF23" i="30" s="1"/>
  <c r="AB25" i="30"/>
  <c r="AC25" i="30" s="1"/>
  <c r="AD25" i="30" s="1"/>
  <c r="AE25" i="30" s="1"/>
  <c r="AF25" i="30" s="1"/>
  <c r="AB27" i="30"/>
  <c r="AC27" i="30" s="1"/>
  <c r="AD27" i="30" s="1"/>
  <c r="AE27" i="30" s="1"/>
  <c r="AF27" i="30" s="1"/>
  <c r="F157" i="30"/>
  <c r="K169" i="30"/>
  <c r="K173" i="30"/>
  <c r="J165" i="30"/>
  <c r="I165" i="30"/>
  <c r="H165" i="30"/>
  <c r="G165" i="30"/>
  <c r="AB15" i="5"/>
  <c r="AB16" i="5"/>
  <c r="AB17" i="5"/>
  <c r="AB18" i="5"/>
  <c r="AB19" i="5"/>
  <c r="AB20" i="5"/>
  <c r="AB21" i="5"/>
  <c r="AB35" i="5"/>
  <c r="AG15" i="5"/>
  <c r="AG16" i="5"/>
  <c r="AG17" i="5"/>
  <c r="AG18" i="5"/>
  <c r="AG19" i="5"/>
  <c r="AG20" i="5"/>
  <c r="AG21" i="5"/>
  <c r="AG22" i="5"/>
  <c r="AG23" i="5"/>
  <c r="AG24" i="5"/>
  <c r="AG25" i="5"/>
  <c r="AG26" i="5"/>
  <c r="AG27" i="5"/>
  <c r="AG28" i="5"/>
  <c r="AG29" i="5"/>
  <c r="AG30" i="5"/>
  <c r="AG31" i="5"/>
  <c r="AG32" i="5"/>
  <c r="AG33" i="5"/>
  <c r="AG34" i="5"/>
  <c r="AG35" i="5"/>
  <c r="AK14" i="5"/>
  <c r="AK15" i="5"/>
  <c r="AK16" i="5"/>
  <c r="AK17" i="5"/>
  <c r="AK18" i="5"/>
  <c r="AK19" i="5"/>
  <c r="AK20" i="5"/>
  <c r="AK21" i="5"/>
  <c r="AK22" i="5"/>
  <c r="AK23" i="5"/>
  <c r="AK24" i="5"/>
  <c r="AK25" i="5"/>
  <c r="AK26" i="5"/>
  <c r="AK27" i="5"/>
  <c r="AK28" i="5"/>
  <c r="AK29" i="5"/>
  <c r="AK30" i="5"/>
  <c r="AK31" i="5"/>
  <c r="AK32" i="5"/>
  <c r="AK33" i="5"/>
  <c r="AK34" i="5"/>
  <c r="AF14" i="5"/>
  <c r="AF15" i="5"/>
  <c r="AF16" i="5"/>
  <c r="AF17" i="5"/>
  <c r="AF18" i="5"/>
  <c r="AF19" i="5"/>
  <c r="AF20" i="5"/>
  <c r="AF21" i="5"/>
  <c r="AF22" i="5"/>
  <c r="AF23" i="5"/>
  <c r="AF24" i="5"/>
  <c r="AF25" i="5"/>
  <c r="AF26" i="5"/>
  <c r="AF27" i="5"/>
  <c r="AF28" i="5"/>
  <c r="AF29" i="5"/>
  <c r="AF30" i="5"/>
  <c r="AF31" i="5"/>
  <c r="AF32" i="5"/>
  <c r="AF33" i="5"/>
  <c r="AF34" i="5"/>
  <c r="AL14" i="5"/>
  <c r="AL15" i="5"/>
  <c r="AL16" i="5"/>
  <c r="AL17" i="5"/>
  <c r="AL18" i="5"/>
  <c r="AL19" i="5"/>
  <c r="AL20" i="5"/>
  <c r="AL21" i="5"/>
  <c r="AL22" i="5"/>
  <c r="AL23" i="5"/>
  <c r="AL24" i="5"/>
  <c r="AL25" i="5"/>
  <c r="AL26" i="5"/>
  <c r="AL27" i="5"/>
  <c r="AL28" i="5"/>
  <c r="AL29" i="5"/>
  <c r="AL30" i="5"/>
  <c r="AL31" i="5"/>
  <c r="AL32" i="5"/>
  <c r="AL33" i="5"/>
  <c r="AL34" i="5"/>
  <c r="AL35" i="5"/>
  <c r="AP14" i="5"/>
  <c r="AQ14" i="5"/>
  <c r="AP15" i="5"/>
  <c r="AQ15" i="5"/>
  <c r="AP16" i="5"/>
  <c r="AQ16" i="5"/>
  <c r="AP17" i="5"/>
  <c r="AQ17" i="5"/>
  <c r="AP18" i="5"/>
  <c r="AQ18" i="5"/>
  <c r="AP19" i="5"/>
  <c r="AQ19" i="5"/>
  <c r="AP20" i="5"/>
  <c r="AQ20" i="5"/>
  <c r="AP21" i="5"/>
  <c r="AQ21" i="5"/>
  <c r="AP22" i="5"/>
  <c r="AQ22" i="5"/>
  <c r="AP23" i="5"/>
  <c r="AQ23" i="5"/>
  <c r="AP24" i="5"/>
  <c r="AQ24" i="5"/>
  <c r="AP25" i="5"/>
  <c r="AQ25" i="5"/>
  <c r="AP26" i="5"/>
  <c r="AQ26" i="5"/>
  <c r="AP27" i="5"/>
  <c r="AQ27" i="5"/>
  <c r="AP28" i="5"/>
  <c r="AQ28" i="5"/>
  <c r="AP29" i="5"/>
  <c r="AQ29" i="5"/>
  <c r="AP30" i="5"/>
  <c r="AQ30" i="5"/>
  <c r="AP31" i="5"/>
  <c r="AQ31" i="5"/>
  <c r="AP32" i="5"/>
  <c r="AQ32" i="5"/>
  <c r="AP33" i="5"/>
  <c r="AQ33" i="5"/>
  <c r="AP34" i="5"/>
  <c r="AQ34" i="5"/>
  <c r="AP35" i="5"/>
  <c r="AQ35" i="5"/>
  <c r="AK35" i="5"/>
  <c r="AF35" i="5"/>
  <c r="Q34" i="30" l="1"/>
  <c r="AC36" i="30"/>
  <c r="AB34" i="30"/>
  <c r="R36" i="30"/>
  <c r="I72" i="26"/>
  <c r="I34" i="26"/>
  <c r="I33" i="26"/>
  <c r="I32" i="26"/>
  <c r="I31" i="26"/>
  <c r="I30" i="26"/>
  <c r="I29" i="26"/>
  <c r="I28" i="26"/>
  <c r="I27" i="26"/>
  <c r="I26" i="26"/>
  <c r="I25" i="26"/>
  <c r="I24" i="26"/>
  <c r="I23" i="26"/>
  <c r="I22" i="26"/>
  <c r="I21" i="26"/>
  <c r="I20" i="26"/>
  <c r="I19" i="26"/>
  <c r="I18" i="26"/>
  <c r="I17" i="26"/>
  <c r="I16" i="26"/>
  <c r="I15" i="26"/>
  <c r="I14" i="26"/>
  <c r="I13" i="26"/>
  <c r="I61" i="26"/>
  <c r="I60" i="26"/>
  <c r="I59" i="26"/>
  <c r="I58" i="26"/>
  <c r="I57" i="26"/>
  <c r="I56" i="26"/>
  <c r="I55" i="26"/>
  <c r="I54" i="26"/>
  <c r="I53" i="26"/>
  <c r="I52" i="26"/>
  <c r="I51" i="26"/>
  <c r="I50" i="26"/>
  <c r="I49" i="26"/>
  <c r="I48" i="26"/>
  <c r="I47" i="26"/>
  <c r="I46" i="26"/>
  <c r="I45" i="26"/>
  <c r="I44" i="26"/>
  <c r="I43" i="26"/>
  <c r="I42" i="26"/>
  <c r="I41" i="26"/>
  <c r="I40" i="26"/>
  <c r="I88" i="26"/>
  <c r="I87" i="26"/>
  <c r="I86" i="26"/>
  <c r="I85" i="26"/>
  <c r="I84" i="26"/>
  <c r="I83" i="26"/>
  <c r="I82" i="26"/>
  <c r="I81" i="26"/>
  <c r="I80" i="26"/>
  <c r="I79" i="26"/>
  <c r="I78" i="26"/>
  <c r="I77" i="26"/>
  <c r="I76" i="26"/>
  <c r="I75" i="26"/>
  <c r="I74" i="26"/>
  <c r="I73" i="26"/>
  <c r="I71" i="26"/>
  <c r="I70" i="26"/>
  <c r="I69" i="26"/>
  <c r="I68" i="26"/>
  <c r="I67" i="26"/>
  <c r="I115" i="26"/>
  <c r="I114" i="26"/>
  <c r="I113" i="26"/>
  <c r="I112" i="26"/>
  <c r="I111" i="26"/>
  <c r="I110" i="26"/>
  <c r="I109" i="26"/>
  <c r="I108" i="26"/>
  <c r="I107" i="26"/>
  <c r="I106" i="26"/>
  <c r="I105" i="26"/>
  <c r="I104" i="26"/>
  <c r="I103" i="26"/>
  <c r="I102" i="26"/>
  <c r="I101" i="26"/>
  <c r="I100" i="26"/>
  <c r="I99" i="26"/>
  <c r="I98" i="26"/>
  <c r="I97" i="26"/>
  <c r="I96" i="26"/>
  <c r="I95" i="26"/>
  <c r="I94" i="26"/>
  <c r="I142" i="26"/>
  <c r="I141" i="26"/>
  <c r="I140" i="26"/>
  <c r="I139" i="26"/>
  <c r="I138" i="26"/>
  <c r="I137" i="26"/>
  <c r="I136" i="26"/>
  <c r="I135" i="26"/>
  <c r="I134" i="26"/>
  <c r="I133" i="26"/>
  <c r="I132" i="26"/>
  <c r="I131" i="26"/>
  <c r="I130" i="26"/>
  <c r="I129" i="26"/>
  <c r="I128" i="26"/>
  <c r="I127" i="26"/>
  <c r="I126" i="26"/>
  <c r="I125" i="26"/>
  <c r="I124" i="26"/>
  <c r="I123" i="26"/>
  <c r="I122" i="26"/>
  <c r="I121" i="26"/>
  <c r="I198" i="26"/>
  <c r="I197" i="26"/>
  <c r="I196" i="26"/>
  <c r="I195" i="26"/>
  <c r="I194" i="26"/>
  <c r="I193" i="26"/>
  <c r="I192" i="26"/>
  <c r="I191" i="26"/>
  <c r="I190" i="26"/>
  <c r="I189" i="26"/>
  <c r="I188" i="26"/>
  <c r="I187" i="26"/>
  <c r="I186" i="26"/>
  <c r="I185" i="26"/>
  <c r="I184" i="26"/>
  <c r="I183" i="26"/>
  <c r="I182" i="26"/>
  <c r="I181" i="26"/>
  <c r="I180" i="26"/>
  <c r="I179" i="26"/>
  <c r="I178" i="26"/>
  <c r="I177" i="26"/>
  <c r="I225" i="26"/>
  <c r="I224" i="26"/>
  <c r="I223" i="26"/>
  <c r="I222" i="26"/>
  <c r="I221" i="26"/>
  <c r="I220" i="26"/>
  <c r="I219" i="26"/>
  <c r="I218" i="26"/>
  <c r="I217" i="26"/>
  <c r="I216" i="26"/>
  <c r="I215" i="26"/>
  <c r="I214" i="26"/>
  <c r="I213" i="26"/>
  <c r="I212" i="26"/>
  <c r="I211" i="26"/>
  <c r="I210" i="26"/>
  <c r="I209" i="26"/>
  <c r="I208" i="26"/>
  <c r="I207" i="26"/>
  <c r="I206" i="26"/>
  <c r="I205" i="26"/>
  <c r="I204" i="26"/>
  <c r="I232" i="26"/>
  <c r="I233" i="26"/>
  <c r="I234" i="26"/>
  <c r="I235" i="26"/>
  <c r="I236" i="26"/>
  <c r="I237" i="26"/>
  <c r="I238" i="26"/>
  <c r="I239" i="26"/>
  <c r="I240" i="26"/>
  <c r="I241" i="26"/>
  <c r="I242" i="26"/>
  <c r="I243" i="26"/>
  <c r="I244" i="26"/>
  <c r="I245" i="26"/>
  <c r="I246" i="26"/>
  <c r="I247" i="26"/>
  <c r="I248" i="26"/>
  <c r="I249" i="26"/>
  <c r="I250" i="26"/>
  <c r="I251" i="26"/>
  <c r="I252" i="26"/>
  <c r="I231" i="26"/>
  <c r="I259" i="26"/>
  <c r="I260" i="26"/>
  <c r="I261" i="26"/>
  <c r="I262" i="26"/>
  <c r="I263" i="26"/>
  <c r="I264" i="26"/>
  <c r="I265" i="26"/>
  <c r="I266" i="26"/>
  <c r="I267" i="26"/>
  <c r="I268" i="26"/>
  <c r="I269" i="26"/>
  <c r="I270" i="26"/>
  <c r="I271" i="26"/>
  <c r="I272" i="26"/>
  <c r="I273" i="26"/>
  <c r="I274" i="26"/>
  <c r="I275" i="26"/>
  <c r="I276" i="26"/>
  <c r="I277" i="26"/>
  <c r="I278" i="26"/>
  <c r="I279" i="26"/>
  <c r="AD36" i="30" l="1"/>
  <c r="AC34" i="30"/>
  <c r="S36" i="30"/>
  <c r="I226" i="26"/>
  <c r="AE36" i="30" l="1"/>
  <c r="AD34" i="30"/>
  <c r="T36" i="30"/>
  <c r="D58" i="22"/>
  <c r="D23" i="22"/>
  <c r="AF36" i="30" l="1"/>
  <c r="AF34" i="30" s="1"/>
  <c r="AE34" i="30"/>
  <c r="U36" i="30"/>
  <c r="H245" i="22"/>
  <c r="G245" i="22"/>
  <c r="F245" i="22"/>
  <c r="E245" i="22"/>
  <c r="D245" i="22"/>
  <c r="H211" i="22"/>
  <c r="G211" i="22"/>
  <c r="F211" i="22"/>
  <c r="E211" i="22"/>
  <c r="D211" i="22"/>
  <c r="H178" i="22"/>
  <c r="G178" i="22"/>
  <c r="F178" i="22"/>
  <c r="E178" i="22"/>
  <c r="D178" i="22"/>
  <c r="H145" i="22"/>
  <c r="G145" i="22"/>
  <c r="F145" i="22"/>
  <c r="E145" i="22"/>
  <c r="D145" i="22"/>
  <c r="H78" i="22"/>
  <c r="G78" i="22"/>
  <c r="F78" i="22"/>
  <c r="E78" i="22"/>
  <c r="D78" i="22"/>
  <c r="G43" i="22"/>
  <c r="F43" i="22"/>
  <c r="E43" i="22"/>
  <c r="D43" i="22"/>
  <c r="T47" i="7"/>
  <c r="P47" i="7"/>
  <c r="G158" i="30" l="1"/>
  <c r="G157" i="30" s="1"/>
  <c r="H158" i="30"/>
  <c r="H157" i="30" s="1"/>
  <c r="I158" i="30"/>
  <c r="I157" i="30" s="1"/>
  <c r="J158" i="30"/>
  <c r="J157" i="30" s="1"/>
  <c r="E116" i="26" l="1"/>
  <c r="D143" i="26" l="1"/>
  <c r="N66" i="9"/>
  <c r="D35" i="26" l="1"/>
  <c r="AB230" i="22" l="1"/>
  <c r="AB233" i="22" s="1"/>
  <c r="AA230" i="22"/>
  <c r="AA233" i="22" s="1"/>
  <c r="Z230" i="22"/>
  <c r="Z233" i="22" s="1"/>
  <c r="Y230" i="22"/>
  <c r="Y233" i="22" s="1"/>
  <c r="X230" i="22"/>
  <c r="X233" i="22" s="1"/>
  <c r="W230" i="22"/>
  <c r="W233" i="22" s="1"/>
  <c r="V230" i="22"/>
  <c r="V233" i="22" s="1"/>
  <c r="U230" i="22"/>
  <c r="U233" i="22" s="1"/>
  <c r="T230" i="22"/>
  <c r="T233" i="22" s="1"/>
  <c r="S230" i="22"/>
  <c r="S233" i="22" s="1"/>
  <c r="R230" i="22"/>
  <c r="R233" i="22" s="1"/>
  <c r="Q230" i="22"/>
  <c r="Q233" i="22" s="1"/>
  <c r="P230" i="22"/>
  <c r="P233" i="22" s="1"/>
  <c r="O230" i="22"/>
  <c r="O233" i="22" s="1"/>
  <c r="N230" i="22"/>
  <c r="N233" i="22" s="1"/>
  <c r="M230" i="22"/>
  <c r="M233" i="22" s="1"/>
  <c r="L230" i="22"/>
  <c r="L233" i="22" s="1"/>
  <c r="K230" i="22"/>
  <c r="K233" i="22" s="1"/>
  <c r="J230" i="22"/>
  <c r="J233" i="22" s="1"/>
  <c r="I230" i="22"/>
  <c r="I233" i="22" s="1"/>
  <c r="H230" i="22"/>
  <c r="H233" i="22" s="1"/>
  <c r="G230" i="22"/>
  <c r="G233" i="22" s="1"/>
  <c r="F230" i="22"/>
  <c r="F233" i="22" s="1"/>
  <c r="E230" i="22"/>
  <c r="E233" i="22" s="1"/>
  <c r="D230" i="22"/>
  <c r="D233" i="22" s="1"/>
  <c r="AB225" i="22"/>
  <c r="AA225" i="22"/>
  <c r="Z225" i="22"/>
  <c r="Y225" i="22"/>
  <c r="X225" i="22"/>
  <c r="W225" i="22"/>
  <c r="V225" i="22"/>
  <c r="U225" i="22"/>
  <c r="T225" i="22"/>
  <c r="S225" i="22"/>
  <c r="R225" i="22"/>
  <c r="Q225" i="22"/>
  <c r="P225" i="22"/>
  <c r="O225" i="22"/>
  <c r="N225" i="22"/>
  <c r="M225" i="22"/>
  <c r="L225" i="22"/>
  <c r="K225" i="22"/>
  <c r="J225" i="22"/>
  <c r="I225" i="22"/>
  <c r="H225" i="22"/>
  <c r="G225" i="22"/>
  <c r="F225" i="22"/>
  <c r="E225" i="22"/>
  <c r="D213" i="6"/>
  <c r="G58" i="5"/>
  <c r="J58" i="5" s="1"/>
  <c r="M58" i="5" s="1"/>
  <c r="R58" i="5"/>
  <c r="U58" i="5"/>
  <c r="Z58" i="5"/>
  <c r="AE58" i="5"/>
  <c r="AJ58" i="5"/>
  <c r="AO58" i="5"/>
  <c r="G59" i="5"/>
  <c r="R59" i="5"/>
  <c r="U59" i="5"/>
  <c r="Z59" i="5"/>
  <c r="AE59" i="5"/>
  <c r="AJ59" i="5"/>
  <c r="AO59" i="5"/>
  <c r="G60" i="5"/>
  <c r="H60" i="5" s="1"/>
  <c r="R60" i="5"/>
  <c r="U60" i="5"/>
  <c r="Z60" i="5"/>
  <c r="AE60" i="5"/>
  <c r="AJ60" i="5"/>
  <c r="AO60" i="5"/>
  <c r="G61" i="5"/>
  <c r="H61" i="5" s="1"/>
  <c r="R61" i="5"/>
  <c r="U61" i="5"/>
  <c r="Z61" i="5"/>
  <c r="AE61" i="5"/>
  <c r="AJ61" i="5"/>
  <c r="AO61" i="5"/>
  <c r="G62" i="5"/>
  <c r="J62" i="5" s="1"/>
  <c r="M62" i="5" s="1"/>
  <c r="R62" i="5"/>
  <c r="U62" i="5"/>
  <c r="Z62" i="5"/>
  <c r="AE62" i="5"/>
  <c r="AJ62" i="5"/>
  <c r="AO62" i="5"/>
  <c r="G63" i="5"/>
  <c r="R63" i="5"/>
  <c r="U63" i="5"/>
  <c r="Z63" i="5"/>
  <c r="AE63" i="5"/>
  <c r="AJ63" i="5"/>
  <c r="AO63" i="5"/>
  <c r="G64" i="5"/>
  <c r="H64" i="5" s="1"/>
  <c r="R64" i="5"/>
  <c r="U64" i="5"/>
  <c r="Z64" i="5"/>
  <c r="AE64" i="5"/>
  <c r="AJ64" i="5"/>
  <c r="AO64" i="5"/>
  <c r="G65" i="5"/>
  <c r="H65" i="5" s="1"/>
  <c r="R65" i="5"/>
  <c r="U65" i="5"/>
  <c r="Z65" i="5"/>
  <c r="AE65" i="5"/>
  <c r="AJ65" i="5"/>
  <c r="AO65" i="5"/>
  <c r="G87" i="5"/>
  <c r="H87" i="5" s="1"/>
  <c r="R87" i="5"/>
  <c r="U87" i="5"/>
  <c r="Z87" i="5"/>
  <c r="AE87" i="5"/>
  <c r="AJ87" i="5"/>
  <c r="AO87" i="5"/>
  <c r="G88" i="5"/>
  <c r="H88" i="5" s="1"/>
  <c r="R88" i="5"/>
  <c r="U88" i="5"/>
  <c r="Z88" i="5"/>
  <c r="AE88" i="5"/>
  <c r="AJ88" i="5"/>
  <c r="AO88" i="5"/>
  <c r="G89" i="5"/>
  <c r="H89" i="5" s="1"/>
  <c r="R89" i="5"/>
  <c r="U89" i="5"/>
  <c r="Z89" i="5"/>
  <c r="AE89" i="5"/>
  <c r="AJ89" i="5"/>
  <c r="AO89" i="5"/>
  <c r="G90" i="5"/>
  <c r="H90" i="5" s="1"/>
  <c r="R90" i="5"/>
  <c r="U90" i="5"/>
  <c r="Z90" i="5"/>
  <c r="AE90" i="5"/>
  <c r="AJ90" i="5"/>
  <c r="AO90" i="5"/>
  <c r="G91" i="5"/>
  <c r="H91" i="5" s="1"/>
  <c r="R91" i="5"/>
  <c r="U91" i="5"/>
  <c r="Z91" i="5"/>
  <c r="AE91" i="5"/>
  <c r="AJ91" i="5"/>
  <c r="AO91" i="5"/>
  <c r="G92" i="5"/>
  <c r="J92" i="5" s="1"/>
  <c r="R92" i="5"/>
  <c r="U92" i="5"/>
  <c r="Z92" i="5"/>
  <c r="AE92" i="5"/>
  <c r="AJ92" i="5"/>
  <c r="AO92" i="5"/>
  <c r="G93" i="5"/>
  <c r="H93" i="5" s="1"/>
  <c r="R93" i="5"/>
  <c r="U93" i="5"/>
  <c r="Z93" i="5"/>
  <c r="AE93" i="5"/>
  <c r="AJ93" i="5"/>
  <c r="AO93" i="5"/>
  <c r="G94" i="5"/>
  <c r="H94" i="5" s="1"/>
  <c r="R94" i="5"/>
  <c r="U94" i="5"/>
  <c r="Z94" i="5"/>
  <c r="AE94" i="5"/>
  <c r="AJ94" i="5"/>
  <c r="AO94" i="5"/>
  <c r="G116" i="5"/>
  <c r="H116" i="5" s="1"/>
  <c r="R116" i="5"/>
  <c r="U116" i="5"/>
  <c r="Z116" i="5"/>
  <c r="AE116" i="5"/>
  <c r="AJ116" i="5"/>
  <c r="AO116" i="5"/>
  <c r="G117" i="5"/>
  <c r="R117" i="5"/>
  <c r="U117" i="5"/>
  <c r="Z117" i="5"/>
  <c r="AE117" i="5"/>
  <c r="AJ117" i="5"/>
  <c r="AO117" i="5"/>
  <c r="G118" i="5"/>
  <c r="J118" i="5" s="1"/>
  <c r="K118" i="5" s="1"/>
  <c r="R118" i="5"/>
  <c r="U118" i="5"/>
  <c r="Z118" i="5"/>
  <c r="AE118" i="5"/>
  <c r="AJ118" i="5"/>
  <c r="AO118" i="5"/>
  <c r="G119" i="5"/>
  <c r="J119" i="5" s="1"/>
  <c r="R119" i="5"/>
  <c r="U119" i="5"/>
  <c r="Z119" i="5"/>
  <c r="AE119" i="5"/>
  <c r="AJ119" i="5"/>
  <c r="AO119" i="5"/>
  <c r="G120" i="5"/>
  <c r="H120" i="5" s="1"/>
  <c r="R120" i="5"/>
  <c r="U120" i="5"/>
  <c r="Z120" i="5"/>
  <c r="AE120" i="5"/>
  <c r="AJ120" i="5"/>
  <c r="AO120" i="5"/>
  <c r="G121" i="5"/>
  <c r="R121" i="5"/>
  <c r="U121" i="5"/>
  <c r="Z121" i="5"/>
  <c r="AE121" i="5"/>
  <c r="AJ121" i="5"/>
  <c r="AO121" i="5"/>
  <c r="G122" i="5"/>
  <c r="J122" i="5" s="1"/>
  <c r="K122" i="5" s="1"/>
  <c r="R122" i="5"/>
  <c r="U122" i="5"/>
  <c r="Z122" i="5"/>
  <c r="AE122" i="5"/>
  <c r="AJ122" i="5"/>
  <c r="AO122" i="5"/>
  <c r="G123" i="5"/>
  <c r="H123" i="5" s="1"/>
  <c r="R123" i="5"/>
  <c r="U123" i="5"/>
  <c r="Z123" i="5"/>
  <c r="AE123" i="5"/>
  <c r="AJ123" i="5"/>
  <c r="AO123" i="5"/>
  <c r="E334" i="26"/>
  <c r="D74" i="27"/>
  <c r="D70" i="27"/>
  <c r="U66" i="4"/>
  <c r="E41" i="27"/>
  <c r="AJ17" i="4"/>
  <c r="E46" i="27"/>
  <c r="AJ24" i="4"/>
  <c r="AJ25" i="4"/>
  <c r="AJ28" i="4"/>
  <c r="AJ29" i="4"/>
  <c r="E57" i="27"/>
  <c r="AJ33" i="4"/>
  <c r="AJ30" i="4"/>
  <c r="AJ26" i="4"/>
  <c r="AJ22" i="4"/>
  <c r="AJ18" i="4"/>
  <c r="O249" i="4" s="1"/>
  <c r="E39" i="27"/>
  <c r="AE46" i="5"/>
  <c r="AE47" i="5"/>
  <c r="H40" i="27"/>
  <c r="H41" i="27"/>
  <c r="H42" i="27"/>
  <c r="H43" i="27"/>
  <c r="H44" i="27"/>
  <c r="H45" i="27"/>
  <c r="H46" i="27"/>
  <c r="H47" i="27"/>
  <c r="H48" i="27"/>
  <c r="H49" i="27"/>
  <c r="H50" i="27"/>
  <c r="H51" i="27"/>
  <c r="H52" i="27"/>
  <c r="H53" i="27"/>
  <c r="H54" i="27"/>
  <c r="H55" i="27"/>
  <c r="H56" i="27"/>
  <c r="H57" i="27"/>
  <c r="H58" i="27"/>
  <c r="H59" i="27"/>
  <c r="H60" i="27"/>
  <c r="G40" i="27"/>
  <c r="G41" i="27"/>
  <c r="G42" i="27"/>
  <c r="G43" i="27"/>
  <c r="G44" i="27"/>
  <c r="G45" i="27"/>
  <c r="G46" i="27"/>
  <c r="G47" i="27"/>
  <c r="G48" i="27"/>
  <c r="G49" i="27"/>
  <c r="G50" i="27"/>
  <c r="G51" i="27"/>
  <c r="G52" i="27"/>
  <c r="G53" i="27"/>
  <c r="G54" i="27"/>
  <c r="G55" i="27"/>
  <c r="G56" i="27"/>
  <c r="G57" i="27"/>
  <c r="G58" i="27"/>
  <c r="G59" i="27"/>
  <c r="G60" i="27"/>
  <c r="F40" i="27"/>
  <c r="F41" i="27"/>
  <c r="F42" i="27"/>
  <c r="F43" i="27"/>
  <c r="F44" i="27"/>
  <c r="F45" i="27"/>
  <c r="F46" i="27"/>
  <c r="F47" i="27"/>
  <c r="F48" i="27"/>
  <c r="F49" i="27"/>
  <c r="F50" i="27"/>
  <c r="F51" i="27"/>
  <c r="F52" i="27"/>
  <c r="F53" i="27"/>
  <c r="F54" i="27"/>
  <c r="F55" i="27"/>
  <c r="F56" i="27"/>
  <c r="F57" i="27"/>
  <c r="F58" i="27"/>
  <c r="F59" i="27"/>
  <c r="F60" i="27"/>
  <c r="E40" i="27"/>
  <c r="E44" i="27"/>
  <c r="E45" i="27"/>
  <c r="E48" i="27"/>
  <c r="E49" i="27"/>
  <c r="E50" i="27"/>
  <c r="E52" i="27"/>
  <c r="E56" i="27"/>
  <c r="E60" i="27"/>
  <c r="D40" i="27"/>
  <c r="D41" i="27"/>
  <c r="D42" i="27"/>
  <c r="D43" i="27"/>
  <c r="D44" i="27"/>
  <c r="D45" i="27"/>
  <c r="D46" i="27"/>
  <c r="D47" i="27"/>
  <c r="D48" i="27"/>
  <c r="D49" i="27"/>
  <c r="D50" i="27"/>
  <c r="D51" i="27"/>
  <c r="D52" i="27"/>
  <c r="D53" i="27"/>
  <c r="D54" i="27"/>
  <c r="D55" i="27"/>
  <c r="D56" i="27"/>
  <c r="D57" i="27"/>
  <c r="D58" i="27"/>
  <c r="D59" i="27"/>
  <c r="D60" i="27"/>
  <c r="H39" i="27"/>
  <c r="G39" i="27"/>
  <c r="F39" i="27"/>
  <c r="D39" i="27"/>
  <c r="AJ15" i="4"/>
  <c r="O247" i="4" s="1"/>
  <c r="AJ16" i="4"/>
  <c r="O248" i="4" s="1"/>
  <c r="AJ19" i="4"/>
  <c r="O250" i="4" s="1"/>
  <c r="AJ20" i="4"/>
  <c r="O251" i="4" s="1"/>
  <c r="AJ21" i="4"/>
  <c r="O252" i="4" s="1"/>
  <c r="AJ23" i="4"/>
  <c r="AJ27" i="4"/>
  <c r="AJ31" i="4"/>
  <c r="AJ32" i="4"/>
  <c r="AJ35" i="4"/>
  <c r="O245" i="4" s="1"/>
  <c r="R15" i="4"/>
  <c r="R16" i="4"/>
  <c r="R17" i="4"/>
  <c r="R18" i="4"/>
  <c r="R19" i="4"/>
  <c r="R20" i="4"/>
  <c r="R21" i="4"/>
  <c r="R22" i="4"/>
  <c r="R23" i="4"/>
  <c r="R24" i="4"/>
  <c r="R25" i="4"/>
  <c r="R26" i="4"/>
  <c r="R27" i="4"/>
  <c r="R28" i="4"/>
  <c r="R29" i="4"/>
  <c r="R30" i="4"/>
  <c r="R31" i="4"/>
  <c r="R32" i="4"/>
  <c r="R33" i="4"/>
  <c r="R34" i="4"/>
  <c r="R35" i="4"/>
  <c r="G15" i="4"/>
  <c r="J15" i="4" s="1"/>
  <c r="M15" i="4" s="1"/>
  <c r="G16" i="4"/>
  <c r="G17" i="4"/>
  <c r="J17" i="4" s="1"/>
  <c r="M17" i="4" s="1"/>
  <c r="P17" i="4" s="1"/>
  <c r="G18" i="4"/>
  <c r="H18" i="4" s="1"/>
  <c r="G19" i="4"/>
  <c r="J19" i="4" s="1"/>
  <c r="M19" i="4" s="1"/>
  <c r="G20" i="4"/>
  <c r="G21" i="4"/>
  <c r="H21" i="4" s="1"/>
  <c r="G22" i="4"/>
  <c r="H22" i="4" s="1"/>
  <c r="G23" i="4"/>
  <c r="J23" i="4" s="1"/>
  <c r="M23" i="4" s="1"/>
  <c r="G24" i="4"/>
  <c r="G25" i="4"/>
  <c r="J25" i="4" s="1"/>
  <c r="M25" i="4" s="1"/>
  <c r="P25" i="4" s="1"/>
  <c r="S25" i="4" s="1"/>
  <c r="G26" i="4"/>
  <c r="H26" i="4" s="1"/>
  <c r="G27" i="4"/>
  <c r="J27" i="4" s="1"/>
  <c r="M27" i="4" s="1"/>
  <c r="G28" i="4"/>
  <c r="G29" i="4"/>
  <c r="H29" i="4" s="1"/>
  <c r="G30" i="4"/>
  <c r="H30" i="4" s="1"/>
  <c r="G31" i="4"/>
  <c r="J31" i="4" s="1"/>
  <c r="M31" i="4" s="1"/>
  <c r="G32" i="4"/>
  <c r="G33" i="4"/>
  <c r="J33" i="4" s="1"/>
  <c r="M33" i="4" s="1"/>
  <c r="P33" i="4" s="1"/>
  <c r="G34" i="4"/>
  <c r="H34" i="4" s="1"/>
  <c r="G35" i="4"/>
  <c r="J35" i="4" s="1"/>
  <c r="M35" i="4" s="1"/>
  <c r="AD15" i="6"/>
  <c r="G94" i="18" s="1"/>
  <c r="AD16" i="6"/>
  <c r="G95" i="18" s="1"/>
  <c r="AD17" i="6"/>
  <c r="G96" i="18" s="1"/>
  <c r="AD18" i="6"/>
  <c r="AD19" i="6"/>
  <c r="G98" i="18" s="1"/>
  <c r="AD20" i="6"/>
  <c r="G99" i="18" s="1"/>
  <c r="AD21" i="6"/>
  <c r="G100" i="18" s="1"/>
  <c r="AD22" i="6"/>
  <c r="AD23" i="6"/>
  <c r="G102" i="18" s="1"/>
  <c r="AD24" i="6"/>
  <c r="G103" i="18" s="1"/>
  <c r="AD25" i="6"/>
  <c r="G104" i="18" s="1"/>
  <c r="AD26" i="6"/>
  <c r="G105" i="18" s="1"/>
  <c r="AD27" i="6"/>
  <c r="G106" i="18" s="1"/>
  <c r="AD28" i="6"/>
  <c r="G107" i="18" s="1"/>
  <c r="AD29" i="6"/>
  <c r="G108" i="18" s="1"/>
  <c r="AD30" i="6"/>
  <c r="G109" i="18" s="1"/>
  <c r="AD31" i="6"/>
  <c r="G110" i="18" s="1"/>
  <c r="AD32" i="6"/>
  <c r="G111" i="18" s="1"/>
  <c r="AD33" i="6"/>
  <c r="G112" i="18" s="1"/>
  <c r="AD34" i="6"/>
  <c r="G113" i="18" s="1"/>
  <c r="AD35" i="6"/>
  <c r="G114" i="18" s="1"/>
  <c r="AA15" i="6"/>
  <c r="F94" i="18" s="1"/>
  <c r="AA16" i="6"/>
  <c r="F95" i="18" s="1"/>
  <c r="AA17" i="6"/>
  <c r="F96" i="18" s="1"/>
  <c r="AA18" i="6"/>
  <c r="F97" i="18" s="1"/>
  <c r="AA19" i="6"/>
  <c r="F98" i="18" s="1"/>
  <c r="AA20" i="6"/>
  <c r="F99" i="18" s="1"/>
  <c r="AA21" i="6"/>
  <c r="F100" i="18" s="1"/>
  <c r="AA22" i="6"/>
  <c r="AA23" i="6"/>
  <c r="F102" i="18" s="1"/>
  <c r="AA24" i="6"/>
  <c r="F103" i="18" s="1"/>
  <c r="AA25" i="6"/>
  <c r="F104" i="18" s="1"/>
  <c r="AA26" i="6"/>
  <c r="F105" i="18" s="1"/>
  <c r="AA27" i="6"/>
  <c r="F106" i="18" s="1"/>
  <c r="AA28" i="6"/>
  <c r="F107" i="18" s="1"/>
  <c r="AA29" i="6"/>
  <c r="F108" i="18" s="1"/>
  <c r="AA30" i="6"/>
  <c r="F109" i="18" s="1"/>
  <c r="AA31" i="6"/>
  <c r="F110" i="18" s="1"/>
  <c r="AA32" i="6"/>
  <c r="F111" i="18" s="1"/>
  <c r="AA33" i="6"/>
  <c r="F112" i="18" s="1"/>
  <c r="AA34" i="6"/>
  <c r="F113" i="18" s="1"/>
  <c r="AA35" i="6"/>
  <c r="F114" i="18" s="1"/>
  <c r="O15" i="6"/>
  <c r="O16" i="6"/>
  <c r="O17" i="6"/>
  <c r="O18" i="6"/>
  <c r="O19" i="6"/>
  <c r="O20" i="6"/>
  <c r="O21" i="6"/>
  <c r="O22" i="6"/>
  <c r="O23" i="6"/>
  <c r="O24" i="6"/>
  <c r="O25" i="6"/>
  <c r="O26" i="6"/>
  <c r="O27" i="6"/>
  <c r="O28" i="6"/>
  <c r="O29" i="6"/>
  <c r="O30" i="6"/>
  <c r="O31" i="6"/>
  <c r="O32" i="6"/>
  <c r="O33" i="6"/>
  <c r="O34" i="6"/>
  <c r="O35" i="6"/>
  <c r="L15" i="6"/>
  <c r="L16" i="6"/>
  <c r="L17" i="6"/>
  <c r="L18" i="6"/>
  <c r="L19" i="6"/>
  <c r="L20" i="6"/>
  <c r="L21" i="6"/>
  <c r="L22" i="6"/>
  <c r="L23" i="6"/>
  <c r="L24" i="6"/>
  <c r="L25" i="6"/>
  <c r="L26" i="6"/>
  <c r="L27" i="6"/>
  <c r="L28" i="6"/>
  <c r="L29" i="6"/>
  <c r="L30" i="6"/>
  <c r="L31" i="6"/>
  <c r="L32" i="6"/>
  <c r="L33" i="6"/>
  <c r="L34" i="6"/>
  <c r="L35" i="6"/>
  <c r="I15" i="6"/>
  <c r="I16" i="6"/>
  <c r="I17" i="6"/>
  <c r="I18" i="6"/>
  <c r="I19" i="6"/>
  <c r="I20" i="6"/>
  <c r="I21" i="6"/>
  <c r="I22" i="6"/>
  <c r="I23" i="6"/>
  <c r="I24" i="6"/>
  <c r="I25" i="6"/>
  <c r="I26" i="6"/>
  <c r="I27" i="6"/>
  <c r="I28" i="6"/>
  <c r="I29" i="6"/>
  <c r="I30" i="6"/>
  <c r="I31" i="6"/>
  <c r="I32" i="6"/>
  <c r="I33" i="6"/>
  <c r="I34" i="6"/>
  <c r="I35" i="6"/>
  <c r="F15" i="6"/>
  <c r="F16" i="6"/>
  <c r="F17" i="6"/>
  <c r="F18" i="6"/>
  <c r="F19" i="6"/>
  <c r="F20" i="6"/>
  <c r="F21" i="6"/>
  <c r="F22" i="6"/>
  <c r="F23" i="6"/>
  <c r="F24" i="6"/>
  <c r="F25" i="6"/>
  <c r="F26" i="6"/>
  <c r="F27" i="6"/>
  <c r="F28" i="6"/>
  <c r="F29" i="6"/>
  <c r="F30" i="6"/>
  <c r="F31" i="6"/>
  <c r="F32" i="6"/>
  <c r="F33" i="6"/>
  <c r="F34" i="6"/>
  <c r="F35" i="6"/>
  <c r="E15" i="6"/>
  <c r="G15" i="6" s="1"/>
  <c r="E16" i="6"/>
  <c r="E17" i="6"/>
  <c r="E18" i="6"/>
  <c r="E19" i="6"/>
  <c r="G19" i="6" s="1"/>
  <c r="E20" i="6"/>
  <c r="E21" i="6"/>
  <c r="E22" i="6"/>
  <c r="E23" i="6"/>
  <c r="G23" i="6" s="1"/>
  <c r="E24" i="6"/>
  <c r="E25" i="6"/>
  <c r="E26" i="6"/>
  <c r="E27" i="6"/>
  <c r="G27" i="6" s="1"/>
  <c r="E28" i="6"/>
  <c r="E29" i="6"/>
  <c r="E30" i="6"/>
  <c r="E31" i="6"/>
  <c r="G31" i="6" s="1"/>
  <c r="E32" i="6"/>
  <c r="E33" i="6"/>
  <c r="E34" i="6"/>
  <c r="E35" i="6"/>
  <c r="G35" i="6" s="1"/>
  <c r="D15" i="6"/>
  <c r="D16" i="6"/>
  <c r="D17" i="6"/>
  <c r="D18" i="6"/>
  <c r="D19" i="6"/>
  <c r="D20" i="6"/>
  <c r="D21" i="6"/>
  <c r="D22" i="6"/>
  <c r="D23" i="6"/>
  <c r="D24" i="6"/>
  <c r="D25" i="6"/>
  <c r="D26" i="6"/>
  <c r="D27" i="6"/>
  <c r="D28" i="6"/>
  <c r="D29" i="6"/>
  <c r="D30" i="6"/>
  <c r="D31" i="6"/>
  <c r="D32" i="6"/>
  <c r="D33" i="6"/>
  <c r="D34" i="6"/>
  <c r="D35" i="6"/>
  <c r="N122" i="9"/>
  <c r="M122" i="9"/>
  <c r="L122" i="9"/>
  <c r="K122" i="9"/>
  <c r="J122" i="9"/>
  <c r="I122" i="9"/>
  <c r="H122" i="9"/>
  <c r="G122" i="9"/>
  <c r="F122" i="9"/>
  <c r="E122" i="9"/>
  <c r="D122" i="9"/>
  <c r="N94" i="9"/>
  <c r="M94" i="9"/>
  <c r="L94" i="9"/>
  <c r="K94" i="9"/>
  <c r="J94" i="9"/>
  <c r="I94" i="9"/>
  <c r="H94" i="9"/>
  <c r="G94" i="9"/>
  <c r="F94" i="9"/>
  <c r="E94" i="9"/>
  <c r="D94" i="9"/>
  <c r="E66" i="9"/>
  <c r="F66" i="9"/>
  <c r="G66" i="9"/>
  <c r="H66" i="9"/>
  <c r="I66" i="9"/>
  <c r="J66" i="9"/>
  <c r="K66" i="9"/>
  <c r="L66" i="9"/>
  <c r="M66" i="9"/>
  <c r="D66" i="9"/>
  <c r="E36" i="9"/>
  <c r="F36" i="9"/>
  <c r="G36" i="9"/>
  <c r="I36" i="9"/>
  <c r="J36" i="9"/>
  <c r="K36" i="9"/>
  <c r="M36" i="9"/>
  <c r="N36" i="9"/>
  <c r="O36" i="9"/>
  <c r="Q36" i="9"/>
  <c r="R36" i="9"/>
  <c r="S36" i="9"/>
  <c r="U36" i="9"/>
  <c r="V36" i="9"/>
  <c r="W36" i="9"/>
  <c r="Y36" i="9"/>
  <c r="Z36" i="9"/>
  <c r="AA36" i="9"/>
  <c r="AC36" i="9"/>
  <c r="AD36" i="9"/>
  <c r="AE36" i="9"/>
  <c r="AG36" i="9"/>
  <c r="AH36" i="9"/>
  <c r="AI36" i="9"/>
  <c r="AK36" i="9"/>
  <c r="AL36" i="9"/>
  <c r="AM36" i="9"/>
  <c r="AO36" i="9"/>
  <c r="AP36" i="9"/>
  <c r="AQ36" i="9"/>
  <c r="AO218" i="7"/>
  <c r="AI218" i="7"/>
  <c r="AC218" i="7"/>
  <c r="W218" i="7"/>
  <c r="Q218" i="7"/>
  <c r="K218" i="7"/>
  <c r="I218" i="7"/>
  <c r="G218" i="7"/>
  <c r="H218" i="7" s="1"/>
  <c r="E218" i="7"/>
  <c r="F218" i="7" s="1"/>
  <c r="D218" i="7"/>
  <c r="AO188" i="7"/>
  <c r="AI188" i="7"/>
  <c r="AC188" i="7"/>
  <c r="W188" i="7"/>
  <c r="Q188" i="7"/>
  <c r="K188" i="7"/>
  <c r="I188" i="7"/>
  <c r="G188" i="7"/>
  <c r="E188" i="7"/>
  <c r="D188" i="7"/>
  <c r="AO158" i="7"/>
  <c r="AI158" i="7"/>
  <c r="AC158" i="7"/>
  <c r="W158" i="7"/>
  <c r="Q158" i="7"/>
  <c r="K158" i="7"/>
  <c r="I158" i="7"/>
  <c r="G158" i="7"/>
  <c r="E158" i="7"/>
  <c r="D158" i="7"/>
  <c r="AO128" i="7"/>
  <c r="AI128" i="7"/>
  <c r="AC128" i="7"/>
  <c r="W128" i="7"/>
  <c r="Q128" i="7"/>
  <c r="K128" i="7"/>
  <c r="I128" i="7"/>
  <c r="G128" i="7"/>
  <c r="E128" i="7"/>
  <c r="D128" i="7"/>
  <c r="AO98" i="7"/>
  <c r="AI98" i="7"/>
  <c r="AC98" i="7"/>
  <c r="W98" i="7"/>
  <c r="Q98" i="7"/>
  <c r="K98" i="7"/>
  <c r="I98" i="7"/>
  <c r="G98" i="7"/>
  <c r="E98" i="7"/>
  <c r="D98" i="7"/>
  <c r="AO68" i="7"/>
  <c r="AI68" i="7"/>
  <c r="AC68" i="7"/>
  <c r="W68" i="7"/>
  <c r="Q68" i="7"/>
  <c r="K68" i="7"/>
  <c r="I68" i="7"/>
  <c r="G68" i="7"/>
  <c r="E68" i="7"/>
  <c r="D68" i="7"/>
  <c r="AG213" i="6"/>
  <c r="AD213" i="6"/>
  <c r="AA213" i="6"/>
  <c r="X213" i="6"/>
  <c r="U213" i="6"/>
  <c r="O213" i="6"/>
  <c r="L213" i="6"/>
  <c r="I213" i="6"/>
  <c r="F213" i="6"/>
  <c r="E213" i="6"/>
  <c r="AG184" i="6"/>
  <c r="AD184" i="6"/>
  <c r="AA184" i="6"/>
  <c r="X184" i="6"/>
  <c r="U184" i="6"/>
  <c r="O184" i="6"/>
  <c r="L184" i="6"/>
  <c r="I184" i="6"/>
  <c r="F184" i="6"/>
  <c r="E184" i="6"/>
  <c r="D184" i="6"/>
  <c r="AG155" i="6"/>
  <c r="AD155" i="6"/>
  <c r="AA155" i="6"/>
  <c r="O155" i="6"/>
  <c r="L155" i="6"/>
  <c r="I155" i="6"/>
  <c r="F155" i="6"/>
  <c r="E155" i="6"/>
  <c r="D155" i="6"/>
  <c r="AG126" i="6"/>
  <c r="AD126" i="6"/>
  <c r="AA126" i="6"/>
  <c r="X126" i="6"/>
  <c r="U126" i="6"/>
  <c r="O126" i="6"/>
  <c r="L126" i="6"/>
  <c r="I126" i="6"/>
  <c r="F126" i="6"/>
  <c r="E126" i="6"/>
  <c r="D126" i="6"/>
  <c r="AD96" i="6"/>
  <c r="AA96" i="6"/>
  <c r="X96" i="6"/>
  <c r="U96" i="6"/>
  <c r="O96" i="6"/>
  <c r="L96" i="6"/>
  <c r="I96" i="6"/>
  <c r="F96" i="6"/>
  <c r="E96" i="6"/>
  <c r="D96" i="6"/>
  <c r="AG66" i="6"/>
  <c r="AD66" i="6"/>
  <c r="AA66" i="6"/>
  <c r="X66" i="6"/>
  <c r="U66" i="6"/>
  <c r="O66" i="6"/>
  <c r="L66" i="6"/>
  <c r="I66" i="6"/>
  <c r="F66" i="6"/>
  <c r="E66" i="6"/>
  <c r="D66" i="6"/>
  <c r="D14" i="6"/>
  <c r="AQ211" i="29"/>
  <c r="AP211" i="29"/>
  <c r="AL211" i="29"/>
  <c r="AK211" i="29"/>
  <c r="AG211" i="29"/>
  <c r="AF211" i="29"/>
  <c r="AB211" i="29"/>
  <c r="AA211" i="29"/>
  <c r="W211" i="29"/>
  <c r="V211" i="29"/>
  <c r="O211" i="29"/>
  <c r="L211" i="29"/>
  <c r="I211" i="29"/>
  <c r="F211" i="29"/>
  <c r="E211" i="29"/>
  <c r="D211" i="29"/>
  <c r="AQ182" i="29"/>
  <c r="AP182" i="29"/>
  <c r="AL182" i="29"/>
  <c r="AK182" i="29"/>
  <c r="AG182" i="29"/>
  <c r="AF182" i="29"/>
  <c r="AB182" i="29"/>
  <c r="AA182" i="29"/>
  <c r="W182" i="29"/>
  <c r="V182" i="29"/>
  <c r="O182" i="29"/>
  <c r="L182" i="29"/>
  <c r="I182" i="29"/>
  <c r="F182" i="29"/>
  <c r="E182" i="29"/>
  <c r="D182" i="29"/>
  <c r="AQ153" i="29"/>
  <c r="AP153" i="29"/>
  <c r="AL153" i="29"/>
  <c r="AK153" i="29"/>
  <c r="AG153" i="29"/>
  <c r="AF153" i="29"/>
  <c r="AB153" i="29"/>
  <c r="AA153" i="29"/>
  <c r="W153" i="29"/>
  <c r="V153" i="29"/>
  <c r="O153" i="29"/>
  <c r="L153" i="29"/>
  <c r="I153" i="29"/>
  <c r="F153" i="29"/>
  <c r="E153" i="29"/>
  <c r="D153" i="29"/>
  <c r="AQ124" i="29"/>
  <c r="AP124" i="29"/>
  <c r="AL124" i="29"/>
  <c r="AK124" i="29"/>
  <c r="AG124" i="29"/>
  <c r="AF124" i="29"/>
  <c r="AB124" i="29"/>
  <c r="AA124" i="29"/>
  <c r="W124" i="29"/>
  <c r="V124" i="29"/>
  <c r="O124" i="29"/>
  <c r="L124" i="29"/>
  <c r="I124" i="29"/>
  <c r="F124" i="29"/>
  <c r="E124" i="29"/>
  <c r="D124" i="29"/>
  <c r="AQ95" i="29"/>
  <c r="AP95" i="29"/>
  <c r="AL95" i="29"/>
  <c r="AK95" i="29"/>
  <c r="AG95" i="29"/>
  <c r="AF95" i="29"/>
  <c r="AB95" i="29"/>
  <c r="AA95" i="29"/>
  <c r="W95" i="29"/>
  <c r="V95" i="29"/>
  <c r="O95" i="29"/>
  <c r="L95" i="29"/>
  <c r="I95" i="29"/>
  <c r="F95" i="29"/>
  <c r="E95" i="29"/>
  <c r="D95" i="29"/>
  <c r="AQ66" i="29"/>
  <c r="AP66" i="29"/>
  <c r="AL66" i="29"/>
  <c r="AK66" i="29"/>
  <c r="AG66" i="29"/>
  <c r="AF66" i="29"/>
  <c r="AB66" i="29"/>
  <c r="AA66" i="29"/>
  <c r="W66" i="29"/>
  <c r="V66" i="29"/>
  <c r="O66" i="29"/>
  <c r="L66" i="29"/>
  <c r="I66" i="29"/>
  <c r="F66" i="29"/>
  <c r="E66" i="29"/>
  <c r="D66" i="29"/>
  <c r="AQ211" i="5"/>
  <c r="AP211" i="5"/>
  <c r="AL211" i="5"/>
  <c r="AK211" i="5"/>
  <c r="AG211" i="5"/>
  <c r="AF211" i="5"/>
  <c r="AB211" i="5"/>
  <c r="AA211" i="5"/>
  <c r="W211" i="5"/>
  <c r="V211" i="5"/>
  <c r="O211" i="5"/>
  <c r="L211" i="5"/>
  <c r="I211" i="5"/>
  <c r="F211" i="5"/>
  <c r="E211" i="5"/>
  <c r="D211" i="5"/>
  <c r="AQ182" i="5"/>
  <c r="AP182" i="5"/>
  <c r="AL182" i="5"/>
  <c r="AK182" i="5"/>
  <c r="AG182" i="5"/>
  <c r="AF182" i="5"/>
  <c r="AB182" i="5"/>
  <c r="AA182" i="5"/>
  <c r="W182" i="5"/>
  <c r="V182" i="5"/>
  <c r="O182" i="5"/>
  <c r="L182" i="5"/>
  <c r="I182" i="5"/>
  <c r="F182" i="5"/>
  <c r="E182" i="5"/>
  <c r="D182" i="5"/>
  <c r="AQ153" i="5"/>
  <c r="AP153" i="5"/>
  <c r="AL153" i="5"/>
  <c r="AK153" i="5"/>
  <c r="AG153" i="5"/>
  <c r="AF153" i="5"/>
  <c r="AB153" i="5"/>
  <c r="AA153" i="5"/>
  <c r="W153" i="5"/>
  <c r="V153" i="5"/>
  <c r="O153" i="5"/>
  <c r="L153" i="5"/>
  <c r="I153" i="5"/>
  <c r="F153" i="5"/>
  <c r="E153" i="5"/>
  <c r="D153" i="5"/>
  <c r="AQ124" i="5"/>
  <c r="AP124" i="5"/>
  <c r="AL124" i="5"/>
  <c r="AK124" i="5"/>
  <c r="AG124" i="5"/>
  <c r="AF124" i="5"/>
  <c r="AB124" i="5"/>
  <c r="AA124" i="5"/>
  <c r="W124" i="5"/>
  <c r="V124" i="5"/>
  <c r="O124" i="5"/>
  <c r="L124" i="5"/>
  <c r="I124" i="5"/>
  <c r="F124" i="5"/>
  <c r="E124" i="5"/>
  <c r="D124" i="5"/>
  <c r="AQ95" i="5"/>
  <c r="AP95" i="5"/>
  <c r="AL95" i="5"/>
  <c r="AK95" i="5"/>
  <c r="AG95" i="5"/>
  <c r="AF95" i="5"/>
  <c r="AB95" i="5"/>
  <c r="AA95" i="5"/>
  <c r="W95" i="5"/>
  <c r="V95" i="5"/>
  <c r="O95" i="5"/>
  <c r="L95" i="5"/>
  <c r="I95" i="5"/>
  <c r="F95" i="5"/>
  <c r="E95" i="5"/>
  <c r="D95" i="5"/>
  <c r="G132" i="5"/>
  <c r="J132" i="5" s="1"/>
  <c r="M132" i="5" s="1"/>
  <c r="N132" i="5" s="1"/>
  <c r="G133" i="5"/>
  <c r="H133" i="5" s="1"/>
  <c r="G134" i="5"/>
  <c r="J134" i="5" s="1"/>
  <c r="K134" i="5" s="1"/>
  <c r="G135" i="5"/>
  <c r="G136" i="5"/>
  <c r="J136" i="5" s="1"/>
  <c r="M136" i="5" s="1"/>
  <c r="N136" i="5" s="1"/>
  <c r="G137" i="5"/>
  <c r="J137" i="5" s="1"/>
  <c r="G138" i="5"/>
  <c r="J138" i="5" s="1"/>
  <c r="K138" i="5" s="1"/>
  <c r="G139" i="5"/>
  <c r="G140" i="5"/>
  <c r="J140" i="5" s="1"/>
  <c r="M140" i="5" s="1"/>
  <c r="N140" i="5" s="1"/>
  <c r="G141" i="5"/>
  <c r="J141" i="5" s="1"/>
  <c r="G142" i="5"/>
  <c r="J142" i="5" s="1"/>
  <c r="K142" i="5" s="1"/>
  <c r="G143" i="5"/>
  <c r="G144" i="5"/>
  <c r="J144" i="5" s="1"/>
  <c r="M144" i="5" s="1"/>
  <c r="N144" i="5" s="1"/>
  <c r="G145" i="5"/>
  <c r="J145" i="5" s="1"/>
  <c r="G146" i="5"/>
  <c r="J146" i="5" s="1"/>
  <c r="K146" i="5" s="1"/>
  <c r="G147" i="5"/>
  <c r="G148" i="5"/>
  <c r="H148" i="5" s="1"/>
  <c r="G149" i="5"/>
  <c r="H149" i="5" s="1"/>
  <c r="G150" i="5"/>
  <c r="J150" i="5" s="1"/>
  <c r="K150" i="5" s="1"/>
  <c r="G151" i="5"/>
  <c r="G152" i="5"/>
  <c r="H152" i="5" s="1"/>
  <c r="AO103" i="5"/>
  <c r="AO104" i="5"/>
  <c r="AO105" i="5"/>
  <c r="AO106" i="5"/>
  <c r="AO107" i="5"/>
  <c r="AO108" i="5"/>
  <c r="AO109" i="5"/>
  <c r="AO110" i="5"/>
  <c r="AO111" i="5"/>
  <c r="AO112" i="5"/>
  <c r="AO113" i="5"/>
  <c r="AO114" i="5"/>
  <c r="AO115" i="5"/>
  <c r="AJ103" i="5"/>
  <c r="AJ104" i="5"/>
  <c r="AJ105" i="5"/>
  <c r="AJ106" i="5"/>
  <c r="AJ107" i="5"/>
  <c r="AJ108" i="5"/>
  <c r="AJ109" i="5"/>
  <c r="AJ110" i="5"/>
  <c r="AJ111" i="5"/>
  <c r="AJ112" i="5"/>
  <c r="AJ113" i="5"/>
  <c r="AJ114" i="5"/>
  <c r="AJ115" i="5"/>
  <c r="AE103" i="5"/>
  <c r="AE104" i="5"/>
  <c r="AE105" i="5"/>
  <c r="AE106" i="5"/>
  <c r="AE107" i="5"/>
  <c r="AE108" i="5"/>
  <c r="AE109" i="5"/>
  <c r="AE110" i="5"/>
  <c r="AE111" i="5"/>
  <c r="AE112" i="5"/>
  <c r="AE113" i="5"/>
  <c r="AE114" i="5"/>
  <c r="AE115" i="5"/>
  <c r="Z103" i="5"/>
  <c r="Z104" i="5"/>
  <c r="Z105" i="5"/>
  <c r="Z106" i="5"/>
  <c r="Z107" i="5"/>
  <c r="Z108" i="5"/>
  <c r="Z109" i="5"/>
  <c r="Z110" i="5"/>
  <c r="Z111" i="5"/>
  <c r="Z112" i="5"/>
  <c r="Z113" i="5"/>
  <c r="Z114" i="5"/>
  <c r="Z115" i="5"/>
  <c r="U103" i="5"/>
  <c r="U104" i="5"/>
  <c r="U105" i="5"/>
  <c r="U106" i="5"/>
  <c r="U107" i="5"/>
  <c r="U108" i="5"/>
  <c r="U109" i="5"/>
  <c r="U110" i="5"/>
  <c r="U111" i="5"/>
  <c r="U112" i="5"/>
  <c r="U113" i="5"/>
  <c r="U114" i="5"/>
  <c r="U115" i="5"/>
  <c r="R103" i="5"/>
  <c r="R104" i="5"/>
  <c r="R105" i="5"/>
  <c r="R106" i="5"/>
  <c r="R107" i="5"/>
  <c r="R108" i="5"/>
  <c r="R109" i="5"/>
  <c r="R110" i="5"/>
  <c r="R111" i="5"/>
  <c r="R112" i="5"/>
  <c r="R113" i="5"/>
  <c r="R114" i="5"/>
  <c r="R115" i="5"/>
  <c r="G103" i="5"/>
  <c r="H103" i="5" s="1"/>
  <c r="G104" i="5"/>
  <c r="J104" i="5" s="1"/>
  <c r="G105" i="5"/>
  <c r="H105" i="5" s="1"/>
  <c r="G106" i="5"/>
  <c r="J106" i="5" s="1"/>
  <c r="M106" i="5" s="1"/>
  <c r="P106" i="5" s="1"/>
  <c r="G107" i="5"/>
  <c r="H107" i="5" s="1"/>
  <c r="G108" i="5"/>
  <c r="G109" i="5"/>
  <c r="G110" i="5"/>
  <c r="J110" i="5" s="1"/>
  <c r="M110" i="5" s="1"/>
  <c r="P110" i="5" s="1"/>
  <c r="S110" i="5" s="1"/>
  <c r="G111" i="5"/>
  <c r="H111" i="5" s="1"/>
  <c r="G112" i="5"/>
  <c r="G113" i="5"/>
  <c r="G114" i="5"/>
  <c r="J114" i="5" s="1"/>
  <c r="M114" i="5" s="1"/>
  <c r="P114" i="5" s="1"/>
  <c r="Q114" i="5" s="1"/>
  <c r="G115" i="5"/>
  <c r="H115" i="5" s="1"/>
  <c r="AO74" i="5"/>
  <c r="AO75" i="5"/>
  <c r="AO76" i="5"/>
  <c r="AO77" i="5"/>
  <c r="AO78" i="5"/>
  <c r="AO79" i="5"/>
  <c r="AO80" i="5"/>
  <c r="AO81" i="5"/>
  <c r="AO82" i="5"/>
  <c r="AO83" i="5"/>
  <c r="AO84" i="5"/>
  <c r="AO85" i="5"/>
  <c r="AO86" i="5"/>
  <c r="AJ74" i="5"/>
  <c r="AJ75" i="5"/>
  <c r="AJ76" i="5"/>
  <c r="AJ77" i="5"/>
  <c r="AJ78" i="5"/>
  <c r="AJ79" i="5"/>
  <c r="AJ80" i="5"/>
  <c r="AJ81" i="5"/>
  <c r="AJ82" i="5"/>
  <c r="AJ83" i="5"/>
  <c r="AJ84" i="5"/>
  <c r="AJ85" i="5"/>
  <c r="AJ86" i="5"/>
  <c r="AE74" i="5"/>
  <c r="AE75" i="5"/>
  <c r="AE76" i="5"/>
  <c r="AE77" i="5"/>
  <c r="AE78" i="5"/>
  <c r="AE79" i="5"/>
  <c r="AE80" i="5"/>
  <c r="AE81" i="5"/>
  <c r="AE82" i="5"/>
  <c r="AE83" i="5"/>
  <c r="AE84" i="5"/>
  <c r="AE85" i="5"/>
  <c r="AE86" i="5"/>
  <c r="Z74" i="5"/>
  <c r="Z75" i="5"/>
  <c r="Z76" i="5"/>
  <c r="Z77" i="5"/>
  <c r="Z78" i="5"/>
  <c r="Z79" i="5"/>
  <c r="Z80" i="5"/>
  <c r="R37" i="30" s="1"/>
  <c r="Z81" i="5"/>
  <c r="Z82" i="5"/>
  <c r="Z83" i="5"/>
  <c r="Z84" i="5"/>
  <c r="Z85" i="5"/>
  <c r="Z86" i="5"/>
  <c r="U74" i="5"/>
  <c r="U75" i="5"/>
  <c r="U76" i="5"/>
  <c r="U77" i="5"/>
  <c r="U78" i="5"/>
  <c r="U79" i="5"/>
  <c r="U80" i="5"/>
  <c r="U81" i="5"/>
  <c r="U82" i="5"/>
  <c r="U83" i="5"/>
  <c r="U84" i="5"/>
  <c r="U85" i="5"/>
  <c r="U86" i="5"/>
  <c r="R74" i="5"/>
  <c r="R75" i="5"/>
  <c r="R76" i="5"/>
  <c r="R77" i="5"/>
  <c r="R78" i="5"/>
  <c r="R79" i="5"/>
  <c r="R80" i="5"/>
  <c r="R81" i="5"/>
  <c r="R82" i="5"/>
  <c r="R83" i="5"/>
  <c r="R84" i="5"/>
  <c r="R85" i="5"/>
  <c r="R86" i="5"/>
  <c r="G74" i="5"/>
  <c r="J74" i="5" s="1"/>
  <c r="G75" i="5"/>
  <c r="H75" i="5" s="1"/>
  <c r="G76" i="5"/>
  <c r="J76" i="5" s="1"/>
  <c r="G77" i="5"/>
  <c r="G78" i="5"/>
  <c r="H78" i="5" s="1"/>
  <c r="G79" i="5"/>
  <c r="H79" i="5" s="1"/>
  <c r="G80" i="5"/>
  <c r="J80" i="5" s="1"/>
  <c r="G81" i="5"/>
  <c r="G82" i="5"/>
  <c r="J82" i="5" s="1"/>
  <c r="G83" i="5"/>
  <c r="H83" i="5" s="1"/>
  <c r="G84" i="5"/>
  <c r="J84" i="5" s="1"/>
  <c r="G85" i="5"/>
  <c r="G86" i="5"/>
  <c r="H86" i="5" s="1"/>
  <c r="AO45" i="5"/>
  <c r="AO46" i="5"/>
  <c r="AO47" i="5"/>
  <c r="AO48" i="5"/>
  <c r="AO49" i="5"/>
  <c r="AO50" i="5"/>
  <c r="AO51" i="5"/>
  <c r="AO52" i="5"/>
  <c r="AO53" i="5"/>
  <c r="AO54" i="5"/>
  <c r="AO55" i="5"/>
  <c r="AO56" i="5"/>
  <c r="AO57" i="5"/>
  <c r="AJ45" i="5"/>
  <c r="AJ46" i="5"/>
  <c r="AJ47" i="5"/>
  <c r="AJ48" i="5"/>
  <c r="AJ49" i="5"/>
  <c r="AJ50" i="5"/>
  <c r="AJ51" i="5"/>
  <c r="AJ52" i="5"/>
  <c r="AJ53" i="5"/>
  <c r="AJ54" i="5"/>
  <c r="AJ55" i="5"/>
  <c r="AJ56" i="5"/>
  <c r="AJ57" i="5"/>
  <c r="AE45" i="5"/>
  <c r="AE48" i="5"/>
  <c r="AE49" i="5"/>
  <c r="AE50" i="5"/>
  <c r="AE51" i="5"/>
  <c r="AE52" i="5"/>
  <c r="AE53" i="5"/>
  <c r="AE54" i="5"/>
  <c r="AE55" i="5"/>
  <c r="AE56" i="5"/>
  <c r="AE57" i="5"/>
  <c r="Z45" i="5"/>
  <c r="Z46" i="5"/>
  <c r="Z47" i="5"/>
  <c r="Z48" i="5"/>
  <c r="Z49" i="5"/>
  <c r="Z50" i="5"/>
  <c r="Z51" i="5"/>
  <c r="Z52" i="5"/>
  <c r="Z53" i="5"/>
  <c r="Z54" i="5"/>
  <c r="Z55" i="5"/>
  <c r="Z56" i="5"/>
  <c r="Z57" i="5"/>
  <c r="U45" i="5"/>
  <c r="U46" i="5"/>
  <c r="U47" i="5"/>
  <c r="U48" i="5"/>
  <c r="U49" i="5"/>
  <c r="U50" i="5"/>
  <c r="U51" i="5"/>
  <c r="U52" i="5"/>
  <c r="U53" i="5"/>
  <c r="U54" i="5"/>
  <c r="U55" i="5"/>
  <c r="U56" i="5"/>
  <c r="U57" i="5"/>
  <c r="R45" i="5"/>
  <c r="R46" i="5"/>
  <c r="R47" i="5"/>
  <c r="R48" i="5"/>
  <c r="R49" i="5"/>
  <c r="R50" i="5"/>
  <c r="R51" i="5"/>
  <c r="R52" i="5"/>
  <c r="R53" i="5"/>
  <c r="R54" i="5"/>
  <c r="R55" i="5"/>
  <c r="R56" i="5"/>
  <c r="R57" i="5"/>
  <c r="G45" i="5"/>
  <c r="G46" i="5"/>
  <c r="H46" i="5" s="1"/>
  <c r="G47" i="5"/>
  <c r="H47" i="5" s="1"/>
  <c r="G48" i="5"/>
  <c r="H48" i="5" s="1"/>
  <c r="G49" i="5"/>
  <c r="G50" i="5"/>
  <c r="H50" i="5" s="1"/>
  <c r="G51" i="5"/>
  <c r="H51" i="5" s="1"/>
  <c r="G52" i="5"/>
  <c r="J52" i="5" s="1"/>
  <c r="G53" i="5"/>
  <c r="G54" i="5"/>
  <c r="H54" i="5" s="1"/>
  <c r="G55" i="5"/>
  <c r="H55" i="5" s="1"/>
  <c r="G56" i="5"/>
  <c r="J56" i="5" s="1"/>
  <c r="G57" i="5"/>
  <c r="AQ66" i="5"/>
  <c r="AP66" i="5"/>
  <c r="AL66" i="5"/>
  <c r="AK66" i="5"/>
  <c r="AG66" i="5"/>
  <c r="AF66" i="5"/>
  <c r="AB66" i="5"/>
  <c r="AA66" i="5"/>
  <c r="W66" i="5"/>
  <c r="V66" i="5"/>
  <c r="O66" i="5"/>
  <c r="L66" i="5"/>
  <c r="I66" i="5"/>
  <c r="F66" i="5"/>
  <c r="E66" i="5"/>
  <c r="D66" i="5"/>
  <c r="D14" i="5"/>
  <c r="D15" i="5"/>
  <c r="D16" i="5"/>
  <c r="D17" i="5"/>
  <c r="D18" i="5"/>
  <c r="D19" i="5"/>
  <c r="D20" i="5"/>
  <c r="D21" i="5"/>
  <c r="D22" i="5"/>
  <c r="D23" i="5"/>
  <c r="D24" i="5"/>
  <c r="D25" i="5"/>
  <c r="D26" i="5"/>
  <c r="D27" i="5"/>
  <c r="D28" i="5"/>
  <c r="D29" i="5"/>
  <c r="D30" i="5"/>
  <c r="D31" i="5"/>
  <c r="D32" i="5"/>
  <c r="D33" i="5"/>
  <c r="D34" i="5"/>
  <c r="D35" i="5"/>
  <c r="E14" i="5"/>
  <c r="AG240" i="4"/>
  <c r="AD240" i="4"/>
  <c r="AA240" i="4"/>
  <c r="X240" i="4"/>
  <c r="U240" i="4"/>
  <c r="O240" i="4"/>
  <c r="L240" i="4"/>
  <c r="I240" i="4"/>
  <c r="F240" i="4"/>
  <c r="D240" i="4"/>
  <c r="AG211" i="4"/>
  <c r="AD211" i="4"/>
  <c r="AA211" i="4"/>
  <c r="X211" i="4"/>
  <c r="U211" i="4"/>
  <c r="O211" i="4"/>
  <c r="L211" i="4"/>
  <c r="I211" i="4"/>
  <c r="F211" i="4"/>
  <c r="D211" i="4"/>
  <c r="AG182" i="4"/>
  <c r="AD182" i="4"/>
  <c r="AA182" i="4"/>
  <c r="X182" i="4"/>
  <c r="U182" i="4"/>
  <c r="O182" i="4"/>
  <c r="L182" i="4"/>
  <c r="I182" i="4"/>
  <c r="F182" i="4"/>
  <c r="D182" i="4"/>
  <c r="AG153" i="4"/>
  <c r="AD153" i="4"/>
  <c r="AA153" i="4"/>
  <c r="X153" i="4"/>
  <c r="U153" i="4"/>
  <c r="O153" i="4"/>
  <c r="L153" i="4"/>
  <c r="I153" i="4"/>
  <c r="F153" i="4"/>
  <c r="D153" i="4"/>
  <c r="AG124" i="4"/>
  <c r="AD124" i="4"/>
  <c r="AA124" i="4"/>
  <c r="X124" i="4"/>
  <c r="U124" i="4"/>
  <c r="O124" i="4"/>
  <c r="L124" i="4"/>
  <c r="I124" i="4"/>
  <c r="F124" i="4"/>
  <c r="D124" i="4"/>
  <c r="AG95" i="4"/>
  <c r="AD95" i="4"/>
  <c r="AA95" i="4"/>
  <c r="X95" i="4"/>
  <c r="U95" i="4"/>
  <c r="O95" i="4"/>
  <c r="L95" i="4"/>
  <c r="I95" i="4"/>
  <c r="F95" i="4"/>
  <c r="D95" i="4"/>
  <c r="AG36" i="4"/>
  <c r="AD36" i="4"/>
  <c r="AA36" i="4"/>
  <c r="U36" i="4"/>
  <c r="O36" i="4"/>
  <c r="L36" i="4"/>
  <c r="I36" i="4"/>
  <c r="F36" i="4"/>
  <c r="E36" i="4"/>
  <c r="D36" i="4"/>
  <c r="E190" i="4"/>
  <c r="G190" i="4" s="1"/>
  <c r="E239" i="4"/>
  <c r="G239" i="4" s="1"/>
  <c r="J239" i="4" s="1"/>
  <c r="E238" i="4"/>
  <c r="G238" i="4" s="1"/>
  <c r="E237" i="4"/>
  <c r="G237" i="4" s="1"/>
  <c r="J237" i="4" s="1"/>
  <c r="M237" i="4" s="1"/>
  <c r="E236" i="4"/>
  <c r="E235" i="4"/>
  <c r="G235" i="4" s="1"/>
  <c r="H235" i="4" s="1"/>
  <c r="E234" i="4"/>
  <c r="G234" i="4" s="1"/>
  <c r="E233" i="4"/>
  <c r="G233" i="4" s="1"/>
  <c r="J233" i="4" s="1"/>
  <c r="K233" i="4" s="1"/>
  <c r="E232" i="4"/>
  <c r="G232" i="4" s="1"/>
  <c r="J232" i="4" s="1"/>
  <c r="E231" i="4"/>
  <c r="G231" i="4" s="1"/>
  <c r="J231" i="4" s="1"/>
  <c r="E230" i="4"/>
  <c r="G230" i="4" s="1"/>
  <c r="E229" i="4"/>
  <c r="G229" i="4" s="1"/>
  <c r="E228" i="4"/>
  <c r="G228" i="4" s="1"/>
  <c r="J228" i="4" s="1"/>
  <c r="E227" i="4"/>
  <c r="G227" i="4" s="1"/>
  <c r="H227" i="4" s="1"/>
  <c r="E226" i="4"/>
  <c r="G226" i="4" s="1"/>
  <c r="E225" i="4"/>
  <c r="G225" i="4" s="1"/>
  <c r="E224" i="4"/>
  <c r="G224" i="4" s="1"/>
  <c r="E223" i="4"/>
  <c r="G223" i="4" s="1"/>
  <c r="J223" i="4" s="1"/>
  <c r="E222" i="4"/>
  <c r="G222" i="4" s="1"/>
  <c r="E221" i="4"/>
  <c r="G221" i="4" s="1"/>
  <c r="E220" i="4"/>
  <c r="E219" i="4"/>
  <c r="G219" i="4" s="1"/>
  <c r="H219" i="4" s="1"/>
  <c r="E218" i="4"/>
  <c r="E210" i="4"/>
  <c r="G210" i="4" s="1"/>
  <c r="E209" i="4"/>
  <c r="G209" i="4" s="1"/>
  <c r="E208" i="4"/>
  <c r="G208" i="4" s="1"/>
  <c r="H208" i="4" s="1"/>
  <c r="E207" i="4"/>
  <c r="G207" i="4" s="1"/>
  <c r="H207" i="4" s="1"/>
  <c r="E206" i="4"/>
  <c r="G206" i="4" s="1"/>
  <c r="E205" i="4"/>
  <c r="G205" i="4" s="1"/>
  <c r="E204" i="4"/>
  <c r="G204" i="4" s="1"/>
  <c r="J204" i="4" s="1"/>
  <c r="E203" i="4"/>
  <c r="G203" i="4" s="1"/>
  <c r="H203" i="4" s="1"/>
  <c r="E202" i="4"/>
  <c r="G202" i="4" s="1"/>
  <c r="E201" i="4"/>
  <c r="G201" i="4" s="1"/>
  <c r="E200" i="4"/>
  <c r="G200" i="4" s="1"/>
  <c r="H200" i="4" s="1"/>
  <c r="E199" i="4"/>
  <c r="G199" i="4" s="1"/>
  <c r="H199" i="4" s="1"/>
  <c r="E198" i="4"/>
  <c r="G198" i="4" s="1"/>
  <c r="E197" i="4"/>
  <c r="G197" i="4" s="1"/>
  <c r="E196" i="4"/>
  <c r="G196" i="4" s="1"/>
  <c r="J196" i="4" s="1"/>
  <c r="E195" i="4"/>
  <c r="G195" i="4" s="1"/>
  <c r="H195" i="4" s="1"/>
  <c r="E194" i="4"/>
  <c r="G194" i="4" s="1"/>
  <c r="E193" i="4"/>
  <c r="G193" i="4" s="1"/>
  <c r="E192" i="4"/>
  <c r="G192" i="4" s="1"/>
  <c r="H192" i="4" s="1"/>
  <c r="E191" i="4"/>
  <c r="G191" i="4" s="1"/>
  <c r="H191" i="4" s="1"/>
  <c r="E189" i="4"/>
  <c r="E181" i="4"/>
  <c r="G181" i="4" s="1"/>
  <c r="H181" i="4" s="1"/>
  <c r="E180" i="4"/>
  <c r="G180" i="4" s="1"/>
  <c r="E179" i="4"/>
  <c r="G179" i="4" s="1"/>
  <c r="J179" i="4" s="1"/>
  <c r="K179" i="4" s="1"/>
  <c r="E178" i="4"/>
  <c r="G178" i="4" s="1"/>
  <c r="J178" i="4" s="1"/>
  <c r="E177" i="4"/>
  <c r="G177" i="4" s="1"/>
  <c r="J177" i="4" s="1"/>
  <c r="E176" i="4"/>
  <c r="G176" i="4" s="1"/>
  <c r="E175" i="4"/>
  <c r="G175" i="4" s="1"/>
  <c r="J175" i="4" s="1"/>
  <c r="K175" i="4" s="1"/>
  <c r="E174" i="4"/>
  <c r="G174" i="4" s="1"/>
  <c r="J174" i="4" s="1"/>
  <c r="E173" i="4"/>
  <c r="G173" i="4" s="1"/>
  <c r="E172" i="4"/>
  <c r="G172" i="4" s="1"/>
  <c r="E171" i="4"/>
  <c r="G171" i="4" s="1"/>
  <c r="J171" i="4" s="1"/>
  <c r="K171" i="4" s="1"/>
  <c r="E170" i="4"/>
  <c r="G170" i="4" s="1"/>
  <c r="H170" i="4" s="1"/>
  <c r="E169" i="4"/>
  <c r="E168" i="4"/>
  <c r="G168" i="4" s="1"/>
  <c r="E167" i="4"/>
  <c r="G167" i="4" s="1"/>
  <c r="J167" i="4" s="1"/>
  <c r="K167" i="4" s="1"/>
  <c r="E166" i="4"/>
  <c r="G166" i="4" s="1"/>
  <c r="J166" i="4" s="1"/>
  <c r="E165" i="4"/>
  <c r="G165" i="4" s="1"/>
  <c r="H165" i="4" s="1"/>
  <c r="E164" i="4"/>
  <c r="G164" i="4" s="1"/>
  <c r="E163" i="4"/>
  <c r="G163" i="4" s="1"/>
  <c r="J163" i="4" s="1"/>
  <c r="K163" i="4" s="1"/>
  <c r="E162" i="4"/>
  <c r="G162" i="4" s="1"/>
  <c r="H162" i="4" s="1"/>
  <c r="E161" i="4"/>
  <c r="G161" i="4" s="1"/>
  <c r="H161" i="4" s="1"/>
  <c r="E160" i="4"/>
  <c r="E152" i="4"/>
  <c r="G152" i="4" s="1"/>
  <c r="E151" i="4"/>
  <c r="G151" i="4" s="1"/>
  <c r="E150" i="4"/>
  <c r="G150" i="4" s="1"/>
  <c r="E149" i="4"/>
  <c r="G149" i="4" s="1"/>
  <c r="J149" i="4" s="1"/>
  <c r="M149" i="4" s="1"/>
  <c r="P149" i="4" s="1"/>
  <c r="E148" i="4"/>
  <c r="G148" i="4" s="1"/>
  <c r="H148" i="4" s="1"/>
  <c r="E147" i="4"/>
  <c r="G147" i="4" s="1"/>
  <c r="E146" i="4"/>
  <c r="G146" i="4" s="1"/>
  <c r="E145" i="4"/>
  <c r="G145" i="4" s="1"/>
  <c r="J145" i="4" s="1"/>
  <c r="E144" i="4"/>
  <c r="G144" i="4" s="1"/>
  <c r="J144" i="4" s="1"/>
  <c r="M144" i="4" s="1"/>
  <c r="N144" i="4" s="1"/>
  <c r="E143" i="4"/>
  <c r="G143" i="4" s="1"/>
  <c r="E142" i="4"/>
  <c r="G142" i="4" s="1"/>
  <c r="E141" i="4"/>
  <c r="G141" i="4" s="1"/>
  <c r="J141" i="4" s="1"/>
  <c r="E140" i="4"/>
  <c r="G140" i="4" s="1"/>
  <c r="J140" i="4" s="1"/>
  <c r="E139" i="4"/>
  <c r="G139" i="4" s="1"/>
  <c r="E138" i="4"/>
  <c r="G138" i="4" s="1"/>
  <c r="E137" i="4"/>
  <c r="G137" i="4" s="1"/>
  <c r="J137" i="4" s="1"/>
  <c r="M137" i="4" s="1"/>
  <c r="P137" i="4" s="1"/>
  <c r="D299" i="4" s="1"/>
  <c r="E136" i="4"/>
  <c r="G136" i="4" s="1"/>
  <c r="E135" i="4"/>
  <c r="G135" i="4" s="1"/>
  <c r="E134" i="4"/>
  <c r="G134" i="4" s="1"/>
  <c r="E133" i="4"/>
  <c r="G133" i="4" s="1"/>
  <c r="J133" i="4" s="1"/>
  <c r="M133" i="4" s="1"/>
  <c r="P133" i="4" s="1"/>
  <c r="D296" i="4" s="1"/>
  <c r="E132" i="4"/>
  <c r="G132" i="4" s="1"/>
  <c r="J132" i="4" s="1"/>
  <c r="M132" i="4" s="1"/>
  <c r="N132" i="4" s="1"/>
  <c r="E131" i="4"/>
  <c r="E123" i="4"/>
  <c r="G123" i="4" s="1"/>
  <c r="H123" i="4" s="1"/>
  <c r="E122" i="4"/>
  <c r="G122" i="4" s="1"/>
  <c r="E121" i="4"/>
  <c r="G121" i="4" s="1"/>
  <c r="J121" i="4" s="1"/>
  <c r="E120" i="4"/>
  <c r="G120" i="4" s="1"/>
  <c r="E119" i="4"/>
  <c r="G119" i="4" s="1"/>
  <c r="H119" i="4" s="1"/>
  <c r="E118" i="4"/>
  <c r="G118" i="4" s="1"/>
  <c r="E117" i="4"/>
  <c r="G117" i="4" s="1"/>
  <c r="J117" i="4" s="1"/>
  <c r="E116" i="4"/>
  <c r="G116" i="4" s="1"/>
  <c r="J116" i="4" s="1"/>
  <c r="E115" i="4"/>
  <c r="G115" i="4" s="1"/>
  <c r="H115" i="4" s="1"/>
  <c r="E114" i="4"/>
  <c r="G114" i="4" s="1"/>
  <c r="E113" i="4"/>
  <c r="G113" i="4" s="1"/>
  <c r="J113" i="4" s="1"/>
  <c r="E112" i="4"/>
  <c r="G112" i="4" s="1"/>
  <c r="J112" i="4" s="1"/>
  <c r="E111" i="4"/>
  <c r="E110" i="4"/>
  <c r="G110" i="4" s="1"/>
  <c r="E109" i="4"/>
  <c r="G109" i="4" s="1"/>
  <c r="J109" i="4" s="1"/>
  <c r="E108" i="4"/>
  <c r="G108" i="4" s="1"/>
  <c r="J108" i="4" s="1"/>
  <c r="E107" i="4"/>
  <c r="G107" i="4" s="1"/>
  <c r="H107" i="4" s="1"/>
  <c r="E106" i="4"/>
  <c r="G106" i="4" s="1"/>
  <c r="E105" i="4"/>
  <c r="G105" i="4" s="1"/>
  <c r="J105" i="4" s="1"/>
  <c r="E104" i="4"/>
  <c r="G104" i="4" s="1"/>
  <c r="E103" i="4"/>
  <c r="G103" i="4" s="1"/>
  <c r="H103" i="4" s="1"/>
  <c r="E102" i="4"/>
  <c r="E94" i="4"/>
  <c r="G94" i="4" s="1"/>
  <c r="J94" i="4" s="1"/>
  <c r="M94" i="4" s="1"/>
  <c r="E93" i="4"/>
  <c r="G93" i="4" s="1"/>
  <c r="E92" i="4"/>
  <c r="G92" i="4" s="1"/>
  <c r="J92" i="4" s="1"/>
  <c r="E91" i="4"/>
  <c r="G91" i="4" s="1"/>
  <c r="H91" i="4" s="1"/>
  <c r="E90" i="4"/>
  <c r="G90" i="4" s="1"/>
  <c r="J90" i="4" s="1"/>
  <c r="M90" i="4" s="1"/>
  <c r="E89" i="4"/>
  <c r="G89" i="4" s="1"/>
  <c r="E88" i="4"/>
  <c r="G88" i="4" s="1"/>
  <c r="J88" i="4" s="1"/>
  <c r="E87" i="4"/>
  <c r="G87" i="4" s="1"/>
  <c r="H87" i="4" s="1"/>
  <c r="E86" i="4"/>
  <c r="G86" i="4" s="1"/>
  <c r="J86" i="4" s="1"/>
  <c r="M86" i="4" s="1"/>
  <c r="E85" i="4"/>
  <c r="G85" i="4" s="1"/>
  <c r="E84" i="4"/>
  <c r="E83" i="4"/>
  <c r="G83" i="4" s="1"/>
  <c r="H83" i="4" s="1"/>
  <c r="E82" i="4"/>
  <c r="G82" i="4" s="1"/>
  <c r="J82" i="4" s="1"/>
  <c r="M82" i="4" s="1"/>
  <c r="E81" i="4"/>
  <c r="G81" i="4" s="1"/>
  <c r="E80" i="4"/>
  <c r="G80" i="4" s="1"/>
  <c r="J80" i="4" s="1"/>
  <c r="E79" i="4"/>
  <c r="G79" i="4" s="1"/>
  <c r="H79" i="4" s="1"/>
  <c r="E78" i="4"/>
  <c r="G78" i="4" s="1"/>
  <c r="J78" i="4" s="1"/>
  <c r="M78" i="4" s="1"/>
  <c r="E77" i="4"/>
  <c r="G77" i="4" s="1"/>
  <c r="E76" i="4"/>
  <c r="G76" i="4" s="1"/>
  <c r="J76" i="4" s="1"/>
  <c r="E75" i="4"/>
  <c r="G75" i="4" s="1"/>
  <c r="H75" i="4" s="1"/>
  <c r="E74" i="4"/>
  <c r="G74" i="4" s="1"/>
  <c r="J74" i="4" s="1"/>
  <c r="M74" i="4" s="1"/>
  <c r="E73" i="4"/>
  <c r="E44" i="4"/>
  <c r="AG66" i="4"/>
  <c r="AD66" i="4"/>
  <c r="AA66" i="4"/>
  <c r="X66" i="4"/>
  <c r="O66" i="4"/>
  <c r="L66" i="4"/>
  <c r="I66" i="4"/>
  <c r="D66" i="4"/>
  <c r="F66" i="4"/>
  <c r="E47" i="4"/>
  <c r="D47" i="13" s="1"/>
  <c r="E65" i="4"/>
  <c r="G65" i="4" s="1"/>
  <c r="J65" i="4" s="1"/>
  <c r="E64" i="4"/>
  <c r="E63" i="4"/>
  <c r="E62" i="4"/>
  <c r="D91" i="13" s="1"/>
  <c r="E61" i="4"/>
  <c r="G61" i="4" s="1"/>
  <c r="J61" i="4" s="1"/>
  <c r="E60" i="4"/>
  <c r="E59" i="4"/>
  <c r="D88" i="13" s="1"/>
  <c r="E58" i="4"/>
  <c r="G58" i="4" s="1"/>
  <c r="H58" i="4" s="1"/>
  <c r="E57" i="4"/>
  <c r="E56" i="4"/>
  <c r="E55" i="4"/>
  <c r="D84" i="13" s="1"/>
  <c r="E54" i="4"/>
  <c r="D83" i="13" s="1"/>
  <c r="E53" i="4"/>
  <c r="E52" i="4"/>
  <c r="E51" i="4"/>
  <c r="E50" i="4"/>
  <c r="E49" i="4"/>
  <c r="G49" i="4" s="1"/>
  <c r="J49" i="4" s="1"/>
  <c r="E48" i="4"/>
  <c r="E46" i="4"/>
  <c r="E45" i="4"/>
  <c r="G45" i="4" s="1"/>
  <c r="J45" i="4" s="1"/>
  <c r="I149" i="26"/>
  <c r="I150" i="26"/>
  <c r="I151" i="26"/>
  <c r="I152" i="26"/>
  <c r="I153" i="26"/>
  <c r="I154" i="26"/>
  <c r="I155" i="26"/>
  <c r="I156" i="26"/>
  <c r="I157" i="26"/>
  <c r="I158" i="26"/>
  <c r="I159" i="26"/>
  <c r="I160" i="26"/>
  <c r="I161" i="26"/>
  <c r="I162" i="26"/>
  <c r="I163" i="26"/>
  <c r="I164" i="26"/>
  <c r="I165" i="26"/>
  <c r="I166" i="26"/>
  <c r="I167" i="26"/>
  <c r="I168" i="26"/>
  <c r="I169" i="26"/>
  <c r="I286" i="26"/>
  <c r="I287" i="26"/>
  <c r="I288" i="26"/>
  <c r="I289" i="26"/>
  <c r="I290" i="26"/>
  <c r="I291" i="26"/>
  <c r="I292" i="26"/>
  <c r="I293" i="26"/>
  <c r="I294" i="26"/>
  <c r="I295" i="26"/>
  <c r="I296" i="26"/>
  <c r="I297" i="26"/>
  <c r="I298" i="26"/>
  <c r="I299" i="26"/>
  <c r="I300" i="26"/>
  <c r="I301" i="26"/>
  <c r="I302" i="26"/>
  <c r="I303" i="26"/>
  <c r="I304" i="26"/>
  <c r="I305" i="26"/>
  <c r="I306" i="26"/>
  <c r="I313" i="26"/>
  <c r="I314" i="26"/>
  <c r="I315" i="26"/>
  <c r="I316" i="26"/>
  <c r="I317" i="26"/>
  <c r="I318" i="26"/>
  <c r="I319" i="26"/>
  <c r="I320" i="26"/>
  <c r="I321" i="26"/>
  <c r="I322" i="26"/>
  <c r="I323" i="26"/>
  <c r="I324" i="26"/>
  <c r="I325" i="26"/>
  <c r="I326" i="26"/>
  <c r="I327" i="26"/>
  <c r="I328" i="26"/>
  <c r="I329" i="26"/>
  <c r="I330" i="26"/>
  <c r="I331" i="26"/>
  <c r="I332" i="26"/>
  <c r="I333" i="26"/>
  <c r="J343" i="26"/>
  <c r="J344" i="26"/>
  <c r="J345" i="26"/>
  <c r="J346" i="26"/>
  <c r="J347" i="26"/>
  <c r="J348" i="26"/>
  <c r="H334" i="26"/>
  <c r="G334" i="26"/>
  <c r="F334" i="26"/>
  <c r="D334" i="26"/>
  <c r="H307" i="26"/>
  <c r="G307" i="26"/>
  <c r="F307" i="26"/>
  <c r="E307" i="26"/>
  <c r="D307" i="26"/>
  <c r="H280" i="26"/>
  <c r="G280" i="26"/>
  <c r="F280" i="26"/>
  <c r="E280" i="26"/>
  <c r="D280" i="26"/>
  <c r="H253" i="26"/>
  <c r="G253" i="26"/>
  <c r="F253" i="26"/>
  <c r="E253" i="26"/>
  <c r="D253" i="26"/>
  <c r="H226" i="26"/>
  <c r="G226" i="26"/>
  <c r="F226" i="26"/>
  <c r="E226" i="26"/>
  <c r="D226" i="26"/>
  <c r="H199" i="26"/>
  <c r="G199" i="26"/>
  <c r="F199" i="26"/>
  <c r="E199" i="26"/>
  <c r="D199" i="26"/>
  <c r="H170" i="26"/>
  <c r="G170" i="26"/>
  <c r="F170" i="26"/>
  <c r="E170" i="26"/>
  <c r="D170" i="26"/>
  <c r="H143" i="26"/>
  <c r="G143" i="26"/>
  <c r="F143" i="26"/>
  <c r="E143" i="26"/>
  <c r="H116" i="26"/>
  <c r="G116" i="26"/>
  <c r="F116" i="26"/>
  <c r="D116" i="26"/>
  <c r="H89" i="26"/>
  <c r="G89" i="26"/>
  <c r="F89" i="26"/>
  <c r="E89" i="26"/>
  <c r="D89" i="26"/>
  <c r="H62" i="26"/>
  <c r="G62" i="26"/>
  <c r="F62" i="26"/>
  <c r="E62" i="26"/>
  <c r="D62" i="26"/>
  <c r="H35" i="26"/>
  <c r="G35" i="26"/>
  <c r="F35" i="26"/>
  <c r="E35" i="26"/>
  <c r="W132" i="13"/>
  <c r="W133" i="13"/>
  <c r="W134" i="13"/>
  <c r="W135" i="13"/>
  <c r="W136" i="13"/>
  <c r="W137" i="13"/>
  <c r="W138" i="13"/>
  <c r="W139" i="13"/>
  <c r="W140" i="13"/>
  <c r="W141" i="13"/>
  <c r="W142" i="13"/>
  <c r="W143" i="13"/>
  <c r="W144" i="13"/>
  <c r="W145" i="13"/>
  <c r="W146" i="13"/>
  <c r="W147" i="13"/>
  <c r="W148" i="13"/>
  <c r="W149" i="13"/>
  <c r="W150" i="13"/>
  <c r="W151" i="13"/>
  <c r="W152" i="13"/>
  <c r="U132" i="13"/>
  <c r="U133" i="13"/>
  <c r="U134" i="13"/>
  <c r="U135" i="13"/>
  <c r="U136" i="13"/>
  <c r="U137" i="13"/>
  <c r="U138" i="13"/>
  <c r="U139" i="13"/>
  <c r="U140" i="13"/>
  <c r="U141" i="13"/>
  <c r="U142" i="13"/>
  <c r="U143" i="13"/>
  <c r="U144" i="13"/>
  <c r="U145" i="13"/>
  <c r="U146" i="13"/>
  <c r="U147" i="13"/>
  <c r="U148" i="13"/>
  <c r="U149" i="13"/>
  <c r="U150" i="13"/>
  <c r="U151" i="13"/>
  <c r="U152" i="13"/>
  <c r="S132" i="13"/>
  <c r="S133" i="13"/>
  <c r="S134" i="13"/>
  <c r="S135" i="13"/>
  <c r="S136" i="13"/>
  <c r="S137" i="13"/>
  <c r="S138" i="13"/>
  <c r="S139" i="13"/>
  <c r="S140" i="13"/>
  <c r="S141" i="13"/>
  <c r="S142" i="13"/>
  <c r="S143" i="13"/>
  <c r="S144" i="13"/>
  <c r="S145" i="13"/>
  <c r="S146" i="13"/>
  <c r="S147" i="13"/>
  <c r="S148" i="13"/>
  <c r="S149" i="13"/>
  <c r="S150" i="13"/>
  <c r="S151" i="13"/>
  <c r="S152" i="13"/>
  <c r="Q132" i="13"/>
  <c r="Q133" i="13"/>
  <c r="Q134" i="13"/>
  <c r="Q135" i="13"/>
  <c r="Q136" i="13"/>
  <c r="Q137" i="13"/>
  <c r="Q138" i="13"/>
  <c r="Q139" i="13"/>
  <c r="Q140" i="13"/>
  <c r="Q141" i="13"/>
  <c r="Q142" i="13"/>
  <c r="Q143" i="13"/>
  <c r="Q144" i="13"/>
  <c r="Q145" i="13"/>
  <c r="Q146" i="13"/>
  <c r="Q147" i="13"/>
  <c r="Q148" i="13"/>
  <c r="Q149" i="13"/>
  <c r="Q150" i="13"/>
  <c r="Q151" i="13"/>
  <c r="Q152" i="13"/>
  <c r="O132" i="13"/>
  <c r="O133" i="13"/>
  <c r="O134" i="13"/>
  <c r="O135" i="13"/>
  <c r="O136" i="13"/>
  <c r="O137" i="13"/>
  <c r="O138" i="13"/>
  <c r="O139" i="13"/>
  <c r="O140" i="13"/>
  <c r="O141" i="13"/>
  <c r="O142" i="13"/>
  <c r="O143" i="13"/>
  <c r="O144" i="13"/>
  <c r="O145" i="13"/>
  <c r="O146" i="13"/>
  <c r="O147" i="13"/>
  <c r="O148" i="13"/>
  <c r="O149" i="13"/>
  <c r="O150" i="13"/>
  <c r="O151" i="13"/>
  <c r="O152" i="13"/>
  <c r="K132" i="13"/>
  <c r="K133" i="13"/>
  <c r="K134" i="13"/>
  <c r="K135" i="13"/>
  <c r="K136" i="13"/>
  <c r="K137" i="13"/>
  <c r="K138" i="13"/>
  <c r="K139" i="13"/>
  <c r="K140" i="13"/>
  <c r="K141" i="13"/>
  <c r="K142" i="13"/>
  <c r="K143" i="13"/>
  <c r="K144" i="13"/>
  <c r="K145" i="13"/>
  <c r="K146" i="13"/>
  <c r="K147" i="13"/>
  <c r="K148" i="13"/>
  <c r="K149" i="13"/>
  <c r="K150" i="13"/>
  <c r="K151" i="13"/>
  <c r="K152" i="13"/>
  <c r="I132" i="13"/>
  <c r="I133" i="13"/>
  <c r="I134" i="13"/>
  <c r="I135" i="13"/>
  <c r="I136" i="13"/>
  <c r="I137" i="13"/>
  <c r="I138" i="13"/>
  <c r="I139" i="13"/>
  <c r="I140" i="13"/>
  <c r="I141" i="13"/>
  <c r="I142" i="13"/>
  <c r="I143" i="13"/>
  <c r="I144" i="13"/>
  <c r="I145" i="13"/>
  <c r="I146" i="13"/>
  <c r="I147" i="13"/>
  <c r="I148" i="13"/>
  <c r="I149" i="13"/>
  <c r="I150" i="13"/>
  <c r="I151" i="13"/>
  <c r="I152" i="13"/>
  <c r="G132" i="13"/>
  <c r="G133" i="13"/>
  <c r="G134" i="13"/>
  <c r="G135" i="13"/>
  <c r="G136" i="13"/>
  <c r="G137" i="13"/>
  <c r="G138" i="13"/>
  <c r="G139" i="13"/>
  <c r="G140" i="13"/>
  <c r="G141" i="13"/>
  <c r="G142" i="13"/>
  <c r="G143" i="13"/>
  <c r="G144" i="13"/>
  <c r="G145" i="13"/>
  <c r="G146" i="13"/>
  <c r="G147" i="13"/>
  <c r="G148" i="13"/>
  <c r="G149" i="13"/>
  <c r="G150" i="13"/>
  <c r="G151" i="13"/>
  <c r="G152" i="13"/>
  <c r="E132" i="13"/>
  <c r="E133" i="13"/>
  <c r="E134" i="13"/>
  <c r="E135" i="13"/>
  <c r="E136" i="13"/>
  <c r="E137" i="13"/>
  <c r="E138" i="13"/>
  <c r="E139" i="13"/>
  <c r="E140" i="13"/>
  <c r="E141" i="13"/>
  <c r="E142" i="13"/>
  <c r="E143" i="13"/>
  <c r="E144" i="13"/>
  <c r="E145" i="13"/>
  <c r="E146" i="13"/>
  <c r="E147" i="13"/>
  <c r="E148" i="13"/>
  <c r="E149" i="13"/>
  <c r="E150" i="13"/>
  <c r="E151" i="13"/>
  <c r="E152" i="13"/>
  <c r="D132" i="13"/>
  <c r="D133" i="13"/>
  <c r="D134" i="13"/>
  <c r="D135" i="13"/>
  <c r="D136" i="13"/>
  <c r="D137" i="13"/>
  <c r="D138" i="13"/>
  <c r="D139" i="13"/>
  <c r="D140" i="13"/>
  <c r="D141" i="13"/>
  <c r="D142" i="13"/>
  <c r="D143" i="13"/>
  <c r="D144" i="13"/>
  <c r="D145" i="13"/>
  <c r="D146" i="13"/>
  <c r="D147" i="13"/>
  <c r="D148" i="13"/>
  <c r="D149" i="13"/>
  <c r="D150" i="13"/>
  <c r="D151" i="13"/>
  <c r="D152" i="13"/>
  <c r="AN15" i="9"/>
  <c r="AN16" i="9"/>
  <c r="AN17" i="9"/>
  <c r="AN18" i="9"/>
  <c r="AN19" i="9"/>
  <c r="AN20" i="9"/>
  <c r="AN21" i="9"/>
  <c r="AN22" i="9"/>
  <c r="AN23" i="9"/>
  <c r="AN24" i="9"/>
  <c r="AN25" i="9"/>
  <c r="AN26" i="9"/>
  <c r="AN27" i="9"/>
  <c r="AN28" i="9"/>
  <c r="AN29" i="9"/>
  <c r="AN30" i="9"/>
  <c r="AN31" i="9"/>
  <c r="AN32" i="9"/>
  <c r="AN33" i="9"/>
  <c r="AN34" i="9"/>
  <c r="AN35" i="9"/>
  <c r="AJ15" i="9"/>
  <c r="AJ16" i="9"/>
  <c r="AJ17" i="9"/>
  <c r="AJ18" i="9"/>
  <c r="AJ19" i="9"/>
  <c r="AJ20" i="9"/>
  <c r="AJ21" i="9"/>
  <c r="AJ22" i="9"/>
  <c r="AJ23" i="9"/>
  <c r="AJ24" i="9"/>
  <c r="AJ25" i="9"/>
  <c r="AJ26" i="9"/>
  <c r="AJ27" i="9"/>
  <c r="AJ28" i="9"/>
  <c r="AJ29" i="9"/>
  <c r="AJ30" i="9"/>
  <c r="AJ31" i="9"/>
  <c r="AJ32" i="9"/>
  <c r="AJ33" i="9"/>
  <c r="AJ34" i="9"/>
  <c r="AJ35" i="9"/>
  <c r="AF15" i="9"/>
  <c r="AF16" i="9"/>
  <c r="AF17" i="9"/>
  <c r="AF18" i="9"/>
  <c r="AF19" i="9"/>
  <c r="AF20" i="9"/>
  <c r="AF21" i="9"/>
  <c r="AF22" i="9"/>
  <c r="AF23" i="9"/>
  <c r="AF24" i="9"/>
  <c r="AF25" i="9"/>
  <c r="AF26" i="9"/>
  <c r="AF27" i="9"/>
  <c r="AF28" i="9"/>
  <c r="AF29" i="9"/>
  <c r="AF30" i="9"/>
  <c r="AF31" i="9"/>
  <c r="AF32" i="9"/>
  <c r="AF33" i="9"/>
  <c r="AF34" i="9"/>
  <c r="AF35" i="9"/>
  <c r="AB15" i="9"/>
  <c r="AB16" i="9"/>
  <c r="AB17" i="9"/>
  <c r="AB18" i="9"/>
  <c r="AB19" i="9"/>
  <c r="AB20" i="9"/>
  <c r="AB21" i="9"/>
  <c r="AB22" i="9"/>
  <c r="AB23" i="9"/>
  <c r="AB24" i="9"/>
  <c r="AB25" i="9"/>
  <c r="AB26" i="9"/>
  <c r="AB27" i="9"/>
  <c r="AB28" i="9"/>
  <c r="AB29" i="9"/>
  <c r="AB30" i="9"/>
  <c r="AB31" i="9"/>
  <c r="AB32" i="9"/>
  <c r="AB33" i="9"/>
  <c r="AB34" i="9"/>
  <c r="AB35" i="9"/>
  <c r="X15" i="9"/>
  <c r="X16" i="9"/>
  <c r="X17" i="9"/>
  <c r="X18" i="9"/>
  <c r="X19" i="9"/>
  <c r="X20" i="9"/>
  <c r="X21" i="9"/>
  <c r="X22" i="9"/>
  <c r="X23" i="9"/>
  <c r="X24" i="9"/>
  <c r="X25" i="9"/>
  <c r="X26" i="9"/>
  <c r="X27" i="9"/>
  <c r="X28" i="9"/>
  <c r="X29" i="9"/>
  <c r="X30" i="9"/>
  <c r="X31" i="9"/>
  <c r="X32" i="9"/>
  <c r="X33" i="9"/>
  <c r="X34" i="9"/>
  <c r="X35" i="9"/>
  <c r="T15" i="9"/>
  <c r="T16" i="9"/>
  <c r="T17" i="9"/>
  <c r="T18" i="9"/>
  <c r="T19" i="9"/>
  <c r="T20" i="9"/>
  <c r="T21" i="9"/>
  <c r="T22" i="9"/>
  <c r="T23" i="9"/>
  <c r="T24" i="9"/>
  <c r="T25" i="9"/>
  <c r="T26" i="9"/>
  <c r="T27" i="9"/>
  <c r="T28" i="9"/>
  <c r="T29" i="9"/>
  <c r="T30" i="9"/>
  <c r="T31" i="9"/>
  <c r="T32" i="9"/>
  <c r="T33" i="9"/>
  <c r="T34" i="9"/>
  <c r="T35" i="9"/>
  <c r="P15" i="9"/>
  <c r="P16" i="9"/>
  <c r="P17" i="9"/>
  <c r="P18" i="9"/>
  <c r="P19" i="9"/>
  <c r="P20" i="9"/>
  <c r="P21" i="9"/>
  <c r="P22" i="9"/>
  <c r="P23" i="9"/>
  <c r="P24" i="9"/>
  <c r="P25" i="9"/>
  <c r="P26" i="9"/>
  <c r="P27" i="9"/>
  <c r="P28" i="9"/>
  <c r="P29" i="9"/>
  <c r="P30" i="9"/>
  <c r="P31" i="9"/>
  <c r="P32" i="9"/>
  <c r="P33" i="9"/>
  <c r="P34" i="9"/>
  <c r="P35" i="9"/>
  <c r="L15" i="9"/>
  <c r="L16" i="9"/>
  <c r="L17" i="9"/>
  <c r="L18" i="9"/>
  <c r="L19" i="9"/>
  <c r="L20" i="9"/>
  <c r="L21" i="9"/>
  <c r="L22" i="9"/>
  <c r="L23" i="9"/>
  <c r="L24" i="9"/>
  <c r="L25" i="9"/>
  <c r="L26" i="9"/>
  <c r="L27" i="9"/>
  <c r="L28" i="9"/>
  <c r="L29" i="9"/>
  <c r="L30" i="9"/>
  <c r="L31" i="9"/>
  <c r="L32" i="9"/>
  <c r="L33" i="9"/>
  <c r="L34" i="9"/>
  <c r="L35" i="9"/>
  <c r="H15" i="9"/>
  <c r="H16" i="9"/>
  <c r="H17" i="9"/>
  <c r="H18" i="9"/>
  <c r="H19" i="9"/>
  <c r="H20" i="9"/>
  <c r="H21" i="9"/>
  <c r="H22" i="9"/>
  <c r="H23" i="9"/>
  <c r="H24" i="9"/>
  <c r="H25" i="9"/>
  <c r="H26" i="9"/>
  <c r="H27" i="9"/>
  <c r="H28" i="9"/>
  <c r="H29" i="9"/>
  <c r="H30" i="9"/>
  <c r="H31" i="9"/>
  <c r="H32" i="9"/>
  <c r="H33" i="9"/>
  <c r="H34" i="9"/>
  <c r="H35" i="9"/>
  <c r="D15" i="9"/>
  <c r="D16" i="9"/>
  <c r="D17" i="9"/>
  <c r="D18" i="9"/>
  <c r="D19" i="9"/>
  <c r="D20" i="9"/>
  <c r="D21" i="9"/>
  <c r="D22" i="9"/>
  <c r="D23" i="9"/>
  <c r="D24" i="9"/>
  <c r="D25" i="9"/>
  <c r="D26" i="9"/>
  <c r="D26" i="13" s="1"/>
  <c r="D27" i="9"/>
  <c r="D28" i="9"/>
  <c r="D29" i="9"/>
  <c r="D30" i="9"/>
  <c r="D30" i="13" s="1"/>
  <c r="D31" i="9"/>
  <c r="D32" i="9"/>
  <c r="D33" i="9"/>
  <c r="D34" i="9"/>
  <c r="D34" i="13" s="1"/>
  <c r="D35" i="9"/>
  <c r="H229" i="27"/>
  <c r="H230" i="27"/>
  <c r="H231" i="27"/>
  <c r="H232" i="27"/>
  <c r="H233" i="27"/>
  <c r="H234" i="27"/>
  <c r="H235" i="27"/>
  <c r="H236" i="27"/>
  <c r="H237" i="27"/>
  <c r="H238" i="27"/>
  <c r="H239" i="27"/>
  <c r="H240" i="27"/>
  <c r="H241" i="27"/>
  <c r="H242" i="27"/>
  <c r="H243" i="27"/>
  <c r="H244" i="27"/>
  <c r="H245" i="27"/>
  <c r="H246" i="27"/>
  <c r="H247" i="27"/>
  <c r="H248" i="27"/>
  <c r="H249" i="27"/>
  <c r="G229" i="27"/>
  <c r="G230" i="27"/>
  <c r="G231" i="27"/>
  <c r="G232" i="27"/>
  <c r="G233" i="27"/>
  <c r="G234" i="27"/>
  <c r="G235" i="27"/>
  <c r="G236" i="27"/>
  <c r="G237" i="27"/>
  <c r="G238" i="27"/>
  <c r="G239" i="27"/>
  <c r="G240" i="27"/>
  <c r="G241" i="27"/>
  <c r="G242" i="27"/>
  <c r="G243" i="27"/>
  <c r="G244" i="27"/>
  <c r="G245" i="27"/>
  <c r="G246" i="27"/>
  <c r="G247" i="27"/>
  <c r="G248" i="27"/>
  <c r="G249" i="27"/>
  <c r="F229" i="27"/>
  <c r="F230" i="27"/>
  <c r="F231" i="27"/>
  <c r="F232" i="27"/>
  <c r="F233" i="27"/>
  <c r="F234" i="27"/>
  <c r="F235" i="27"/>
  <c r="F236" i="27"/>
  <c r="F237" i="27"/>
  <c r="F238" i="27"/>
  <c r="F239" i="27"/>
  <c r="F240" i="27"/>
  <c r="F241" i="27"/>
  <c r="F242" i="27"/>
  <c r="F243" i="27"/>
  <c r="F244" i="27"/>
  <c r="F245" i="27"/>
  <c r="F246" i="27"/>
  <c r="F247" i="27"/>
  <c r="F248" i="27"/>
  <c r="F249" i="27"/>
  <c r="E229" i="27"/>
  <c r="E230" i="27"/>
  <c r="E231" i="27"/>
  <c r="E232" i="27"/>
  <c r="E233" i="27"/>
  <c r="E234" i="27"/>
  <c r="E235" i="27"/>
  <c r="E236" i="27"/>
  <c r="E237" i="27"/>
  <c r="E238" i="27"/>
  <c r="E239" i="27"/>
  <c r="E240" i="27"/>
  <c r="E241" i="27"/>
  <c r="E242" i="27"/>
  <c r="E243" i="27"/>
  <c r="E244" i="27"/>
  <c r="E245" i="27"/>
  <c r="E246" i="27"/>
  <c r="E247" i="27"/>
  <c r="E248" i="27"/>
  <c r="E249" i="27"/>
  <c r="D229" i="27"/>
  <c r="D230" i="27"/>
  <c r="D231" i="27"/>
  <c r="D232" i="27"/>
  <c r="D233" i="27"/>
  <c r="D234" i="27"/>
  <c r="D235" i="27"/>
  <c r="D236" i="27"/>
  <c r="D237" i="27"/>
  <c r="D238" i="27"/>
  <c r="D239" i="27"/>
  <c r="D240" i="27"/>
  <c r="D241" i="27"/>
  <c r="D242" i="27"/>
  <c r="D243" i="27"/>
  <c r="D244" i="27"/>
  <c r="D245" i="27"/>
  <c r="D246" i="27"/>
  <c r="D247" i="27"/>
  <c r="D248" i="27"/>
  <c r="D249" i="27"/>
  <c r="H202" i="27"/>
  <c r="H203" i="27"/>
  <c r="H204" i="27"/>
  <c r="H205" i="27"/>
  <c r="H206" i="27"/>
  <c r="H207" i="27"/>
  <c r="H208" i="27"/>
  <c r="H209" i="27"/>
  <c r="H210" i="27"/>
  <c r="H211" i="27"/>
  <c r="H212" i="27"/>
  <c r="H213" i="27"/>
  <c r="H214" i="27"/>
  <c r="H215" i="27"/>
  <c r="H216" i="27"/>
  <c r="H217" i="27"/>
  <c r="H218" i="27"/>
  <c r="H219" i="27"/>
  <c r="H220" i="27"/>
  <c r="H221" i="27"/>
  <c r="H222" i="27"/>
  <c r="G202" i="27"/>
  <c r="G203" i="27"/>
  <c r="G204" i="27"/>
  <c r="G205" i="27"/>
  <c r="G206" i="27"/>
  <c r="G207" i="27"/>
  <c r="G208" i="27"/>
  <c r="G209" i="27"/>
  <c r="G210" i="27"/>
  <c r="G211" i="27"/>
  <c r="G212" i="27"/>
  <c r="G213" i="27"/>
  <c r="G214" i="27"/>
  <c r="G215" i="27"/>
  <c r="G216" i="27"/>
  <c r="G217" i="27"/>
  <c r="G218" i="27"/>
  <c r="G219" i="27"/>
  <c r="G220" i="27"/>
  <c r="G221" i="27"/>
  <c r="G222" i="27"/>
  <c r="F202" i="27"/>
  <c r="F203" i="27"/>
  <c r="F204" i="27"/>
  <c r="F205" i="27"/>
  <c r="F206" i="27"/>
  <c r="F207" i="27"/>
  <c r="F208" i="27"/>
  <c r="F209" i="27"/>
  <c r="F210" i="27"/>
  <c r="F211" i="27"/>
  <c r="F212" i="27"/>
  <c r="F213" i="27"/>
  <c r="F214" i="27"/>
  <c r="F215" i="27"/>
  <c r="F216" i="27"/>
  <c r="F217" i="27"/>
  <c r="F218" i="27"/>
  <c r="F219" i="27"/>
  <c r="F220" i="27"/>
  <c r="F221" i="27"/>
  <c r="F222" i="27"/>
  <c r="E202" i="27"/>
  <c r="E203" i="27"/>
  <c r="E204" i="27"/>
  <c r="E205" i="27"/>
  <c r="E206" i="27"/>
  <c r="E207" i="27"/>
  <c r="E208" i="27"/>
  <c r="E209" i="27"/>
  <c r="E210" i="27"/>
  <c r="E211" i="27"/>
  <c r="E212" i="27"/>
  <c r="E213" i="27"/>
  <c r="E214" i="27"/>
  <c r="E215" i="27"/>
  <c r="E216" i="27"/>
  <c r="E217" i="27"/>
  <c r="E218" i="27"/>
  <c r="E219" i="27"/>
  <c r="E220" i="27"/>
  <c r="E221" i="27"/>
  <c r="E222" i="27"/>
  <c r="D202" i="27"/>
  <c r="D203" i="27"/>
  <c r="D204" i="27"/>
  <c r="D205" i="27"/>
  <c r="D206" i="27"/>
  <c r="D207" i="27"/>
  <c r="D208" i="27"/>
  <c r="D209" i="27"/>
  <c r="D210" i="27"/>
  <c r="D211" i="27"/>
  <c r="D212" i="27"/>
  <c r="D213" i="27"/>
  <c r="D214" i="27"/>
  <c r="D215" i="27"/>
  <c r="D216" i="27"/>
  <c r="D217" i="27"/>
  <c r="D218" i="27"/>
  <c r="D219" i="27"/>
  <c r="D220" i="27"/>
  <c r="D221" i="27"/>
  <c r="D222" i="27"/>
  <c r="H175" i="27"/>
  <c r="H176" i="27"/>
  <c r="H177" i="27"/>
  <c r="H178" i="27"/>
  <c r="H179" i="27"/>
  <c r="H180" i="27"/>
  <c r="H181" i="27"/>
  <c r="H182" i="27"/>
  <c r="H183" i="27"/>
  <c r="H184" i="27"/>
  <c r="H185" i="27"/>
  <c r="H186" i="27"/>
  <c r="H187" i="27"/>
  <c r="H188" i="27"/>
  <c r="H189" i="27"/>
  <c r="H190" i="27"/>
  <c r="H191" i="27"/>
  <c r="H192" i="27"/>
  <c r="H193" i="27"/>
  <c r="H194" i="27"/>
  <c r="H195" i="27"/>
  <c r="G175" i="27"/>
  <c r="G176" i="27"/>
  <c r="G177" i="27"/>
  <c r="G178" i="27"/>
  <c r="G179" i="27"/>
  <c r="G180" i="27"/>
  <c r="G181" i="27"/>
  <c r="G182" i="27"/>
  <c r="G183" i="27"/>
  <c r="G184" i="27"/>
  <c r="G185" i="27"/>
  <c r="G186" i="27"/>
  <c r="G187" i="27"/>
  <c r="G188" i="27"/>
  <c r="G189" i="27"/>
  <c r="G190" i="27"/>
  <c r="G191" i="27"/>
  <c r="G192" i="27"/>
  <c r="G193" i="27"/>
  <c r="G194" i="27"/>
  <c r="G195" i="27"/>
  <c r="F175" i="27"/>
  <c r="F176" i="27"/>
  <c r="F177" i="27"/>
  <c r="F178" i="27"/>
  <c r="F179" i="27"/>
  <c r="F180" i="27"/>
  <c r="F181" i="27"/>
  <c r="F182" i="27"/>
  <c r="F183" i="27"/>
  <c r="F184" i="27"/>
  <c r="F185" i="27"/>
  <c r="F186" i="27"/>
  <c r="F187" i="27"/>
  <c r="F188" i="27"/>
  <c r="F189" i="27"/>
  <c r="F190" i="27"/>
  <c r="F191" i="27"/>
  <c r="F192" i="27"/>
  <c r="F193" i="27"/>
  <c r="F194" i="27"/>
  <c r="F195" i="27"/>
  <c r="E175" i="27"/>
  <c r="E176" i="27"/>
  <c r="E177" i="27"/>
  <c r="E178" i="27"/>
  <c r="E179" i="27"/>
  <c r="E180" i="27"/>
  <c r="E181" i="27"/>
  <c r="E182" i="27"/>
  <c r="E183" i="27"/>
  <c r="E184" i="27"/>
  <c r="E185" i="27"/>
  <c r="E186" i="27"/>
  <c r="E187" i="27"/>
  <c r="E188" i="27"/>
  <c r="E189" i="27"/>
  <c r="E190" i="27"/>
  <c r="E191" i="27"/>
  <c r="E192" i="27"/>
  <c r="E193" i="27"/>
  <c r="E194" i="27"/>
  <c r="E195" i="27"/>
  <c r="D175" i="27"/>
  <c r="D176" i="27"/>
  <c r="D177" i="27"/>
  <c r="D178" i="27"/>
  <c r="D179" i="27"/>
  <c r="D180" i="27"/>
  <c r="D181" i="27"/>
  <c r="D182" i="27"/>
  <c r="D183" i="27"/>
  <c r="D184" i="27"/>
  <c r="D185" i="27"/>
  <c r="D186" i="27"/>
  <c r="D187" i="27"/>
  <c r="D188" i="27"/>
  <c r="D189" i="27"/>
  <c r="D190" i="27"/>
  <c r="D191" i="27"/>
  <c r="D192" i="27"/>
  <c r="D193" i="27"/>
  <c r="D194" i="27"/>
  <c r="D195" i="27"/>
  <c r="H148" i="27"/>
  <c r="H149" i="27"/>
  <c r="H150" i="27"/>
  <c r="H151" i="27"/>
  <c r="H152" i="27"/>
  <c r="H153" i="27"/>
  <c r="H154" i="27"/>
  <c r="H155" i="27"/>
  <c r="H156" i="27"/>
  <c r="H157" i="27"/>
  <c r="H158" i="27"/>
  <c r="H159" i="27"/>
  <c r="H160" i="27"/>
  <c r="H161" i="27"/>
  <c r="H162" i="27"/>
  <c r="H163" i="27"/>
  <c r="H164" i="27"/>
  <c r="H165" i="27"/>
  <c r="H166" i="27"/>
  <c r="H167" i="27"/>
  <c r="H168" i="27"/>
  <c r="G148" i="27"/>
  <c r="G149" i="27"/>
  <c r="G150" i="27"/>
  <c r="G151" i="27"/>
  <c r="G152" i="27"/>
  <c r="G153" i="27"/>
  <c r="G154" i="27"/>
  <c r="G155" i="27"/>
  <c r="G156" i="27"/>
  <c r="G157" i="27"/>
  <c r="G158" i="27"/>
  <c r="G159" i="27"/>
  <c r="G160" i="27"/>
  <c r="G161" i="27"/>
  <c r="G162" i="27"/>
  <c r="G163" i="27"/>
  <c r="G164" i="27"/>
  <c r="G165" i="27"/>
  <c r="G166" i="27"/>
  <c r="G167" i="27"/>
  <c r="G168" i="27"/>
  <c r="F148" i="27"/>
  <c r="F149" i="27"/>
  <c r="F150" i="27"/>
  <c r="F151" i="27"/>
  <c r="F152" i="27"/>
  <c r="F153" i="27"/>
  <c r="F154" i="27"/>
  <c r="F155" i="27"/>
  <c r="F156" i="27"/>
  <c r="F157" i="27"/>
  <c r="F158" i="27"/>
  <c r="F159" i="27"/>
  <c r="F160" i="27"/>
  <c r="F161" i="27"/>
  <c r="F162" i="27"/>
  <c r="F163" i="27"/>
  <c r="F164" i="27"/>
  <c r="F165" i="27"/>
  <c r="F166" i="27"/>
  <c r="F167" i="27"/>
  <c r="F168" i="27"/>
  <c r="E148" i="27"/>
  <c r="E149" i="27"/>
  <c r="E150" i="27"/>
  <c r="E151" i="27"/>
  <c r="E152" i="27"/>
  <c r="E153" i="27"/>
  <c r="E154" i="27"/>
  <c r="E155" i="27"/>
  <c r="E156" i="27"/>
  <c r="E157" i="27"/>
  <c r="E158" i="27"/>
  <c r="E159" i="27"/>
  <c r="E160" i="27"/>
  <c r="E161" i="27"/>
  <c r="E162" i="27"/>
  <c r="E163" i="27"/>
  <c r="E164" i="27"/>
  <c r="E165" i="27"/>
  <c r="E166" i="27"/>
  <c r="E167" i="27"/>
  <c r="E168" i="27"/>
  <c r="D148" i="27"/>
  <c r="D149" i="27"/>
  <c r="D150" i="27"/>
  <c r="D151" i="27"/>
  <c r="D152" i="27"/>
  <c r="D153" i="27"/>
  <c r="D154" i="27"/>
  <c r="D155" i="27"/>
  <c r="D156" i="27"/>
  <c r="D157" i="27"/>
  <c r="D158" i="27"/>
  <c r="D159" i="27"/>
  <c r="D160" i="27"/>
  <c r="D161" i="27"/>
  <c r="D162" i="27"/>
  <c r="D163" i="27"/>
  <c r="D164" i="27"/>
  <c r="D165" i="27"/>
  <c r="D166" i="27"/>
  <c r="D167" i="27"/>
  <c r="D168" i="27"/>
  <c r="H121" i="27"/>
  <c r="H122" i="27"/>
  <c r="H123" i="27"/>
  <c r="H124" i="27"/>
  <c r="H125" i="27"/>
  <c r="H126" i="27"/>
  <c r="H127" i="27"/>
  <c r="H128" i="27"/>
  <c r="H129" i="27"/>
  <c r="H130" i="27"/>
  <c r="H131" i="27"/>
  <c r="H132" i="27"/>
  <c r="H133" i="27"/>
  <c r="H134" i="27"/>
  <c r="H135" i="27"/>
  <c r="H136" i="27"/>
  <c r="H137" i="27"/>
  <c r="H138" i="27"/>
  <c r="H139" i="27"/>
  <c r="H140" i="27"/>
  <c r="H141" i="27"/>
  <c r="G121" i="27"/>
  <c r="G122" i="27"/>
  <c r="G123" i="27"/>
  <c r="G124" i="27"/>
  <c r="G125" i="27"/>
  <c r="G126" i="27"/>
  <c r="G127" i="27"/>
  <c r="G128" i="27"/>
  <c r="G129" i="27"/>
  <c r="G130" i="27"/>
  <c r="G131" i="27"/>
  <c r="G132" i="27"/>
  <c r="G133" i="27"/>
  <c r="G134" i="27"/>
  <c r="G135" i="27"/>
  <c r="G136" i="27"/>
  <c r="G137" i="27"/>
  <c r="G138" i="27"/>
  <c r="G139" i="27"/>
  <c r="G140" i="27"/>
  <c r="G141" i="27"/>
  <c r="F121" i="27"/>
  <c r="F122" i="27"/>
  <c r="F123" i="27"/>
  <c r="F124" i="27"/>
  <c r="F125" i="27"/>
  <c r="F126" i="27"/>
  <c r="F127" i="27"/>
  <c r="F128" i="27"/>
  <c r="F129" i="27"/>
  <c r="F130" i="27"/>
  <c r="F131" i="27"/>
  <c r="F132" i="27"/>
  <c r="F133" i="27"/>
  <c r="F134" i="27"/>
  <c r="F135" i="27"/>
  <c r="F136" i="27"/>
  <c r="F137" i="27"/>
  <c r="F138" i="27"/>
  <c r="F139" i="27"/>
  <c r="F140" i="27"/>
  <c r="F141" i="27"/>
  <c r="E121" i="27"/>
  <c r="E122" i="27"/>
  <c r="E123" i="27"/>
  <c r="E124" i="27"/>
  <c r="E125" i="27"/>
  <c r="E126" i="27"/>
  <c r="E127" i="27"/>
  <c r="E128" i="27"/>
  <c r="E129" i="27"/>
  <c r="E130" i="27"/>
  <c r="E131" i="27"/>
  <c r="E132" i="27"/>
  <c r="E133" i="27"/>
  <c r="E134" i="27"/>
  <c r="E135" i="27"/>
  <c r="E136" i="27"/>
  <c r="E137" i="27"/>
  <c r="E138" i="27"/>
  <c r="E139" i="27"/>
  <c r="E140" i="27"/>
  <c r="E141" i="27"/>
  <c r="D121" i="27"/>
  <c r="D122" i="27"/>
  <c r="D123" i="27"/>
  <c r="D124" i="27"/>
  <c r="D125" i="27"/>
  <c r="D126" i="27"/>
  <c r="D127" i="27"/>
  <c r="D128" i="27"/>
  <c r="D129" i="27"/>
  <c r="D130" i="27"/>
  <c r="D131" i="27"/>
  <c r="D132" i="27"/>
  <c r="D133" i="27"/>
  <c r="D134" i="27"/>
  <c r="D135" i="27"/>
  <c r="D136" i="27"/>
  <c r="D137" i="27"/>
  <c r="D138" i="27"/>
  <c r="D139" i="27"/>
  <c r="D140" i="27"/>
  <c r="D141" i="27"/>
  <c r="H94" i="27"/>
  <c r="H95" i="27"/>
  <c r="H96" i="27"/>
  <c r="H97" i="27"/>
  <c r="H98" i="27"/>
  <c r="H99" i="27"/>
  <c r="H100" i="27"/>
  <c r="H101" i="27"/>
  <c r="H102" i="27"/>
  <c r="H103" i="27"/>
  <c r="H104" i="27"/>
  <c r="H105" i="27"/>
  <c r="H106" i="27"/>
  <c r="H107" i="27"/>
  <c r="H108" i="27"/>
  <c r="H109" i="27"/>
  <c r="H110" i="27"/>
  <c r="H111" i="27"/>
  <c r="H112" i="27"/>
  <c r="H113" i="27"/>
  <c r="H114" i="27"/>
  <c r="G94" i="27"/>
  <c r="G95" i="27"/>
  <c r="G96" i="27"/>
  <c r="G97" i="27"/>
  <c r="G98" i="27"/>
  <c r="G99" i="27"/>
  <c r="G100" i="27"/>
  <c r="G101" i="27"/>
  <c r="G102" i="27"/>
  <c r="G103" i="27"/>
  <c r="G104" i="27"/>
  <c r="G105" i="27"/>
  <c r="G106" i="27"/>
  <c r="G107" i="27"/>
  <c r="G108" i="27"/>
  <c r="G109" i="27"/>
  <c r="G110" i="27"/>
  <c r="G111" i="27"/>
  <c r="G112" i="27"/>
  <c r="G113" i="27"/>
  <c r="G114" i="27"/>
  <c r="F94" i="27"/>
  <c r="F95" i="27"/>
  <c r="F96" i="27"/>
  <c r="F97" i="27"/>
  <c r="F98" i="27"/>
  <c r="F99" i="27"/>
  <c r="F100" i="27"/>
  <c r="F101" i="27"/>
  <c r="F102" i="27"/>
  <c r="F103" i="27"/>
  <c r="F104" i="27"/>
  <c r="F105" i="27"/>
  <c r="F106" i="27"/>
  <c r="F107" i="27"/>
  <c r="F108" i="27"/>
  <c r="F109" i="27"/>
  <c r="F110" i="27"/>
  <c r="F111" i="27"/>
  <c r="F112" i="27"/>
  <c r="F113" i="27"/>
  <c r="F114" i="27"/>
  <c r="E94" i="27"/>
  <c r="E95" i="27"/>
  <c r="E96" i="27"/>
  <c r="E97" i="27"/>
  <c r="E98" i="27"/>
  <c r="E99" i="27"/>
  <c r="E100" i="27"/>
  <c r="E101" i="27"/>
  <c r="E102" i="27"/>
  <c r="E103" i="27"/>
  <c r="E104" i="27"/>
  <c r="E105" i="27"/>
  <c r="E106" i="27"/>
  <c r="E107" i="27"/>
  <c r="E108" i="27"/>
  <c r="E109" i="27"/>
  <c r="E110" i="27"/>
  <c r="E111" i="27"/>
  <c r="E112" i="27"/>
  <c r="E113" i="27"/>
  <c r="E114" i="27"/>
  <c r="D94" i="27"/>
  <c r="D95" i="27"/>
  <c r="D96" i="27"/>
  <c r="D97" i="27"/>
  <c r="D98" i="27"/>
  <c r="D99" i="27"/>
  <c r="D100" i="27"/>
  <c r="D101" i="27"/>
  <c r="D102" i="27"/>
  <c r="D103" i="27"/>
  <c r="D104" i="27"/>
  <c r="D105" i="27"/>
  <c r="D106" i="27"/>
  <c r="D107" i="27"/>
  <c r="D108" i="27"/>
  <c r="D109" i="27"/>
  <c r="D110" i="27"/>
  <c r="D111" i="27"/>
  <c r="D112" i="27"/>
  <c r="D113" i="27"/>
  <c r="D114" i="27"/>
  <c r="H67" i="27"/>
  <c r="H68" i="27"/>
  <c r="H69" i="27"/>
  <c r="H70" i="27"/>
  <c r="H71" i="27"/>
  <c r="H72" i="27"/>
  <c r="H73" i="27"/>
  <c r="H74" i="27"/>
  <c r="H75" i="27"/>
  <c r="H76" i="27"/>
  <c r="H77" i="27"/>
  <c r="H78" i="27"/>
  <c r="H79" i="27"/>
  <c r="H80" i="27"/>
  <c r="H81" i="27"/>
  <c r="H82" i="27"/>
  <c r="H83" i="27"/>
  <c r="H84" i="27"/>
  <c r="H85" i="27"/>
  <c r="H86" i="27"/>
  <c r="H87" i="27"/>
  <c r="G67" i="27"/>
  <c r="G68" i="27"/>
  <c r="G69" i="27"/>
  <c r="G70" i="27"/>
  <c r="G71" i="27"/>
  <c r="G72" i="27"/>
  <c r="G73" i="27"/>
  <c r="G74" i="27"/>
  <c r="G75" i="27"/>
  <c r="G76" i="27"/>
  <c r="G77" i="27"/>
  <c r="G78" i="27"/>
  <c r="G79" i="27"/>
  <c r="G80" i="27"/>
  <c r="G81" i="27"/>
  <c r="G82" i="27"/>
  <c r="G83" i="27"/>
  <c r="G84" i="27"/>
  <c r="G85" i="27"/>
  <c r="G86" i="27"/>
  <c r="G87" i="27"/>
  <c r="F67" i="27"/>
  <c r="F68" i="27"/>
  <c r="F69" i="27"/>
  <c r="F70" i="27"/>
  <c r="F71" i="27"/>
  <c r="F72" i="27"/>
  <c r="F73" i="27"/>
  <c r="F74" i="27"/>
  <c r="F75" i="27"/>
  <c r="F76" i="27"/>
  <c r="F77" i="27"/>
  <c r="F78" i="27"/>
  <c r="F79" i="27"/>
  <c r="F80" i="27"/>
  <c r="F81" i="27"/>
  <c r="F82" i="27"/>
  <c r="F83" i="27"/>
  <c r="F84" i="27"/>
  <c r="F85" i="27"/>
  <c r="F86" i="27"/>
  <c r="F87" i="27"/>
  <c r="E67" i="27"/>
  <c r="E68" i="27"/>
  <c r="E69" i="27"/>
  <c r="E70" i="27"/>
  <c r="E71" i="27"/>
  <c r="E72" i="27"/>
  <c r="E73" i="27"/>
  <c r="E74" i="27"/>
  <c r="E75" i="27"/>
  <c r="E76" i="27"/>
  <c r="E77" i="27"/>
  <c r="E78" i="27"/>
  <c r="E79" i="27"/>
  <c r="E80" i="27"/>
  <c r="E81" i="27"/>
  <c r="E82" i="27"/>
  <c r="E83" i="27"/>
  <c r="E84" i="27"/>
  <c r="E85" i="27"/>
  <c r="E86" i="27"/>
  <c r="E87" i="27"/>
  <c r="D67" i="27"/>
  <c r="D68" i="27"/>
  <c r="D69" i="27"/>
  <c r="D71" i="27"/>
  <c r="D72" i="27"/>
  <c r="D73" i="27"/>
  <c r="D75" i="27"/>
  <c r="D76" i="27"/>
  <c r="D77" i="27"/>
  <c r="D79" i="27"/>
  <c r="D80" i="27"/>
  <c r="D81" i="27"/>
  <c r="D83" i="27"/>
  <c r="D84" i="27"/>
  <c r="D85" i="27"/>
  <c r="D87" i="27"/>
  <c r="AL197" i="7"/>
  <c r="AL198" i="7"/>
  <c r="AL199" i="7"/>
  <c r="AL200" i="7"/>
  <c r="AL201" i="7"/>
  <c r="AL202" i="7"/>
  <c r="AL203" i="7"/>
  <c r="AL204" i="7"/>
  <c r="AL205" i="7"/>
  <c r="AL206" i="7"/>
  <c r="AL207" i="7"/>
  <c r="AL208" i="7"/>
  <c r="AL209" i="7"/>
  <c r="AL210" i="7"/>
  <c r="AL211" i="7"/>
  <c r="AL212" i="7"/>
  <c r="AL213" i="7"/>
  <c r="AL214" i="7"/>
  <c r="AL215" i="7"/>
  <c r="AL216" i="7"/>
  <c r="AL217" i="7"/>
  <c r="AF197" i="7"/>
  <c r="AF198" i="7"/>
  <c r="AF199" i="7"/>
  <c r="AF200" i="7"/>
  <c r="AF201" i="7"/>
  <c r="AF202" i="7"/>
  <c r="AF203" i="7"/>
  <c r="AF204" i="7"/>
  <c r="AF205" i="7"/>
  <c r="AF206" i="7"/>
  <c r="AF207" i="7"/>
  <c r="AF208" i="7"/>
  <c r="AF209" i="7"/>
  <c r="AF210" i="7"/>
  <c r="AF211" i="7"/>
  <c r="AF212" i="7"/>
  <c r="AF213" i="7"/>
  <c r="AF214" i="7"/>
  <c r="AF215" i="7"/>
  <c r="AF216" i="7"/>
  <c r="AF217" i="7"/>
  <c r="Z197" i="7"/>
  <c r="Z198" i="7"/>
  <c r="Z199" i="7"/>
  <c r="Z200" i="7"/>
  <c r="Z201" i="7"/>
  <c r="Z202" i="7"/>
  <c r="Z203" i="7"/>
  <c r="Z204" i="7"/>
  <c r="Z205" i="7"/>
  <c r="Z206" i="7"/>
  <c r="Z207" i="7"/>
  <c r="Z208" i="7"/>
  <c r="Z209" i="7"/>
  <c r="Z210" i="7"/>
  <c r="Z211" i="7"/>
  <c r="Z212" i="7"/>
  <c r="Z213" i="7"/>
  <c r="Z214" i="7"/>
  <c r="Z215" i="7"/>
  <c r="Z216" i="7"/>
  <c r="Z217" i="7"/>
  <c r="T197" i="7"/>
  <c r="T198" i="7"/>
  <c r="T199" i="7"/>
  <c r="T200" i="7"/>
  <c r="T201" i="7"/>
  <c r="T202" i="7"/>
  <c r="T203" i="7"/>
  <c r="T204" i="7"/>
  <c r="T205" i="7"/>
  <c r="T206" i="7"/>
  <c r="T207" i="7"/>
  <c r="T208" i="7"/>
  <c r="T209" i="7"/>
  <c r="T210" i="7"/>
  <c r="T211" i="7"/>
  <c r="T212" i="7"/>
  <c r="T213" i="7"/>
  <c r="T214" i="7"/>
  <c r="T215" i="7"/>
  <c r="T216" i="7"/>
  <c r="T217" i="7"/>
  <c r="P197" i="7"/>
  <c r="R197" i="7" s="1"/>
  <c r="P198" i="7"/>
  <c r="R198" i="7" s="1"/>
  <c r="P199" i="7"/>
  <c r="R199" i="7" s="1"/>
  <c r="P200" i="7"/>
  <c r="R200" i="7" s="1"/>
  <c r="P201" i="7"/>
  <c r="R201" i="7" s="1"/>
  <c r="P202" i="7"/>
  <c r="R202" i="7" s="1"/>
  <c r="P203" i="7"/>
  <c r="R203" i="7" s="1"/>
  <c r="P204" i="7"/>
  <c r="R204" i="7" s="1"/>
  <c r="P205" i="7"/>
  <c r="R205" i="7" s="1"/>
  <c r="P206" i="7"/>
  <c r="R206" i="7" s="1"/>
  <c r="P207" i="7"/>
  <c r="R207" i="7" s="1"/>
  <c r="P208" i="7"/>
  <c r="R208" i="7" s="1"/>
  <c r="P209" i="7"/>
  <c r="R209" i="7" s="1"/>
  <c r="P210" i="7"/>
  <c r="R210" i="7" s="1"/>
  <c r="P211" i="7"/>
  <c r="R211" i="7" s="1"/>
  <c r="S211" i="7" s="1"/>
  <c r="P212" i="7"/>
  <c r="R212" i="7" s="1"/>
  <c r="P213" i="7"/>
  <c r="R213" i="7" s="1"/>
  <c r="P214" i="7"/>
  <c r="R214" i="7" s="1"/>
  <c r="P215" i="7"/>
  <c r="R215" i="7" s="1"/>
  <c r="P216" i="7"/>
  <c r="R216" i="7" s="1"/>
  <c r="P217" i="7"/>
  <c r="R217" i="7" s="1"/>
  <c r="N197" i="7"/>
  <c r="N198" i="7"/>
  <c r="N199" i="7"/>
  <c r="N200" i="7"/>
  <c r="N201" i="7"/>
  <c r="N202" i="7"/>
  <c r="N203" i="7"/>
  <c r="N204" i="7"/>
  <c r="N205" i="7"/>
  <c r="N206" i="7"/>
  <c r="N207" i="7"/>
  <c r="N208" i="7"/>
  <c r="N209" i="7"/>
  <c r="N210" i="7"/>
  <c r="N211" i="7"/>
  <c r="N212" i="7"/>
  <c r="N213" i="7"/>
  <c r="N214" i="7"/>
  <c r="N215" i="7"/>
  <c r="N216" i="7"/>
  <c r="N217" i="7"/>
  <c r="M197" i="7"/>
  <c r="M198" i="7"/>
  <c r="M199" i="7"/>
  <c r="M200" i="7"/>
  <c r="M201" i="7"/>
  <c r="M202" i="7"/>
  <c r="M203" i="7"/>
  <c r="M204" i="7"/>
  <c r="M205" i="7"/>
  <c r="M206" i="7"/>
  <c r="M207" i="7"/>
  <c r="M208" i="7"/>
  <c r="M209" i="7"/>
  <c r="M210" i="7"/>
  <c r="M211" i="7"/>
  <c r="M212" i="7"/>
  <c r="M213" i="7"/>
  <c r="M214" i="7"/>
  <c r="M215" i="7"/>
  <c r="M216" i="7"/>
  <c r="M217" i="7"/>
  <c r="L197" i="7"/>
  <c r="L198" i="7"/>
  <c r="L199" i="7"/>
  <c r="L200" i="7"/>
  <c r="L201" i="7"/>
  <c r="L202" i="7"/>
  <c r="L203" i="7"/>
  <c r="L204" i="7"/>
  <c r="L205" i="7"/>
  <c r="L206" i="7"/>
  <c r="L207" i="7"/>
  <c r="L208" i="7"/>
  <c r="L209" i="7"/>
  <c r="L210" i="7"/>
  <c r="L211" i="7"/>
  <c r="L212" i="7"/>
  <c r="L213" i="7"/>
  <c r="L214" i="7"/>
  <c r="L215" i="7"/>
  <c r="L216" i="7"/>
  <c r="L217" i="7"/>
  <c r="J197" i="7"/>
  <c r="J198" i="7"/>
  <c r="J199" i="7"/>
  <c r="J200" i="7"/>
  <c r="J201" i="7"/>
  <c r="J202" i="7"/>
  <c r="J203" i="7"/>
  <c r="J204" i="7"/>
  <c r="J205" i="7"/>
  <c r="J206" i="7"/>
  <c r="J207" i="7"/>
  <c r="J208" i="7"/>
  <c r="J209" i="7"/>
  <c r="J210" i="7"/>
  <c r="J211" i="7"/>
  <c r="J212" i="7"/>
  <c r="J213" i="7"/>
  <c r="J214" i="7"/>
  <c r="J215" i="7"/>
  <c r="J216" i="7"/>
  <c r="J217" i="7"/>
  <c r="H197" i="7"/>
  <c r="H198" i="7"/>
  <c r="H199" i="7"/>
  <c r="H200" i="7"/>
  <c r="H201" i="7"/>
  <c r="H202" i="7"/>
  <c r="H203" i="7"/>
  <c r="H204" i="7"/>
  <c r="H205" i="7"/>
  <c r="H206" i="7"/>
  <c r="H207" i="7"/>
  <c r="H208" i="7"/>
  <c r="H209" i="7"/>
  <c r="H210" i="7"/>
  <c r="H211" i="7"/>
  <c r="H212" i="7"/>
  <c r="H213" i="7"/>
  <c r="H214" i="7"/>
  <c r="H215" i="7"/>
  <c r="H216" i="7"/>
  <c r="H217" i="7"/>
  <c r="F197" i="7"/>
  <c r="F198" i="7"/>
  <c r="F199" i="7"/>
  <c r="F200" i="7"/>
  <c r="F201" i="7"/>
  <c r="F202" i="7"/>
  <c r="F203" i="7"/>
  <c r="F204" i="7"/>
  <c r="F205" i="7"/>
  <c r="F206" i="7"/>
  <c r="F207" i="7"/>
  <c r="F208" i="7"/>
  <c r="F209" i="7"/>
  <c r="F210" i="7"/>
  <c r="F211" i="7"/>
  <c r="F212" i="7"/>
  <c r="F213" i="7"/>
  <c r="F214" i="7"/>
  <c r="F215" i="7"/>
  <c r="F216" i="7"/>
  <c r="F217" i="7"/>
  <c r="AL167" i="7"/>
  <c r="AL168" i="7"/>
  <c r="AL169" i="7"/>
  <c r="AL170" i="7"/>
  <c r="AL171" i="7"/>
  <c r="AL172" i="7"/>
  <c r="AL173" i="7"/>
  <c r="AL174" i="7"/>
  <c r="AL175" i="7"/>
  <c r="AL176" i="7"/>
  <c r="AL177" i="7"/>
  <c r="AL178" i="7"/>
  <c r="AL179" i="7"/>
  <c r="AL180" i="7"/>
  <c r="AL181" i="7"/>
  <c r="AL182" i="7"/>
  <c r="AL183" i="7"/>
  <c r="AL184" i="7"/>
  <c r="AL185" i="7"/>
  <c r="AL186" i="7"/>
  <c r="AL187" i="7"/>
  <c r="AF167" i="7"/>
  <c r="AF168" i="7"/>
  <c r="AF169" i="7"/>
  <c r="AF170" i="7"/>
  <c r="AF171" i="7"/>
  <c r="AF172" i="7"/>
  <c r="AF173" i="7"/>
  <c r="AF174" i="7"/>
  <c r="AF175" i="7"/>
  <c r="AF176" i="7"/>
  <c r="AF177" i="7"/>
  <c r="AF178" i="7"/>
  <c r="AF179" i="7"/>
  <c r="AF180" i="7"/>
  <c r="AF181" i="7"/>
  <c r="AF182" i="7"/>
  <c r="AF183" i="7"/>
  <c r="AF184" i="7"/>
  <c r="AF185" i="7"/>
  <c r="AF186" i="7"/>
  <c r="AF187" i="7"/>
  <c r="Z167" i="7"/>
  <c r="Z168" i="7"/>
  <c r="Z169" i="7"/>
  <c r="Z170" i="7"/>
  <c r="Z171" i="7"/>
  <c r="Z172" i="7"/>
  <c r="Z173" i="7"/>
  <c r="Z174" i="7"/>
  <c r="Z175" i="7"/>
  <c r="Z176" i="7"/>
  <c r="Z177" i="7"/>
  <c r="Z178" i="7"/>
  <c r="Z179" i="7"/>
  <c r="Z180" i="7"/>
  <c r="Z181" i="7"/>
  <c r="Z182" i="7"/>
  <c r="Z183" i="7"/>
  <c r="Z184" i="7"/>
  <c r="Z185" i="7"/>
  <c r="Z186" i="7"/>
  <c r="Z187" i="7"/>
  <c r="T167" i="7"/>
  <c r="T168" i="7"/>
  <c r="T169" i="7"/>
  <c r="T170" i="7"/>
  <c r="T171" i="7"/>
  <c r="T172" i="7"/>
  <c r="T173" i="7"/>
  <c r="T174" i="7"/>
  <c r="T175" i="7"/>
  <c r="T176" i="7"/>
  <c r="T177" i="7"/>
  <c r="T178" i="7"/>
  <c r="T179" i="7"/>
  <c r="T180" i="7"/>
  <c r="T181" i="7"/>
  <c r="T182" i="7"/>
  <c r="T183" i="7"/>
  <c r="T184" i="7"/>
  <c r="T185" i="7"/>
  <c r="T186" i="7"/>
  <c r="T187" i="7"/>
  <c r="P167" i="7"/>
  <c r="R167" i="7" s="1"/>
  <c r="P168" i="7"/>
  <c r="R168" i="7" s="1"/>
  <c r="P169" i="7"/>
  <c r="R169" i="7" s="1"/>
  <c r="P170" i="7"/>
  <c r="R170" i="7" s="1"/>
  <c r="S170" i="7" s="1"/>
  <c r="P171" i="7"/>
  <c r="R171" i="7" s="1"/>
  <c r="P172" i="7"/>
  <c r="R172" i="7" s="1"/>
  <c r="P173" i="7"/>
  <c r="R173" i="7" s="1"/>
  <c r="P174" i="7"/>
  <c r="R174" i="7" s="1"/>
  <c r="P175" i="7"/>
  <c r="R175" i="7" s="1"/>
  <c r="P176" i="7"/>
  <c r="R176" i="7" s="1"/>
  <c r="S176" i="7" s="1"/>
  <c r="P177" i="7"/>
  <c r="R177" i="7" s="1"/>
  <c r="P178" i="7"/>
  <c r="R178" i="7" s="1"/>
  <c r="P179" i="7"/>
  <c r="R179" i="7" s="1"/>
  <c r="P180" i="7"/>
  <c r="R180" i="7" s="1"/>
  <c r="P181" i="7"/>
  <c r="R181" i="7" s="1"/>
  <c r="P182" i="7"/>
  <c r="R182" i="7" s="1"/>
  <c r="S182" i="7" s="1"/>
  <c r="P183" i="7"/>
  <c r="R183" i="7" s="1"/>
  <c r="P184" i="7"/>
  <c r="R184" i="7" s="1"/>
  <c r="P185" i="7"/>
  <c r="R185" i="7" s="1"/>
  <c r="P186" i="7"/>
  <c r="R186" i="7" s="1"/>
  <c r="S186" i="7" s="1"/>
  <c r="P187" i="7"/>
  <c r="R187" i="7" s="1"/>
  <c r="N167" i="7"/>
  <c r="N168" i="7"/>
  <c r="N169" i="7"/>
  <c r="N170" i="7"/>
  <c r="N171" i="7"/>
  <c r="N172" i="7"/>
  <c r="N173" i="7"/>
  <c r="N174" i="7"/>
  <c r="N175" i="7"/>
  <c r="N176" i="7"/>
  <c r="N177" i="7"/>
  <c r="N178" i="7"/>
  <c r="N179" i="7"/>
  <c r="N180" i="7"/>
  <c r="N181" i="7"/>
  <c r="N182" i="7"/>
  <c r="N183" i="7"/>
  <c r="N184" i="7"/>
  <c r="N185" i="7"/>
  <c r="N186" i="7"/>
  <c r="N187" i="7"/>
  <c r="M167" i="7"/>
  <c r="M168" i="7"/>
  <c r="M169" i="7"/>
  <c r="M170" i="7"/>
  <c r="M171" i="7"/>
  <c r="M172" i="7"/>
  <c r="M173" i="7"/>
  <c r="M174" i="7"/>
  <c r="M175" i="7"/>
  <c r="M176" i="7"/>
  <c r="M177" i="7"/>
  <c r="M178" i="7"/>
  <c r="M179" i="7"/>
  <c r="M180" i="7"/>
  <c r="M181" i="7"/>
  <c r="M182" i="7"/>
  <c r="M183" i="7"/>
  <c r="M184" i="7"/>
  <c r="M185" i="7"/>
  <c r="M186" i="7"/>
  <c r="M187" i="7"/>
  <c r="L167" i="7"/>
  <c r="L168" i="7"/>
  <c r="L169" i="7"/>
  <c r="L170" i="7"/>
  <c r="L171" i="7"/>
  <c r="L172" i="7"/>
  <c r="L173" i="7"/>
  <c r="L174" i="7"/>
  <c r="L175" i="7"/>
  <c r="L176" i="7"/>
  <c r="L177" i="7"/>
  <c r="L178" i="7"/>
  <c r="L179" i="7"/>
  <c r="L180" i="7"/>
  <c r="L181" i="7"/>
  <c r="L182" i="7"/>
  <c r="L183" i="7"/>
  <c r="L184" i="7"/>
  <c r="L185" i="7"/>
  <c r="L186" i="7"/>
  <c r="L187" i="7"/>
  <c r="J167" i="7"/>
  <c r="J168" i="7"/>
  <c r="J169" i="7"/>
  <c r="J170" i="7"/>
  <c r="J171" i="7"/>
  <c r="J172" i="7"/>
  <c r="J173" i="7"/>
  <c r="J174" i="7"/>
  <c r="J175" i="7"/>
  <c r="J176" i="7"/>
  <c r="J177" i="7"/>
  <c r="J178" i="7"/>
  <c r="J179" i="7"/>
  <c r="J180" i="7"/>
  <c r="J181" i="7"/>
  <c r="J182" i="7"/>
  <c r="J183" i="7"/>
  <c r="J184" i="7"/>
  <c r="J185" i="7"/>
  <c r="J186" i="7"/>
  <c r="J187" i="7"/>
  <c r="H167" i="7"/>
  <c r="H168" i="7"/>
  <c r="H169" i="7"/>
  <c r="H170" i="7"/>
  <c r="H171" i="7"/>
  <c r="H172" i="7"/>
  <c r="H173" i="7"/>
  <c r="H174" i="7"/>
  <c r="H175" i="7"/>
  <c r="H176" i="7"/>
  <c r="H177" i="7"/>
  <c r="H178" i="7"/>
  <c r="H179" i="7"/>
  <c r="H180" i="7"/>
  <c r="H181" i="7"/>
  <c r="H182" i="7"/>
  <c r="H183" i="7"/>
  <c r="H184" i="7"/>
  <c r="H185" i="7"/>
  <c r="H186" i="7"/>
  <c r="H187" i="7"/>
  <c r="F167" i="7"/>
  <c r="F168" i="7"/>
  <c r="F169" i="7"/>
  <c r="F170" i="7"/>
  <c r="F171" i="7"/>
  <c r="F172" i="7"/>
  <c r="F173" i="7"/>
  <c r="F174" i="7"/>
  <c r="F175" i="7"/>
  <c r="F176" i="7"/>
  <c r="F177" i="7"/>
  <c r="F178" i="7"/>
  <c r="F179" i="7"/>
  <c r="F180" i="7"/>
  <c r="F181" i="7"/>
  <c r="F182" i="7"/>
  <c r="F183" i="7"/>
  <c r="F184" i="7"/>
  <c r="F185" i="7"/>
  <c r="F186" i="7"/>
  <c r="F187" i="7"/>
  <c r="AL137" i="7"/>
  <c r="AL138" i="7"/>
  <c r="AL139" i="7"/>
  <c r="AL140" i="7"/>
  <c r="AL141" i="7"/>
  <c r="AL142" i="7"/>
  <c r="AL143" i="7"/>
  <c r="AL144" i="7"/>
  <c r="AL145" i="7"/>
  <c r="AL146" i="7"/>
  <c r="AL147" i="7"/>
  <c r="AL148" i="7"/>
  <c r="AL149" i="7"/>
  <c r="AL150" i="7"/>
  <c r="AL151" i="7"/>
  <c r="AL152" i="7"/>
  <c r="AL153" i="7"/>
  <c r="AL154" i="7"/>
  <c r="AL155" i="7"/>
  <c r="AL156" i="7"/>
  <c r="AL157" i="7"/>
  <c r="AF137" i="7"/>
  <c r="AF138" i="7"/>
  <c r="AF139" i="7"/>
  <c r="AF140" i="7"/>
  <c r="AF141" i="7"/>
  <c r="AF142" i="7"/>
  <c r="AF143" i="7"/>
  <c r="AF144" i="7"/>
  <c r="AF145" i="7"/>
  <c r="AF146" i="7"/>
  <c r="AF147" i="7"/>
  <c r="AF148" i="7"/>
  <c r="AF149" i="7"/>
  <c r="AF150" i="7"/>
  <c r="AF151" i="7"/>
  <c r="AF152" i="7"/>
  <c r="AF153" i="7"/>
  <c r="AF154" i="7"/>
  <c r="AF155" i="7"/>
  <c r="AF156" i="7"/>
  <c r="AF157" i="7"/>
  <c r="Z137" i="7"/>
  <c r="Z138" i="7"/>
  <c r="Z139" i="7"/>
  <c r="Z140" i="7"/>
  <c r="Z141" i="7"/>
  <c r="Z142" i="7"/>
  <c r="Z143" i="7"/>
  <c r="Z144" i="7"/>
  <c r="Z145" i="7"/>
  <c r="Z146" i="7"/>
  <c r="Z147" i="7"/>
  <c r="Z148" i="7"/>
  <c r="Z149" i="7"/>
  <c r="Z150" i="7"/>
  <c r="Z151" i="7"/>
  <c r="Z152" i="7"/>
  <c r="Z153" i="7"/>
  <c r="Z154" i="7"/>
  <c r="Z155" i="7"/>
  <c r="Z156" i="7"/>
  <c r="Z157" i="7"/>
  <c r="N137" i="7"/>
  <c r="N138" i="7"/>
  <c r="N139" i="7"/>
  <c r="N140" i="7"/>
  <c r="N141" i="7"/>
  <c r="N142" i="7"/>
  <c r="N143" i="7"/>
  <c r="N144" i="7"/>
  <c r="N145" i="7"/>
  <c r="N146" i="7"/>
  <c r="N147" i="7"/>
  <c r="N148" i="7"/>
  <c r="N149" i="7"/>
  <c r="N150" i="7"/>
  <c r="N151" i="7"/>
  <c r="N152" i="7"/>
  <c r="N153" i="7"/>
  <c r="N154" i="7"/>
  <c r="N155" i="7"/>
  <c r="N156" i="7"/>
  <c r="N157" i="7"/>
  <c r="M137" i="7"/>
  <c r="M138" i="7"/>
  <c r="M139" i="7"/>
  <c r="M140" i="7"/>
  <c r="M141" i="7"/>
  <c r="M142" i="7"/>
  <c r="M143" i="7"/>
  <c r="M144" i="7"/>
  <c r="M145" i="7"/>
  <c r="M146" i="7"/>
  <c r="M147" i="7"/>
  <c r="M148" i="7"/>
  <c r="M149" i="7"/>
  <c r="M150" i="7"/>
  <c r="M151" i="7"/>
  <c r="M152" i="7"/>
  <c r="M153" i="7"/>
  <c r="M154" i="7"/>
  <c r="M155" i="7"/>
  <c r="M156" i="7"/>
  <c r="M157" i="7"/>
  <c r="L137" i="7"/>
  <c r="L138" i="7"/>
  <c r="L139" i="7"/>
  <c r="L140" i="7"/>
  <c r="L141" i="7"/>
  <c r="L142" i="7"/>
  <c r="L143" i="7"/>
  <c r="L144" i="7"/>
  <c r="L145" i="7"/>
  <c r="L146" i="7"/>
  <c r="L147" i="7"/>
  <c r="L148" i="7"/>
  <c r="L149" i="7"/>
  <c r="L150" i="7"/>
  <c r="L151" i="7"/>
  <c r="L152" i="7"/>
  <c r="L153" i="7"/>
  <c r="L154" i="7"/>
  <c r="L155" i="7"/>
  <c r="L156" i="7"/>
  <c r="L157" i="7"/>
  <c r="J137" i="7"/>
  <c r="J138" i="7"/>
  <c r="J139" i="7"/>
  <c r="J140" i="7"/>
  <c r="J141" i="7"/>
  <c r="J142" i="7"/>
  <c r="J143" i="7"/>
  <c r="J144" i="7"/>
  <c r="J145" i="7"/>
  <c r="J146" i="7"/>
  <c r="J147" i="7"/>
  <c r="J148" i="7"/>
  <c r="J149" i="7"/>
  <c r="J150" i="7"/>
  <c r="J151" i="7"/>
  <c r="J152" i="7"/>
  <c r="J153" i="7"/>
  <c r="J154" i="7"/>
  <c r="J155" i="7"/>
  <c r="J156" i="7"/>
  <c r="J157" i="7"/>
  <c r="H137" i="7"/>
  <c r="H138" i="7"/>
  <c r="H139" i="7"/>
  <c r="H140" i="7"/>
  <c r="H141" i="7"/>
  <c r="H142" i="7"/>
  <c r="H143" i="7"/>
  <c r="H144" i="7"/>
  <c r="H145" i="7"/>
  <c r="H146" i="7"/>
  <c r="H147" i="7"/>
  <c r="H148" i="7"/>
  <c r="H149" i="7"/>
  <c r="H150" i="7"/>
  <c r="H151" i="7"/>
  <c r="H152" i="7"/>
  <c r="H153" i="7"/>
  <c r="H154" i="7"/>
  <c r="H155" i="7"/>
  <c r="H156" i="7"/>
  <c r="H157" i="7"/>
  <c r="F137" i="7"/>
  <c r="F138" i="7"/>
  <c r="F139" i="7"/>
  <c r="F140" i="7"/>
  <c r="F141" i="7"/>
  <c r="F142" i="7"/>
  <c r="F143" i="7"/>
  <c r="F144" i="7"/>
  <c r="F145" i="7"/>
  <c r="F146" i="7"/>
  <c r="F147" i="7"/>
  <c r="F148" i="7"/>
  <c r="F149" i="7"/>
  <c r="F150" i="7"/>
  <c r="F151" i="7"/>
  <c r="F152" i="7"/>
  <c r="F153" i="7"/>
  <c r="F154" i="7"/>
  <c r="F155" i="7"/>
  <c r="F156" i="7"/>
  <c r="F157" i="7"/>
  <c r="AL107" i="7"/>
  <c r="AL108" i="7"/>
  <c r="AL109" i="7"/>
  <c r="AL110" i="7"/>
  <c r="AL111" i="7"/>
  <c r="AL112" i="7"/>
  <c r="AL113" i="7"/>
  <c r="AL114" i="7"/>
  <c r="AL115" i="7"/>
  <c r="AL116" i="7"/>
  <c r="AL117" i="7"/>
  <c r="AL118" i="7"/>
  <c r="AL119" i="7"/>
  <c r="AL120" i="7"/>
  <c r="AL121" i="7"/>
  <c r="AL122" i="7"/>
  <c r="AL123" i="7"/>
  <c r="AL124" i="7"/>
  <c r="AL125" i="7"/>
  <c r="AL126" i="7"/>
  <c r="AL127" i="7"/>
  <c r="AF107" i="7"/>
  <c r="AF108" i="7"/>
  <c r="AF109" i="7"/>
  <c r="AF110" i="7"/>
  <c r="AF111" i="7"/>
  <c r="AF112" i="7"/>
  <c r="AF113" i="7"/>
  <c r="AF114" i="7"/>
  <c r="AF115" i="7"/>
  <c r="AF116" i="7"/>
  <c r="AF117" i="7"/>
  <c r="AF118" i="7"/>
  <c r="AF119" i="7"/>
  <c r="AF120" i="7"/>
  <c r="AF121" i="7"/>
  <c r="AF122" i="7"/>
  <c r="AF123" i="7"/>
  <c r="AF124" i="7"/>
  <c r="AF125" i="7"/>
  <c r="AF126" i="7"/>
  <c r="AF127" i="7"/>
  <c r="Z107" i="7"/>
  <c r="Z108" i="7"/>
  <c r="Z109" i="7"/>
  <c r="Z110" i="7"/>
  <c r="Z111" i="7"/>
  <c r="Z112" i="7"/>
  <c r="Z113" i="7"/>
  <c r="Z114" i="7"/>
  <c r="Z115" i="7"/>
  <c r="Z116" i="7"/>
  <c r="Z117" i="7"/>
  <c r="Z118" i="7"/>
  <c r="Z119" i="7"/>
  <c r="Z120" i="7"/>
  <c r="Z121" i="7"/>
  <c r="Z122" i="7"/>
  <c r="Z123" i="7"/>
  <c r="Z124" i="7"/>
  <c r="Z125" i="7"/>
  <c r="Z126" i="7"/>
  <c r="Z127" i="7"/>
  <c r="T107" i="7"/>
  <c r="T108" i="7"/>
  <c r="T109" i="7"/>
  <c r="T110" i="7"/>
  <c r="T111" i="7"/>
  <c r="T112" i="7"/>
  <c r="T113" i="7"/>
  <c r="T114" i="7"/>
  <c r="T115" i="7"/>
  <c r="T116" i="7"/>
  <c r="T117" i="7"/>
  <c r="T118" i="7"/>
  <c r="T119" i="7"/>
  <c r="T120" i="7"/>
  <c r="T121" i="7"/>
  <c r="T122" i="7"/>
  <c r="T123" i="7"/>
  <c r="T124" i="7"/>
  <c r="T125" i="7"/>
  <c r="T126" i="7"/>
  <c r="T127" i="7"/>
  <c r="P107" i="7"/>
  <c r="R107" i="7" s="1"/>
  <c r="S107" i="7" s="1"/>
  <c r="P108" i="7"/>
  <c r="R108" i="7" s="1"/>
  <c r="P109" i="7"/>
  <c r="R109" i="7" s="1"/>
  <c r="P110" i="7"/>
  <c r="R110" i="7" s="1"/>
  <c r="S110" i="7" s="1"/>
  <c r="P111" i="7"/>
  <c r="R111" i="7" s="1"/>
  <c r="P112" i="7"/>
  <c r="R112" i="7" s="1"/>
  <c r="P113" i="7"/>
  <c r="R113" i="7" s="1"/>
  <c r="P114" i="7"/>
  <c r="R114" i="7" s="1"/>
  <c r="S114" i="7" s="1"/>
  <c r="P115" i="7"/>
  <c r="R115" i="7" s="1"/>
  <c r="P116" i="7"/>
  <c r="R116" i="7" s="1"/>
  <c r="P117" i="7"/>
  <c r="R117" i="7" s="1"/>
  <c r="P118" i="7"/>
  <c r="R118" i="7" s="1"/>
  <c r="S118" i="7" s="1"/>
  <c r="P119" i="7"/>
  <c r="R119" i="7" s="1"/>
  <c r="P120" i="7"/>
  <c r="R120" i="7" s="1"/>
  <c r="P121" i="7"/>
  <c r="R121" i="7" s="1"/>
  <c r="P122" i="7"/>
  <c r="R122" i="7" s="1"/>
  <c r="S122" i="7" s="1"/>
  <c r="P123" i="7"/>
  <c r="R123" i="7" s="1"/>
  <c r="S123" i="7" s="1"/>
  <c r="P124" i="7"/>
  <c r="R124" i="7" s="1"/>
  <c r="P125" i="7"/>
  <c r="R125" i="7" s="1"/>
  <c r="P126" i="7"/>
  <c r="R126" i="7" s="1"/>
  <c r="S126" i="7" s="1"/>
  <c r="P127" i="7"/>
  <c r="R127" i="7" s="1"/>
  <c r="N107" i="7"/>
  <c r="N108" i="7"/>
  <c r="N109" i="7"/>
  <c r="N110" i="7"/>
  <c r="N111" i="7"/>
  <c r="N112" i="7"/>
  <c r="N113" i="7"/>
  <c r="N114" i="7"/>
  <c r="N115" i="7"/>
  <c r="N116" i="7"/>
  <c r="N117" i="7"/>
  <c r="N118" i="7"/>
  <c r="N119" i="7"/>
  <c r="N120" i="7"/>
  <c r="N121" i="7"/>
  <c r="N122" i="7"/>
  <c r="N123" i="7"/>
  <c r="N124" i="7"/>
  <c r="N125" i="7"/>
  <c r="N126" i="7"/>
  <c r="N127" i="7"/>
  <c r="M107" i="7"/>
  <c r="M108" i="7"/>
  <c r="M109" i="7"/>
  <c r="M110" i="7"/>
  <c r="M111" i="7"/>
  <c r="M112" i="7"/>
  <c r="M113" i="7"/>
  <c r="M114" i="7"/>
  <c r="M115" i="7"/>
  <c r="M116" i="7"/>
  <c r="M117" i="7"/>
  <c r="M118" i="7"/>
  <c r="M119" i="7"/>
  <c r="M120" i="7"/>
  <c r="M121" i="7"/>
  <c r="M122" i="7"/>
  <c r="M123" i="7"/>
  <c r="M124" i="7"/>
  <c r="M125" i="7"/>
  <c r="M126" i="7"/>
  <c r="M127" i="7"/>
  <c r="L107" i="7"/>
  <c r="L108" i="7"/>
  <c r="L109" i="7"/>
  <c r="L110" i="7"/>
  <c r="L111" i="7"/>
  <c r="L112" i="7"/>
  <c r="L113" i="7"/>
  <c r="L114" i="7"/>
  <c r="L115" i="7"/>
  <c r="L116" i="7"/>
  <c r="L117" i="7"/>
  <c r="L118" i="7"/>
  <c r="L119" i="7"/>
  <c r="L120" i="7"/>
  <c r="L121" i="7"/>
  <c r="L122" i="7"/>
  <c r="L123" i="7"/>
  <c r="L124" i="7"/>
  <c r="L125" i="7"/>
  <c r="L126" i="7"/>
  <c r="L127" i="7"/>
  <c r="J107" i="7"/>
  <c r="J108" i="7"/>
  <c r="J109" i="7"/>
  <c r="J110" i="7"/>
  <c r="J111" i="7"/>
  <c r="J112" i="7"/>
  <c r="J113" i="7"/>
  <c r="J114" i="7"/>
  <c r="J115" i="7"/>
  <c r="J116" i="7"/>
  <c r="J117" i="7"/>
  <c r="J118" i="7"/>
  <c r="J119" i="7"/>
  <c r="J120" i="7"/>
  <c r="J121" i="7"/>
  <c r="J122" i="7"/>
  <c r="J123" i="7"/>
  <c r="J124" i="7"/>
  <c r="J125" i="7"/>
  <c r="J126" i="7"/>
  <c r="J127" i="7"/>
  <c r="H107" i="7"/>
  <c r="H108" i="7"/>
  <c r="H109" i="7"/>
  <c r="H110" i="7"/>
  <c r="H111" i="7"/>
  <c r="H112" i="7"/>
  <c r="H113" i="7"/>
  <c r="H114" i="7"/>
  <c r="H115" i="7"/>
  <c r="H116" i="7"/>
  <c r="H117" i="7"/>
  <c r="H118" i="7"/>
  <c r="H119" i="7"/>
  <c r="H120" i="7"/>
  <c r="H121" i="7"/>
  <c r="H122" i="7"/>
  <c r="H123" i="7"/>
  <c r="H124" i="7"/>
  <c r="H125" i="7"/>
  <c r="H126" i="7"/>
  <c r="H127" i="7"/>
  <c r="F107" i="7"/>
  <c r="F108" i="7"/>
  <c r="F109" i="7"/>
  <c r="F110" i="7"/>
  <c r="F111" i="7"/>
  <c r="F112" i="7"/>
  <c r="F113" i="7"/>
  <c r="F114" i="7"/>
  <c r="F115" i="7"/>
  <c r="F116" i="7"/>
  <c r="F117" i="7"/>
  <c r="F118" i="7"/>
  <c r="F119" i="7"/>
  <c r="F120" i="7"/>
  <c r="F121" i="7"/>
  <c r="F122" i="7"/>
  <c r="F123" i="7"/>
  <c r="F124" i="7"/>
  <c r="F125" i="7"/>
  <c r="F126" i="7"/>
  <c r="F127" i="7"/>
  <c r="AF77" i="7"/>
  <c r="AF78" i="7"/>
  <c r="AF79" i="7"/>
  <c r="AF80" i="7"/>
  <c r="AF81" i="7"/>
  <c r="AF82" i="7"/>
  <c r="AF83" i="7"/>
  <c r="AF84" i="7"/>
  <c r="AF85" i="7"/>
  <c r="AF86" i="7"/>
  <c r="AF87" i="7"/>
  <c r="AF88" i="7"/>
  <c r="AF89" i="7"/>
  <c r="AF90" i="7"/>
  <c r="AF91" i="7"/>
  <c r="AF92" i="7"/>
  <c r="AF93" i="7"/>
  <c r="AF94" i="7"/>
  <c r="AF95" i="7"/>
  <c r="AF96" i="7"/>
  <c r="AF97" i="7"/>
  <c r="Z77" i="7"/>
  <c r="Z78" i="7"/>
  <c r="Z79" i="7"/>
  <c r="Z80" i="7"/>
  <c r="Z81" i="7"/>
  <c r="Z82" i="7"/>
  <c r="Z83" i="7"/>
  <c r="Z84" i="7"/>
  <c r="Z85" i="7"/>
  <c r="Z86" i="7"/>
  <c r="Z87" i="7"/>
  <c r="Z88" i="7"/>
  <c r="Z89" i="7"/>
  <c r="Z90" i="7"/>
  <c r="Z91" i="7"/>
  <c r="Z92" i="7"/>
  <c r="Z93" i="7"/>
  <c r="Z94" i="7"/>
  <c r="Z95" i="7"/>
  <c r="Z96" i="7"/>
  <c r="Z97" i="7"/>
  <c r="T77" i="7"/>
  <c r="T78" i="7"/>
  <c r="T79" i="7"/>
  <c r="T80" i="7"/>
  <c r="T81" i="7"/>
  <c r="T82" i="7"/>
  <c r="T83" i="7"/>
  <c r="T84" i="7"/>
  <c r="T85" i="7"/>
  <c r="T86" i="7"/>
  <c r="T87" i="7"/>
  <c r="T88" i="7"/>
  <c r="T89" i="7"/>
  <c r="T90" i="7"/>
  <c r="T91" i="7"/>
  <c r="T92" i="7"/>
  <c r="T93" i="7"/>
  <c r="T94" i="7"/>
  <c r="T95" i="7"/>
  <c r="T96" i="7"/>
  <c r="T97" i="7"/>
  <c r="P77" i="7"/>
  <c r="P78" i="7"/>
  <c r="R78" i="7" s="1"/>
  <c r="P79" i="7"/>
  <c r="R79" i="7" s="1"/>
  <c r="S79" i="7" s="1"/>
  <c r="P80" i="7"/>
  <c r="R80" i="7" s="1"/>
  <c r="S80" i="7" s="1"/>
  <c r="P81" i="7"/>
  <c r="R81" i="7" s="1"/>
  <c r="P82" i="7"/>
  <c r="R82" i="7" s="1"/>
  <c r="P83" i="7"/>
  <c r="R83" i="7" s="1"/>
  <c r="S83" i="7" s="1"/>
  <c r="P84" i="7"/>
  <c r="R84" i="7" s="1"/>
  <c r="P85" i="7"/>
  <c r="P86" i="7"/>
  <c r="R86" i="7" s="1"/>
  <c r="P87" i="7"/>
  <c r="R87" i="7" s="1"/>
  <c r="S87" i="7" s="1"/>
  <c r="P88" i="7"/>
  <c r="R88" i="7" s="1"/>
  <c r="P89" i="7"/>
  <c r="R89" i="7" s="1"/>
  <c r="P90" i="7"/>
  <c r="R90" i="7" s="1"/>
  <c r="P91" i="7"/>
  <c r="R91" i="7" s="1"/>
  <c r="S91" i="7" s="1"/>
  <c r="P92" i="7"/>
  <c r="R92" i="7" s="1"/>
  <c r="S92" i="7" s="1"/>
  <c r="P93" i="7"/>
  <c r="P94" i="7"/>
  <c r="R94" i="7" s="1"/>
  <c r="P95" i="7"/>
  <c r="R95" i="7" s="1"/>
  <c r="S95" i="7" s="1"/>
  <c r="P96" i="7"/>
  <c r="R96" i="7" s="1"/>
  <c r="S96" i="7" s="1"/>
  <c r="P97" i="7"/>
  <c r="R97" i="7" s="1"/>
  <c r="N77" i="7"/>
  <c r="N78" i="7"/>
  <c r="N79" i="7"/>
  <c r="N80" i="7"/>
  <c r="N81" i="7"/>
  <c r="N82" i="7"/>
  <c r="N83" i="7"/>
  <c r="N84" i="7"/>
  <c r="N85" i="7"/>
  <c r="N86" i="7"/>
  <c r="N87" i="7"/>
  <c r="N88" i="7"/>
  <c r="N89" i="7"/>
  <c r="N90" i="7"/>
  <c r="N91" i="7"/>
  <c r="N92" i="7"/>
  <c r="N93" i="7"/>
  <c r="N94" i="7"/>
  <c r="N95" i="7"/>
  <c r="N96" i="7"/>
  <c r="N97" i="7"/>
  <c r="M77" i="7"/>
  <c r="M78" i="7"/>
  <c r="M79" i="7"/>
  <c r="M80" i="7"/>
  <c r="M81" i="7"/>
  <c r="M82" i="7"/>
  <c r="M83" i="7"/>
  <c r="M84" i="7"/>
  <c r="M85" i="7"/>
  <c r="M86" i="7"/>
  <c r="M87" i="7"/>
  <c r="M88" i="7"/>
  <c r="M89" i="7"/>
  <c r="M90" i="7"/>
  <c r="M91" i="7"/>
  <c r="M92" i="7"/>
  <c r="M93" i="7"/>
  <c r="M94" i="7"/>
  <c r="M95" i="7"/>
  <c r="M96" i="7"/>
  <c r="M97" i="7"/>
  <c r="L77" i="7"/>
  <c r="L78" i="7"/>
  <c r="L79" i="7"/>
  <c r="L80" i="7"/>
  <c r="L81" i="7"/>
  <c r="L82" i="7"/>
  <c r="L83" i="7"/>
  <c r="L84" i="7"/>
  <c r="L85" i="7"/>
  <c r="L86" i="7"/>
  <c r="L87" i="7"/>
  <c r="L88" i="7"/>
  <c r="L89" i="7"/>
  <c r="L90" i="7"/>
  <c r="L91" i="7"/>
  <c r="L92" i="7"/>
  <c r="L93" i="7"/>
  <c r="L94" i="7"/>
  <c r="L95" i="7"/>
  <c r="L96" i="7"/>
  <c r="L97" i="7"/>
  <c r="J77" i="7"/>
  <c r="J78" i="7"/>
  <c r="J79" i="7"/>
  <c r="J80" i="7"/>
  <c r="J81" i="7"/>
  <c r="J82" i="7"/>
  <c r="J83" i="7"/>
  <c r="J84" i="7"/>
  <c r="J85" i="7"/>
  <c r="J86" i="7"/>
  <c r="J87" i="7"/>
  <c r="J88" i="7"/>
  <c r="J89" i="7"/>
  <c r="J90" i="7"/>
  <c r="J91" i="7"/>
  <c r="J92" i="7"/>
  <c r="J93" i="7"/>
  <c r="J94" i="7"/>
  <c r="J95" i="7"/>
  <c r="J96" i="7"/>
  <c r="J97" i="7"/>
  <c r="H77" i="7"/>
  <c r="H78" i="7"/>
  <c r="H79" i="7"/>
  <c r="H80" i="7"/>
  <c r="H81" i="7"/>
  <c r="H82" i="7"/>
  <c r="H83" i="7"/>
  <c r="H84" i="7"/>
  <c r="H85" i="7"/>
  <c r="H86" i="7"/>
  <c r="H87" i="7"/>
  <c r="H88" i="7"/>
  <c r="H89" i="7"/>
  <c r="H90" i="7"/>
  <c r="H91" i="7"/>
  <c r="H92" i="7"/>
  <c r="H93" i="7"/>
  <c r="H94" i="7"/>
  <c r="H95" i="7"/>
  <c r="H96" i="7"/>
  <c r="H97" i="7"/>
  <c r="F77" i="7"/>
  <c r="F78" i="7"/>
  <c r="F79" i="7"/>
  <c r="F80" i="7"/>
  <c r="F81" i="7"/>
  <c r="F82" i="7"/>
  <c r="F83" i="7"/>
  <c r="F84" i="7"/>
  <c r="F85" i="7"/>
  <c r="F86" i="7"/>
  <c r="F87" i="7"/>
  <c r="F88" i="7"/>
  <c r="F89" i="7"/>
  <c r="F90" i="7"/>
  <c r="F91" i="7"/>
  <c r="F92" i="7"/>
  <c r="F93" i="7"/>
  <c r="F94" i="7"/>
  <c r="F95" i="7"/>
  <c r="F96" i="7"/>
  <c r="F97" i="7"/>
  <c r="AL47" i="7"/>
  <c r="AL48" i="7"/>
  <c r="AL49" i="7"/>
  <c r="AL50" i="7"/>
  <c r="AL51" i="7"/>
  <c r="AL52" i="7"/>
  <c r="AL53" i="7"/>
  <c r="AL54" i="7"/>
  <c r="AL55" i="7"/>
  <c r="AL56" i="7"/>
  <c r="AL57" i="7"/>
  <c r="AL58" i="7"/>
  <c r="AL59" i="7"/>
  <c r="AL60" i="7"/>
  <c r="AL61" i="7"/>
  <c r="AL62" i="7"/>
  <c r="AL63" i="7"/>
  <c r="AL64" i="7"/>
  <c r="AL65" i="7"/>
  <c r="AL66" i="7"/>
  <c r="AL67" i="7"/>
  <c r="AF47" i="7"/>
  <c r="AF48" i="7"/>
  <c r="AF49" i="7"/>
  <c r="AF50" i="7"/>
  <c r="AF51" i="7"/>
  <c r="AF52" i="7"/>
  <c r="AF53" i="7"/>
  <c r="AF54" i="7"/>
  <c r="AF55" i="7"/>
  <c r="AF56" i="7"/>
  <c r="AF57" i="7"/>
  <c r="AF58" i="7"/>
  <c r="AF59" i="7"/>
  <c r="AF60" i="7"/>
  <c r="AF61" i="7"/>
  <c r="AF62" i="7"/>
  <c r="AF63" i="7"/>
  <c r="AF64" i="7"/>
  <c r="AF65" i="7"/>
  <c r="AF66" i="7"/>
  <c r="AF67" i="7"/>
  <c r="Z47" i="7"/>
  <c r="Z48" i="7"/>
  <c r="Z49" i="7"/>
  <c r="Z50" i="7"/>
  <c r="Z51" i="7"/>
  <c r="Z52" i="7"/>
  <c r="Z53" i="7"/>
  <c r="Z54" i="7"/>
  <c r="Z55" i="7"/>
  <c r="Z56" i="7"/>
  <c r="Z57" i="7"/>
  <c r="Z58" i="7"/>
  <c r="Z59" i="7"/>
  <c r="Z60" i="7"/>
  <c r="Z61" i="7"/>
  <c r="Z62" i="7"/>
  <c r="Z63" i="7"/>
  <c r="Z64" i="7"/>
  <c r="Z65" i="7"/>
  <c r="Z66" i="7"/>
  <c r="Z67" i="7"/>
  <c r="T48" i="7"/>
  <c r="T49" i="7"/>
  <c r="T50" i="7"/>
  <c r="T51" i="7"/>
  <c r="T52" i="7"/>
  <c r="T53" i="7"/>
  <c r="T54" i="7"/>
  <c r="T55" i="7"/>
  <c r="T56" i="7"/>
  <c r="T57" i="7"/>
  <c r="T58" i="7"/>
  <c r="T59" i="7"/>
  <c r="T60" i="7"/>
  <c r="T61" i="7"/>
  <c r="T62" i="7"/>
  <c r="T63" i="7"/>
  <c r="T64" i="7"/>
  <c r="T65" i="7"/>
  <c r="T66" i="7"/>
  <c r="T67" i="7"/>
  <c r="R47" i="7"/>
  <c r="P48" i="7"/>
  <c r="R48" i="7" s="1"/>
  <c r="P49" i="7"/>
  <c r="R49" i="7" s="1"/>
  <c r="P50" i="7"/>
  <c r="R50" i="7" s="1"/>
  <c r="P51" i="7"/>
  <c r="R51" i="7" s="1"/>
  <c r="S51" i="7" s="1"/>
  <c r="P52" i="7"/>
  <c r="R52" i="7" s="1"/>
  <c r="P53" i="7"/>
  <c r="R53" i="7" s="1"/>
  <c r="P54" i="7"/>
  <c r="R54" i="7" s="1"/>
  <c r="P55" i="7"/>
  <c r="R55" i="7" s="1"/>
  <c r="S55" i="7" s="1"/>
  <c r="P56" i="7"/>
  <c r="R56" i="7" s="1"/>
  <c r="P57" i="7"/>
  <c r="P58" i="7"/>
  <c r="R58" i="7" s="1"/>
  <c r="P59" i="7"/>
  <c r="R59" i="7" s="1"/>
  <c r="S59" i="7" s="1"/>
  <c r="P60" i="7"/>
  <c r="R60" i="7" s="1"/>
  <c r="P61" i="7"/>
  <c r="P62" i="7"/>
  <c r="R62" i="7" s="1"/>
  <c r="P63" i="7"/>
  <c r="R63" i="7" s="1"/>
  <c r="P64" i="7"/>
  <c r="R64" i="7" s="1"/>
  <c r="P65" i="7"/>
  <c r="R65" i="7" s="1"/>
  <c r="P66" i="7"/>
  <c r="R66" i="7" s="1"/>
  <c r="P67" i="7"/>
  <c r="R67" i="7" s="1"/>
  <c r="S67" i="7" s="1"/>
  <c r="N47" i="7"/>
  <c r="N48" i="7"/>
  <c r="N49" i="7"/>
  <c r="N50" i="7"/>
  <c r="N51" i="7"/>
  <c r="N52" i="7"/>
  <c r="N53" i="7"/>
  <c r="N54" i="7"/>
  <c r="N55" i="7"/>
  <c r="N56" i="7"/>
  <c r="N57" i="7"/>
  <c r="N58" i="7"/>
  <c r="N59" i="7"/>
  <c r="N60" i="7"/>
  <c r="N61" i="7"/>
  <c r="N62" i="7"/>
  <c r="N63" i="7"/>
  <c r="N64" i="7"/>
  <c r="N65" i="7"/>
  <c r="N66" i="7"/>
  <c r="N67" i="7"/>
  <c r="M47" i="7"/>
  <c r="M48" i="7"/>
  <c r="M49" i="7"/>
  <c r="M50" i="7"/>
  <c r="M51" i="7"/>
  <c r="M52" i="7"/>
  <c r="M53" i="7"/>
  <c r="M54" i="7"/>
  <c r="M55" i="7"/>
  <c r="M56" i="7"/>
  <c r="M57" i="7"/>
  <c r="M58" i="7"/>
  <c r="M59" i="7"/>
  <c r="M60" i="7"/>
  <c r="M61" i="7"/>
  <c r="M62" i="7"/>
  <c r="M63" i="7"/>
  <c r="M64" i="7"/>
  <c r="M65" i="7"/>
  <c r="M66" i="7"/>
  <c r="M67" i="7"/>
  <c r="L47" i="7"/>
  <c r="L48" i="7"/>
  <c r="L49" i="7"/>
  <c r="L50" i="7"/>
  <c r="L51" i="7"/>
  <c r="L52" i="7"/>
  <c r="L53" i="7"/>
  <c r="L54" i="7"/>
  <c r="L55" i="7"/>
  <c r="L56" i="7"/>
  <c r="L57" i="7"/>
  <c r="L58" i="7"/>
  <c r="L59" i="7"/>
  <c r="L60" i="7"/>
  <c r="L61" i="7"/>
  <c r="L62" i="7"/>
  <c r="L63" i="7"/>
  <c r="L64" i="7"/>
  <c r="L65" i="7"/>
  <c r="L66" i="7"/>
  <c r="L67" i="7"/>
  <c r="J47" i="7"/>
  <c r="J48" i="7"/>
  <c r="J49" i="7"/>
  <c r="J50" i="7"/>
  <c r="J51" i="7"/>
  <c r="J52" i="7"/>
  <c r="J53" i="7"/>
  <c r="J54" i="7"/>
  <c r="J55" i="7"/>
  <c r="J56" i="7"/>
  <c r="J57" i="7"/>
  <c r="J58" i="7"/>
  <c r="J59" i="7"/>
  <c r="J60" i="7"/>
  <c r="J61" i="7"/>
  <c r="J62" i="7"/>
  <c r="J63" i="7"/>
  <c r="J64" i="7"/>
  <c r="J65" i="7"/>
  <c r="J66" i="7"/>
  <c r="J67" i="7"/>
  <c r="H47" i="7"/>
  <c r="H48" i="7"/>
  <c r="H49" i="7"/>
  <c r="H50" i="7"/>
  <c r="H51" i="7"/>
  <c r="H52" i="7"/>
  <c r="H53" i="7"/>
  <c r="H54" i="7"/>
  <c r="H55" i="7"/>
  <c r="H56" i="7"/>
  <c r="H57" i="7"/>
  <c r="H58" i="7"/>
  <c r="H59" i="7"/>
  <c r="H60" i="7"/>
  <c r="H61" i="7"/>
  <c r="H62" i="7"/>
  <c r="H63" i="7"/>
  <c r="H64" i="7"/>
  <c r="H65" i="7"/>
  <c r="H66" i="7"/>
  <c r="H67" i="7"/>
  <c r="F47" i="7"/>
  <c r="F48" i="7"/>
  <c r="F49" i="7"/>
  <c r="F50" i="7"/>
  <c r="F51" i="7"/>
  <c r="F52" i="7"/>
  <c r="F53" i="7"/>
  <c r="F54" i="7"/>
  <c r="F55" i="7"/>
  <c r="F56" i="7"/>
  <c r="F57" i="7"/>
  <c r="F58" i="7"/>
  <c r="F59" i="7"/>
  <c r="F60" i="7"/>
  <c r="F61" i="7"/>
  <c r="F62" i="7"/>
  <c r="F63" i="7"/>
  <c r="F64" i="7"/>
  <c r="F65" i="7"/>
  <c r="F66" i="7"/>
  <c r="F67" i="7"/>
  <c r="AO16" i="7"/>
  <c r="AO17" i="7"/>
  <c r="AO18" i="7"/>
  <c r="AO19" i="7"/>
  <c r="AO20" i="7"/>
  <c r="AO21" i="7"/>
  <c r="AO22" i="7"/>
  <c r="AO23" i="7"/>
  <c r="AO24" i="7"/>
  <c r="AO25" i="7"/>
  <c r="AO26" i="7"/>
  <c r="AO27" i="7"/>
  <c r="AO28" i="7"/>
  <c r="AO29" i="7"/>
  <c r="AO30" i="7"/>
  <c r="AO31" i="7"/>
  <c r="AO32" i="7"/>
  <c r="AO33" i="7"/>
  <c r="AO34" i="7"/>
  <c r="AO35" i="7"/>
  <c r="AO36" i="7"/>
  <c r="AI16" i="7"/>
  <c r="AI17" i="7"/>
  <c r="AI18" i="7"/>
  <c r="AI19" i="7"/>
  <c r="AI20" i="7"/>
  <c r="AI21" i="7"/>
  <c r="AI22" i="7"/>
  <c r="AI23" i="7"/>
  <c r="AI24" i="7"/>
  <c r="AI25" i="7"/>
  <c r="AI26" i="7"/>
  <c r="AI27" i="7"/>
  <c r="AI28" i="7"/>
  <c r="AI29" i="7"/>
  <c r="AI30" i="7"/>
  <c r="AI31" i="7"/>
  <c r="AI32" i="7"/>
  <c r="AI33" i="7"/>
  <c r="AI34" i="7"/>
  <c r="AI35" i="7"/>
  <c r="AI36" i="7"/>
  <c r="AC16" i="7"/>
  <c r="AC17" i="7"/>
  <c r="AC18" i="7"/>
  <c r="AC19" i="7"/>
  <c r="AC20" i="7"/>
  <c r="AC21" i="7"/>
  <c r="AC22" i="7"/>
  <c r="AC23" i="7"/>
  <c r="AC24" i="7"/>
  <c r="AC25" i="7"/>
  <c r="AC26" i="7"/>
  <c r="AC27" i="7"/>
  <c r="AC28" i="7"/>
  <c r="AC29" i="7"/>
  <c r="AC30" i="7"/>
  <c r="AC31" i="7"/>
  <c r="AC32" i="7"/>
  <c r="AC33" i="7"/>
  <c r="AC34" i="7"/>
  <c r="AC35" i="7"/>
  <c r="AC36" i="7"/>
  <c r="W16" i="7"/>
  <c r="W17" i="7"/>
  <c r="W18" i="7"/>
  <c r="W19" i="7"/>
  <c r="W20" i="7"/>
  <c r="W21" i="7"/>
  <c r="W22" i="7"/>
  <c r="W23" i="7"/>
  <c r="W24" i="7"/>
  <c r="W25" i="7"/>
  <c r="W26" i="7"/>
  <c r="W27" i="7"/>
  <c r="W28" i="7"/>
  <c r="W29" i="7"/>
  <c r="W30" i="7"/>
  <c r="W31" i="7"/>
  <c r="W32" i="7"/>
  <c r="W33" i="7"/>
  <c r="W34" i="7"/>
  <c r="W35" i="7"/>
  <c r="W36" i="7"/>
  <c r="Q16" i="7"/>
  <c r="Q17" i="7"/>
  <c r="Q18" i="7"/>
  <c r="Q19" i="7"/>
  <c r="Q20" i="7"/>
  <c r="Q21" i="7"/>
  <c r="Q22" i="7"/>
  <c r="Q23" i="7"/>
  <c r="Q24" i="7"/>
  <c r="Q25" i="7"/>
  <c r="Q26" i="7"/>
  <c r="Q27" i="7"/>
  <c r="Q28" i="7"/>
  <c r="Q29" i="7"/>
  <c r="Q30" i="7"/>
  <c r="Q31" i="7"/>
  <c r="Q32" i="7"/>
  <c r="Q33" i="7"/>
  <c r="Q34" i="7"/>
  <c r="Q35" i="7"/>
  <c r="Q36" i="7"/>
  <c r="K16" i="7"/>
  <c r="K17" i="7"/>
  <c r="K18" i="7"/>
  <c r="K19" i="7"/>
  <c r="K20" i="7"/>
  <c r="K21" i="7"/>
  <c r="K22" i="7"/>
  <c r="K23" i="7"/>
  <c r="K24" i="7"/>
  <c r="K25" i="7"/>
  <c r="K26" i="7"/>
  <c r="K27" i="7"/>
  <c r="K28" i="7"/>
  <c r="K29" i="7"/>
  <c r="K30" i="7"/>
  <c r="K31" i="7"/>
  <c r="K32" i="7"/>
  <c r="K33" i="7"/>
  <c r="K34" i="7"/>
  <c r="K35" i="7"/>
  <c r="K36" i="7"/>
  <c r="I16" i="7"/>
  <c r="I17" i="7"/>
  <c r="I18" i="7"/>
  <c r="I19" i="7"/>
  <c r="I20" i="7"/>
  <c r="I21" i="7"/>
  <c r="I22" i="7"/>
  <c r="I23" i="7"/>
  <c r="I24" i="7"/>
  <c r="I25" i="7"/>
  <c r="I26" i="7"/>
  <c r="I27" i="7"/>
  <c r="I28" i="7"/>
  <c r="I29" i="7"/>
  <c r="I30" i="7"/>
  <c r="I31" i="7"/>
  <c r="I32" i="7"/>
  <c r="I33" i="7"/>
  <c r="I34" i="7"/>
  <c r="I35" i="7"/>
  <c r="I36" i="7"/>
  <c r="G16" i="7"/>
  <c r="G17" i="7"/>
  <c r="G18" i="7"/>
  <c r="G19" i="7"/>
  <c r="G20" i="7"/>
  <c r="G21" i="7"/>
  <c r="G22" i="7"/>
  <c r="G23" i="7"/>
  <c r="G24" i="7"/>
  <c r="G25" i="7"/>
  <c r="G26" i="7"/>
  <c r="G27" i="7"/>
  <c r="G28" i="7"/>
  <c r="G29" i="7"/>
  <c r="G30" i="7"/>
  <c r="G31" i="7"/>
  <c r="G32" i="7"/>
  <c r="G33" i="7"/>
  <c r="G34" i="7"/>
  <c r="G35" i="7"/>
  <c r="G36" i="7"/>
  <c r="E16" i="7"/>
  <c r="E17" i="7"/>
  <c r="E18" i="7"/>
  <c r="E19" i="7"/>
  <c r="E20" i="7"/>
  <c r="E21" i="7"/>
  <c r="E22" i="7"/>
  <c r="E23" i="7"/>
  <c r="E24" i="7"/>
  <c r="E25" i="7"/>
  <c r="E26" i="7"/>
  <c r="E27" i="7"/>
  <c r="E28" i="7"/>
  <c r="E29" i="7"/>
  <c r="E30" i="7"/>
  <c r="E31" i="7"/>
  <c r="E32" i="7"/>
  <c r="E33" i="7"/>
  <c r="E34" i="7"/>
  <c r="E35" i="7"/>
  <c r="E36" i="7"/>
  <c r="D16" i="7"/>
  <c r="D17" i="7"/>
  <c r="D18" i="7"/>
  <c r="D19" i="7"/>
  <c r="D20" i="7"/>
  <c r="D21" i="7"/>
  <c r="D22" i="7"/>
  <c r="D23" i="7"/>
  <c r="D24" i="7"/>
  <c r="D25" i="7"/>
  <c r="D26" i="7"/>
  <c r="D27" i="7"/>
  <c r="D28" i="7"/>
  <c r="D29" i="7"/>
  <c r="D30" i="7"/>
  <c r="D31" i="7"/>
  <c r="D32" i="7"/>
  <c r="D33" i="7"/>
  <c r="D34" i="7"/>
  <c r="D35" i="7"/>
  <c r="D36" i="7"/>
  <c r="AJ192" i="6"/>
  <c r="AJ193" i="6"/>
  <c r="AJ194" i="6"/>
  <c r="AJ195" i="6"/>
  <c r="AJ196" i="6"/>
  <c r="AJ197" i="6"/>
  <c r="AJ198" i="6"/>
  <c r="AJ199" i="6"/>
  <c r="AJ200" i="6"/>
  <c r="AJ201" i="6"/>
  <c r="AJ202" i="6"/>
  <c r="AJ203" i="6"/>
  <c r="AJ204" i="6"/>
  <c r="AJ205" i="6"/>
  <c r="AJ206" i="6"/>
  <c r="AJ207" i="6"/>
  <c r="AJ208" i="6"/>
  <c r="AJ209" i="6"/>
  <c r="AJ210" i="6"/>
  <c r="AJ211" i="6"/>
  <c r="AJ212" i="6"/>
  <c r="R192" i="6"/>
  <c r="R193" i="6"/>
  <c r="R194" i="6"/>
  <c r="R195" i="6"/>
  <c r="R196" i="6"/>
  <c r="R197" i="6"/>
  <c r="R198" i="6"/>
  <c r="R199" i="6"/>
  <c r="R200" i="6"/>
  <c r="R201" i="6"/>
  <c r="R202" i="6"/>
  <c r="R203" i="6"/>
  <c r="R204" i="6"/>
  <c r="R205" i="6"/>
  <c r="R206" i="6"/>
  <c r="R207" i="6"/>
  <c r="R208" i="6"/>
  <c r="R209" i="6"/>
  <c r="R210" i="6"/>
  <c r="R211" i="6"/>
  <c r="R212" i="6"/>
  <c r="G192" i="6"/>
  <c r="H192" i="6" s="1"/>
  <c r="G193" i="6"/>
  <c r="J193" i="6" s="1"/>
  <c r="G194" i="6"/>
  <c r="H194" i="6" s="1"/>
  <c r="G195" i="6"/>
  <c r="J195" i="6" s="1"/>
  <c r="G196" i="6"/>
  <c r="H196" i="6" s="1"/>
  <c r="G197" i="6"/>
  <c r="J197" i="6" s="1"/>
  <c r="G198" i="6"/>
  <c r="H198" i="6" s="1"/>
  <c r="G199" i="6"/>
  <c r="J199" i="6" s="1"/>
  <c r="G200" i="6"/>
  <c r="H200" i="6" s="1"/>
  <c r="G201" i="6"/>
  <c r="J201" i="6" s="1"/>
  <c r="G202" i="6"/>
  <c r="H202" i="6" s="1"/>
  <c r="G203" i="6"/>
  <c r="J203" i="6" s="1"/>
  <c r="G204" i="6"/>
  <c r="H204" i="6" s="1"/>
  <c r="G205" i="6"/>
  <c r="J205" i="6" s="1"/>
  <c r="G206" i="6"/>
  <c r="H206" i="6" s="1"/>
  <c r="G207" i="6"/>
  <c r="J207" i="6" s="1"/>
  <c r="G208" i="6"/>
  <c r="H208" i="6" s="1"/>
  <c r="G209" i="6"/>
  <c r="J209" i="6" s="1"/>
  <c r="G210" i="6"/>
  <c r="H210" i="6" s="1"/>
  <c r="G211" i="6"/>
  <c r="J211" i="6" s="1"/>
  <c r="G212" i="6"/>
  <c r="H212" i="6" s="1"/>
  <c r="AJ163" i="6"/>
  <c r="AJ164" i="6"/>
  <c r="AJ165" i="6"/>
  <c r="AJ166" i="6"/>
  <c r="AJ167" i="6"/>
  <c r="AJ168" i="6"/>
  <c r="AJ169" i="6"/>
  <c r="AJ170" i="6"/>
  <c r="AJ171" i="6"/>
  <c r="AJ172" i="6"/>
  <c r="AJ173" i="6"/>
  <c r="AJ174" i="6"/>
  <c r="AJ175" i="6"/>
  <c r="AJ176" i="6"/>
  <c r="AJ177" i="6"/>
  <c r="AJ178" i="6"/>
  <c r="AJ179" i="6"/>
  <c r="AJ180" i="6"/>
  <c r="AJ181" i="6"/>
  <c r="AJ182" i="6"/>
  <c r="AJ183" i="6"/>
  <c r="R163" i="6"/>
  <c r="R164" i="6"/>
  <c r="R165" i="6"/>
  <c r="R166" i="6"/>
  <c r="R167" i="6"/>
  <c r="R168" i="6"/>
  <c r="R169" i="6"/>
  <c r="R170" i="6"/>
  <c r="R171" i="6"/>
  <c r="R172" i="6"/>
  <c r="R173" i="6"/>
  <c r="R174" i="6"/>
  <c r="R175" i="6"/>
  <c r="R176" i="6"/>
  <c r="R177" i="6"/>
  <c r="R178" i="6"/>
  <c r="R179" i="6"/>
  <c r="R180" i="6"/>
  <c r="R181" i="6"/>
  <c r="R182" i="6"/>
  <c r="R183" i="6"/>
  <c r="G163" i="6"/>
  <c r="H163" i="6" s="1"/>
  <c r="G164" i="6"/>
  <c r="J164" i="6" s="1"/>
  <c r="G165" i="6"/>
  <c r="H165" i="6" s="1"/>
  <c r="G166" i="6"/>
  <c r="J166" i="6" s="1"/>
  <c r="G167" i="6"/>
  <c r="H167" i="6" s="1"/>
  <c r="G168" i="6"/>
  <c r="J168" i="6" s="1"/>
  <c r="G169" i="6"/>
  <c r="H169" i="6" s="1"/>
  <c r="G170" i="6"/>
  <c r="J170" i="6" s="1"/>
  <c r="G171" i="6"/>
  <c r="H171" i="6" s="1"/>
  <c r="G172" i="6"/>
  <c r="J172" i="6" s="1"/>
  <c r="G173" i="6"/>
  <c r="H173" i="6" s="1"/>
  <c r="G174" i="6"/>
  <c r="J174" i="6" s="1"/>
  <c r="G175" i="6"/>
  <c r="H175" i="6" s="1"/>
  <c r="G176" i="6"/>
  <c r="J176" i="6" s="1"/>
  <c r="G177" i="6"/>
  <c r="H177" i="6" s="1"/>
  <c r="G178" i="6"/>
  <c r="J178" i="6" s="1"/>
  <c r="G179" i="6"/>
  <c r="H179" i="6" s="1"/>
  <c r="G180" i="6"/>
  <c r="J180" i="6" s="1"/>
  <c r="G181" i="6"/>
  <c r="H181" i="6" s="1"/>
  <c r="G182" i="6"/>
  <c r="J182" i="6" s="1"/>
  <c r="G183" i="6"/>
  <c r="H183" i="6" s="1"/>
  <c r="AB196" i="22"/>
  <c r="AB199" i="22" s="1"/>
  <c r="AA196" i="22"/>
  <c r="AA199" i="22" s="1"/>
  <c r="Z196" i="22"/>
  <c r="Z199" i="22" s="1"/>
  <c r="Y196" i="22"/>
  <c r="Y199" i="22" s="1"/>
  <c r="X196" i="22"/>
  <c r="X199" i="22" s="1"/>
  <c r="W196" i="22"/>
  <c r="W199" i="22" s="1"/>
  <c r="V196" i="22"/>
  <c r="V199" i="22" s="1"/>
  <c r="U196" i="22"/>
  <c r="U199" i="22" s="1"/>
  <c r="T196" i="22"/>
  <c r="T199" i="22" s="1"/>
  <c r="S196" i="22"/>
  <c r="S199" i="22" s="1"/>
  <c r="R196" i="22"/>
  <c r="R199" i="22" s="1"/>
  <c r="Q196" i="22"/>
  <c r="Q199" i="22" s="1"/>
  <c r="P196" i="22"/>
  <c r="P199" i="22" s="1"/>
  <c r="O196" i="22"/>
  <c r="O199" i="22" s="1"/>
  <c r="N196" i="22"/>
  <c r="N199" i="22" s="1"/>
  <c r="M196" i="22"/>
  <c r="M199" i="22" s="1"/>
  <c r="L196" i="22"/>
  <c r="L199" i="22" s="1"/>
  <c r="K196" i="22"/>
  <c r="K199" i="22" s="1"/>
  <c r="J196" i="22"/>
  <c r="J199" i="22" s="1"/>
  <c r="I196" i="22"/>
  <c r="I199" i="22" s="1"/>
  <c r="H196" i="22"/>
  <c r="H199" i="22" s="1"/>
  <c r="G196" i="22"/>
  <c r="G199" i="22" s="1"/>
  <c r="F196" i="22"/>
  <c r="F199" i="22" s="1"/>
  <c r="E196" i="22"/>
  <c r="E199" i="22" s="1"/>
  <c r="D196" i="22"/>
  <c r="D199" i="22" s="1"/>
  <c r="AB191" i="22"/>
  <c r="AA191" i="22"/>
  <c r="Z191" i="22"/>
  <c r="Y191" i="22"/>
  <c r="X191" i="22"/>
  <c r="W191" i="22"/>
  <c r="V191" i="22"/>
  <c r="U191" i="22"/>
  <c r="T191" i="22"/>
  <c r="S191" i="22"/>
  <c r="R191" i="22"/>
  <c r="Q191" i="22"/>
  <c r="P191" i="22"/>
  <c r="O191" i="22"/>
  <c r="N191" i="22"/>
  <c r="M191" i="22"/>
  <c r="L191" i="22"/>
  <c r="K191" i="22"/>
  <c r="J191" i="22"/>
  <c r="I191" i="22"/>
  <c r="H191" i="22"/>
  <c r="G191" i="22"/>
  <c r="F191" i="22"/>
  <c r="E191" i="22"/>
  <c r="D191" i="22"/>
  <c r="AB163" i="22"/>
  <c r="AB166" i="22" s="1"/>
  <c r="AA163" i="22"/>
  <c r="AA166" i="22" s="1"/>
  <c r="Z163" i="22"/>
  <c r="Z166" i="22" s="1"/>
  <c r="Y163" i="22"/>
  <c r="Y166" i="22" s="1"/>
  <c r="X163" i="22"/>
  <c r="X166" i="22" s="1"/>
  <c r="W163" i="22"/>
  <c r="W166" i="22" s="1"/>
  <c r="V163" i="22"/>
  <c r="V166" i="22" s="1"/>
  <c r="U163" i="22"/>
  <c r="U166" i="22" s="1"/>
  <c r="T163" i="22"/>
  <c r="T166" i="22" s="1"/>
  <c r="S163" i="22"/>
  <c r="S166" i="22" s="1"/>
  <c r="R163" i="22"/>
  <c r="R166" i="22" s="1"/>
  <c r="Q163" i="22"/>
  <c r="Q166" i="22" s="1"/>
  <c r="P163" i="22"/>
  <c r="P166" i="22" s="1"/>
  <c r="O163" i="22"/>
  <c r="O166" i="22" s="1"/>
  <c r="N163" i="22"/>
  <c r="N166" i="22" s="1"/>
  <c r="M163" i="22"/>
  <c r="M166" i="22" s="1"/>
  <c r="L163" i="22"/>
  <c r="L166" i="22" s="1"/>
  <c r="K163" i="22"/>
  <c r="K166" i="22" s="1"/>
  <c r="J163" i="22"/>
  <c r="J166" i="22" s="1"/>
  <c r="I163" i="22"/>
  <c r="I166" i="22" s="1"/>
  <c r="H163" i="22"/>
  <c r="H166" i="22" s="1"/>
  <c r="G163" i="22"/>
  <c r="G166" i="22" s="1"/>
  <c r="F163" i="22"/>
  <c r="F166" i="22" s="1"/>
  <c r="E163" i="22"/>
  <c r="E166" i="22" s="1"/>
  <c r="D163" i="22"/>
  <c r="D166" i="22" s="1"/>
  <c r="AB158" i="22"/>
  <c r="AA158" i="22"/>
  <c r="Z158" i="22"/>
  <c r="Y158" i="22"/>
  <c r="X158" i="22"/>
  <c r="W158" i="22"/>
  <c r="V158" i="22"/>
  <c r="U158" i="22"/>
  <c r="T158" i="22"/>
  <c r="S158" i="22"/>
  <c r="R158" i="22"/>
  <c r="Q158" i="22"/>
  <c r="P158" i="22"/>
  <c r="O158" i="22"/>
  <c r="N158" i="22"/>
  <c r="M158" i="22"/>
  <c r="L158" i="22"/>
  <c r="K158" i="22"/>
  <c r="J158" i="22"/>
  <c r="I158" i="22"/>
  <c r="H158" i="22"/>
  <c r="G158" i="22"/>
  <c r="F158" i="22"/>
  <c r="E158" i="22"/>
  <c r="D158" i="22"/>
  <c r="AB130" i="22"/>
  <c r="AB133" i="22" s="1"/>
  <c r="AA130" i="22"/>
  <c r="AA133" i="22" s="1"/>
  <c r="Z130" i="22"/>
  <c r="Z133" i="22" s="1"/>
  <c r="Y130" i="22"/>
  <c r="Y133" i="22" s="1"/>
  <c r="X130" i="22"/>
  <c r="X133" i="22" s="1"/>
  <c r="W130" i="22"/>
  <c r="W133" i="22" s="1"/>
  <c r="V130" i="22"/>
  <c r="V133" i="22" s="1"/>
  <c r="U130" i="22"/>
  <c r="U133" i="22" s="1"/>
  <c r="T130" i="22"/>
  <c r="T133" i="22" s="1"/>
  <c r="S130" i="22"/>
  <c r="S133" i="22" s="1"/>
  <c r="R130" i="22"/>
  <c r="R133" i="22" s="1"/>
  <c r="Q130" i="22"/>
  <c r="Q133" i="22" s="1"/>
  <c r="P130" i="22"/>
  <c r="P133" i="22" s="1"/>
  <c r="O130" i="22"/>
  <c r="O133" i="22" s="1"/>
  <c r="N130" i="22"/>
  <c r="N133" i="22" s="1"/>
  <c r="M130" i="22"/>
  <c r="M133" i="22" s="1"/>
  <c r="L130" i="22"/>
  <c r="L133" i="22" s="1"/>
  <c r="K130" i="22"/>
  <c r="K133" i="22" s="1"/>
  <c r="J130" i="22"/>
  <c r="J133" i="22" s="1"/>
  <c r="I130" i="22"/>
  <c r="I133" i="22" s="1"/>
  <c r="H130" i="22"/>
  <c r="H133" i="22" s="1"/>
  <c r="G130" i="22"/>
  <c r="G133" i="22" s="1"/>
  <c r="F130" i="22"/>
  <c r="F133" i="22" s="1"/>
  <c r="E130" i="22"/>
  <c r="E133" i="22" s="1"/>
  <c r="D130" i="22"/>
  <c r="D133" i="22" s="1"/>
  <c r="AB125" i="22"/>
  <c r="AA125" i="22"/>
  <c r="Z125" i="22"/>
  <c r="Y125" i="22"/>
  <c r="X125" i="22"/>
  <c r="W125" i="22"/>
  <c r="V125" i="22"/>
  <c r="U125" i="22"/>
  <c r="T125" i="22"/>
  <c r="S125" i="22"/>
  <c r="R125" i="22"/>
  <c r="Q125" i="22"/>
  <c r="P125" i="22"/>
  <c r="O125" i="22"/>
  <c r="N125" i="22"/>
  <c r="M125" i="22"/>
  <c r="L125" i="22"/>
  <c r="K125" i="22"/>
  <c r="J125" i="22"/>
  <c r="I125" i="22"/>
  <c r="H125" i="22"/>
  <c r="G125" i="22"/>
  <c r="F125" i="22"/>
  <c r="E125" i="22"/>
  <c r="D125" i="22"/>
  <c r="H112" i="22"/>
  <c r="AB97" i="22"/>
  <c r="AB100" i="22" s="1"/>
  <c r="AA97" i="22"/>
  <c r="AA100" i="22" s="1"/>
  <c r="Z97" i="22"/>
  <c r="Z100" i="22" s="1"/>
  <c r="Y97" i="22"/>
  <c r="Y100" i="22" s="1"/>
  <c r="X97" i="22"/>
  <c r="X100" i="22" s="1"/>
  <c r="W97" i="22"/>
  <c r="W100" i="22" s="1"/>
  <c r="V97" i="22"/>
  <c r="V100" i="22" s="1"/>
  <c r="U97" i="22"/>
  <c r="U100" i="22" s="1"/>
  <c r="T97" i="22"/>
  <c r="T100" i="22" s="1"/>
  <c r="S97" i="22"/>
  <c r="S100" i="22" s="1"/>
  <c r="R97" i="22"/>
  <c r="R100" i="22" s="1"/>
  <c r="Q97" i="22"/>
  <c r="Q100" i="22" s="1"/>
  <c r="P97" i="22"/>
  <c r="P100" i="22" s="1"/>
  <c r="O97" i="22"/>
  <c r="O100" i="22" s="1"/>
  <c r="N97" i="22"/>
  <c r="N100" i="22" s="1"/>
  <c r="M97" i="22"/>
  <c r="M100" i="22" s="1"/>
  <c r="L97" i="22"/>
  <c r="L100" i="22" s="1"/>
  <c r="K97" i="22"/>
  <c r="K100" i="22" s="1"/>
  <c r="J97" i="22"/>
  <c r="J100" i="22" s="1"/>
  <c r="I97" i="22"/>
  <c r="I100" i="22" s="1"/>
  <c r="H97" i="22"/>
  <c r="H100" i="22" s="1"/>
  <c r="G97" i="22"/>
  <c r="G100" i="22" s="1"/>
  <c r="F97" i="22"/>
  <c r="F100" i="22" s="1"/>
  <c r="E97" i="22"/>
  <c r="E100" i="22" s="1"/>
  <c r="D97" i="22"/>
  <c r="D100" i="22" s="1"/>
  <c r="AB92" i="22"/>
  <c r="AA92" i="22"/>
  <c r="Z92" i="22"/>
  <c r="Y92" i="22"/>
  <c r="X92" i="22"/>
  <c r="W92" i="22"/>
  <c r="V92" i="22"/>
  <c r="U92" i="22"/>
  <c r="T92" i="22"/>
  <c r="S92" i="22"/>
  <c r="R92" i="22"/>
  <c r="Q92" i="22"/>
  <c r="P92" i="22"/>
  <c r="O92" i="22"/>
  <c r="N92" i="22"/>
  <c r="M92" i="22"/>
  <c r="L92" i="22"/>
  <c r="K92" i="22"/>
  <c r="J92" i="22"/>
  <c r="I92" i="22"/>
  <c r="H92" i="22"/>
  <c r="G92" i="22"/>
  <c r="F92" i="22"/>
  <c r="E92" i="22"/>
  <c r="AB63" i="22"/>
  <c r="AB66" i="22" s="1"/>
  <c r="AA63" i="22"/>
  <c r="AA66" i="22" s="1"/>
  <c r="Z63" i="22"/>
  <c r="Z66" i="22" s="1"/>
  <c r="Y63" i="22"/>
  <c r="Y66" i="22" s="1"/>
  <c r="X63" i="22"/>
  <c r="X66" i="22" s="1"/>
  <c r="W63" i="22"/>
  <c r="W66" i="22" s="1"/>
  <c r="V63" i="22"/>
  <c r="V66" i="22" s="1"/>
  <c r="U63" i="22"/>
  <c r="U66" i="22" s="1"/>
  <c r="T63" i="22"/>
  <c r="T66" i="22" s="1"/>
  <c r="S63" i="22"/>
  <c r="S66" i="22" s="1"/>
  <c r="R63" i="22"/>
  <c r="R66" i="22" s="1"/>
  <c r="Q63" i="22"/>
  <c r="Q66" i="22" s="1"/>
  <c r="P63" i="22"/>
  <c r="P66" i="22" s="1"/>
  <c r="O63" i="22"/>
  <c r="O66" i="22" s="1"/>
  <c r="N63" i="22"/>
  <c r="N66" i="22" s="1"/>
  <c r="M63" i="22"/>
  <c r="M66" i="22" s="1"/>
  <c r="L63" i="22"/>
  <c r="L66" i="22" s="1"/>
  <c r="K63" i="22"/>
  <c r="K66" i="22" s="1"/>
  <c r="J63" i="22"/>
  <c r="J66" i="22" s="1"/>
  <c r="I63" i="22"/>
  <c r="I66" i="22" s="1"/>
  <c r="H63" i="22"/>
  <c r="H66" i="22" s="1"/>
  <c r="G63" i="22"/>
  <c r="G66" i="22" s="1"/>
  <c r="F63" i="22"/>
  <c r="F66" i="22" s="1"/>
  <c r="E63" i="22"/>
  <c r="E66" i="22" s="1"/>
  <c r="D63" i="22"/>
  <c r="D66" i="22" s="1"/>
  <c r="AB58" i="22"/>
  <c r="AA58" i="22"/>
  <c r="Z58" i="22"/>
  <c r="Y58" i="22"/>
  <c r="X58" i="22"/>
  <c r="W58" i="22"/>
  <c r="V58" i="22"/>
  <c r="U58" i="22"/>
  <c r="T58" i="22"/>
  <c r="S58" i="22"/>
  <c r="R58" i="22"/>
  <c r="Q58" i="22"/>
  <c r="P58" i="22"/>
  <c r="O58" i="22"/>
  <c r="N58" i="22"/>
  <c r="M58" i="22"/>
  <c r="L58" i="22"/>
  <c r="K58" i="22"/>
  <c r="J58" i="22"/>
  <c r="I58" i="22"/>
  <c r="H58" i="22"/>
  <c r="G58" i="22"/>
  <c r="F58" i="22"/>
  <c r="E58" i="22"/>
  <c r="R134" i="6"/>
  <c r="R135" i="6"/>
  <c r="R136" i="6"/>
  <c r="R137" i="6"/>
  <c r="R138" i="6"/>
  <c r="R139" i="6"/>
  <c r="R140" i="6"/>
  <c r="R141" i="6"/>
  <c r="R142" i="6"/>
  <c r="R143" i="6"/>
  <c r="R144" i="6"/>
  <c r="R145" i="6"/>
  <c r="R146" i="6"/>
  <c r="R147" i="6"/>
  <c r="R148" i="6"/>
  <c r="R149" i="6"/>
  <c r="R150" i="6"/>
  <c r="R151" i="6"/>
  <c r="R152" i="6"/>
  <c r="R153" i="6"/>
  <c r="R154" i="6"/>
  <c r="G134" i="6"/>
  <c r="H134" i="6" s="1"/>
  <c r="G135" i="6"/>
  <c r="J135" i="6" s="1"/>
  <c r="G136" i="6"/>
  <c r="J136" i="6" s="1"/>
  <c r="K136" i="6" s="1"/>
  <c r="G137" i="6"/>
  <c r="G138" i="6"/>
  <c r="H138" i="6" s="1"/>
  <c r="G139" i="6"/>
  <c r="H139" i="6" s="1"/>
  <c r="G140" i="6"/>
  <c r="J140" i="6" s="1"/>
  <c r="K140" i="6" s="1"/>
  <c r="G141" i="6"/>
  <c r="G142" i="6"/>
  <c r="H142" i="6" s="1"/>
  <c r="G143" i="6"/>
  <c r="J143" i="6" s="1"/>
  <c r="G144" i="6"/>
  <c r="J144" i="6" s="1"/>
  <c r="K144" i="6" s="1"/>
  <c r="G145" i="6"/>
  <c r="G146" i="6"/>
  <c r="H146" i="6" s="1"/>
  <c r="G147" i="6"/>
  <c r="H147" i="6" s="1"/>
  <c r="G148" i="6"/>
  <c r="J148" i="6" s="1"/>
  <c r="K148" i="6" s="1"/>
  <c r="G149" i="6"/>
  <c r="G150" i="6"/>
  <c r="H150" i="6" s="1"/>
  <c r="G151" i="6"/>
  <c r="J151" i="6" s="1"/>
  <c r="G152" i="6"/>
  <c r="J152" i="6" s="1"/>
  <c r="K152" i="6" s="1"/>
  <c r="G153" i="6"/>
  <c r="G154" i="6"/>
  <c r="H154" i="6" s="1"/>
  <c r="AJ105" i="6"/>
  <c r="AJ106" i="6"/>
  <c r="AJ107" i="6"/>
  <c r="AJ108" i="6"/>
  <c r="AJ109" i="6"/>
  <c r="AJ110" i="6"/>
  <c r="AJ111" i="6"/>
  <c r="AJ112" i="6"/>
  <c r="AJ113" i="6"/>
  <c r="AJ114" i="6"/>
  <c r="AJ115" i="6"/>
  <c r="AJ116" i="6"/>
  <c r="AJ117" i="6"/>
  <c r="AJ118" i="6"/>
  <c r="AJ119" i="6"/>
  <c r="AJ120" i="6"/>
  <c r="AJ121" i="6"/>
  <c r="AJ122" i="6"/>
  <c r="AJ123" i="6"/>
  <c r="AJ124" i="6"/>
  <c r="AJ125" i="6"/>
  <c r="R105" i="6"/>
  <c r="R106" i="6"/>
  <c r="R107" i="6"/>
  <c r="R108" i="6"/>
  <c r="R109" i="6"/>
  <c r="R110" i="6"/>
  <c r="R111" i="6"/>
  <c r="R112" i="6"/>
  <c r="R113" i="6"/>
  <c r="R114" i="6"/>
  <c r="R115" i="6"/>
  <c r="R116" i="6"/>
  <c r="R117" i="6"/>
  <c r="R118" i="6"/>
  <c r="R119" i="6"/>
  <c r="R120" i="6"/>
  <c r="R121" i="6"/>
  <c r="R122" i="6"/>
  <c r="R123" i="6"/>
  <c r="R124" i="6"/>
  <c r="R125" i="6"/>
  <c r="G105" i="6"/>
  <c r="G106" i="6"/>
  <c r="H106" i="6" s="1"/>
  <c r="G107" i="6"/>
  <c r="H107" i="6" s="1"/>
  <c r="G108" i="6"/>
  <c r="J108" i="6" s="1"/>
  <c r="K108" i="6" s="1"/>
  <c r="G109" i="6"/>
  <c r="G110" i="6"/>
  <c r="H110" i="6" s="1"/>
  <c r="G111" i="6"/>
  <c r="J111" i="6" s="1"/>
  <c r="G112" i="6"/>
  <c r="J112" i="6" s="1"/>
  <c r="K112" i="6" s="1"/>
  <c r="G113" i="6"/>
  <c r="G114" i="6"/>
  <c r="H114" i="6" s="1"/>
  <c r="G115" i="6"/>
  <c r="H115" i="6" s="1"/>
  <c r="G116" i="6"/>
  <c r="J116" i="6" s="1"/>
  <c r="K116" i="6" s="1"/>
  <c r="G117" i="6"/>
  <c r="G118" i="6"/>
  <c r="H118" i="6" s="1"/>
  <c r="G119" i="6"/>
  <c r="J119" i="6" s="1"/>
  <c r="G120" i="6"/>
  <c r="J120" i="6" s="1"/>
  <c r="K120" i="6" s="1"/>
  <c r="G121" i="6"/>
  <c r="G122" i="6"/>
  <c r="H122" i="6" s="1"/>
  <c r="G123" i="6"/>
  <c r="J123" i="6" s="1"/>
  <c r="G124" i="6"/>
  <c r="J124" i="6" s="1"/>
  <c r="K124" i="6" s="1"/>
  <c r="G125" i="6"/>
  <c r="R75" i="6"/>
  <c r="R76" i="6"/>
  <c r="R77" i="6"/>
  <c r="R78" i="6"/>
  <c r="R79" i="6"/>
  <c r="R80" i="6"/>
  <c r="R81" i="6"/>
  <c r="R82" i="6"/>
  <c r="R83" i="6"/>
  <c r="R84" i="6"/>
  <c r="R85" i="6"/>
  <c r="R86" i="6"/>
  <c r="R87" i="6"/>
  <c r="R88" i="6"/>
  <c r="R89" i="6"/>
  <c r="R90" i="6"/>
  <c r="R91" i="6"/>
  <c r="R92" i="6"/>
  <c r="R93" i="6"/>
  <c r="R94" i="6"/>
  <c r="R95" i="6"/>
  <c r="G75" i="6"/>
  <c r="J75" i="6" s="1"/>
  <c r="K75" i="6" s="1"/>
  <c r="G76" i="6"/>
  <c r="G77" i="6"/>
  <c r="H77" i="6" s="1"/>
  <c r="G78" i="6"/>
  <c r="J78" i="6" s="1"/>
  <c r="G79" i="6"/>
  <c r="J79" i="6" s="1"/>
  <c r="K79" i="6" s="1"/>
  <c r="G80" i="6"/>
  <c r="G81" i="6"/>
  <c r="H81" i="6" s="1"/>
  <c r="G82" i="6"/>
  <c r="H82" i="6" s="1"/>
  <c r="G83" i="6"/>
  <c r="J83" i="6" s="1"/>
  <c r="K83" i="6" s="1"/>
  <c r="G84" i="6"/>
  <c r="G85" i="6"/>
  <c r="H85" i="6" s="1"/>
  <c r="G86" i="6"/>
  <c r="J86" i="6" s="1"/>
  <c r="G87" i="6"/>
  <c r="J87" i="6" s="1"/>
  <c r="K87" i="6" s="1"/>
  <c r="G88" i="6"/>
  <c r="G89" i="6"/>
  <c r="H89" i="6" s="1"/>
  <c r="G90" i="6"/>
  <c r="H90" i="6" s="1"/>
  <c r="G91" i="6"/>
  <c r="J91" i="6" s="1"/>
  <c r="K91" i="6" s="1"/>
  <c r="G92" i="6"/>
  <c r="G93" i="6"/>
  <c r="H93" i="6" s="1"/>
  <c r="G94" i="6"/>
  <c r="J94" i="6" s="1"/>
  <c r="G95" i="6"/>
  <c r="J95" i="6" s="1"/>
  <c r="K95" i="6" s="1"/>
  <c r="AJ45" i="6"/>
  <c r="AJ46" i="6"/>
  <c r="AJ47" i="6"/>
  <c r="AJ48" i="6"/>
  <c r="AJ49" i="6"/>
  <c r="AJ50" i="6"/>
  <c r="AJ51" i="6"/>
  <c r="AJ52" i="6"/>
  <c r="AJ53" i="6"/>
  <c r="AJ54" i="6"/>
  <c r="AJ55" i="6"/>
  <c r="AJ56" i="6"/>
  <c r="AJ57" i="6"/>
  <c r="AJ58" i="6"/>
  <c r="AJ59" i="6"/>
  <c r="AJ60" i="6"/>
  <c r="AJ61" i="6"/>
  <c r="AJ62" i="6"/>
  <c r="AJ63" i="6"/>
  <c r="AJ64" i="6"/>
  <c r="AJ65" i="6"/>
  <c r="R45" i="6"/>
  <c r="R46" i="6"/>
  <c r="R47" i="6"/>
  <c r="R48" i="6"/>
  <c r="R49" i="6"/>
  <c r="R50" i="6"/>
  <c r="R51" i="6"/>
  <c r="R52" i="6"/>
  <c r="R53" i="6"/>
  <c r="R54" i="6"/>
  <c r="R55" i="6"/>
  <c r="R56" i="6"/>
  <c r="R57" i="6"/>
  <c r="R58" i="6"/>
  <c r="R59" i="6"/>
  <c r="R60" i="6"/>
  <c r="R61" i="6"/>
  <c r="R62" i="6"/>
  <c r="R63" i="6"/>
  <c r="R64" i="6"/>
  <c r="R65" i="6"/>
  <c r="G45" i="6"/>
  <c r="H45" i="6" s="1"/>
  <c r="G46" i="6"/>
  <c r="H46" i="6" s="1"/>
  <c r="G47" i="6"/>
  <c r="J47" i="6" s="1"/>
  <c r="K47" i="6" s="1"/>
  <c r="G48" i="6"/>
  <c r="G49" i="6"/>
  <c r="H49" i="6" s="1"/>
  <c r="G50" i="6"/>
  <c r="J50" i="6" s="1"/>
  <c r="G51" i="6"/>
  <c r="J51" i="6" s="1"/>
  <c r="K51" i="6" s="1"/>
  <c r="G52" i="6"/>
  <c r="G53" i="6"/>
  <c r="H53" i="6" s="1"/>
  <c r="G54" i="6"/>
  <c r="J54" i="6" s="1"/>
  <c r="G55" i="6"/>
  <c r="J55" i="6" s="1"/>
  <c r="K55" i="6" s="1"/>
  <c r="G56" i="6"/>
  <c r="G57" i="6"/>
  <c r="H57" i="6" s="1"/>
  <c r="G58" i="6"/>
  <c r="J58" i="6" s="1"/>
  <c r="G59" i="6"/>
  <c r="J59" i="6" s="1"/>
  <c r="K59" i="6" s="1"/>
  <c r="G60" i="6"/>
  <c r="G61" i="6"/>
  <c r="H61" i="6" s="1"/>
  <c r="G62" i="6"/>
  <c r="H62" i="6" s="1"/>
  <c r="G63" i="6"/>
  <c r="J63" i="6" s="1"/>
  <c r="K63" i="6" s="1"/>
  <c r="G64" i="6"/>
  <c r="G65" i="6"/>
  <c r="H65" i="6" s="1"/>
  <c r="AJ219" i="4"/>
  <c r="O331" i="4" s="1"/>
  <c r="AJ220" i="4"/>
  <c r="O332" i="4" s="1"/>
  <c r="AJ221" i="4"/>
  <c r="AJ222" i="4"/>
  <c r="O333" i="4" s="1"/>
  <c r="AJ223" i="4"/>
  <c r="O334" i="4" s="1"/>
  <c r="AJ224" i="4"/>
  <c r="O335" i="4" s="1"/>
  <c r="AJ225" i="4"/>
  <c r="O336" i="4" s="1"/>
  <c r="AJ226" i="4"/>
  <c r="AJ227" i="4"/>
  <c r="AJ228" i="4"/>
  <c r="AJ229" i="4"/>
  <c r="AJ230" i="4"/>
  <c r="AJ231" i="4"/>
  <c r="AJ232" i="4"/>
  <c r="AJ233" i="4"/>
  <c r="AJ234" i="4"/>
  <c r="AJ235" i="4"/>
  <c r="AJ236" i="4"/>
  <c r="AJ237" i="4"/>
  <c r="AJ238" i="4"/>
  <c r="O328" i="4" s="1"/>
  <c r="AJ239" i="4"/>
  <c r="O329" i="4" s="1"/>
  <c r="R219" i="4"/>
  <c r="R220" i="4"/>
  <c r="R221" i="4"/>
  <c r="R222" i="4"/>
  <c r="R223" i="4"/>
  <c r="R224" i="4"/>
  <c r="R225" i="4"/>
  <c r="R226" i="4"/>
  <c r="R227" i="4"/>
  <c r="R228" i="4"/>
  <c r="R229" i="4"/>
  <c r="R230" i="4"/>
  <c r="R231" i="4"/>
  <c r="R232" i="4"/>
  <c r="R233" i="4"/>
  <c r="R234" i="4"/>
  <c r="R235" i="4"/>
  <c r="R236" i="4"/>
  <c r="R237" i="4"/>
  <c r="R238" i="4"/>
  <c r="R239" i="4"/>
  <c r="G220" i="4"/>
  <c r="J220" i="4" s="1"/>
  <c r="G236" i="4"/>
  <c r="J236" i="4" s="1"/>
  <c r="AJ190" i="4"/>
  <c r="O319" i="4" s="1"/>
  <c r="AJ191" i="4"/>
  <c r="O320" i="4" s="1"/>
  <c r="AJ192" i="4"/>
  <c r="AJ193" i="4"/>
  <c r="O321" i="4" s="1"/>
  <c r="AJ194" i="4"/>
  <c r="O322" i="4" s="1"/>
  <c r="AJ195" i="4"/>
  <c r="O323" i="4" s="1"/>
  <c r="AJ196" i="4"/>
  <c r="O324" i="4" s="1"/>
  <c r="AJ197" i="4"/>
  <c r="AJ198" i="4"/>
  <c r="AJ199" i="4"/>
  <c r="AJ200" i="4"/>
  <c r="AJ201" i="4"/>
  <c r="AJ202" i="4"/>
  <c r="AJ203" i="4"/>
  <c r="AJ204" i="4"/>
  <c r="AJ205" i="4"/>
  <c r="AJ206" i="4"/>
  <c r="AJ207" i="4"/>
  <c r="AJ208" i="4"/>
  <c r="AJ209" i="4"/>
  <c r="O316" i="4" s="1"/>
  <c r="AJ210" i="4"/>
  <c r="O317" i="4" s="1"/>
  <c r="R190" i="4"/>
  <c r="R191" i="4"/>
  <c r="R192" i="4"/>
  <c r="R193" i="4"/>
  <c r="R194" i="4"/>
  <c r="R195" i="4"/>
  <c r="R196" i="4"/>
  <c r="R197" i="4"/>
  <c r="R198" i="4"/>
  <c r="R199" i="4"/>
  <c r="R200" i="4"/>
  <c r="R201" i="4"/>
  <c r="R202" i="4"/>
  <c r="R203" i="4"/>
  <c r="R204" i="4"/>
  <c r="R205" i="4"/>
  <c r="R206" i="4"/>
  <c r="R207" i="4"/>
  <c r="R208" i="4"/>
  <c r="R209" i="4"/>
  <c r="R210" i="4"/>
  <c r="AJ161" i="4"/>
  <c r="O307" i="4" s="1"/>
  <c r="AJ162" i="4"/>
  <c r="O308" i="4" s="1"/>
  <c r="AJ163" i="4"/>
  <c r="AJ164" i="4"/>
  <c r="O309" i="4" s="1"/>
  <c r="AJ165" i="4"/>
  <c r="O310" i="4" s="1"/>
  <c r="AJ166" i="4"/>
  <c r="O311" i="4" s="1"/>
  <c r="AJ167" i="4"/>
  <c r="O312" i="4" s="1"/>
  <c r="AJ168" i="4"/>
  <c r="AJ169" i="4"/>
  <c r="AJ170" i="4"/>
  <c r="AJ171" i="4"/>
  <c r="AJ172" i="4"/>
  <c r="AJ173" i="4"/>
  <c r="AJ174" i="4"/>
  <c r="AJ175" i="4"/>
  <c r="AJ176" i="4"/>
  <c r="AJ177" i="4"/>
  <c r="AJ178" i="4"/>
  <c r="AJ179" i="4"/>
  <c r="AJ180" i="4"/>
  <c r="O304" i="4" s="1"/>
  <c r="AJ181" i="4"/>
  <c r="O305" i="4" s="1"/>
  <c r="R161" i="4"/>
  <c r="R162" i="4"/>
  <c r="R163" i="4"/>
  <c r="R164" i="4"/>
  <c r="R165" i="4"/>
  <c r="R166" i="4"/>
  <c r="R167" i="4"/>
  <c r="R168" i="4"/>
  <c r="R169" i="4"/>
  <c r="R170" i="4"/>
  <c r="R171" i="4"/>
  <c r="R172" i="4"/>
  <c r="R173" i="4"/>
  <c r="R174" i="4"/>
  <c r="R175" i="4"/>
  <c r="R176" i="4"/>
  <c r="R177" i="4"/>
  <c r="R178" i="4"/>
  <c r="R179" i="4"/>
  <c r="R180" i="4"/>
  <c r="R181" i="4"/>
  <c r="G169" i="4"/>
  <c r="H169" i="4" s="1"/>
  <c r="AJ132" i="4"/>
  <c r="O295" i="4" s="1"/>
  <c r="AJ133" i="4"/>
  <c r="O296" i="4" s="1"/>
  <c r="AJ134" i="4"/>
  <c r="AJ135" i="4"/>
  <c r="O297" i="4" s="1"/>
  <c r="AJ136" i="4"/>
  <c r="O298" i="4" s="1"/>
  <c r="AJ137" i="4"/>
  <c r="O299" i="4" s="1"/>
  <c r="AJ138" i="4"/>
  <c r="O300" i="4" s="1"/>
  <c r="AJ139" i="4"/>
  <c r="AJ140" i="4"/>
  <c r="AJ141" i="4"/>
  <c r="AJ142" i="4"/>
  <c r="AJ143" i="4"/>
  <c r="AJ144" i="4"/>
  <c r="AJ145" i="4"/>
  <c r="AJ146" i="4"/>
  <c r="AJ147" i="4"/>
  <c r="AJ148" i="4"/>
  <c r="AJ149" i="4"/>
  <c r="AJ150" i="4"/>
  <c r="AJ151" i="4"/>
  <c r="O292" i="4" s="1"/>
  <c r="AJ152" i="4"/>
  <c r="O293" i="4" s="1"/>
  <c r="R132" i="4"/>
  <c r="R133" i="4"/>
  <c r="R134" i="4"/>
  <c r="R135" i="4"/>
  <c r="R136" i="4"/>
  <c r="R137" i="4"/>
  <c r="R138" i="4"/>
  <c r="R139" i="4"/>
  <c r="R140" i="4"/>
  <c r="R141" i="4"/>
  <c r="R142" i="4"/>
  <c r="R143" i="4"/>
  <c r="R144" i="4"/>
  <c r="R145" i="4"/>
  <c r="R146" i="4"/>
  <c r="R147" i="4"/>
  <c r="R148" i="4"/>
  <c r="R149" i="4"/>
  <c r="R150" i="4"/>
  <c r="R151" i="4"/>
  <c r="R152" i="4"/>
  <c r="AJ103" i="4"/>
  <c r="O283" i="4" s="1"/>
  <c r="AJ104" i="4"/>
  <c r="O284" i="4" s="1"/>
  <c r="AJ105" i="4"/>
  <c r="AJ106" i="4"/>
  <c r="O285" i="4" s="1"/>
  <c r="AJ107" i="4"/>
  <c r="O286" i="4" s="1"/>
  <c r="AJ108" i="4"/>
  <c r="O287" i="4" s="1"/>
  <c r="AJ109" i="4"/>
  <c r="O288" i="4" s="1"/>
  <c r="AJ110" i="4"/>
  <c r="AJ111" i="4"/>
  <c r="AJ112" i="4"/>
  <c r="AJ113" i="4"/>
  <c r="AJ114" i="4"/>
  <c r="AJ115" i="4"/>
  <c r="AJ116" i="4"/>
  <c r="AJ117" i="4"/>
  <c r="AJ118" i="4"/>
  <c r="AJ119" i="4"/>
  <c r="AJ120" i="4"/>
  <c r="AJ121" i="4"/>
  <c r="AJ122" i="4"/>
  <c r="O280" i="4" s="1"/>
  <c r="AJ123" i="4"/>
  <c r="O281" i="4" s="1"/>
  <c r="R103" i="4"/>
  <c r="R104" i="4"/>
  <c r="R105" i="4"/>
  <c r="R106" i="4"/>
  <c r="R107" i="4"/>
  <c r="R108" i="4"/>
  <c r="R109" i="4"/>
  <c r="R110" i="4"/>
  <c r="R111" i="4"/>
  <c r="R112" i="4"/>
  <c r="R113" i="4"/>
  <c r="R114" i="4"/>
  <c r="R115" i="4"/>
  <c r="R116" i="4"/>
  <c r="R117" i="4"/>
  <c r="R118" i="4"/>
  <c r="R119" i="4"/>
  <c r="R120" i="4"/>
  <c r="R121" i="4"/>
  <c r="R122" i="4"/>
  <c r="R123" i="4"/>
  <c r="G111" i="4"/>
  <c r="H111" i="4" s="1"/>
  <c r="AJ74" i="4"/>
  <c r="O271" i="4" s="1"/>
  <c r="AJ75" i="4"/>
  <c r="O272" i="4" s="1"/>
  <c r="AJ76" i="4"/>
  <c r="AJ77" i="4"/>
  <c r="O273" i="4" s="1"/>
  <c r="AJ78" i="4"/>
  <c r="O274" i="4" s="1"/>
  <c r="AJ79" i="4"/>
  <c r="O275" i="4" s="1"/>
  <c r="AJ80" i="4"/>
  <c r="O276" i="4" s="1"/>
  <c r="AJ81" i="4"/>
  <c r="AJ82" i="4"/>
  <c r="AJ83" i="4"/>
  <c r="AJ84" i="4"/>
  <c r="AJ85" i="4"/>
  <c r="AJ86" i="4"/>
  <c r="AJ87" i="4"/>
  <c r="AJ88" i="4"/>
  <c r="AJ89" i="4"/>
  <c r="AJ90" i="4"/>
  <c r="AJ91" i="4"/>
  <c r="AJ92" i="4"/>
  <c r="AJ93" i="4"/>
  <c r="O268" i="4" s="1"/>
  <c r="AJ94" i="4"/>
  <c r="O269" i="4" s="1"/>
  <c r="R74" i="4"/>
  <c r="R75" i="4"/>
  <c r="R76" i="4"/>
  <c r="R77" i="4"/>
  <c r="R78" i="4"/>
  <c r="R79" i="4"/>
  <c r="R80" i="4"/>
  <c r="R81" i="4"/>
  <c r="R82" i="4"/>
  <c r="R83" i="4"/>
  <c r="R84" i="4"/>
  <c r="R85" i="4"/>
  <c r="R86" i="4"/>
  <c r="R87" i="4"/>
  <c r="R88" i="4"/>
  <c r="R89" i="4"/>
  <c r="R90" i="4"/>
  <c r="R91" i="4"/>
  <c r="R92" i="4"/>
  <c r="R93" i="4"/>
  <c r="R94" i="4"/>
  <c r="G84" i="4"/>
  <c r="J84" i="4" s="1"/>
  <c r="AJ45" i="4"/>
  <c r="O259" i="4" s="1"/>
  <c r="AJ46" i="4"/>
  <c r="O260" i="4" s="1"/>
  <c r="AJ47" i="4"/>
  <c r="AJ48" i="4"/>
  <c r="O261" i="4" s="1"/>
  <c r="AJ49" i="4"/>
  <c r="O262" i="4" s="1"/>
  <c r="AJ50" i="4"/>
  <c r="O263" i="4" s="1"/>
  <c r="AJ51" i="4"/>
  <c r="O264" i="4" s="1"/>
  <c r="AJ52" i="4"/>
  <c r="AJ53" i="4"/>
  <c r="AJ54" i="4"/>
  <c r="AJ55" i="4"/>
  <c r="AJ56" i="4"/>
  <c r="AJ57" i="4"/>
  <c r="AJ58" i="4"/>
  <c r="AJ59" i="4"/>
  <c r="AJ60" i="4"/>
  <c r="AJ61" i="4"/>
  <c r="AJ62" i="4"/>
  <c r="AJ63" i="4"/>
  <c r="AJ64" i="4"/>
  <c r="O256" i="4" s="1"/>
  <c r="AJ65" i="4"/>
  <c r="O257" i="4" s="1"/>
  <c r="R45" i="4"/>
  <c r="R46" i="4"/>
  <c r="R47" i="4"/>
  <c r="R48" i="4"/>
  <c r="R49" i="4"/>
  <c r="R50" i="4"/>
  <c r="R51" i="4"/>
  <c r="R52" i="4"/>
  <c r="R53" i="4"/>
  <c r="R54" i="4"/>
  <c r="R55" i="4"/>
  <c r="R56" i="4"/>
  <c r="R57" i="4"/>
  <c r="R58" i="4"/>
  <c r="R59" i="4"/>
  <c r="R60" i="4"/>
  <c r="R61" i="4"/>
  <c r="R62" i="4"/>
  <c r="R63" i="4"/>
  <c r="R64" i="4"/>
  <c r="R65" i="4"/>
  <c r="G46" i="4"/>
  <c r="G51" i="4"/>
  <c r="H51" i="4" s="1"/>
  <c r="G55" i="4"/>
  <c r="H55" i="4" s="1"/>
  <c r="G59" i="4"/>
  <c r="G63" i="4"/>
  <c r="AJ14" i="4"/>
  <c r="O246" i="4" s="1"/>
  <c r="R14" i="4"/>
  <c r="G14" i="4"/>
  <c r="J14" i="4" s="1"/>
  <c r="AO190" i="5"/>
  <c r="AO191" i="5"/>
  <c r="AO192" i="5"/>
  <c r="AO193" i="5"/>
  <c r="AO194" i="5"/>
  <c r="AO195" i="5"/>
  <c r="AO196" i="5"/>
  <c r="AO197" i="5"/>
  <c r="AO198" i="5"/>
  <c r="AO199" i="5"/>
  <c r="AO200" i="5"/>
  <c r="AO201" i="5"/>
  <c r="AO202" i="5"/>
  <c r="AO203" i="5"/>
  <c r="AO204" i="5"/>
  <c r="AO205" i="5"/>
  <c r="AO206" i="5"/>
  <c r="AO207" i="5"/>
  <c r="AO208" i="5"/>
  <c r="AO209" i="5"/>
  <c r="AO210" i="5"/>
  <c r="AJ190" i="5"/>
  <c r="AJ191" i="5"/>
  <c r="AJ192" i="5"/>
  <c r="AJ193" i="5"/>
  <c r="AJ194" i="5"/>
  <c r="AJ195" i="5"/>
  <c r="AJ196" i="5"/>
  <c r="AJ197" i="5"/>
  <c r="AJ198" i="5"/>
  <c r="AJ199" i="5"/>
  <c r="AJ200" i="5"/>
  <c r="AJ201" i="5"/>
  <c r="AJ202" i="5"/>
  <c r="AJ203" i="5"/>
  <c r="AJ204" i="5"/>
  <c r="AJ205" i="5"/>
  <c r="AJ206" i="5"/>
  <c r="AJ207" i="5"/>
  <c r="AJ208" i="5"/>
  <c r="AJ209" i="5"/>
  <c r="AJ210" i="5"/>
  <c r="AE190" i="5"/>
  <c r="AE191" i="5"/>
  <c r="AE192" i="5"/>
  <c r="AE193" i="5"/>
  <c r="AE194" i="5"/>
  <c r="AE195" i="5"/>
  <c r="AE196" i="5"/>
  <c r="AE197" i="5"/>
  <c r="AE198" i="5"/>
  <c r="AE199" i="5"/>
  <c r="AE200" i="5"/>
  <c r="AE201" i="5"/>
  <c r="AE202" i="5"/>
  <c r="AE203" i="5"/>
  <c r="AE204" i="5"/>
  <c r="AE205" i="5"/>
  <c r="AE206" i="5"/>
  <c r="AE207" i="5"/>
  <c r="AE208" i="5"/>
  <c r="AE209" i="5"/>
  <c r="AE210" i="5"/>
  <c r="Z190" i="5"/>
  <c r="Z191" i="5"/>
  <c r="Z192" i="5"/>
  <c r="Z193" i="5"/>
  <c r="Z194" i="5"/>
  <c r="Z195" i="5"/>
  <c r="Z196" i="5"/>
  <c r="Z197" i="5"/>
  <c r="Z198" i="5"/>
  <c r="Z199" i="5"/>
  <c r="Z200" i="5"/>
  <c r="Z201" i="5"/>
  <c r="Z202" i="5"/>
  <c r="Z203" i="5"/>
  <c r="Z204" i="5"/>
  <c r="Z205" i="5"/>
  <c r="Z206" i="5"/>
  <c r="Z207" i="5"/>
  <c r="Z208" i="5"/>
  <c r="Z209" i="5"/>
  <c r="Z210" i="5"/>
  <c r="U190" i="5"/>
  <c r="U191" i="5"/>
  <c r="U192" i="5"/>
  <c r="U193" i="5"/>
  <c r="U194" i="5"/>
  <c r="U195" i="5"/>
  <c r="U196" i="5"/>
  <c r="U197" i="5"/>
  <c r="U198" i="5"/>
  <c r="U199" i="5"/>
  <c r="U200" i="5"/>
  <c r="U201" i="5"/>
  <c r="U202" i="5"/>
  <c r="U203" i="5"/>
  <c r="U204" i="5"/>
  <c r="U205" i="5"/>
  <c r="U206" i="5"/>
  <c r="U207" i="5"/>
  <c r="U208" i="5"/>
  <c r="U209" i="5"/>
  <c r="U210" i="5"/>
  <c r="R190" i="5"/>
  <c r="R191" i="5"/>
  <c r="R192" i="5"/>
  <c r="R193" i="5"/>
  <c r="R194" i="5"/>
  <c r="R195" i="5"/>
  <c r="R196" i="5"/>
  <c r="R197" i="5"/>
  <c r="R198" i="5"/>
  <c r="R199" i="5"/>
  <c r="R200" i="5"/>
  <c r="R201" i="5"/>
  <c r="R202" i="5"/>
  <c r="R203" i="5"/>
  <c r="R204" i="5"/>
  <c r="R205" i="5"/>
  <c r="R206" i="5"/>
  <c r="R207" i="5"/>
  <c r="R208" i="5"/>
  <c r="R209" i="5"/>
  <c r="R210" i="5"/>
  <c r="G190" i="5"/>
  <c r="H190" i="5" s="1"/>
  <c r="G191" i="5"/>
  <c r="J191" i="5" s="1"/>
  <c r="G192" i="5"/>
  <c r="G193" i="5"/>
  <c r="J193" i="5" s="1"/>
  <c r="G194" i="5"/>
  <c r="H194" i="5" s="1"/>
  <c r="G195" i="5"/>
  <c r="J195" i="5" s="1"/>
  <c r="K195" i="5" s="1"/>
  <c r="G196" i="5"/>
  <c r="G197" i="5"/>
  <c r="J197" i="5" s="1"/>
  <c r="G198" i="5"/>
  <c r="H198" i="5" s="1"/>
  <c r="G199" i="5"/>
  <c r="J199" i="5" s="1"/>
  <c r="G200" i="5"/>
  <c r="G201" i="5"/>
  <c r="J201" i="5" s="1"/>
  <c r="G202" i="5"/>
  <c r="H202" i="5" s="1"/>
  <c r="G203" i="5"/>
  <c r="J203" i="5" s="1"/>
  <c r="K203" i="5" s="1"/>
  <c r="G204" i="5"/>
  <c r="G205" i="5"/>
  <c r="J205" i="5" s="1"/>
  <c r="G206" i="5"/>
  <c r="H206" i="5" s="1"/>
  <c r="G207" i="5"/>
  <c r="J207" i="5" s="1"/>
  <c r="G208" i="5"/>
  <c r="G209" i="5"/>
  <c r="J209" i="5" s="1"/>
  <c r="G210" i="5"/>
  <c r="H210" i="5" s="1"/>
  <c r="AO161" i="5"/>
  <c r="AO162" i="5"/>
  <c r="AO163" i="5"/>
  <c r="AO164" i="5"/>
  <c r="AO165" i="5"/>
  <c r="AO166" i="5"/>
  <c r="AO167" i="5"/>
  <c r="AO168" i="5"/>
  <c r="AO169" i="5"/>
  <c r="AO170" i="5"/>
  <c r="AO171" i="5"/>
  <c r="AO172" i="5"/>
  <c r="AO173" i="5"/>
  <c r="AO174" i="5"/>
  <c r="AO175" i="5"/>
  <c r="AO176" i="5"/>
  <c r="AO177" i="5"/>
  <c r="AO178" i="5"/>
  <c r="AO179" i="5"/>
  <c r="AO180" i="5"/>
  <c r="AO181" i="5"/>
  <c r="AJ161" i="5"/>
  <c r="AJ162" i="5"/>
  <c r="AJ163" i="5"/>
  <c r="AJ164" i="5"/>
  <c r="AJ165" i="5"/>
  <c r="AJ166" i="5"/>
  <c r="AJ167" i="5"/>
  <c r="AJ168" i="5"/>
  <c r="AJ169" i="5"/>
  <c r="AJ170" i="5"/>
  <c r="AJ171" i="5"/>
  <c r="AJ172" i="5"/>
  <c r="AJ173" i="5"/>
  <c r="AJ174" i="5"/>
  <c r="AJ175" i="5"/>
  <c r="AJ176" i="5"/>
  <c r="AJ177" i="5"/>
  <c r="AJ178" i="5"/>
  <c r="AJ179" i="5"/>
  <c r="AJ180" i="5"/>
  <c r="AJ181" i="5"/>
  <c r="AE161" i="5"/>
  <c r="AE162" i="5"/>
  <c r="AE163" i="5"/>
  <c r="AE164" i="5"/>
  <c r="AE165" i="5"/>
  <c r="AE166" i="5"/>
  <c r="AE167" i="5"/>
  <c r="AE168" i="5"/>
  <c r="AE169" i="5"/>
  <c r="AE170" i="5"/>
  <c r="AE171" i="5"/>
  <c r="AE172" i="5"/>
  <c r="AE173" i="5"/>
  <c r="AE174" i="5"/>
  <c r="AE175" i="5"/>
  <c r="AE176" i="5"/>
  <c r="AE177" i="5"/>
  <c r="AE178" i="5"/>
  <c r="AE179" i="5"/>
  <c r="AE180" i="5"/>
  <c r="AE181" i="5"/>
  <c r="Z161" i="5"/>
  <c r="Z162" i="5"/>
  <c r="Z163" i="5"/>
  <c r="Z164" i="5"/>
  <c r="Z165" i="5"/>
  <c r="Z166" i="5"/>
  <c r="Z167" i="5"/>
  <c r="Z168" i="5"/>
  <c r="Z169" i="5"/>
  <c r="Z170" i="5"/>
  <c r="Z171" i="5"/>
  <c r="Z172" i="5"/>
  <c r="Z173" i="5"/>
  <c r="Z174" i="5"/>
  <c r="Z175" i="5"/>
  <c r="Z176" i="5"/>
  <c r="Z177" i="5"/>
  <c r="Z178" i="5"/>
  <c r="Z179" i="5"/>
  <c r="Z180" i="5"/>
  <c r="Z181" i="5"/>
  <c r="U161" i="5"/>
  <c r="U162" i="5"/>
  <c r="U163" i="5"/>
  <c r="U164" i="5"/>
  <c r="U165" i="5"/>
  <c r="U166" i="5"/>
  <c r="U167" i="5"/>
  <c r="U168" i="5"/>
  <c r="U169" i="5"/>
  <c r="U170" i="5"/>
  <c r="U171" i="5"/>
  <c r="U172" i="5"/>
  <c r="U173" i="5"/>
  <c r="U174" i="5"/>
  <c r="U175" i="5"/>
  <c r="U176" i="5"/>
  <c r="U177" i="5"/>
  <c r="U178" i="5"/>
  <c r="U179" i="5"/>
  <c r="U180" i="5"/>
  <c r="U181" i="5"/>
  <c r="R161" i="5"/>
  <c r="R162" i="5"/>
  <c r="R163" i="5"/>
  <c r="R164" i="5"/>
  <c r="R165" i="5"/>
  <c r="R166" i="5"/>
  <c r="R167" i="5"/>
  <c r="R168" i="5"/>
  <c r="R169" i="5"/>
  <c r="R170" i="5"/>
  <c r="R171" i="5"/>
  <c r="R172" i="5"/>
  <c r="R173" i="5"/>
  <c r="R174" i="5"/>
  <c r="R175" i="5"/>
  <c r="R176" i="5"/>
  <c r="R177" i="5"/>
  <c r="R178" i="5"/>
  <c r="R179" i="5"/>
  <c r="R180" i="5"/>
  <c r="R181" i="5"/>
  <c r="G161" i="5"/>
  <c r="J161" i="5" s="1"/>
  <c r="G162" i="5"/>
  <c r="J162" i="5" s="1"/>
  <c r="K162" i="5" s="1"/>
  <c r="G163" i="5"/>
  <c r="G164" i="5"/>
  <c r="H164" i="5" s="1"/>
  <c r="G165" i="5"/>
  <c r="H165" i="5" s="1"/>
  <c r="G166" i="5"/>
  <c r="J166" i="5" s="1"/>
  <c r="K166" i="5" s="1"/>
  <c r="G167" i="5"/>
  <c r="G168" i="5"/>
  <c r="H168" i="5" s="1"/>
  <c r="G169" i="5"/>
  <c r="J169" i="5" s="1"/>
  <c r="G170" i="5"/>
  <c r="J170" i="5" s="1"/>
  <c r="K170" i="5" s="1"/>
  <c r="G171" i="5"/>
  <c r="G172" i="5"/>
  <c r="H172" i="5" s="1"/>
  <c r="G173" i="5"/>
  <c r="J173" i="5" s="1"/>
  <c r="G174" i="5"/>
  <c r="J174" i="5" s="1"/>
  <c r="K174" i="5" s="1"/>
  <c r="G175" i="5"/>
  <c r="G176" i="5"/>
  <c r="H176" i="5" s="1"/>
  <c r="G177" i="5"/>
  <c r="J177" i="5" s="1"/>
  <c r="G178" i="5"/>
  <c r="J178" i="5" s="1"/>
  <c r="K178" i="5" s="1"/>
  <c r="G179" i="5"/>
  <c r="G180" i="5"/>
  <c r="H180" i="5" s="1"/>
  <c r="G181" i="5"/>
  <c r="H181" i="5" s="1"/>
  <c r="AO132" i="5"/>
  <c r="AO133" i="5"/>
  <c r="AO134" i="5"/>
  <c r="AO135" i="5"/>
  <c r="AO136" i="5"/>
  <c r="AO137" i="5"/>
  <c r="AO138" i="5"/>
  <c r="AO139" i="5"/>
  <c r="AO140" i="5"/>
  <c r="AO141" i="5"/>
  <c r="AO142" i="5"/>
  <c r="AO143" i="5"/>
  <c r="AO144" i="5"/>
  <c r="AO145" i="5"/>
  <c r="AO146" i="5"/>
  <c r="AO147" i="5"/>
  <c r="AO148" i="5"/>
  <c r="AO149" i="5"/>
  <c r="AO150" i="5"/>
  <c r="AO151" i="5"/>
  <c r="AO152" i="5"/>
  <c r="AJ132" i="5"/>
  <c r="AJ133" i="5"/>
  <c r="AJ134" i="5"/>
  <c r="AJ135" i="5"/>
  <c r="AJ136" i="5"/>
  <c r="AJ137" i="5"/>
  <c r="AJ138" i="5"/>
  <c r="AJ139" i="5"/>
  <c r="AJ140" i="5"/>
  <c r="AJ141" i="5"/>
  <c r="AJ142" i="5"/>
  <c r="AJ143" i="5"/>
  <c r="AJ144" i="5"/>
  <c r="AJ145" i="5"/>
  <c r="AJ146" i="5"/>
  <c r="AJ147" i="5"/>
  <c r="AJ148" i="5"/>
  <c r="AJ149" i="5"/>
  <c r="AJ150" i="5"/>
  <c r="AJ151" i="5"/>
  <c r="AJ152" i="5"/>
  <c r="AE132" i="5"/>
  <c r="AE133" i="5"/>
  <c r="AE134" i="5"/>
  <c r="AE135" i="5"/>
  <c r="AE136" i="5"/>
  <c r="AE137" i="5"/>
  <c r="AE138" i="5"/>
  <c r="AE139" i="5"/>
  <c r="AE140" i="5"/>
  <c r="AE141" i="5"/>
  <c r="AE142" i="5"/>
  <c r="AE143" i="5"/>
  <c r="AE144" i="5"/>
  <c r="AE145" i="5"/>
  <c r="AE146" i="5"/>
  <c r="AE147" i="5"/>
  <c r="AE148" i="5"/>
  <c r="AE149" i="5"/>
  <c r="AE150" i="5"/>
  <c r="AE151" i="5"/>
  <c r="AE152" i="5"/>
  <c r="Z132" i="5"/>
  <c r="Z133" i="5"/>
  <c r="Z134" i="5"/>
  <c r="Z135" i="5"/>
  <c r="Z136" i="5"/>
  <c r="Z137" i="5"/>
  <c r="Z138" i="5"/>
  <c r="Z139" i="5"/>
  <c r="Z140" i="5"/>
  <c r="Z141" i="5"/>
  <c r="Z142" i="5"/>
  <c r="Z143" i="5"/>
  <c r="Z144" i="5"/>
  <c r="Z145" i="5"/>
  <c r="Z146" i="5"/>
  <c r="Z147" i="5"/>
  <c r="Z148" i="5"/>
  <c r="Z149" i="5"/>
  <c r="Z150" i="5"/>
  <c r="Z151" i="5"/>
  <c r="Z152" i="5"/>
  <c r="U132" i="5"/>
  <c r="U133" i="5"/>
  <c r="U134" i="5"/>
  <c r="U135" i="5"/>
  <c r="U136" i="5"/>
  <c r="U137" i="5"/>
  <c r="U138" i="5"/>
  <c r="U139" i="5"/>
  <c r="U140" i="5"/>
  <c r="U141" i="5"/>
  <c r="U142" i="5"/>
  <c r="U143" i="5"/>
  <c r="U144" i="5"/>
  <c r="U145" i="5"/>
  <c r="U146" i="5"/>
  <c r="U147" i="5"/>
  <c r="U148" i="5"/>
  <c r="U149" i="5"/>
  <c r="U150" i="5"/>
  <c r="U151" i="5"/>
  <c r="U152" i="5"/>
  <c r="R132" i="5"/>
  <c r="R133" i="5"/>
  <c r="R134" i="5"/>
  <c r="R135" i="5"/>
  <c r="R136" i="5"/>
  <c r="R137" i="5"/>
  <c r="R138" i="5"/>
  <c r="R139" i="5"/>
  <c r="R140" i="5"/>
  <c r="R141" i="5"/>
  <c r="R142" i="5"/>
  <c r="R143" i="5"/>
  <c r="R144" i="5"/>
  <c r="R145" i="5"/>
  <c r="R146" i="5"/>
  <c r="R147" i="5"/>
  <c r="R148" i="5"/>
  <c r="R149" i="5"/>
  <c r="R150" i="5"/>
  <c r="R151" i="5"/>
  <c r="R152" i="5"/>
  <c r="J133" i="5"/>
  <c r="J149" i="5"/>
  <c r="H145" i="5"/>
  <c r="V37" i="30" l="1"/>
  <c r="R33" i="30"/>
  <c r="V33" i="30" s="1"/>
  <c r="R38" i="30"/>
  <c r="H141" i="5"/>
  <c r="H137" i="5"/>
  <c r="E135" i="22"/>
  <c r="E136" i="22" s="1"/>
  <c r="D33" i="27"/>
  <c r="D30" i="27"/>
  <c r="D18" i="27"/>
  <c r="D26" i="27"/>
  <c r="D14" i="27"/>
  <c r="D16" i="27"/>
  <c r="D29" i="27"/>
  <c r="D25" i="27"/>
  <c r="D21" i="27"/>
  <c r="D17" i="27"/>
  <c r="D13" i="27"/>
  <c r="D20" i="27"/>
  <c r="D22" i="27"/>
  <c r="D31" i="27"/>
  <c r="D27" i="27"/>
  <c r="D23" i="27"/>
  <c r="D19" i="27"/>
  <c r="D15" i="27"/>
  <c r="D68" i="22"/>
  <c r="D69" i="22" s="1"/>
  <c r="L68" i="22"/>
  <c r="L69" i="22" s="1"/>
  <c r="P68" i="22"/>
  <c r="P69" i="22" s="1"/>
  <c r="X68" i="22"/>
  <c r="X69" i="22" s="1"/>
  <c r="T68" i="22"/>
  <c r="T69" i="22" s="1"/>
  <c r="AB68" i="22"/>
  <c r="AB69" i="22" s="1"/>
  <c r="X135" i="22"/>
  <c r="X136" i="22" s="1"/>
  <c r="L135" i="22"/>
  <c r="L136" i="22" s="1"/>
  <c r="T135" i="22"/>
  <c r="AB201" i="22"/>
  <c r="AB202" i="22" s="1"/>
  <c r="L102" i="22"/>
  <c r="L103" i="22" s="1"/>
  <c r="P102" i="22"/>
  <c r="P103" i="22" s="1"/>
  <c r="T102" i="22"/>
  <c r="T103" i="22" s="1"/>
  <c r="AB102" i="22"/>
  <c r="AB103" i="22" s="1"/>
  <c r="AA168" i="22"/>
  <c r="AA169" i="22" s="1"/>
  <c r="AA235" i="22"/>
  <c r="AA236" i="22" s="1"/>
  <c r="P135" i="22"/>
  <c r="AB135" i="22"/>
  <c r="AB136" i="22" s="1"/>
  <c r="AB168" i="22"/>
  <c r="AB169" i="22" s="1"/>
  <c r="AB235" i="22"/>
  <c r="AB236" i="22" s="1"/>
  <c r="K235" i="22"/>
  <c r="K236" i="22" s="1"/>
  <c r="O235" i="22"/>
  <c r="O236" i="22" s="1"/>
  <c r="S235" i="22"/>
  <c r="S236" i="22" s="1"/>
  <c r="W235" i="22"/>
  <c r="W236" i="22" s="1"/>
  <c r="L235" i="22"/>
  <c r="L236" i="22" s="1"/>
  <c r="P235" i="22"/>
  <c r="P236" i="22" s="1"/>
  <c r="T235" i="22"/>
  <c r="T236" i="22" s="1"/>
  <c r="X235" i="22"/>
  <c r="X236" i="22" s="1"/>
  <c r="O201" i="22"/>
  <c r="O202" i="22" s="1"/>
  <c r="L201" i="22"/>
  <c r="L202" i="22" s="1"/>
  <c r="P201" i="22"/>
  <c r="P202" i="22" s="1"/>
  <c r="T201" i="22"/>
  <c r="T202" i="22" s="1"/>
  <c r="X201" i="22"/>
  <c r="X202" i="22" s="1"/>
  <c r="K168" i="22"/>
  <c r="K169" i="22" s="1"/>
  <c r="O168" i="22"/>
  <c r="O169" i="22" s="1"/>
  <c r="S168" i="22"/>
  <c r="S169" i="22" s="1"/>
  <c r="W168" i="22"/>
  <c r="W169" i="22" s="1"/>
  <c r="L168" i="22"/>
  <c r="L169" i="22" s="1"/>
  <c r="P168" i="22"/>
  <c r="P169" i="22" s="1"/>
  <c r="T168" i="22"/>
  <c r="T169" i="22" s="1"/>
  <c r="X168" i="22"/>
  <c r="X169" i="22" s="1"/>
  <c r="X102" i="22"/>
  <c r="X103" i="22" s="1"/>
  <c r="I121" i="27"/>
  <c r="H235" i="22"/>
  <c r="H236" i="22" s="1"/>
  <c r="D201" i="22"/>
  <c r="D202" i="22" s="1"/>
  <c r="H201" i="22"/>
  <c r="H202" i="22" s="1"/>
  <c r="G168" i="22"/>
  <c r="G169" i="22" s="1"/>
  <c r="H68" i="22"/>
  <c r="G235" i="22"/>
  <c r="G236" i="22" s="1"/>
  <c r="D235" i="22"/>
  <c r="D236" i="22" s="1"/>
  <c r="D168" i="22"/>
  <c r="D169" i="22" s="1"/>
  <c r="H168" i="22"/>
  <c r="H169" i="22" s="1"/>
  <c r="D135" i="22"/>
  <c r="H135" i="22"/>
  <c r="D102" i="22"/>
  <c r="D103" i="22" s="1"/>
  <c r="H102" i="22"/>
  <c r="H103" i="22" s="1"/>
  <c r="D77" i="22"/>
  <c r="D79" i="22" s="1"/>
  <c r="D112" i="22" s="1"/>
  <c r="G68" i="22"/>
  <c r="K68" i="22"/>
  <c r="O68" i="22"/>
  <c r="O69" i="22" s="1"/>
  <c r="S68" i="22"/>
  <c r="W68" i="22"/>
  <c r="W69" i="22" s="1"/>
  <c r="AA68" i="22"/>
  <c r="I135" i="22"/>
  <c r="I136" i="22" s="1"/>
  <c r="M135" i="22"/>
  <c r="M136" i="22" s="1"/>
  <c r="Q135" i="22"/>
  <c r="U135" i="22"/>
  <c r="U136" i="22" s="1"/>
  <c r="Y135" i="22"/>
  <c r="Y136" i="22" s="1"/>
  <c r="F168" i="22"/>
  <c r="F169" i="22" s="1"/>
  <c r="J168" i="22"/>
  <c r="J169" i="22" s="1"/>
  <c r="N168" i="22"/>
  <c r="N169" i="22" s="1"/>
  <c r="R168" i="22"/>
  <c r="R169" i="22" s="1"/>
  <c r="V168" i="22"/>
  <c r="V169" i="22" s="1"/>
  <c r="Z168" i="22"/>
  <c r="Z169" i="22" s="1"/>
  <c r="F201" i="22"/>
  <c r="F202" i="22" s="1"/>
  <c r="J201" i="22"/>
  <c r="J202" i="22" s="1"/>
  <c r="N201" i="22"/>
  <c r="N202" i="22" s="1"/>
  <c r="R201" i="22"/>
  <c r="R202" i="22" s="1"/>
  <c r="V201" i="22"/>
  <c r="V202" i="22" s="1"/>
  <c r="Z201" i="22"/>
  <c r="Z202" i="22" s="1"/>
  <c r="E235" i="22"/>
  <c r="I235" i="22"/>
  <c r="I236" i="22" s="1"/>
  <c r="M235" i="22"/>
  <c r="Q235" i="22"/>
  <c r="Q236" i="22" s="1"/>
  <c r="U235" i="22"/>
  <c r="U236" i="22" s="1"/>
  <c r="Y235" i="22"/>
  <c r="Y236" i="22" s="1"/>
  <c r="E102" i="22"/>
  <c r="E103" i="22" s="1"/>
  <c r="I102" i="22"/>
  <c r="I103" i="22" s="1"/>
  <c r="M102" i="22"/>
  <c r="M103" i="22" s="1"/>
  <c r="Q102" i="22"/>
  <c r="Q103" i="22" s="1"/>
  <c r="U102" i="22"/>
  <c r="U103" i="22" s="1"/>
  <c r="Y102" i="22"/>
  <c r="Y103" i="22" s="1"/>
  <c r="F135" i="22"/>
  <c r="J135" i="22"/>
  <c r="J136" i="22" s="1"/>
  <c r="N135" i="22"/>
  <c r="R135" i="22"/>
  <c r="V135" i="22"/>
  <c r="Z135" i="22"/>
  <c r="Z136" i="22" s="1"/>
  <c r="G201" i="22"/>
  <c r="G202" i="22" s="1"/>
  <c r="K201" i="22"/>
  <c r="K202" i="22" s="1"/>
  <c r="S201" i="22"/>
  <c r="S202" i="22" s="1"/>
  <c r="W201" i="22"/>
  <c r="W202" i="22" s="1"/>
  <c r="AA201" i="22"/>
  <c r="AA202" i="22" s="1"/>
  <c r="F235" i="22"/>
  <c r="J235" i="22"/>
  <c r="N235" i="22"/>
  <c r="N236" i="22" s="1"/>
  <c r="R235" i="22"/>
  <c r="R236" i="22" s="1"/>
  <c r="V235" i="22"/>
  <c r="V236" i="22" s="1"/>
  <c r="Z235" i="22"/>
  <c r="E68" i="22"/>
  <c r="E69" i="22" s="1"/>
  <c r="I68" i="22"/>
  <c r="I69" i="22" s="1"/>
  <c r="M68" i="22"/>
  <c r="M69" i="22" s="1"/>
  <c r="Q68" i="22"/>
  <c r="U68" i="22"/>
  <c r="U69" i="22" s="1"/>
  <c r="Y68" i="22"/>
  <c r="F102" i="22"/>
  <c r="F103" i="22" s="1"/>
  <c r="J102" i="22"/>
  <c r="J103" i="22" s="1"/>
  <c r="N102" i="22"/>
  <c r="N103" i="22" s="1"/>
  <c r="R102" i="22"/>
  <c r="R103" i="22" s="1"/>
  <c r="V102" i="22"/>
  <c r="V103" i="22" s="1"/>
  <c r="Z102" i="22"/>
  <c r="Z103" i="22" s="1"/>
  <c r="G135" i="22"/>
  <c r="K135" i="22"/>
  <c r="K136" i="22" s="1"/>
  <c r="O135" i="22"/>
  <c r="S135" i="22"/>
  <c r="S136" i="22" s="1"/>
  <c r="W135" i="22"/>
  <c r="AA135" i="22"/>
  <c r="F68" i="22"/>
  <c r="J68" i="22"/>
  <c r="N68" i="22"/>
  <c r="R68" i="22"/>
  <c r="V68" i="22"/>
  <c r="V69" i="22" s="1"/>
  <c r="Z68" i="22"/>
  <c r="G102" i="22"/>
  <c r="G103" i="22" s="1"/>
  <c r="K102" i="22"/>
  <c r="K103" i="22" s="1"/>
  <c r="O102" i="22"/>
  <c r="O103" i="22" s="1"/>
  <c r="S102" i="22"/>
  <c r="S103" i="22" s="1"/>
  <c r="W102" i="22"/>
  <c r="W103" i="22" s="1"/>
  <c r="AA102" i="22"/>
  <c r="AA103" i="22" s="1"/>
  <c r="E168" i="22"/>
  <c r="E169" i="22" s="1"/>
  <c r="I168" i="22"/>
  <c r="I169" i="22" s="1"/>
  <c r="M168" i="22"/>
  <c r="M169" i="22" s="1"/>
  <c r="Q168" i="22"/>
  <c r="Q169" i="22" s="1"/>
  <c r="U168" i="22"/>
  <c r="U169" i="22" s="1"/>
  <c r="Y168" i="22"/>
  <c r="Y169" i="22" s="1"/>
  <c r="E201" i="22"/>
  <c r="E202" i="22" s="1"/>
  <c r="I201" i="22"/>
  <c r="I202" i="22" s="1"/>
  <c r="M201" i="22"/>
  <c r="M202" i="22" s="1"/>
  <c r="Q201" i="22"/>
  <c r="Q202" i="22" s="1"/>
  <c r="U201" i="22"/>
  <c r="U202" i="22" s="1"/>
  <c r="Y201" i="22"/>
  <c r="Y202" i="22" s="1"/>
  <c r="D35" i="13"/>
  <c r="D19" i="13"/>
  <c r="D36" i="5"/>
  <c r="U21" i="5"/>
  <c r="Z21" i="5"/>
  <c r="J60" i="5"/>
  <c r="M60" i="5" s="1"/>
  <c r="P60" i="5" s="1"/>
  <c r="S60" i="5" s="1"/>
  <c r="Z28" i="5"/>
  <c r="D49" i="13"/>
  <c r="Q244" i="22"/>
  <c r="L141" i="13"/>
  <c r="L137" i="13"/>
  <c r="L133" i="13"/>
  <c r="J147" i="13"/>
  <c r="J143" i="13"/>
  <c r="J139" i="13"/>
  <c r="J135" i="13"/>
  <c r="F135" i="13"/>
  <c r="J149" i="13"/>
  <c r="J133" i="13"/>
  <c r="T152" i="13"/>
  <c r="T148" i="13"/>
  <c r="T144" i="13"/>
  <c r="T140" i="13"/>
  <c r="T136" i="13"/>
  <c r="T132" i="13"/>
  <c r="H151" i="13"/>
  <c r="V150" i="13"/>
  <c r="V134" i="13"/>
  <c r="F151" i="13"/>
  <c r="F150" i="13"/>
  <c r="M146" i="13"/>
  <c r="M142" i="13"/>
  <c r="M138" i="13"/>
  <c r="F134" i="13"/>
  <c r="F149" i="13"/>
  <c r="F145" i="13"/>
  <c r="F141" i="13"/>
  <c r="F137" i="13"/>
  <c r="F133" i="13"/>
  <c r="J145" i="13"/>
  <c r="P148" i="13"/>
  <c r="P144" i="13"/>
  <c r="P132" i="13"/>
  <c r="V152" i="13"/>
  <c r="V148" i="13"/>
  <c r="V144" i="13"/>
  <c r="V140" i="13"/>
  <c r="V136" i="13"/>
  <c r="V132" i="13"/>
  <c r="J152" i="13"/>
  <c r="J148" i="13"/>
  <c r="J144" i="13"/>
  <c r="J140" i="13"/>
  <c r="J136" i="13"/>
  <c r="J132" i="13"/>
  <c r="X152" i="13"/>
  <c r="X140" i="13"/>
  <c r="X136" i="13"/>
  <c r="F147" i="13"/>
  <c r="F143" i="13"/>
  <c r="F139" i="13"/>
  <c r="J141" i="13"/>
  <c r="L151" i="13"/>
  <c r="L147" i="13"/>
  <c r="L143" i="13"/>
  <c r="L139" i="13"/>
  <c r="L135" i="13"/>
  <c r="R150" i="13"/>
  <c r="R146" i="13"/>
  <c r="R142" i="13"/>
  <c r="R138" i="13"/>
  <c r="R134" i="13"/>
  <c r="T149" i="13"/>
  <c r="T145" i="13"/>
  <c r="T141" i="13"/>
  <c r="T137" i="13"/>
  <c r="T133" i="13"/>
  <c r="V146" i="13"/>
  <c r="V142" i="13"/>
  <c r="V138" i="13"/>
  <c r="X151" i="13"/>
  <c r="X147" i="13"/>
  <c r="X143" i="13"/>
  <c r="X139" i="13"/>
  <c r="X135" i="13"/>
  <c r="H141" i="13"/>
  <c r="M134" i="13"/>
  <c r="P151" i="13"/>
  <c r="P143" i="13"/>
  <c r="Y143" i="13"/>
  <c r="F152" i="13"/>
  <c r="F148" i="13"/>
  <c r="F144" i="13"/>
  <c r="F140" i="13"/>
  <c r="F136" i="13"/>
  <c r="F132" i="13"/>
  <c r="H150" i="13"/>
  <c r="H146" i="13"/>
  <c r="H142" i="13"/>
  <c r="H138" i="13"/>
  <c r="H134" i="13"/>
  <c r="H133" i="13"/>
  <c r="L150" i="13"/>
  <c r="L146" i="13"/>
  <c r="L142" i="13"/>
  <c r="L138" i="13"/>
  <c r="L134" i="13"/>
  <c r="P150" i="13"/>
  <c r="P146" i="13"/>
  <c r="P142" i="13"/>
  <c r="P138" i="13"/>
  <c r="P134" i="13"/>
  <c r="V151" i="13"/>
  <c r="V147" i="13"/>
  <c r="V143" i="13"/>
  <c r="V139" i="13"/>
  <c r="V135" i="13"/>
  <c r="X150" i="13"/>
  <c r="X146" i="13"/>
  <c r="X142" i="13"/>
  <c r="X138" i="13"/>
  <c r="X134" i="13"/>
  <c r="Y139" i="13"/>
  <c r="P139" i="13"/>
  <c r="X144" i="13"/>
  <c r="H145" i="13"/>
  <c r="H137" i="13"/>
  <c r="L149" i="13"/>
  <c r="L145" i="13"/>
  <c r="P149" i="13"/>
  <c r="P145" i="13"/>
  <c r="P141" i="13"/>
  <c r="P137" i="13"/>
  <c r="P133" i="13"/>
  <c r="R152" i="13"/>
  <c r="R148" i="13"/>
  <c r="R144" i="13"/>
  <c r="R140" i="13"/>
  <c r="R136" i="13"/>
  <c r="R132" i="13"/>
  <c r="Y151" i="13"/>
  <c r="Y135" i="13"/>
  <c r="P147" i="13"/>
  <c r="P135" i="13"/>
  <c r="H152" i="13"/>
  <c r="H149" i="13"/>
  <c r="M150" i="13"/>
  <c r="R151" i="13"/>
  <c r="R147" i="13"/>
  <c r="R143" i="13"/>
  <c r="R139" i="13"/>
  <c r="R135" i="13"/>
  <c r="T150" i="13"/>
  <c r="T146" i="13"/>
  <c r="T142" i="13"/>
  <c r="T138" i="13"/>
  <c r="T134" i="13"/>
  <c r="Y152" i="13"/>
  <c r="Y148" i="13"/>
  <c r="Y144" i="13"/>
  <c r="Y140" i="13"/>
  <c r="Y136" i="13"/>
  <c r="Y132" i="13"/>
  <c r="X148" i="13"/>
  <c r="X132" i="13"/>
  <c r="Y147" i="13"/>
  <c r="F146" i="13"/>
  <c r="F142" i="13"/>
  <c r="F138" i="13"/>
  <c r="H147" i="13"/>
  <c r="H139" i="13"/>
  <c r="J150" i="13"/>
  <c r="J146" i="13"/>
  <c r="J142" i="13"/>
  <c r="J138" i="13"/>
  <c r="J134" i="13"/>
  <c r="J151" i="13"/>
  <c r="J137" i="13"/>
  <c r="L152" i="13"/>
  <c r="M152" i="13"/>
  <c r="L148" i="13"/>
  <c r="M148" i="13"/>
  <c r="L144" i="13"/>
  <c r="M144" i="13"/>
  <c r="L140" i="13"/>
  <c r="M140" i="13"/>
  <c r="L136" i="13"/>
  <c r="M136" i="13"/>
  <c r="L132" i="13"/>
  <c r="M132" i="13"/>
  <c r="P140" i="13"/>
  <c r="R149" i="13"/>
  <c r="R145" i="13"/>
  <c r="R141" i="13"/>
  <c r="R137" i="13"/>
  <c r="R133" i="13"/>
  <c r="M141" i="13"/>
  <c r="M133" i="13"/>
  <c r="H148" i="13"/>
  <c r="H144" i="13"/>
  <c r="H140" i="13"/>
  <c r="H136" i="13"/>
  <c r="H132" i="13"/>
  <c r="M151" i="13"/>
  <c r="M147" i="13"/>
  <c r="M143" i="13"/>
  <c r="M139" i="13"/>
  <c r="M135" i="13"/>
  <c r="P152" i="13"/>
  <c r="P136" i="13"/>
  <c r="T151" i="13"/>
  <c r="T147" i="13"/>
  <c r="T143" i="13"/>
  <c r="T139" i="13"/>
  <c r="T135" i="13"/>
  <c r="X149" i="13"/>
  <c r="Y149" i="13"/>
  <c r="X145" i="13"/>
  <c r="Y145" i="13"/>
  <c r="X141" i="13"/>
  <c r="Y141" i="13"/>
  <c r="X137" i="13"/>
  <c r="Y137" i="13"/>
  <c r="X133" i="13"/>
  <c r="Y133" i="13"/>
  <c r="M137" i="13"/>
  <c r="H143" i="13"/>
  <c r="H135" i="13"/>
  <c r="V149" i="13"/>
  <c r="V145" i="13"/>
  <c r="V141" i="13"/>
  <c r="V137" i="13"/>
  <c r="V133" i="13"/>
  <c r="M149" i="13"/>
  <c r="M145" i="13"/>
  <c r="Y150" i="13"/>
  <c r="Y146" i="13"/>
  <c r="Y142" i="13"/>
  <c r="Y138" i="13"/>
  <c r="Y134" i="13"/>
  <c r="D18" i="13"/>
  <c r="D28" i="13"/>
  <c r="H29" i="7"/>
  <c r="J68" i="7"/>
  <c r="F35" i="7"/>
  <c r="F31" i="7"/>
  <c r="J23" i="7"/>
  <c r="J98" i="7"/>
  <c r="L34" i="7"/>
  <c r="L30" i="7"/>
  <c r="L22" i="7"/>
  <c r="L18" i="7"/>
  <c r="N36" i="7"/>
  <c r="N32" i="7"/>
  <c r="N24" i="7"/>
  <c r="N20" i="7"/>
  <c r="N16" i="7"/>
  <c r="H35" i="7"/>
  <c r="H31" i="7"/>
  <c r="H27" i="7"/>
  <c r="H23" i="7"/>
  <c r="H19" i="7"/>
  <c r="J33" i="7"/>
  <c r="J29" i="7"/>
  <c r="H98" i="7"/>
  <c r="F33" i="7"/>
  <c r="F29" i="7"/>
  <c r="F25" i="7"/>
  <c r="F21" i="7"/>
  <c r="F17" i="7"/>
  <c r="H34" i="7"/>
  <c r="H30" i="7"/>
  <c r="H26" i="7"/>
  <c r="H22" i="7"/>
  <c r="H18" i="7"/>
  <c r="J36" i="7"/>
  <c r="J32" i="7"/>
  <c r="J28" i="7"/>
  <c r="J24" i="7"/>
  <c r="J20" i="7"/>
  <c r="J16" i="7"/>
  <c r="L35" i="7"/>
  <c r="L31" i="7"/>
  <c r="L27" i="7"/>
  <c r="L23" i="7"/>
  <c r="L19" i="7"/>
  <c r="F68" i="7"/>
  <c r="F98" i="7"/>
  <c r="F158" i="7"/>
  <c r="M35" i="7"/>
  <c r="M31" i="7"/>
  <c r="F27" i="7"/>
  <c r="M23" i="7"/>
  <c r="M19" i="7"/>
  <c r="F36" i="7"/>
  <c r="F32" i="7"/>
  <c r="F28" i="7"/>
  <c r="F24" i="7"/>
  <c r="F20" i="7"/>
  <c r="F16" i="7"/>
  <c r="H25" i="7"/>
  <c r="H21" i="7"/>
  <c r="J35" i="7"/>
  <c r="J31" i="7"/>
  <c r="J27" i="7"/>
  <c r="J19" i="7"/>
  <c r="L128" i="7"/>
  <c r="F19" i="7"/>
  <c r="L98" i="7"/>
  <c r="J128" i="7"/>
  <c r="M34" i="7"/>
  <c r="M30" i="7"/>
  <c r="M26" i="7"/>
  <c r="M22" i="7"/>
  <c r="M18" i="7"/>
  <c r="N34" i="7"/>
  <c r="N30" i="7"/>
  <c r="N26" i="7"/>
  <c r="N22" i="7"/>
  <c r="N18" i="7"/>
  <c r="H68" i="7"/>
  <c r="F128" i="7"/>
  <c r="J188" i="7"/>
  <c r="J218" i="7"/>
  <c r="D168" i="13"/>
  <c r="D172" i="13"/>
  <c r="D180" i="13"/>
  <c r="M33" i="7"/>
  <c r="M29" i="7"/>
  <c r="M25" i="7"/>
  <c r="M21" i="7"/>
  <c r="M17" i="7"/>
  <c r="F34" i="7"/>
  <c r="F30" i="7"/>
  <c r="F26" i="7"/>
  <c r="F22" i="7"/>
  <c r="F18" i="7"/>
  <c r="H36" i="7"/>
  <c r="H32" i="7"/>
  <c r="H28" i="7"/>
  <c r="H24" i="7"/>
  <c r="H20" i="7"/>
  <c r="H16" i="7"/>
  <c r="J26" i="7"/>
  <c r="N33" i="7"/>
  <c r="N29" i="7"/>
  <c r="N25" i="7"/>
  <c r="N21" i="7"/>
  <c r="N17" i="7"/>
  <c r="M27" i="7"/>
  <c r="J158" i="7"/>
  <c r="F23" i="7"/>
  <c r="D164" i="13"/>
  <c r="D176" i="13"/>
  <c r="M36" i="7"/>
  <c r="M32" i="7"/>
  <c r="M28" i="7"/>
  <c r="M24" i="7"/>
  <c r="M20" i="7"/>
  <c r="M16" i="7"/>
  <c r="H33" i="7"/>
  <c r="H17" i="7"/>
  <c r="J25" i="7"/>
  <c r="J21" i="7"/>
  <c r="J17" i="7"/>
  <c r="L36" i="7"/>
  <c r="L32" i="7"/>
  <c r="L28" i="7"/>
  <c r="L24" i="7"/>
  <c r="L20" i="7"/>
  <c r="L16" i="7"/>
  <c r="N28" i="7"/>
  <c r="N158" i="7"/>
  <c r="H188" i="7"/>
  <c r="L26" i="7"/>
  <c r="J34" i="7"/>
  <c r="J30" i="7"/>
  <c r="J22" i="7"/>
  <c r="J18" i="7"/>
  <c r="L33" i="7"/>
  <c r="L29" i="7"/>
  <c r="L25" i="7"/>
  <c r="L21" i="7"/>
  <c r="L17" i="7"/>
  <c r="N35" i="7"/>
  <c r="N31" i="7"/>
  <c r="N27" i="7"/>
  <c r="N23" i="7"/>
  <c r="N19" i="7"/>
  <c r="H128" i="7"/>
  <c r="F188" i="7"/>
  <c r="L218" i="7"/>
  <c r="D166" i="13"/>
  <c r="L68" i="7"/>
  <c r="H158" i="7"/>
  <c r="L158" i="7"/>
  <c r="L188" i="7"/>
  <c r="N218" i="7"/>
  <c r="J171" i="6"/>
  <c r="K171" i="6" s="1"/>
  <c r="AF16" i="7"/>
  <c r="Z36" i="7"/>
  <c r="Z20" i="7"/>
  <c r="Z33" i="7"/>
  <c r="Z29" i="7"/>
  <c r="Z25" i="7"/>
  <c r="Z21" i="7"/>
  <c r="Z17" i="7"/>
  <c r="AF36" i="7"/>
  <c r="AF32" i="7"/>
  <c r="AF28" i="7"/>
  <c r="AF24" i="7"/>
  <c r="AF20" i="7"/>
  <c r="Z32" i="7"/>
  <c r="Z28" i="7"/>
  <c r="Z24" i="7"/>
  <c r="Z16" i="7"/>
  <c r="AF29" i="7"/>
  <c r="AF21" i="7"/>
  <c r="D27" i="13"/>
  <c r="D15" i="13"/>
  <c r="D31" i="13"/>
  <c r="D23" i="13"/>
  <c r="G32" i="6"/>
  <c r="J32" i="6" s="1"/>
  <c r="K32" i="6" s="1"/>
  <c r="G28" i="6"/>
  <c r="J28" i="6" s="1"/>
  <c r="M28" i="6" s="1"/>
  <c r="G24" i="6"/>
  <c r="J24" i="6" s="1"/>
  <c r="K24" i="6" s="1"/>
  <c r="G20" i="6"/>
  <c r="J20" i="6" s="1"/>
  <c r="K20" i="6" s="1"/>
  <c r="G16" i="6"/>
  <c r="J16" i="6" s="1"/>
  <c r="K16" i="6" s="1"/>
  <c r="J210" i="6"/>
  <c r="K210" i="6" s="1"/>
  <c r="J163" i="6"/>
  <c r="K163" i="6" s="1"/>
  <c r="J202" i="6"/>
  <c r="K202" i="6" s="1"/>
  <c r="R25" i="6"/>
  <c r="J194" i="6"/>
  <c r="K194" i="6" s="1"/>
  <c r="AF34" i="7"/>
  <c r="AF30" i="7"/>
  <c r="AF18" i="7"/>
  <c r="J179" i="6"/>
  <c r="K179" i="6" s="1"/>
  <c r="S56" i="7"/>
  <c r="H180" i="6"/>
  <c r="H201" i="6"/>
  <c r="R77" i="7"/>
  <c r="H178" i="6"/>
  <c r="H170" i="6"/>
  <c r="J175" i="6"/>
  <c r="K175" i="6" s="1"/>
  <c r="H207" i="6"/>
  <c r="H199" i="6"/>
  <c r="J206" i="6"/>
  <c r="K206" i="6" s="1"/>
  <c r="D32" i="13"/>
  <c r="D20" i="13"/>
  <c r="R29" i="6"/>
  <c r="R21" i="6"/>
  <c r="R17" i="6"/>
  <c r="H164" i="6"/>
  <c r="H193" i="6"/>
  <c r="H176" i="6"/>
  <c r="H168" i="6"/>
  <c r="H205" i="6"/>
  <c r="H197" i="6"/>
  <c r="R85" i="7"/>
  <c r="S85" i="7" s="1"/>
  <c r="R33" i="6"/>
  <c r="H172" i="6"/>
  <c r="H209" i="6"/>
  <c r="R93" i="7"/>
  <c r="H182" i="6"/>
  <c r="H174" i="6"/>
  <c r="H166" i="6"/>
  <c r="J183" i="6"/>
  <c r="K183" i="6" s="1"/>
  <c r="J167" i="6"/>
  <c r="K167" i="6" s="1"/>
  <c r="H211" i="6"/>
  <c r="H203" i="6"/>
  <c r="H195" i="6"/>
  <c r="J198" i="6"/>
  <c r="K198" i="6" s="1"/>
  <c r="Z30" i="7"/>
  <c r="AF33" i="7"/>
  <c r="AF25" i="7"/>
  <c r="AF17" i="7"/>
  <c r="D24" i="13"/>
  <c r="D16" i="13"/>
  <c r="R35" i="6"/>
  <c r="R31" i="6"/>
  <c r="R27" i="6"/>
  <c r="R23" i="6"/>
  <c r="R19" i="6"/>
  <c r="R15" i="6"/>
  <c r="G34" i="6"/>
  <c r="H34" i="6" s="1"/>
  <c r="G30" i="6"/>
  <c r="H30" i="6" s="1"/>
  <c r="G26" i="6"/>
  <c r="H26" i="6" s="1"/>
  <c r="G22" i="6"/>
  <c r="J22" i="6" s="1"/>
  <c r="G18" i="6"/>
  <c r="H18" i="6" s="1"/>
  <c r="K180" i="6"/>
  <c r="M180" i="6"/>
  <c r="K172" i="6"/>
  <c r="M172" i="6"/>
  <c r="M164" i="6"/>
  <c r="K164" i="6"/>
  <c r="M205" i="6"/>
  <c r="K205" i="6"/>
  <c r="M193" i="6"/>
  <c r="K193" i="6"/>
  <c r="K182" i="6"/>
  <c r="M182" i="6"/>
  <c r="K178" i="6"/>
  <c r="M178" i="6"/>
  <c r="K174" i="6"/>
  <c r="M174" i="6"/>
  <c r="K170" i="6"/>
  <c r="M170" i="6"/>
  <c r="K166" i="6"/>
  <c r="M166" i="6"/>
  <c r="K211" i="6"/>
  <c r="M211" i="6"/>
  <c r="K207" i="6"/>
  <c r="M207" i="6"/>
  <c r="K203" i="6"/>
  <c r="M203" i="6"/>
  <c r="K199" i="6"/>
  <c r="M199" i="6"/>
  <c r="K195" i="6"/>
  <c r="M195" i="6"/>
  <c r="M176" i="6"/>
  <c r="K176" i="6"/>
  <c r="M168" i="6"/>
  <c r="K168" i="6"/>
  <c r="M209" i="6"/>
  <c r="K209" i="6"/>
  <c r="M201" i="6"/>
  <c r="K201" i="6"/>
  <c r="M197" i="6"/>
  <c r="K197" i="6"/>
  <c r="S66" i="7"/>
  <c r="S58" i="7"/>
  <c r="S50" i="7"/>
  <c r="S60" i="7"/>
  <c r="S65" i="7"/>
  <c r="R61" i="7"/>
  <c r="R57" i="7"/>
  <c r="S53" i="7"/>
  <c r="S49" i="7"/>
  <c r="J181" i="6"/>
  <c r="J177" i="6"/>
  <c r="J173" i="6"/>
  <c r="J169" i="6"/>
  <c r="J165" i="6"/>
  <c r="J212" i="6"/>
  <c r="J208" i="6"/>
  <c r="J204" i="6"/>
  <c r="J200" i="6"/>
  <c r="J196" i="6"/>
  <c r="J192" i="6"/>
  <c r="S52" i="7"/>
  <c r="Z34" i="7"/>
  <c r="Z26" i="7"/>
  <c r="Z22" i="7"/>
  <c r="Z18" i="7"/>
  <c r="S62" i="7"/>
  <c r="S54" i="7"/>
  <c r="S64" i="7"/>
  <c r="S48" i="7"/>
  <c r="S63" i="7"/>
  <c r="S47" i="7"/>
  <c r="S89" i="7"/>
  <c r="S88" i="7"/>
  <c r="S84" i="7"/>
  <c r="S94" i="7"/>
  <c r="S90" i="7"/>
  <c r="S86" i="7"/>
  <c r="S82" i="7"/>
  <c r="S78" i="7"/>
  <c r="S97" i="7"/>
  <c r="S81" i="7"/>
  <c r="S127" i="7"/>
  <c r="S119" i="7"/>
  <c r="S115" i="7"/>
  <c r="S111" i="7"/>
  <c r="S124" i="7"/>
  <c r="S108" i="7"/>
  <c r="S120" i="7"/>
  <c r="S216" i="7"/>
  <c r="S212" i="7"/>
  <c r="S208" i="7"/>
  <c r="S204" i="7"/>
  <c r="S200" i="7"/>
  <c r="S209" i="7"/>
  <c r="S125" i="7"/>
  <c r="S121" i="7"/>
  <c r="S117" i="7"/>
  <c r="S113" i="7"/>
  <c r="S109" i="7"/>
  <c r="S116" i="7"/>
  <c r="S112" i="7"/>
  <c r="S183" i="7"/>
  <c r="S167" i="7"/>
  <c r="S179" i="7"/>
  <c r="S178" i="7"/>
  <c r="S185" i="7"/>
  <c r="S181" i="7"/>
  <c r="S177" i="7"/>
  <c r="S173" i="7"/>
  <c r="S169" i="7"/>
  <c r="S175" i="7"/>
  <c r="S174" i="7"/>
  <c r="S184" i="7"/>
  <c r="S180" i="7"/>
  <c r="S172" i="7"/>
  <c r="S168" i="7"/>
  <c r="S187" i="7"/>
  <c r="S171" i="7"/>
  <c r="S215" i="7"/>
  <c r="S207" i="7"/>
  <c r="S203" i="7"/>
  <c r="S199" i="7"/>
  <c r="S205" i="7"/>
  <c r="S214" i="7"/>
  <c r="S210" i="7"/>
  <c r="S206" i="7"/>
  <c r="S202" i="7"/>
  <c r="S198" i="7"/>
  <c r="S217" i="7"/>
  <c r="S201" i="7"/>
  <c r="G33" i="6"/>
  <c r="D33" i="13"/>
  <c r="G29" i="6"/>
  <c r="D29" i="13"/>
  <c r="G25" i="6"/>
  <c r="D25" i="13"/>
  <c r="G21" i="6"/>
  <c r="D21" i="13"/>
  <c r="G17" i="6"/>
  <c r="D17" i="13"/>
  <c r="J35" i="6"/>
  <c r="H35" i="6"/>
  <c r="J19" i="6"/>
  <c r="H19" i="6"/>
  <c r="S213" i="7"/>
  <c r="S197" i="7"/>
  <c r="AF26" i="7"/>
  <c r="AF22" i="7"/>
  <c r="J31" i="6"/>
  <c r="H31" i="6"/>
  <c r="J15" i="6"/>
  <c r="H15" i="6"/>
  <c r="J27" i="6"/>
  <c r="H27" i="6"/>
  <c r="R32" i="6"/>
  <c r="R28" i="6"/>
  <c r="R24" i="6"/>
  <c r="J23" i="6"/>
  <c r="H23" i="6"/>
  <c r="D36" i="6"/>
  <c r="R34" i="6"/>
  <c r="R30" i="6"/>
  <c r="R26" i="6"/>
  <c r="R22" i="6"/>
  <c r="R18" i="6"/>
  <c r="R20" i="6"/>
  <c r="R16" i="6"/>
  <c r="AT60" i="5"/>
  <c r="J152" i="5"/>
  <c r="M152" i="5" s="1"/>
  <c r="N152" i="5" s="1"/>
  <c r="AT118" i="5"/>
  <c r="AT94" i="5"/>
  <c r="AT88" i="5"/>
  <c r="AT61" i="5"/>
  <c r="AT123" i="5"/>
  <c r="AT89" i="5"/>
  <c r="AT64" i="5"/>
  <c r="AT58" i="5"/>
  <c r="K60" i="5"/>
  <c r="AT90" i="5"/>
  <c r="AT63" i="5"/>
  <c r="AT62" i="5"/>
  <c r="K58" i="5"/>
  <c r="AT92" i="5"/>
  <c r="H92" i="5"/>
  <c r="J90" i="5"/>
  <c r="J88" i="5"/>
  <c r="M88" i="5" s="1"/>
  <c r="N88" i="5" s="1"/>
  <c r="J64" i="5"/>
  <c r="H62" i="5"/>
  <c r="J61" i="5"/>
  <c r="M61" i="5" s="1"/>
  <c r="H58" i="5"/>
  <c r="AT93" i="5"/>
  <c r="N62" i="5"/>
  <c r="P62" i="5"/>
  <c r="J123" i="5"/>
  <c r="K123" i="5" s="1"/>
  <c r="J120" i="5"/>
  <c r="M120" i="5" s="1"/>
  <c r="N120" i="5" s="1"/>
  <c r="H119" i="5"/>
  <c r="J94" i="5"/>
  <c r="AT91" i="5"/>
  <c r="J89" i="5"/>
  <c r="K89" i="5" s="1"/>
  <c r="K62" i="5"/>
  <c r="H59" i="5"/>
  <c r="J59" i="5"/>
  <c r="AT122" i="5"/>
  <c r="H122" i="5"/>
  <c r="J93" i="5"/>
  <c r="K93" i="5" s="1"/>
  <c r="AT87" i="5"/>
  <c r="AT65" i="5"/>
  <c r="J65" i="5"/>
  <c r="H63" i="5"/>
  <c r="J63" i="5"/>
  <c r="N60" i="5"/>
  <c r="AT59" i="5"/>
  <c r="N58" i="5"/>
  <c r="P58" i="5"/>
  <c r="AT120" i="5"/>
  <c r="AT121" i="5"/>
  <c r="AT51" i="5"/>
  <c r="AT119" i="5"/>
  <c r="M118" i="5"/>
  <c r="P118" i="5" s="1"/>
  <c r="S118" i="5" s="1"/>
  <c r="AT117" i="5"/>
  <c r="J116" i="5"/>
  <c r="M116" i="5" s="1"/>
  <c r="K92" i="5"/>
  <c r="M92" i="5"/>
  <c r="J91" i="5"/>
  <c r="J87" i="5"/>
  <c r="H121" i="5"/>
  <c r="J121" i="5"/>
  <c r="H118" i="5"/>
  <c r="AT116" i="5"/>
  <c r="H117" i="5"/>
  <c r="J117" i="5"/>
  <c r="H74" i="5"/>
  <c r="M122" i="5"/>
  <c r="K119" i="5"/>
  <c r="M119" i="5"/>
  <c r="H114" i="5"/>
  <c r="S114" i="5"/>
  <c r="AT174" i="5"/>
  <c r="AT169" i="5"/>
  <c r="AT83" i="5"/>
  <c r="AT79" i="5"/>
  <c r="AT75" i="5"/>
  <c r="K110" i="5"/>
  <c r="AT178" i="5"/>
  <c r="AT170" i="5"/>
  <c r="AT181" i="5"/>
  <c r="H136" i="5"/>
  <c r="AT82" i="5"/>
  <c r="AT74" i="5"/>
  <c r="N110" i="5"/>
  <c r="AT110" i="5"/>
  <c r="AT106" i="5"/>
  <c r="AT166" i="5"/>
  <c r="H144" i="5"/>
  <c r="H82" i="5"/>
  <c r="M82" i="5"/>
  <c r="P82" i="5" s="1"/>
  <c r="K82" i="5"/>
  <c r="M74" i="5"/>
  <c r="N74" i="5" s="1"/>
  <c r="K74" i="5"/>
  <c r="J176" i="5"/>
  <c r="M176" i="5" s="1"/>
  <c r="AT177" i="5"/>
  <c r="J206" i="5"/>
  <c r="M206" i="5" s="1"/>
  <c r="AT209" i="5"/>
  <c r="AT205" i="5"/>
  <c r="AT201" i="5"/>
  <c r="AT197" i="5"/>
  <c r="AT193" i="5"/>
  <c r="AT204" i="5"/>
  <c r="AT196" i="5"/>
  <c r="H80" i="5"/>
  <c r="J86" i="5"/>
  <c r="J78" i="5"/>
  <c r="AT86" i="5"/>
  <c r="AT78" i="5"/>
  <c r="H110" i="5"/>
  <c r="J115" i="5"/>
  <c r="K115" i="5" s="1"/>
  <c r="K106" i="5"/>
  <c r="AT109" i="5"/>
  <c r="J55" i="5"/>
  <c r="K55" i="5" s="1"/>
  <c r="J79" i="5"/>
  <c r="M79" i="5" s="1"/>
  <c r="H140" i="5"/>
  <c r="H132" i="5"/>
  <c r="J148" i="5"/>
  <c r="M148" i="5" s="1"/>
  <c r="N148" i="5" s="1"/>
  <c r="J168" i="5"/>
  <c r="M168" i="5" s="1"/>
  <c r="J190" i="5"/>
  <c r="M190" i="5" s="1"/>
  <c r="AT208" i="5"/>
  <c r="AT200" i="5"/>
  <c r="AT192" i="5"/>
  <c r="J83" i="5"/>
  <c r="K83" i="5" s="1"/>
  <c r="J75" i="5"/>
  <c r="K75" i="5" s="1"/>
  <c r="AT85" i="5"/>
  <c r="AT81" i="5"/>
  <c r="AT77" i="5"/>
  <c r="H104" i="5"/>
  <c r="J107" i="5"/>
  <c r="M107" i="5" s="1"/>
  <c r="AT112" i="5"/>
  <c r="AT108" i="5"/>
  <c r="AT149" i="5"/>
  <c r="AT145" i="5"/>
  <c r="AT141" i="5"/>
  <c r="AT137" i="5"/>
  <c r="AT133" i="5"/>
  <c r="H52" i="5"/>
  <c r="AT52" i="5"/>
  <c r="AT53" i="5"/>
  <c r="H84" i="5"/>
  <c r="H76" i="5"/>
  <c r="K114" i="5"/>
  <c r="AT111" i="5"/>
  <c r="H161" i="5"/>
  <c r="H207" i="5"/>
  <c r="H191" i="5"/>
  <c r="H85" i="5"/>
  <c r="J85" i="5"/>
  <c r="H77" i="5"/>
  <c r="J77" i="5"/>
  <c r="AT152" i="5"/>
  <c r="AT148" i="5"/>
  <c r="AT144" i="5"/>
  <c r="AT140" i="5"/>
  <c r="AT136" i="5"/>
  <c r="AT132" i="5"/>
  <c r="H173" i="5"/>
  <c r="J181" i="5"/>
  <c r="K181" i="5" s="1"/>
  <c r="J165" i="5"/>
  <c r="K165" i="5" s="1"/>
  <c r="H205" i="5"/>
  <c r="H197" i="5"/>
  <c r="J202" i="5"/>
  <c r="M202" i="5" s="1"/>
  <c r="M203" i="5"/>
  <c r="N203" i="5" s="1"/>
  <c r="H56" i="5"/>
  <c r="J51" i="5"/>
  <c r="K51" i="5" s="1"/>
  <c r="K84" i="5"/>
  <c r="M84" i="5"/>
  <c r="K80" i="5"/>
  <c r="M80" i="5"/>
  <c r="K76" i="5"/>
  <c r="M76" i="5"/>
  <c r="H81" i="5"/>
  <c r="J81" i="5"/>
  <c r="K140" i="5"/>
  <c r="AT147" i="5"/>
  <c r="AT139" i="5"/>
  <c r="H169" i="5"/>
  <c r="J180" i="5"/>
  <c r="M180" i="5" s="1"/>
  <c r="J172" i="5"/>
  <c r="M172" i="5" s="1"/>
  <c r="J164" i="5"/>
  <c r="M164" i="5" s="1"/>
  <c r="M174" i="5"/>
  <c r="P174" i="5" s="1"/>
  <c r="H203" i="5"/>
  <c r="H195" i="5"/>
  <c r="J198" i="5"/>
  <c r="M198" i="5" s="1"/>
  <c r="AT207" i="5"/>
  <c r="AT203" i="5"/>
  <c r="AT199" i="5"/>
  <c r="AT195" i="5"/>
  <c r="AT191" i="5"/>
  <c r="J47" i="5"/>
  <c r="M47" i="5" s="1"/>
  <c r="AT54" i="5"/>
  <c r="H177" i="5"/>
  <c r="H199" i="5"/>
  <c r="H113" i="5"/>
  <c r="J113" i="5"/>
  <c r="J109" i="5"/>
  <c r="H109" i="5"/>
  <c r="J105" i="5"/>
  <c r="P140" i="5"/>
  <c r="S140" i="5" s="1"/>
  <c r="M166" i="5"/>
  <c r="P166" i="5" s="1"/>
  <c r="AT179" i="5"/>
  <c r="AT175" i="5"/>
  <c r="AT167" i="5"/>
  <c r="H209" i="5"/>
  <c r="H201" i="5"/>
  <c r="H193" i="5"/>
  <c r="J210" i="5"/>
  <c r="K210" i="5" s="1"/>
  <c r="J194" i="5"/>
  <c r="M194" i="5" s="1"/>
  <c r="AT210" i="5"/>
  <c r="AT206" i="5"/>
  <c r="AT202" i="5"/>
  <c r="AT198" i="5"/>
  <c r="AT194" i="5"/>
  <c r="AT190" i="5"/>
  <c r="J112" i="5"/>
  <c r="H112" i="5"/>
  <c r="J108" i="5"/>
  <c r="H108" i="5"/>
  <c r="M104" i="5"/>
  <c r="K104" i="5"/>
  <c r="AT84" i="5"/>
  <c r="AT80" i="5"/>
  <c r="AT76" i="5"/>
  <c r="J111" i="5"/>
  <c r="J103" i="5"/>
  <c r="X110" i="5"/>
  <c r="Q110" i="5"/>
  <c r="Q106" i="5"/>
  <c r="X106" i="5"/>
  <c r="H106" i="5"/>
  <c r="N114" i="5"/>
  <c r="N106" i="5"/>
  <c r="S106" i="5"/>
  <c r="AT103" i="5"/>
  <c r="D45" i="13"/>
  <c r="D87" i="13"/>
  <c r="G54" i="4"/>
  <c r="H54" i="4" s="1"/>
  <c r="D62" i="13"/>
  <c r="D59" i="13"/>
  <c r="D175" i="13"/>
  <c r="H17" i="4"/>
  <c r="J29" i="4"/>
  <c r="M29" i="4" s="1"/>
  <c r="P29" i="4" s="1"/>
  <c r="V29" i="4" s="1"/>
  <c r="J21" i="4"/>
  <c r="M21" i="4" s="1"/>
  <c r="P21" i="4" s="1"/>
  <c r="H33" i="4"/>
  <c r="K23" i="4"/>
  <c r="D174" i="13"/>
  <c r="J34" i="4"/>
  <c r="K34" i="4" s="1"/>
  <c r="J26" i="4"/>
  <c r="M26" i="4" s="1"/>
  <c r="J18" i="4"/>
  <c r="M18" i="4" s="1"/>
  <c r="G50" i="4"/>
  <c r="H50" i="4" s="1"/>
  <c r="D58" i="13"/>
  <c r="D79" i="13"/>
  <c r="D170" i="13"/>
  <c r="H25" i="4"/>
  <c r="D178" i="13"/>
  <c r="D161" i="13"/>
  <c r="J30" i="4"/>
  <c r="K30" i="4" s="1"/>
  <c r="J22" i="4"/>
  <c r="M22" i="4" s="1"/>
  <c r="K27" i="4"/>
  <c r="M34" i="4"/>
  <c r="D165" i="13"/>
  <c r="D78" i="13"/>
  <c r="D82" i="13"/>
  <c r="D169" i="13"/>
  <c r="G53" i="4"/>
  <c r="J53" i="4" s="1"/>
  <c r="G53" i="13" s="1"/>
  <c r="D173" i="13"/>
  <c r="G57" i="4"/>
  <c r="J57" i="4" s="1"/>
  <c r="G57" i="13" s="1"/>
  <c r="D86" i="13"/>
  <c r="D57" i="13"/>
  <c r="D90" i="13"/>
  <c r="D177" i="13"/>
  <c r="D61" i="13"/>
  <c r="D65" i="13"/>
  <c r="D94" i="13"/>
  <c r="J32" i="4"/>
  <c r="H32" i="4"/>
  <c r="J28" i="4"/>
  <c r="H28" i="4"/>
  <c r="J24" i="4"/>
  <c r="H24" i="4"/>
  <c r="J20" i="4"/>
  <c r="H20" i="4"/>
  <c r="J16" i="4"/>
  <c r="G78" i="13" s="1"/>
  <c r="H16" i="4"/>
  <c r="Q33" i="4"/>
  <c r="V33" i="4"/>
  <c r="W33" i="4" s="1"/>
  <c r="Q25" i="4"/>
  <c r="V25" i="4"/>
  <c r="W25" i="4" s="1"/>
  <c r="Q17" i="4"/>
  <c r="V17" i="4"/>
  <c r="Y17" i="4" s="1"/>
  <c r="AB17" i="4" s="1"/>
  <c r="N33" i="4"/>
  <c r="N17" i="4"/>
  <c r="P35" i="4"/>
  <c r="D245" i="4" s="1"/>
  <c r="N35" i="4"/>
  <c r="P31" i="4"/>
  <c r="N31" i="4"/>
  <c r="P27" i="4"/>
  <c r="N27" i="4"/>
  <c r="P23" i="4"/>
  <c r="N23" i="4"/>
  <c r="P19" i="4"/>
  <c r="D250" i="4" s="1"/>
  <c r="N19" i="4"/>
  <c r="P15" i="4"/>
  <c r="D247" i="4" s="1"/>
  <c r="N15" i="4"/>
  <c r="M30" i="4"/>
  <c r="K35" i="4"/>
  <c r="K19" i="4"/>
  <c r="S33" i="4"/>
  <c r="S17" i="4"/>
  <c r="K31" i="4"/>
  <c r="K15" i="4"/>
  <c r="N25" i="4"/>
  <c r="D54" i="13"/>
  <c r="D74" i="13"/>
  <c r="H35" i="4"/>
  <c r="H31" i="4"/>
  <c r="H27" i="4"/>
  <c r="H23" i="4"/>
  <c r="H19" i="4"/>
  <c r="H15" i="4"/>
  <c r="K33" i="4"/>
  <c r="K25" i="4"/>
  <c r="K21" i="4"/>
  <c r="K17" i="4"/>
  <c r="G62" i="4"/>
  <c r="H62" i="4" s="1"/>
  <c r="D50" i="13"/>
  <c r="D86" i="27"/>
  <c r="I86" i="27" s="1"/>
  <c r="D82" i="27"/>
  <c r="I82" i="27" s="1"/>
  <c r="D78" i="27"/>
  <c r="D24" i="27" s="1"/>
  <c r="E54" i="27"/>
  <c r="I54" i="27" s="1"/>
  <c r="E58" i="27"/>
  <c r="I58" i="27" s="1"/>
  <c r="E53" i="27"/>
  <c r="I53" i="27" s="1"/>
  <c r="E42" i="27"/>
  <c r="E15" i="27" s="1"/>
  <c r="E59" i="27"/>
  <c r="I59" i="27" s="1"/>
  <c r="E55" i="27"/>
  <c r="I55" i="27" s="1"/>
  <c r="E51" i="27"/>
  <c r="E24" i="27" s="1"/>
  <c r="E47" i="27"/>
  <c r="I47" i="27" s="1"/>
  <c r="E43" i="27"/>
  <c r="I43" i="27" s="1"/>
  <c r="X36" i="4"/>
  <c r="AJ34" i="4"/>
  <c r="AT173" i="5"/>
  <c r="AT171" i="5"/>
  <c r="AT163" i="5"/>
  <c r="AT165" i="5"/>
  <c r="AT161" i="5"/>
  <c r="AT162" i="5"/>
  <c r="AT115" i="5"/>
  <c r="AT114" i="5"/>
  <c r="X114" i="5"/>
  <c r="AT113" i="5"/>
  <c r="AT105" i="5"/>
  <c r="AT107" i="5"/>
  <c r="AT104" i="5"/>
  <c r="AT57" i="5"/>
  <c r="AT56" i="5"/>
  <c r="AT50" i="5"/>
  <c r="AT55" i="5"/>
  <c r="AT48" i="5"/>
  <c r="AT47" i="5"/>
  <c r="AT49" i="5"/>
  <c r="AT45" i="5"/>
  <c r="AT46" i="5"/>
  <c r="E29" i="27"/>
  <c r="H33" i="27"/>
  <c r="D53" i="13"/>
  <c r="D181" i="13"/>
  <c r="G47" i="4"/>
  <c r="H47" i="4" s="1"/>
  <c r="I56" i="27"/>
  <c r="I40" i="27"/>
  <c r="F30" i="27"/>
  <c r="H27" i="27"/>
  <c r="I164" i="27"/>
  <c r="I160" i="27"/>
  <c r="I148" i="27"/>
  <c r="G33" i="27"/>
  <c r="G33" i="18" s="1"/>
  <c r="I114" i="27"/>
  <c r="I110" i="27"/>
  <c r="I102" i="27"/>
  <c r="I94" i="27"/>
  <c r="I141" i="27"/>
  <c r="I137" i="27"/>
  <c r="I133" i="27"/>
  <c r="I129" i="27"/>
  <c r="I125" i="27"/>
  <c r="I180" i="27"/>
  <c r="J111" i="4"/>
  <c r="M111" i="4" s="1"/>
  <c r="N111" i="4" s="1"/>
  <c r="H196" i="4"/>
  <c r="I77" i="27"/>
  <c r="I111" i="27"/>
  <c r="I107" i="27"/>
  <c r="I103" i="27"/>
  <c r="I99" i="27"/>
  <c r="I95" i="27"/>
  <c r="I139" i="27"/>
  <c r="I123" i="27"/>
  <c r="I167" i="27"/>
  <c r="I163" i="27"/>
  <c r="I159" i="27"/>
  <c r="I155" i="27"/>
  <c r="I151" i="27"/>
  <c r="F22" i="27"/>
  <c r="F14" i="27"/>
  <c r="G21" i="27"/>
  <c r="G21" i="18" s="1"/>
  <c r="G17" i="27"/>
  <c r="G17" i="18" s="1"/>
  <c r="E14" i="27"/>
  <c r="I222" i="27"/>
  <c r="I214" i="27"/>
  <c r="I206" i="27"/>
  <c r="I221" i="27"/>
  <c r="I217" i="27"/>
  <c r="I213" i="27"/>
  <c r="I209" i="27"/>
  <c r="I205" i="27"/>
  <c r="J87" i="4"/>
  <c r="K87" i="4" s="1"/>
  <c r="H236" i="4"/>
  <c r="I140" i="27"/>
  <c r="I136" i="27"/>
  <c r="I132" i="27"/>
  <c r="I128" i="27"/>
  <c r="I124" i="27"/>
  <c r="I192" i="27"/>
  <c r="I188" i="27"/>
  <c r="I184" i="27"/>
  <c r="I176" i="27"/>
  <c r="I57" i="27"/>
  <c r="I49" i="27"/>
  <c r="I45" i="27"/>
  <c r="I41" i="27"/>
  <c r="I60" i="27"/>
  <c r="I52" i="27"/>
  <c r="I48" i="27"/>
  <c r="I44" i="27"/>
  <c r="E13" i="27"/>
  <c r="H21" i="27"/>
  <c r="I135" i="27"/>
  <c r="I131" i="27"/>
  <c r="I127" i="27"/>
  <c r="D163" i="13"/>
  <c r="F27" i="27"/>
  <c r="F27" i="18" s="1"/>
  <c r="F19" i="27"/>
  <c r="F19" i="18" s="1"/>
  <c r="H22" i="27"/>
  <c r="H17" i="27"/>
  <c r="I74" i="27"/>
  <c r="I70" i="27"/>
  <c r="I85" i="27"/>
  <c r="E23" i="27"/>
  <c r="E19" i="27"/>
  <c r="I69" i="27"/>
  <c r="F26" i="27"/>
  <c r="F18" i="27"/>
  <c r="F18" i="18" s="1"/>
  <c r="G29" i="27"/>
  <c r="G29" i="18" s="1"/>
  <c r="G25" i="27"/>
  <c r="G25" i="18" s="1"/>
  <c r="G13" i="27"/>
  <c r="E30" i="27"/>
  <c r="E22" i="27"/>
  <c r="E18" i="27"/>
  <c r="F33" i="27"/>
  <c r="F33" i="18" s="1"/>
  <c r="F25" i="27"/>
  <c r="F25" i="18" s="1"/>
  <c r="F21" i="27"/>
  <c r="F17" i="27"/>
  <c r="F17" i="18" s="1"/>
  <c r="H31" i="27"/>
  <c r="H23" i="27"/>
  <c r="H15" i="27"/>
  <c r="D76" i="13"/>
  <c r="F15" i="27"/>
  <c r="H30" i="27"/>
  <c r="H29" i="27"/>
  <c r="H25" i="27"/>
  <c r="H88" i="4"/>
  <c r="H112" i="4"/>
  <c r="J195" i="4"/>
  <c r="M195" i="4" s="1"/>
  <c r="N195" i="4" s="1"/>
  <c r="K237" i="4"/>
  <c r="I113" i="27"/>
  <c r="I109" i="27"/>
  <c r="I105" i="27"/>
  <c r="I101" i="27"/>
  <c r="I97" i="27"/>
  <c r="I165" i="27"/>
  <c r="I161" i="27"/>
  <c r="I157" i="27"/>
  <c r="I153" i="27"/>
  <c r="I149" i="27"/>
  <c r="I168" i="27"/>
  <c r="I156" i="27"/>
  <c r="I152" i="27"/>
  <c r="R36" i="4"/>
  <c r="E17" i="27"/>
  <c r="F31" i="27"/>
  <c r="F23" i="27"/>
  <c r="H13" i="27"/>
  <c r="H80" i="4"/>
  <c r="H108" i="4"/>
  <c r="H178" i="4"/>
  <c r="I138" i="27"/>
  <c r="I134" i="27"/>
  <c r="I130" i="27"/>
  <c r="I126" i="27"/>
  <c r="I122" i="27"/>
  <c r="I194" i="27"/>
  <c r="I190" i="27"/>
  <c r="I186" i="27"/>
  <c r="I182" i="27"/>
  <c r="I178" i="27"/>
  <c r="I193" i="27"/>
  <c r="I189" i="27"/>
  <c r="I185" i="27"/>
  <c r="I181" i="27"/>
  <c r="I177" i="27"/>
  <c r="R95" i="4"/>
  <c r="R211" i="4"/>
  <c r="M14" i="4"/>
  <c r="K14" i="4"/>
  <c r="J173" i="4"/>
  <c r="M173" i="4" s="1"/>
  <c r="N173" i="4" s="1"/>
  <c r="H173" i="4"/>
  <c r="E21" i="27"/>
  <c r="I218" i="27"/>
  <c r="I210" i="27"/>
  <c r="I202" i="27"/>
  <c r="J120" i="4"/>
  <c r="K120" i="4" s="1"/>
  <c r="H120" i="4"/>
  <c r="J104" i="4"/>
  <c r="M104" i="4" s="1"/>
  <c r="H104" i="4"/>
  <c r="J152" i="4"/>
  <c r="M152" i="4" s="1"/>
  <c r="H152" i="4"/>
  <c r="G90" i="13"/>
  <c r="J224" i="4"/>
  <c r="M224" i="4" s="1"/>
  <c r="H224" i="4"/>
  <c r="I98" i="27"/>
  <c r="I241" i="27"/>
  <c r="G36" i="4"/>
  <c r="H36" i="4" s="1"/>
  <c r="J136" i="4"/>
  <c r="M136" i="4" s="1"/>
  <c r="H136" i="4"/>
  <c r="H14" i="4"/>
  <c r="E175" i="13"/>
  <c r="E88" i="13"/>
  <c r="F88" i="13" s="1"/>
  <c r="I106" i="27"/>
  <c r="E25" i="27"/>
  <c r="I247" i="27"/>
  <c r="I243" i="27"/>
  <c r="I239" i="27"/>
  <c r="I235" i="27"/>
  <c r="I231" i="27"/>
  <c r="I245" i="27"/>
  <c r="F29" i="27"/>
  <c r="I229" i="27"/>
  <c r="F13" i="27"/>
  <c r="H63" i="4"/>
  <c r="E63" i="13"/>
  <c r="H94" i="4"/>
  <c r="H86" i="4"/>
  <c r="H78" i="4"/>
  <c r="J83" i="4"/>
  <c r="K83" i="4" s="1"/>
  <c r="K94" i="4"/>
  <c r="J103" i="4"/>
  <c r="M103" i="4" s="1"/>
  <c r="N103" i="4" s="1"/>
  <c r="H177" i="4"/>
  <c r="J181" i="4"/>
  <c r="M181" i="4" s="1"/>
  <c r="N181" i="4" s="1"/>
  <c r="J191" i="4"/>
  <c r="H232" i="4"/>
  <c r="E33" i="27"/>
  <c r="I50" i="27"/>
  <c r="I46" i="27"/>
  <c r="I84" i="27"/>
  <c r="I80" i="27"/>
  <c r="I76" i="27"/>
  <c r="I72" i="27"/>
  <c r="I68" i="27"/>
  <c r="I73" i="27"/>
  <c r="I166" i="27"/>
  <c r="I162" i="27"/>
  <c r="I158" i="27"/>
  <c r="I154" i="27"/>
  <c r="I150" i="27"/>
  <c r="I237" i="27"/>
  <c r="H92" i="4"/>
  <c r="H84" i="4"/>
  <c r="H76" i="4"/>
  <c r="J79" i="4"/>
  <c r="K79" i="4" s="1"/>
  <c r="K82" i="4"/>
  <c r="H116" i="4"/>
  <c r="H144" i="4"/>
  <c r="G31" i="27"/>
  <c r="G27" i="27"/>
  <c r="G23" i="27"/>
  <c r="G19" i="27"/>
  <c r="G15" i="27"/>
  <c r="H14" i="27"/>
  <c r="I87" i="27"/>
  <c r="I83" i="27"/>
  <c r="I79" i="27"/>
  <c r="I75" i="27"/>
  <c r="I71" i="27"/>
  <c r="I67" i="27"/>
  <c r="I195" i="27"/>
  <c r="I191" i="27"/>
  <c r="I187" i="27"/>
  <c r="I183" i="27"/>
  <c r="I179" i="27"/>
  <c r="I175" i="27"/>
  <c r="I220" i="27"/>
  <c r="I216" i="27"/>
  <c r="I212" i="27"/>
  <c r="I208" i="27"/>
  <c r="I204" i="27"/>
  <c r="I249" i="27"/>
  <c r="I233" i="27"/>
  <c r="H90" i="4"/>
  <c r="H82" i="4"/>
  <c r="H74" i="4"/>
  <c r="J91" i="4"/>
  <c r="K91" i="4" s="1"/>
  <c r="J75" i="4"/>
  <c r="M75" i="4" s="1"/>
  <c r="K78" i="4"/>
  <c r="J119" i="4"/>
  <c r="M119" i="4" s="1"/>
  <c r="N119" i="4" s="1"/>
  <c r="H166" i="4"/>
  <c r="J165" i="4"/>
  <c r="M165" i="4" s="1"/>
  <c r="N165" i="4" s="1"/>
  <c r="H204" i="4"/>
  <c r="J203" i="4"/>
  <c r="M203" i="4" s="1"/>
  <c r="N203" i="4" s="1"/>
  <c r="I81" i="27"/>
  <c r="I112" i="27"/>
  <c r="I108" i="27"/>
  <c r="I104" i="27"/>
  <c r="I100" i="27"/>
  <c r="I96" i="27"/>
  <c r="H19" i="27"/>
  <c r="I219" i="27"/>
  <c r="I215" i="27"/>
  <c r="I211" i="27"/>
  <c r="I207" i="27"/>
  <c r="I203" i="27"/>
  <c r="I246" i="27"/>
  <c r="I242" i="27"/>
  <c r="I238" i="27"/>
  <c r="I234" i="27"/>
  <c r="I230" i="27"/>
  <c r="H26" i="27"/>
  <c r="H18" i="27"/>
  <c r="I248" i="27"/>
  <c r="I244" i="27"/>
  <c r="I240" i="27"/>
  <c r="I236" i="27"/>
  <c r="I232" i="27"/>
  <c r="D75" i="13"/>
  <c r="D162" i="13"/>
  <c r="D46" i="13"/>
  <c r="D80" i="13"/>
  <c r="D167" i="13"/>
  <c r="D51" i="13"/>
  <c r="D171" i="13"/>
  <c r="D55" i="13"/>
  <c r="D92" i="13"/>
  <c r="D179" i="13"/>
  <c r="D63" i="13"/>
  <c r="E240" i="4"/>
  <c r="E95" i="4"/>
  <c r="E124" i="4"/>
  <c r="E153" i="4"/>
  <c r="E182" i="4"/>
  <c r="E211" i="4"/>
  <c r="R153" i="4"/>
  <c r="R240" i="4"/>
  <c r="R124" i="4"/>
  <c r="R182" i="4"/>
  <c r="G97" i="18"/>
  <c r="N188" i="7"/>
  <c r="N128" i="7"/>
  <c r="N98" i="7"/>
  <c r="N68" i="7"/>
  <c r="K132" i="5"/>
  <c r="P132" i="5"/>
  <c r="S132" i="5" s="1"/>
  <c r="M134" i="5"/>
  <c r="H134" i="5"/>
  <c r="M150" i="5"/>
  <c r="H142" i="5"/>
  <c r="K149" i="5"/>
  <c r="M149" i="5"/>
  <c r="M146" i="5"/>
  <c r="M138" i="5"/>
  <c r="P144" i="5"/>
  <c r="P136" i="5"/>
  <c r="AT151" i="5"/>
  <c r="AT143" i="5"/>
  <c r="AT135" i="5"/>
  <c r="M142" i="5"/>
  <c r="H150" i="5"/>
  <c r="K141" i="5"/>
  <c r="M141" i="5"/>
  <c r="K133" i="5"/>
  <c r="M133" i="5"/>
  <c r="H151" i="5"/>
  <c r="J151" i="5"/>
  <c r="H147" i="5"/>
  <c r="J147" i="5"/>
  <c r="H143" i="5"/>
  <c r="J143" i="5"/>
  <c r="H139" i="5"/>
  <c r="J139" i="5"/>
  <c r="H135" i="5"/>
  <c r="J135" i="5"/>
  <c r="H146" i="5"/>
  <c r="H138" i="5"/>
  <c r="K145" i="5"/>
  <c r="M145" i="5"/>
  <c r="K137" i="5"/>
  <c r="M137" i="5"/>
  <c r="K144" i="5"/>
  <c r="K136" i="5"/>
  <c r="H178" i="5"/>
  <c r="H170" i="5"/>
  <c r="H162" i="5"/>
  <c r="K177" i="5"/>
  <c r="M177" i="5"/>
  <c r="K169" i="5"/>
  <c r="M169" i="5"/>
  <c r="K161" i="5"/>
  <c r="M161" i="5"/>
  <c r="H208" i="5"/>
  <c r="J208" i="5"/>
  <c r="H204" i="5"/>
  <c r="J204" i="5"/>
  <c r="H200" i="5"/>
  <c r="J200" i="5"/>
  <c r="H196" i="5"/>
  <c r="J196" i="5"/>
  <c r="H192" i="5"/>
  <c r="J192" i="5"/>
  <c r="H174" i="5"/>
  <c r="H166" i="5"/>
  <c r="K173" i="5"/>
  <c r="M173" i="5"/>
  <c r="AT150" i="5"/>
  <c r="AT146" i="5"/>
  <c r="AT142" i="5"/>
  <c r="AT138" i="5"/>
  <c r="AT134" i="5"/>
  <c r="H179" i="5"/>
  <c r="J179" i="5"/>
  <c r="H175" i="5"/>
  <c r="J175" i="5"/>
  <c r="H171" i="5"/>
  <c r="J171" i="5"/>
  <c r="H167" i="5"/>
  <c r="J167" i="5"/>
  <c r="H163" i="5"/>
  <c r="J163" i="5"/>
  <c r="M178" i="5"/>
  <c r="M170" i="5"/>
  <c r="M162" i="5"/>
  <c r="K207" i="5"/>
  <c r="M207" i="5"/>
  <c r="K199" i="5"/>
  <c r="M199" i="5"/>
  <c r="K191" i="5"/>
  <c r="M191" i="5"/>
  <c r="M195" i="5"/>
  <c r="AT180" i="5"/>
  <c r="AT176" i="5"/>
  <c r="AT172" i="5"/>
  <c r="AT168" i="5"/>
  <c r="AT164" i="5"/>
  <c r="K209" i="5"/>
  <c r="M209" i="5"/>
  <c r="K205" i="5"/>
  <c r="M205" i="5"/>
  <c r="K201" i="5"/>
  <c r="M201" i="5"/>
  <c r="K197" i="5"/>
  <c r="M197" i="5"/>
  <c r="K193" i="5"/>
  <c r="M193" i="5"/>
  <c r="H57" i="5"/>
  <c r="J57" i="5"/>
  <c r="H53" i="5"/>
  <c r="J53" i="5"/>
  <c r="H49" i="5"/>
  <c r="J49" i="5"/>
  <c r="H45" i="5"/>
  <c r="J45" i="5"/>
  <c r="K56" i="5"/>
  <c r="M56" i="5"/>
  <c r="K52" i="5"/>
  <c r="M52" i="5"/>
  <c r="J54" i="5"/>
  <c r="J50" i="5"/>
  <c r="J46" i="5"/>
  <c r="J48" i="5"/>
  <c r="H226" i="4"/>
  <c r="J226" i="4"/>
  <c r="J238" i="4"/>
  <c r="H238" i="4"/>
  <c r="J230" i="4"/>
  <c r="H230" i="4"/>
  <c r="K239" i="4"/>
  <c r="M239" i="4"/>
  <c r="K223" i="4"/>
  <c r="M223" i="4"/>
  <c r="K231" i="4"/>
  <c r="M231" i="4"/>
  <c r="H222" i="4"/>
  <c r="J222" i="4"/>
  <c r="J234" i="4"/>
  <c r="H234" i="4"/>
  <c r="N237" i="4"/>
  <c r="P237" i="4"/>
  <c r="H237" i="4"/>
  <c r="H233" i="4"/>
  <c r="H228" i="4"/>
  <c r="H223" i="4"/>
  <c r="J235" i="4"/>
  <c r="J227" i="4"/>
  <c r="J219" i="4"/>
  <c r="M233" i="4"/>
  <c r="H229" i="4"/>
  <c r="J229" i="4"/>
  <c r="H225" i="4"/>
  <c r="J225" i="4"/>
  <c r="H221" i="4"/>
  <c r="J221" i="4"/>
  <c r="K236" i="4"/>
  <c r="M236" i="4"/>
  <c r="K232" i="4"/>
  <c r="M232" i="4"/>
  <c r="K228" i="4"/>
  <c r="M228" i="4"/>
  <c r="K220" i="4"/>
  <c r="M220" i="4"/>
  <c r="H239" i="4"/>
  <c r="H231" i="4"/>
  <c r="H220" i="4"/>
  <c r="J193" i="4"/>
  <c r="H193" i="4"/>
  <c r="J205" i="4"/>
  <c r="H205" i="4"/>
  <c r="K196" i="4"/>
  <c r="M196" i="4"/>
  <c r="J197" i="4"/>
  <c r="H197" i="4"/>
  <c r="J209" i="4"/>
  <c r="H209" i="4"/>
  <c r="J201" i="4"/>
  <c r="H201" i="4"/>
  <c r="K204" i="4"/>
  <c r="M204" i="4"/>
  <c r="H210" i="4"/>
  <c r="J210" i="4"/>
  <c r="H202" i="4"/>
  <c r="J202" i="4"/>
  <c r="H190" i="4"/>
  <c r="J190" i="4"/>
  <c r="J208" i="4"/>
  <c r="J200" i="4"/>
  <c r="J192" i="4"/>
  <c r="J207" i="4"/>
  <c r="J199" i="4"/>
  <c r="H206" i="4"/>
  <c r="J206" i="4"/>
  <c r="H198" i="4"/>
  <c r="J198" i="4"/>
  <c r="H194" i="4"/>
  <c r="J194" i="4"/>
  <c r="H164" i="4"/>
  <c r="J164" i="4"/>
  <c r="H176" i="4"/>
  <c r="J176" i="4"/>
  <c r="M177" i="4"/>
  <c r="K177" i="4"/>
  <c r="K166" i="4"/>
  <c r="M166" i="4"/>
  <c r="J180" i="4"/>
  <c r="H180" i="4"/>
  <c r="K178" i="4"/>
  <c r="M178" i="4"/>
  <c r="H168" i="4"/>
  <c r="J168" i="4"/>
  <c r="H172" i="4"/>
  <c r="J172" i="4"/>
  <c r="K174" i="4"/>
  <c r="M174" i="4"/>
  <c r="M171" i="4"/>
  <c r="H171" i="4"/>
  <c r="H163" i="4"/>
  <c r="J170" i="4"/>
  <c r="J162" i="4"/>
  <c r="M179" i="4"/>
  <c r="M163" i="4"/>
  <c r="H175" i="4"/>
  <c r="J169" i="4"/>
  <c r="J161" i="4"/>
  <c r="M175" i="4"/>
  <c r="M167" i="4"/>
  <c r="H179" i="4"/>
  <c r="H174" i="4"/>
  <c r="H167" i="4"/>
  <c r="H135" i="4"/>
  <c r="J135" i="4"/>
  <c r="H143" i="4"/>
  <c r="J143" i="4"/>
  <c r="H139" i="4"/>
  <c r="J139" i="4"/>
  <c r="H147" i="4"/>
  <c r="J147" i="4"/>
  <c r="H151" i="4"/>
  <c r="J151" i="4"/>
  <c r="M141" i="4"/>
  <c r="K141" i="4"/>
  <c r="V133" i="4"/>
  <c r="F296" i="4" s="1"/>
  <c r="Q133" i="4"/>
  <c r="N137" i="4"/>
  <c r="M140" i="4"/>
  <c r="K140" i="4"/>
  <c r="H149" i="4"/>
  <c r="H141" i="4"/>
  <c r="H133" i="4"/>
  <c r="K144" i="4"/>
  <c r="K133" i="4"/>
  <c r="J148" i="4"/>
  <c r="N149" i="4"/>
  <c r="N133" i="4"/>
  <c r="P132" i="4"/>
  <c r="D295" i="4" s="1"/>
  <c r="V149" i="4"/>
  <c r="Q149" i="4"/>
  <c r="K145" i="4"/>
  <c r="M145" i="4"/>
  <c r="V137" i="4"/>
  <c r="F299" i="4" s="1"/>
  <c r="Q137" i="4"/>
  <c r="K137" i="4"/>
  <c r="H140" i="4"/>
  <c r="H132" i="4"/>
  <c r="K132" i="4"/>
  <c r="P144" i="4"/>
  <c r="S137" i="4"/>
  <c r="H150" i="4"/>
  <c r="J150" i="4"/>
  <c r="H146" i="4"/>
  <c r="J146" i="4"/>
  <c r="H142" i="4"/>
  <c r="J142" i="4"/>
  <c r="H138" i="4"/>
  <c r="J138" i="4"/>
  <c r="H134" i="4"/>
  <c r="J134" i="4"/>
  <c r="H145" i="4"/>
  <c r="H137" i="4"/>
  <c r="K149" i="4"/>
  <c r="S149" i="4"/>
  <c r="S133" i="4"/>
  <c r="K116" i="4"/>
  <c r="M116" i="4"/>
  <c r="H106" i="4"/>
  <c r="J106" i="4"/>
  <c r="H110" i="4"/>
  <c r="J110" i="4"/>
  <c r="H114" i="4"/>
  <c r="J114" i="4"/>
  <c r="H118" i="4"/>
  <c r="J118" i="4"/>
  <c r="H122" i="4"/>
  <c r="J122" i="4"/>
  <c r="K108" i="4"/>
  <c r="M108" i="4"/>
  <c r="K112" i="4"/>
  <c r="M112" i="4"/>
  <c r="K121" i="4"/>
  <c r="M121" i="4"/>
  <c r="K109" i="4"/>
  <c r="M109" i="4"/>
  <c r="H117" i="4"/>
  <c r="H109" i="4"/>
  <c r="K117" i="4"/>
  <c r="M117" i="4"/>
  <c r="K105" i="4"/>
  <c r="M105" i="4"/>
  <c r="J123" i="4"/>
  <c r="J115" i="4"/>
  <c r="J107" i="4"/>
  <c r="K113" i="4"/>
  <c r="M113" i="4"/>
  <c r="H121" i="4"/>
  <c r="H113" i="4"/>
  <c r="H105" i="4"/>
  <c r="K92" i="4"/>
  <c r="M92" i="4"/>
  <c r="K76" i="4"/>
  <c r="M76" i="4"/>
  <c r="P94" i="4"/>
  <c r="D269" i="4" s="1"/>
  <c r="N94" i="4"/>
  <c r="P90" i="4"/>
  <c r="N90" i="4"/>
  <c r="P86" i="4"/>
  <c r="N86" i="4"/>
  <c r="P82" i="4"/>
  <c r="N82" i="4"/>
  <c r="P78" i="4"/>
  <c r="D274" i="4" s="1"/>
  <c r="N78" i="4"/>
  <c r="P74" i="4"/>
  <c r="D271" i="4" s="1"/>
  <c r="N74" i="4"/>
  <c r="K90" i="4"/>
  <c r="K74" i="4"/>
  <c r="K88" i="4"/>
  <c r="M88" i="4"/>
  <c r="K84" i="4"/>
  <c r="M84" i="4"/>
  <c r="K80" i="4"/>
  <c r="M80" i="4"/>
  <c r="H93" i="4"/>
  <c r="J93" i="4"/>
  <c r="H89" i="4"/>
  <c r="J89" i="4"/>
  <c r="H85" i="4"/>
  <c r="J85" i="4"/>
  <c r="H81" i="4"/>
  <c r="J81" i="4"/>
  <c r="H77" i="4"/>
  <c r="J77" i="4"/>
  <c r="K86" i="4"/>
  <c r="E66" i="4"/>
  <c r="G177" i="13"/>
  <c r="G61" i="13"/>
  <c r="M61" i="4"/>
  <c r="K61" i="4"/>
  <c r="E177" i="13"/>
  <c r="E90" i="13"/>
  <c r="E61" i="13"/>
  <c r="H61" i="4"/>
  <c r="E181" i="13"/>
  <c r="E94" i="13"/>
  <c r="E65" i="13"/>
  <c r="H65" i="4"/>
  <c r="E165" i="13"/>
  <c r="E78" i="13"/>
  <c r="E49" i="13"/>
  <c r="F49" i="13" s="1"/>
  <c r="H49" i="4"/>
  <c r="H53" i="4"/>
  <c r="G181" i="13"/>
  <c r="G94" i="13"/>
  <c r="G65" i="13"/>
  <c r="M65" i="4"/>
  <c r="K65" i="4"/>
  <c r="G165" i="13"/>
  <c r="G49" i="13"/>
  <c r="M49" i="4"/>
  <c r="K49" i="4"/>
  <c r="G64" i="4"/>
  <c r="G60" i="4"/>
  <c r="G56" i="4"/>
  <c r="G52" i="4"/>
  <c r="G48" i="4"/>
  <c r="H59" i="4"/>
  <c r="D64" i="13"/>
  <c r="D60" i="13"/>
  <c r="D56" i="13"/>
  <c r="D52" i="13"/>
  <c r="D48" i="13"/>
  <c r="E59" i="13"/>
  <c r="F59" i="13" s="1"/>
  <c r="E179" i="13"/>
  <c r="E92" i="13"/>
  <c r="E171" i="13"/>
  <c r="E84" i="13"/>
  <c r="F84" i="13" s="1"/>
  <c r="E167" i="13"/>
  <c r="E80" i="13"/>
  <c r="J63" i="4"/>
  <c r="J59" i="4"/>
  <c r="J55" i="4"/>
  <c r="J51" i="4"/>
  <c r="E55" i="13"/>
  <c r="E178" i="13"/>
  <c r="E174" i="13"/>
  <c r="E87" i="13"/>
  <c r="E58" i="13"/>
  <c r="F58" i="13" s="1"/>
  <c r="E50" i="13"/>
  <c r="J58" i="4"/>
  <c r="E51" i="13"/>
  <c r="D93" i="13"/>
  <c r="D89" i="13"/>
  <c r="D85" i="13"/>
  <c r="D81" i="13"/>
  <c r="D77" i="13"/>
  <c r="J46" i="4"/>
  <c r="E75" i="13"/>
  <c r="E46" i="13"/>
  <c r="E162" i="13"/>
  <c r="H46" i="4"/>
  <c r="G74" i="13"/>
  <c r="K45" i="4"/>
  <c r="M45" i="4"/>
  <c r="G161" i="13"/>
  <c r="G45" i="13"/>
  <c r="H45" i="4"/>
  <c r="E74" i="13"/>
  <c r="E45" i="13"/>
  <c r="F45" i="13" s="1"/>
  <c r="E161" i="13"/>
  <c r="G30" i="27"/>
  <c r="G26" i="27"/>
  <c r="G22" i="27"/>
  <c r="G18" i="27"/>
  <c r="G14" i="27"/>
  <c r="H32" i="27"/>
  <c r="H28" i="27"/>
  <c r="H24" i="27"/>
  <c r="H20" i="27"/>
  <c r="H16" i="27"/>
  <c r="G32" i="27"/>
  <c r="G28" i="27"/>
  <c r="G24" i="27"/>
  <c r="G20" i="27"/>
  <c r="G16" i="27"/>
  <c r="F32" i="27"/>
  <c r="F28" i="27"/>
  <c r="F24" i="27"/>
  <c r="F20" i="27"/>
  <c r="F16" i="27"/>
  <c r="AF35" i="7"/>
  <c r="AF31" i="7"/>
  <c r="AF27" i="7"/>
  <c r="AF23" i="7"/>
  <c r="AF19" i="7"/>
  <c r="Z35" i="7"/>
  <c r="Z31" i="7"/>
  <c r="Z27" i="7"/>
  <c r="Z23" i="7"/>
  <c r="Z19" i="7"/>
  <c r="X111" i="22"/>
  <c r="M140" i="6"/>
  <c r="P140" i="6" s="1"/>
  <c r="S140" i="6" s="1"/>
  <c r="H135" i="6"/>
  <c r="H144" i="6"/>
  <c r="J150" i="6"/>
  <c r="J134" i="6"/>
  <c r="H152" i="6"/>
  <c r="H143" i="6"/>
  <c r="J147" i="6"/>
  <c r="K147" i="6" s="1"/>
  <c r="J139" i="6"/>
  <c r="K139" i="6" s="1"/>
  <c r="H151" i="6"/>
  <c r="J154" i="6"/>
  <c r="M154" i="6" s="1"/>
  <c r="J146" i="6"/>
  <c r="M146" i="6" s="1"/>
  <c r="J138" i="6"/>
  <c r="M138" i="6" s="1"/>
  <c r="J142" i="6"/>
  <c r="H136" i="6"/>
  <c r="M148" i="6"/>
  <c r="K151" i="6"/>
  <c r="M151" i="6"/>
  <c r="K143" i="6"/>
  <c r="M143" i="6"/>
  <c r="K135" i="6"/>
  <c r="M135" i="6"/>
  <c r="H153" i="6"/>
  <c r="J153" i="6"/>
  <c r="H149" i="6"/>
  <c r="J149" i="6"/>
  <c r="H145" i="6"/>
  <c r="J145" i="6"/>
  <c r="H141" i="6"/>
  <c r="J141" i="6"/>
  <c r="H137" i="6"/>
  <c r="J137" i="6"/>
  <c r="H148" i="6"/>
  <c r="H140" i="6"/>
  <c r="M152" i="6"/>
  <c r="M144" i="6"/>
  <c r="M136" i="6"/>
  <c r="J110" i="6"/>
  <c r="M110" i="6" s="1"/>
  <c r="N110" i="6" s="1"/>
  <c r="J118" i="6"/>
  <c r="M118" i="6" s="1"/>
  <c r="N118" i="6" s="1"/>
  <c r="H123" i="6"/>
  <c r="H120" i="6"/>
  <c r="H111" i="6"/>
  <c r="J115" i="6"/>
  <c r="K115" i="6" s="1"/>
  <c r="J107" i="6"/>
  <c r="K107" i="6" s="1"/>
  <c r="H112" i="6"/>
  <c r="K110" i="6"/>
  <c r="H119" i="6"/>
  <c r="J122" i="6"/>
  <c r="J114" i="6"/>
  <c r="J106" i="6"/>
  <c r="H125" i="6"/>
  <c r="J125" i="6"/>
  <c r="H121" i="6"/>
  <c r="J121" i="6"/>
  <c r="H117" i="6"/>
  <c r="J117" i="6"/>
  <c r="H113" i="6"/>
  <c r="J113" i="6"/>
  <c r="H109" i="6"/>
  <c r="J109" i="6"/>
  <c r="H105" i="6"/>
  <c r="J105" i="6"/>
  <c r="K119" i="6"/>
  <c r="M119" i="6"/>
  <c r="K111" i="6"/>
  <c r="M111" i="6"/>
  <c r="H78" i="6"/>
  <c r="M124" i="6"/>
  <c r="M108" i="6"/>
  <c r="H124" i="6"/>
  <c r="H116" i="6"/>
  <c r="H108" i="6"/>
  <c r="K123" i="6"/>
  <c r="M123" i="6"/>
  <c r="M116" i="6"/>
  <c r="M120" i="6"/>
  <c r="M112" i="6"/>
  <c r="J90" i="6"/>
  <c r="M90" i="6" s="1"/>
  <c r="H94" i="6"/>
  <c r="J82" i="6"/>
  <c r="K82" i="6" s="1"/>
  <c r="J89" i="6"/>
  <c r="J81" i="6"/>
  <c r="M91" i="6"/>
  <c r="P91" i="6" s="1"/>
  <c r="Q91" i="6" s="1"/>
  <c r="H86" i="6"/>
  <c r="M83" i="6"/>
  <c r="P83" i="6" s="1"/>
  <c r="Q83" i="6" s="1"/>
  <c r="J93" i="6"/>
  <c r="M93" i="6" s="1"/>
  <c r="N93" i="6" s="1"/>
  <c r="J85" i="6"/>
  <c r="M85" i="6" s="1"/>
  <c r="N85" i="6" s="1"/>
  <c r="J77" i="6"/>
  <c r="M77" i="6" s="1"/>
  <c r="N77" i="6" s="1"/>
  <c r="M75" i="6"/>
  <c r="P75" i="6" s="1"/>
  <c r="S75" i="6" s="1"/>
  <c r="H88" i="6"/>
  <c r="J88" i="6"/>
  <c r="H80" i="6"/>
  <c r="J80" i="6"/>
  <c r="H83" i="6"/>
  <c r="M95" i="6"/>
  <c r="M87" i="6"/>
  <c r="M79" i="6"/>
  <c r="H92" i="6"/>
  <c r="J92" i="6"/>
  <c r="H84" i="6"/>
  <c r="J84" i="6"/>
  <c r="H76" i="6"/>
  <c r="J76" i="6"/>
  <c r="H91" i="6"/>
  <c r="H75" i="6"/>
  <c r="H95" i="6"/>
  <c r="H87" i="6"/>
  <c r="H79" i="6"/>
  <c r="K94" i="6"/>
  <c r="M94" i="6"/>
  <c r="K86" i="6"/>
  <c r="M86" i="6"/>
  <c r="K78" i="6"/>
  <c r="M78" i="6"/>
  <c r="H59" i="6"/>
  <c r="H50" i="6"/>
  <c r="J62" i="6"/>
  <c r="M62" i="6" s="1"/>
  <c r="J46" i="6"/>
  <c r="M46" i="6" s="1"/>
  <c r="H58" i="6"/>
  <c r="J61" i="6"/>
  <c r="M61" i="6" s="1"/>
  <c r="J53" i="6"/>
  <c r="M53" i="6" s="1"/>
  <c r="J45" i="6"/>
  <c r="M45" i="6" s="1"/>
  <c r="H54" i="6"/>
  <c r="H51" i="6"/>
  <c r="J65" i="6"/>
  <c r="J57" i="6"/>
  <c r="J49" i="6"/>
  <c r="H64" i="6"/>
  <c r="J64" i="6"/>
  <c r="H56" i="6"/>
  <c r="J56" i="6"/>
  <c r="H48" i="6"/>
  <c r="J48" i="6"/>
  <c r="K50" i="6"/>
  <c r="M50" i="6"/>
  <c r="M63" i="6"/>
  <c r="M47" i="6"/>
  <c r="H63" i="6"/>
  <c r="H55" i="6"/>
  <c r="H47" i="6"/>
  <c r="K54" i="6"/>
  <c r="M54" i="6"/>
  <c r="H60" i="6"/>
  <c r="J60" i="6"/>
  <c r="H52" i="6"/>
  <c r="J52" i="6"/>
  <c r="K58" i="6"/>
  <c r="M58" i="6"/>
  <c r="M55" i="6"/>
  <c r="M59" i="6"/>
  <c r="M51" i="6"/>
  <c r="E35" i="13"/>
  <c r="F35" i="13" s="1"/>
  <c r="E31" i="13"/>
  <c r="E23" i="13"/>
  <c r="AO190" i="29"/>
  <c r="AO191" i="29"/>
  <c r="AO192" i="29"/>
  <c r="AO193" i="29"/>
  <c r="AO194" i="29"/>
  <c r="AO195" i="29"/>
  <c r="AO196" i="29"/>
  <c r="AO197" i="29"/>
  <c r="AO198" i="29"/>
  <c r="AO199" i="29"/>
  <c r="AO200" i="29"/>
  <c r="AO201" i="29"/>
  <c r="AO202" i="29"/>
  <c r="AO203" i="29"/>
  <c r="AO204" i="29"/>
  <c r="AO205" i="29"/>
  <c r="AO206" i="29"/>
  <c r="AO207" i="29"/>
  <c r="AO208" i="29"/>
  <c r="AO209" i="29"/>
  <c r="AO210" i="29"/>
  <c r="AJ190" i="29"/>
  <c r="AJ191" i="29"/>
  <c r="AJ192" i="29"/>
  <c r="AJ193" i="29"/>
  <c r="AJ194" i="29"/>
  <c r="AJ195" i="29"/>
  <c r="AJ196" i="29"/>
  <c r="AJ197" i="29"/>
  <c r="AJ198" i="29"/>
  <c r="AJ199" i="29"/>
  <c r="AJ200" i="29"/>
  <c r="AJ201" i="29"/>
  <c r="AJ202" i="29"/>
  <c r="AJ203" i="29"/>
  <c r="AJ204" i="29"/>
  <c r="AJ205" i="29"/>
  <c r="AJ206" i="29"/>
  <c r="AJ207" i="29"/>
  <c r="AJ208" i="29"/>
  <c r="AJ209" i="29"/>
  <c r="AJ210" i="29"/>
  <c r="AE190" i="29"/>
  <c r="AE191" i="29"/>
  <c r="AE192" i="29"/>
  <c r="AE193" i="29"/>
  <c r="AE194" i="29"/>
  <c r="AE195" i="29"/>
  <c r="AE196" i="29"/>
  <c r="AE197" i="29"/>
  <c r="AE198" i="29"/>
  <c r="AE199" i="29"/>
  <c r="AE200" i="29"/>
  <c r="AE201" i="29"/>
  <c r="AE202" i="29"/>
  <c r="AE203" i="29"/>
  <c r="AE204" i="29"/>
  <c r="AE205" i="29"/>
  <c r="AE206" i="29"/>
  <c r="AE207" i="29"/>
  <c r="AE208" i="29"/>
  <c r="AE209" i="29"/>
  <c r="AE210" i="29"/>
  <c r="Z190" i="29"/>
  <c r="Z191" i="29"/>
  <c r="Z192" i="29"/>
  <c r="Z193" i="29"/>
  <c r="Z194" i="29"/>
  <c r="Z195" i="29"/>
  <c r="Z196" i="29"/>
  <c r="Z197" i="29"/>
  <c r="Z198" i="29"/>
  <c r="Z199" i="29"/>
  <c r="Z200" i="29"/>
  <c r="Z201" i="29"/>
  <c r="Z202" i="29"/>
  <c r="Z203" i="29"/>
  <c r="Z204" i="29"/>
  <c r="Z205" i="29"/>
  <c r="Z206" i="29"/>
  <c r="Z207" i="29"/>
  <c r="Z208" i="29"/>
  <c r="Z209" i="29"/>
  <c r="Z210" i="29"/>
  <c r="U190" i="29"/>
  <c r="U191" i="29"/>
  <c r="U192" i="29"/>
  <c r="U193" i="29"/>
  <c r="U194" i="29"/>
  <c r="U195" i="29"/>
  <c r="U196" i="29"/>
  <c r="U197" i="29"/>
  <c r="U198" i="29"/>
  <c r="U199" i="29"/>
  <c r="U200" i="29"/>
  <c r="U201" i="29"/>
  <c r="U202" i="29"/>
  <c r="U203" i="29"/>
  <c r="U204" i="29"/>
  <c r="U205" i="29"/>
  <c r="U206" i="29"/>
  <c r="U207" i="29"/>
  <c r="U208" i="29"/>
  <c r="U209" i="29"/>
  <c r="U210" i="29"/>
  <c r="R190" i="29"/>
  <c r="R191" i="29"/>
  <c r="R192" i="29"/>
  <c r="R193" i="29"/>
  <c r="R194" i="29"/>
  <c r="R195" i="29"/>
  <c r="R196" i="29"/>
  <c r="R197" i="29"/>
  <c r="R198" i="29"/>
  <c r="R199" i="29"/>
  <c r="R200" i="29"/>
  <c r="R201" i="29"/>
  <c r="R202" i="29"/>
  <c r="R203" i="29"/>
  <c r="R204" i="29"/>
  <c r="R205" i="29"/>
  <c r="R206" i="29"/>
  <c r="R207" i="29"/>
  <c r="R208" i="29"/>
  <c r="R209" i="29"/>
  <c r="R210" i="29"/>
  <c r="G190" i="29"/>
  <c r="H190" i="29" s="1"/>
  <c r="G191" i="29"/>
  <c r="H191" i="29" s="1"/>
  <c r="G192" i="29"/>
  <c r="G193" i="29"/>
  <c r="J193" i="29" s="1"/>
  <c r="K193" i="29" s="1"/>
  <c r="G194" i="29"/>
  <c r="J194" i="29" s="1"/>
  <c r="G195" i="29"/>
  <c r="H195" i="29" s="1"/>
  <c r="G196" i="29"/>
  <c r="G197" i="29"/>
  <c r="J197" i="29" s="1"/>
  <c r="K197" i="29" s="1"/>
  <c r="G198" i="29"/>
  <c r="H198" i="29" s="1"/>
  <c r="G199" i="29"/>
  <c r="H199" i="29" s="1"/>
  <c r="G200" i="29"/>
  <c r="G201" i="29"/>
  <c r="J201" i="29" s="1"/>
  <c r="K201" i="29" s="1"/>
  <c r="G202" i="29"/>
  <c r="J202" i="29" s="1"/>
  <c r="G203" i="29"/>
  <c r="H203" i="29" s="1"/>
  <c r="G204" i="29"/>
  <c r="G205" i="29"/>
  <c r="J205" i="29" s="1"/>
  <c r="K205" i="29" s="1"/>
  <c r="G206" i="29"/>
  <c r="H206" i="29" s="1"/>
  <c r="G207" i="29"/>
  <c r="H207" i="29" s="1"/>
  <c r="G208" i="29"/>
  <c r="G209" i="29"/>
  <c r="J209" i="29" s="1"/>
  <c r="K209" i="29" s="1"/>
  <c r="G210" i="29"/>
  <c r="J210" i="29" s="1"/>
  <c r="AO161" i="29"/>
  <c r="AO162" i="29"/>
  <c r="AO163" i="29"/>
  <c r="AO164" i="29"/>
  <c r="AO165" i="29"/>
  <c r="AO166" i="29"/>
  <c r="AO167" i="29"/>
  <c r="AO168" i="29"/>
  <c r="AO169" i="29"/>
  <c r="AO170" i="29"/>
  <c r="AO171" i="29"/>
  <c r="AO172" i="29"/>
  <c r="AO173" i="29"/>
  <c r="AO174" i="29"/>
  <c r="AO175" i="29"/>
  <c r="AO176" i="29"/>
  <c r="AO177" i="29"/>
  <c r="AO178" i="29"/>
  <c r="AO179" i="29"/>
  <c r="AO180" i="29"/>
  <c r="AO181" i="29"/>
  <c r="AJ161" i="29"/>
  <c r="AJ162" i="29"/>
  <c r="AJ163" i="29"/>
  <c r="AJ164" i="29"/>
  <c r="AJ165" i="29"/>
  <c r="AJ166" i="29"/>
  <c r="AJ167" i="29"/>
  <c r="AJ168" i="29"/>
  <c r="AJ169" i="29"/>
  <c r="AJ170" i="29"/>
  <c r="AJ171" i="29"/>
  <c r="AJ172" i="29"/>
  <c r="AJ173" i="29"/>
  <c r="AJ174" i="29"/>
  <c r="AJ175" i="29"/>
  <c r="AJ176" i="29"/>
  <c r="AJ177" i="29"/>
  <c r="AJ178" i="29"/>
  <c r="AJ179" i="29"/>
  <c r="AJ180" i="29"/>
  <c r="AJ181" i="29"/>
  <c r="AE161" i="29"/>
  <c r="AE162" i="29"/>
  <c r="AE163" i="29"/>
  <c r="AE164" i="29"/>
  <c r="AE165" i="29"/>
  <c r="AE166" i="29"/>
  <c r="AE167" i="29"/>
  <c r="AE168" i="29"/>
  <c r="AE169" i="29"/>
  <c r="AE170" i="29"/>
  <c r="AE171" i="29"/>
  <c r="AE172" i="29"/>
  <c r="AE173" i="29"/>
  <c r="AE174" i="29"/>
  <c r="AE175" i="29"/>
  <c r="AE176" i="29"/>
  <c r="AE177" i="29"/>
  <c r="AE178" i="29"/>
  <c r="AE179" i="29"/>
  <c r="AE180" i="29"/>
  <c r="AE181" i="29"/>
  <c r="Z161" i="29"/>
  <c r="Z162" i="29"/>
  <c r="Z163" i="29"/>
  <c r="Z164" i="29"/>
  <c r="Z165" i="29"/>
  <c r="Z166" i="29"/>
  <c r="Z167" i="29"/>
  <c r="Z168" i="29"/>
  <c r="Z169" i="29"/>
  <c r="Z170" i="29"/>
  <c r="Z171" i="29"/>
  <c r="Z172" i="29"/>
  <c r="Z173" i="29"/>
  <c r="Z174" i="29"/>
  <c r="Z175" i="29"/>
  <c r="Z176" i="29"/>
  <c r="Z177" i="29"/>
  <c r="Z178" i="29"/>
  <c r="Z179" i="29"/>
  <c r="Z180" i="29"/>
  <c r="Z181" i="29"/>
  <c r="U161" i="29"/>
  <c r="U162" i="29"/>
  <c r="U163" i="29"/>
  <c r="U164" i="29"/>
  <c r="U165" i="29"/>
  <c r="U166" i="29"/>
  <c r="U167" i="29"/>
  <c r="U168" i="29"/>
  <c r="U169" i="29"/>
  <c r="U170" i="29"/>
  <c r="U171" i="29"/>
  <c r="U172" i="29"/>
  <c r="U173" i="29"/>
  <c r="U174" i="29"/>
  <c r="U175" i="29"/>
  <c r="U176" i="29"/>
  <c r="U177" i="29"/>
  <c r="U178" i="29"/>
  <c r="U179" i="29"/>
  <c r="U180" i="29"/>
  <c r="U181" i="29"/>
  <c r="R161" i="29"/>
  <c r="R162" i="29"/>
  <c r="R163" i="29"/>
  <c r="R164" i="29"/>
  <c r="R165" i="29"/>
  <c r="R166" i="29"/>
  <c r="R167" i="29"/>
  <c r="R168" i="29"/>
  <c r="R169" i="29"/>
  <c r="R170" i="29"/>
  <c r="R171" i="29"/>
  <c r="R172" i="29"/>
  <c r="R173" i="29"/>
  <c r="R174" i="29"/>
  <c r="R175" i="29"/>
  <c r="R176" i="29"/>
  <c r="R177" i="29"/>
  <c r="R178" i="29"/>
  <c r="R179" i="29"/>
  <c r="R180" i="29"/>
  <c r="R181" i="29"/>
  <c r="G161" i="29"/>
  <c r="J161" i="29" s="1"/>
  <c r="K161" i="29" s="1"/>
  <c r="G162" i="29"/>
  <c r="G163" i="29"/>
  <c r="H163" i="29" s="1"/>
  <c r="G164" i="29"/>
  <c r="H164" i="29" s="1"/>
  <c r="G165" i="29"/>
  <c r="J165" i="29" s="1"/>
  <c r="K165" i="29" s="1"/>
  <c r="G166" i="29"/>
  <c r="G167" i="29"/>
  <c r="J167" i="29" s="1"/>
  <c r="G168" i="29"/>
  <c r="H168" i="29" s="1"/>
  <c r="G169" i="29"/>
  <c r="J169" i="29" s="1"/>
  <c r="K169" i="29" s="1"/>
  <c r="G170" i="29"/>
  <c r="G171" i="29"/>
  <c r="H171" i="29" s="1"/>
  <c r="G172" i="29"/>
  <c r="H172" i="29" s="1"/>
  <c r="G173" i="29"/>
  <c r="J173" i="29" s="1"/>
  <c r="K173" i="29" s="1"/>
  <c r="G174" i="29"/>
  <c r="G175" i="29"/>
  <c r="J175" i="29" s="1"/>
  <c r="G176" i="29"/>
  <c r="J176" i="29" s="1"/>
  <c r="G177" i="29"/>
  <c r="J177" i="29" s="1"/>
  <c r="K177" i="29" s="1"/>
  <c r="G178" i="29"/>
  <c r="G179" i="29"/>
  <c r="J179" i="29" s="1"/>
  <c r="G180" i="29"/>
  <c r="H180" i="29" s="1"/>
  <c r="G181" i="29"/>
  <c r="J181" i="29" s="1"/>
  <c r="K181" i="29" s="1"/>
  <c r="AO132" i="29"/>
  <c r="AO133" i="29"/>
  <c r="AO134" i="29"/>
  <c r="AO135" i="29"/>
  <c r="AO136" i="29"/>
  <c r="AO137" i="29"/>
  <c r="AO138" i="29"/>
  <c r="AO139" i="29"/>
  <c r="AO140" i="29"/>
  <c r="AO141" i="29"/>
  <c r="AO142" i="29"/>
  <c r="AO143" i="29"/>
  <c r="AO144" i="29"/>
  <c r="AO145" i="29"/>
  <c r="AO146" i="29"/>
  <c r="AO147" i="29"/>
  <c r="AO148" i="29"/>
  <c r="AO149" i="29"/>
  <c r="AO150" i="29"/>
  <c r="AO151" i="29"/>
  <c r="AO152" i="29"/>
  <c r="AJ132" i="29"/>
  <c r="AJ133" i="29"/>
  <c r="AJ134" i="29"/>
  <c r="AJ135" i="29"/>
  <c r="AJ136" i="29"/>
  <c r="AJ137" i="29"/>
  <c r="AJ138" i="29"/>
  <c r="AJ139" i="29"/>
  <c r="AJ140" i="29"/>
  <c r="AJ141" i="29"/>
  <c r="AJ142" i="29"/>
  <c r="AJ143" i="29"/>
  <c r="AJ144" i="29"/>
  <c r="AJ145" i="29"/>
  <c r="AJ146" i="29"/>
  <c r="AJ147" i="29"/>
  <c r="AJ148" i="29"/>
  <c r="AJ149" i="29"/>
  <c r="AJ150" i="29"/>
  <c r="AJ151" i="29"/>
  <c r="AJ152" i="29"/>
  <c r="AE132" i="29"/>
  <c r="AE133" i="29"/>
  <c r="AE134" i="29"/>
  <c r="AE135" i="29"/>
  <c r="AE136" i="29"/>
  <c r="AE137" i="29"/>
  <c r="AE138" i="29"/>
  <c r="AE139" i="29"/>
  <c r="AE140" i="29"/>
  <c r="AE141" i="29"/>
  <c r="AE142" i="29"/>
  <c r="AE143" i="29"/>
  <c r="AE144" i="29"/>
  <c r="AE145" i="29"/>
  <c r="AE146" i="29"/>
  <c r="AE147" i="29"/>
  <c r="AE148" i="29"/>
  <c r="AE149" i="29"/>
  <c r="AE150" i="29"/>
  <c r="AE151" i="29"/>
  <c r="AE152" i="29"/>
  <c r="Z132" i="29"/>
  <c r="Z133" i="29"/>
  <c r="Z134" i="29"/>
  <c r="Z135" i="29"/>
  <c r="Z136" i="29"/>
  <c r="Z137" i="29"/>
  <c r="Z138" i="29"/>
  <c r="Z139" i="29"/>
  <c r="Z140" i="29"/>
  <c r="Z141" i="29"/>
  <c r="Z142" i="29"/>
  <c r="Z143" i="29"/>
  <c r="Z144" i="29"/>
  <c r="Z145" i="29"/>
  <c r="Z146" i="29"/>
  <c r="Z147" i="29"/>
  <c r="Z148" i="29"/>
  <c r="Z149" i="29"/>
  <c r="Z150" i="29"/>
  <c r="Z151" i="29"/>
  <c r="Z152" i="29"/>
  <c r="U132" i="29"/>
  <c r="U133" i="29"/>
  <c r="U134" i="29"/>
  <c r="U135" i="29"/>
  <c r="U136" i="29"/>
  <c r="U137" i="29"/>
  <c r="U138" i="29"/>
  <c r="U139" i="29"/>
  <c r="U140" i="29"/>
  <c r="U141" i="29"/>
  <c r="U142" i="29"/>
  <c r="U143" i="29"/>
  <c r="U144" i="29"/>
  <c r="U145" i="29"/>
  <c r="U146" i="29"/>
  <c r="U147" i="29"/>
  <c r="U148" i="29"/>
  <c r="U149" i="29"/>
  <c r="U150" i="29"/>
  <c r="U151" i="29"/>
  <c r="U152" i="29"/>
  <c r="R132" i="29"/>
  <c r="R133" i="29"/>
  <c r="R134" i="29"/>
  <c r="R135" i="29"/>
  <c r="R136" i="29"/>
  <c r="R137" i="29"/>
  <c r="R138" i="29"/>
  <c r="R139" i="29"/>
  <c r="R140" i="29"/>
  <c r="R141" i="29"/>
  <c r="R142" i="29"/>
  <c r="R143" i="29"/>
  <c r="R144" i="29"/>
  <c r="R145" i="29"/>
  <c r="R146" i="29"/>
  <c r="R147" i="29"/>
  <c r="R148" i="29"/>
  <c r="R149" i="29"/>
  <c r="R150" i="29"/>
  <c r="R151" i="29"/>
  <c r="R152" i="29"/>
  <c r="G132" i="29"/>
  <c r="H132" i="29" s="1"/>
  <c r="G133" i="29"/>
  <c r="J133" i="29" s="1"/>
  <c r="K133" i="29" s="1"/>
  <c r="G134" i="29"/>
  <c r="G135" i="29"/>
  <c r="H135" i="29" s="1"/>
  <c r="G136" i="29"/>
  <c r="J136" i="29" s="1"/>
  <c r="G137" i="29"/>
  <c r="J137" i="29" s="1"/>
  <c r="K137" i="29" s="1"/>
  <c r="G138" i="29"/>
  <c r="G139" i="29"/>
  <c r="H139" i="29" s="1"/>
  <c r="G140" i="29"/>
  <c r="H140" i="29" s="1"/>
  <c r="G141" i="29"/>
  <c r="J141" i="29" s="1"/>
  <c r="K141" i="29" s="1"/>
  <c r="G142" i="29"/>
  <c r="G143" i="29"/>
  <c r="H143" i="29" s="1"/>
  <c r="G144" i="29"/>
  <c r="J144" i="29" s="1"/>
  <c r="G145" i="29"/>
  <c r="J145" i="29" s="1"/>
  <c r="K145" i="29" s="1"/>
  <c r="G146" i="29"/>
  <c r="G147" i="29"/>
  <c r="H147" i="29" s="1"/>
  <c r="G148" i="29"/>
  <c r="J148" i="29" s="1"/>
  <c r="G149" i="29"/>
  <c r="J149" i="29" s="1"/>
  <c r="K149" i="29" s="1"/>
  <c r="G150" i="29"/>
  <c r="G151" i="29"/>
  <c r="H151" i="29" s="1"/>
  <c r="G152" i="29"/>
  <c r="J152" i="29" s="1"/>
  <c r="AO103" i="29"/>
  <c r="AO104" i="29"/>
  <c r="AO105" i="29"/>
  <c r="AO106" i="29"/>
  <c r="AO107" i="29"/>
  <c r="AO108" i="29"/>
  <c r="AO109" i="29"/>
  <c r="AO110" i="29"/>
  <c r="AO111" i="29"/>
  <c r="AO112" i="29"/>
  <c r="AO113" i="29"/>
  <c r="AO114" i="29"/>
  <c r="AO115" i="29"/>
  <c r="AO116" i="29"/>
  <c r="AO117" i="29"/>
  <c r="AO118" i="29"/>
  <c r="AO119" i="29"/>
  <c r="AO120" i="29"/>
  <c r="AO121" i="29"/>
  <c r="AO122" i="29"/>
  <c r="AO123" i="29"/>
  <c r="AJ103" i="29"/>
  <c r="AJ104" i="29"/>
  <c r="AJ105" i="29"/>
  <c r="AJ106" i="29"/>
  <c r="AJ107" i="29"/>
  <c r="AJ108" i="29"/>
  <c r="AJ109" i="29"/>
  <c r="AJ110" i="29"/>
  <c r="AJ111" i="29"/>
  <c r="AJ112" i="29"/>
  <c r="AJ113" i="29"/>
  <c r="AJ114" i="29"/>
  <c r="AJ115" i="29"/>
  <c r="AJ116" i="29"/>
  <c r="AJ117" i="29"/>
  <c r="AJ118" i="29"/>
  <c r="AJ119" i="29"/>
  <c r="AJ120" i="29"/>
  <c r="AJ121" i="29"/>
  <c r="AJ122" i="29"/>
  <c r="AJ123" i="29"/>
  <c r="AE103" i="29"/>
  <c r="AE104" i="29"/>
  <c r="AE105" i="29"/>
  <c r="AE106" i="29"/>
  <c r="AE107" i="29"/>
  <c r="AE108" i="29"/>
  <c r="AE109" i="29"/>
  <c r="AE110" i="29"/>
  <c r="AE111" i="29"/>
  <c r="AE112" i="29"/>
  <c r="AE113" i="29"/>
  <c r="AE114" i="29"/>
  <c r="AE115" i="29"/>
  <c r="AE116" i="29"/>
  <c r="AE117" i="29"/>
  <c r="AE118" i="29"/>
  <c r="AE119" i="29"/>
  <c r="AE120" i="29"/>
  <c r="AE121" i="29"/>
  <c r="AE122" i="29"/>
  <c r="AE123" i="29"/>
  <c r="Z103" i="29"/>
  <c r="Z104" i="29"/>
  <c r="Z105" i="29"/>
  <c r="Z106" i="29"/>
  <c r="Z107" i="29"/>
  <c r="Z108" i="29"/>
  <c r="Z109" i="29"/>
  <c r="Z110" i="29"/>
  <c r="Z111" i="29"/>
  <c r="Z112" i="29"/>
  <c r="Z113" i="29"/>
  <c r="Z114" i="29"/>
  <c r="Z115" i="29"/>
  <c r="Z116" i="29"/>
  <c r="Z117" i="29"/>
  <c r="Z118" i="29"/>
  <c r="Z119" i="29"/>
  <c r="Z120" i="29"/>
  <c r="Z121" i="29"/>
  <c r="Z122" i="29"/>
  <c r="Z123" i="29"/>
  <c r="U103" i="29"/>
  <c r="U104" i="29"/>
  <c r="U105" i="29"/>
  <c r="U106" i="29"/>
  <c r="U107" i="29"/>
  <c r="U108" i="29"/>
  <c r="U109" i="29"/>
  <c r="U110" i="29"/>
  <c r="U111" i="29"/>
  <c r="U112" i="29"/>
  <c r="U113" i="29"/>
  <c r="U114" i="29"/>
  <c r="U115" i="29"/>
  <c r="U116" i="29"/>
  <c r="U117" i="29"/>
  <c r="U118" i="29"/>
  <c r="U119" i="29"/>
  <c r="U120" i="29"/>
  <c r="U121" i="29"/>
  <c r="U122" i="29"/>
  <c r="U123" i="29"/>
  <c r="R103" i="29"/>
  <c r="R104" i="29"/>
  <c r="R105" i="29"/>
  <c r="R106" i="29"/>
  <c r="R107" i="29"/>
  <c r="R108" i="29"/>
  <c r="R109" i="29"/>
  <c r="R110" i="29"/>
  <c r="R111" i="29"/>
  <c r="R112" i="29"/>
  <c r="R113" i="29"/>
  <c r="R114" i="29"/>
  <c r="R115" i="29"/>
  <c r="R116" i="29"/>
  <c r="R117" i="29"/>
  <c r="R118" i="29"/>
  <c r="R119" i="29"/>
  <c r="R120" i="29"/>
  <c r="R121" i="29"/>
  <c r="R122" i="29"/>
  <c r="R123" i="29"/>
  <c r="G103" i="29"/>
  <c r="H103" i="29" s="1"/>
  <c r="G104" i="29"/>
  <c r="J104" i="29" s="1"/>
  <c r="K104" i="29" s="1"/>
  <c r="G105" i="29"/>
  <c r="G106" i="29"/>
  <c r="H106" i="29" s="1"/>
  <c r="G107" i="29"/>
  <c r="J107" i="29" s="1"/>
  <c r="K107" i="29" s="1"/>
  <c r="G108" i="29"/>
  <c r="J108" i="29" s="1"/>
  <c r="K108" i="29" s="1"/>
  <c r="G109" i="29"/>
  <c r="G110" i="29"/>
  <c r="H110" i="29" s="1"/>
  <c r="G111" i="29"/>
  <c r="J111" i="29" s="1"/>
  <c r="K111" i="29" s="1"/>
  <c r="G112" i="29"/>
  <c r="J112" i="29" s="1"/>
  <c r="K112" i="29" s="1"/>
  <c r="G113" i="29"/>
  <c r="G114" i="29"/>
  <c r="H114" i="29" s="1"/>
  <c r="G115" i="29"/>
  <c r="J115" i="29" s="1"/>
  <c r="K115" i="29" s="1"/>
  <c r="G116" i="29"/>
  <c r="J116" i="29" s="1"/>
  <c r="K116" i="29" s="1"/>
  <c r="G117" i="29"/>
  <c r="G118" i="29"/>
  <c r="H118" i="29" s="1"/>
  <c r="G119" i="29"/>
  <c r="H119" i="29" s="1"/>
  <c r="G120" i="29"/>
  <c r="J120" i="29" s="1"/>
  <c r="K120" i="29" s="1"/>
  <c r="G121" i="29"/>
  <c r="G122" i="29"/>
  <c r="H122" i="29" s="1"/>
  <c r="G123" i="29"/>
  <c r="J123" i="29" s="1"/>
  <c r="K123" i="29" s="1"/>
  <c r="AO74" i="29"/>
  <c r="AO75" i="29"/>
  <c r="AO76" i="29"/>
  <c r="AO77" i="29"/>
  <c r="AO78" i="29"/>
  <c r="AO79" i="29"/>
  <c r="AO80" i="29"/>
  <c r="AO81" i="29"/>
  <c r="AO82" i="29"/>
  <c r="AO83" i="29"/>
  <c r="AO84" i="29"/>
  <c r="AO85" i="29"/>
  <c r="AO86" i="29"/>
  <c r="AO87" i="29"/>
  <c r="AO88" i="29"/>
  <c r="AO89" i="29"/>
  <c r="AO90" i="29"/>
  <c r="AO91" i="29"/>
  <c r="AO92" i="29"/>
  <c r="AO93" i="29"/>
  <c r="AO94" i="29"/>
  <c r="AJ74" i="29"/>
  <c r="AJ75" i="29"/>
  <c r="AJ76" i="29"/>
  <c r="AJ77" i="29"/>
  <c r="AJ78" i="29"/>
  <c r="AJ79" i="29"/>
  <c r="AJ80" i="29"/>
  <c r="AJ81" i="29"/>
  <c r="AJ82" i="29"/>
  <c r="AJ83" i="29"/>
  <c r="AJ84" i="29"/>
  <c r="AJ85" i="29"/>
  <c r="AJ86" i="29"/>
  <c r="AJ87" i="29"/>
  <c r="AJ88" i="29"/>
  <c r="AJ89" i="29"/>
  <c r="AJ90" i="29"/>
  <c r="AJ91" i="29"/>
  <c r="AJ92" i="29"/>
  <c r="AJ93" i="29"/>
  <c r="AJ94" i="29"/>
  <c r="AE74" i="29"/>
  <c r="AE75" i="29"/>
  <c r="AE76" i="29"/>
  <c r="AE77" i="29"/>
  <c r="AE78" i="29"/>
  <c r="AE79" i="29"/>
  <c r="AE80" i="29"/>
  <c r="AE81" i="29"/>
  <c r="AE82" i="29"/>
  <c r="AE83" i="29"/>
  <c r="AE84" i="29"/>
  <c r="AE85" i="29"/>
  <c r="AE86" i="29"/>
  <c r="AE87" i="29"/>
  <c r="AE88" i="29"/>
  <c r="AE89" i="29"/>
  <c r="AE90" i="29"/>
  <c r="AE91" i="29"/>
  <c r="AE92" i="29"/>
  <c r="AE93" i="29"/>
  <c r="AE94" i="29"/>
  <c r="Z74" i="29"/>
  <c r="Z75" i="29"/>
  <c r="Z76" i="29"/>
  <c r="Z77" i="29"/>
  <c r="Z78" i="29"/>
  <c r="Z79" i="29"/>
  <c r="Z80" i="29"/>
  <c r="Z81" i="29"/>
  <c r="Z82" i="29"/>
  <c r="Z83" i="29"/>
  <c r="Z84" i="29"/>
  <c r="Z85" i="29"/>
  <c r="Z86" i="29"/>
  <c r="Z87" i="29"/>
  <c r="Z88" i="29"/>
  <c r="Z89" i="29"/>
  <c r="Z90" i="29"/>
  <c r="Z91" i="29"/>
  <c r="Z92" i="29"/>
  <c r="Z93" i="29"/>
  <c r="Z94" i="29"/>
  <c r="U74" i="29"/>
  <c r="U75" i="29"/>
  <c r="U76" i="29"/>
  <c r="U77" i="29"/>
  <c r="U78" i="29"/>
  <c r="U79" i="29"/>
  <c r="U80" i="29"/>
  <c r="U81" i="29"/>
  <c r="U82" i="29"/>
  <c r="U83" i="29"/>
  <c r="U84" i="29"/>
  <c r="U85" i="29"/>
  <c r="U86" i="29"/>
  <c r="U87" i="29"/>
  <c r="U88" i="29"/>
  <c r="U89" i="29"/>
  <c r="U90" i="29"/>
  <c r="U91" i="29"/>
  <c r="U92" i="29"/>
  <c r="U93" i="29"/>
  <c r="U94" i="29"/>
  <c r="R74" i="29"/>
  <c r="R75" i="29"/>
  <c r="R76" i="29"/>
  <c r="R77" i="29"/>
  <c r="R78" i="29"/>
  <c r="R79" i="29"/>
  <c r="R80" i="29"/>
  <c r="R81" i="29"/>
  <c r="R82" i="29"/>
  <c r="R83" i="29"/>
  <c r="R84" i="29"/>
  <c r="R85" i="29"/>
  <c r="R86" i="29"/>
  <c r="R87" i="29"/>
  <c r="R88" i="29"/>
  <c r="R89" i="29"/>
  <c r="R90" i="29"/>
  <c r="R91" i="29"/>
  <c r="R92" i="29"/>
  <c r="R93" i="29"/>
  <c r="R94" i="29"/>
  <c r="G74" i="29"/>
  <c r="H74" i="29" s="1"/>
  <c r="G75" i="29"/>
  <c r="H75" i="29" s="1"/>
  <c r="G76" i="29"/>
  <c r="J76" i="29" s="1"/>
  <c r="M76" i="29" s="1"/>
  <c r="G77" i="29"/>
  <c r="H77" i="29" s="1"/>
  <c r="G78" i="29"/>
  <c r="J78" i="29" s="1"/>
  <c r="G79" i="29"/>
  <c r="G80" i="29"/>
  <c r="J80" i="29" s="1"/>
  <c r="M80" i="29" s="1"/>
  <c r="G81" i="29"/>
  <c r="H81" i="29" s="1"/>
  <c r="G82" i="29"/>
  <c r="H82" i="29" s="1"/>
  <c r="G83" i="29"/>
  <c r="G84" i="29"/>
  <c r="J84" i="29" s="1"/>
  <c r="M84" i="29" s="1"/>
  <c r="G85" i="29"/>
  <c r="H85" i="29" s="1"/>
  <c r="G86" i="29"/>
  <c r="J86" i="29" s="1"/>
  <c r="G87" i="29"/>
  <c r="G88" i="29"/>
  <c r="J88" i="29" s="1"/>
  <c r="M88" i="29" s="1"/>
  <c r="G89" i="29"/>
  <c r="G90" i="29"/>
  <c r="J90" i="29" s="1"/>
  <c r="G91" i="29"/>
  <c r="H91" i="29" s="1"/>
  <c r="G92" i="29"/>
  <c r="J92" i="29" s="1"/>
  <c r="M92" i="29" s="1"/>
  <c r="G93" i="29"/>
  <c r="H93" i="29" s="1"/>
  <c r="G94" i="29"/>
  <c r="J94" i="29" s="1"/>
  <c r="AO45" i="29"/>
  <c r="AO46" i="29"/>
  <c r="AO47" i="29"/>
  <c r="AO48" i="29"/>
  <c r="AO49" i="29"/>
  <c r="AO50" i="29"/>
  <c r="AO51" i="29"/>
  <c r="AO52" i="29"/>
  <c r="AO53" i="29"/>
  <c r="AO54" i="29"/>
  <c r="AO55" i="29"/>
  <c r="AO56" i="29"/>
  <c r="AO57" i="29"/>
  <c r="AO58" i="29"/>
  <c r="AO59" i="29"/>
  <c r="AO60" i="29"/>
  <c r="AO61" i="29"/>
  <c r="AO62" i="29"/>
  <c r="AO63" i="29"/>
  <c r="AO64" i="29"/>
  <c r="AO65" i="29"/>
  <c r="AJ45" i="29"/>
  <c r="AJ46" i="29"/>
  <c r="AJ47" i="29"/>
  <c r="AJ48" i="29"/>
  <c r="AJ49" i="29"/>
  <c r="AJ50" i="29"/>
  <c r="AJ51" i="29"/>
  <c r="AJ52" i="29"/>
  <c r="AJ53" i="29"/>
  <c r="AJ54" i="29"/>
  <c r="AJ55" i="29"/>
  <c r="AJ56" i="29"/>
  <c r="AJ57" i="29"/>
  <c r="AJ58" i="29"/>
  <c r="AJ59" i="29"/>
  <c r="AJ60" i="29"/>
  <c r="AJ61" i="29"/>
  <c r="AJ62" i="29"/>
  <c r="AJ63" i="29"/>
  <c r="AJ64" i="29"/>
  <c r="AJ65" i="29"/>
  <c r="AE45" i="29"/>
  <c r="AE46" i="29"/>
  <c r="AE47" i="29"/>
  <c r="AE48" i="29"/>
  <c r="AE49" i="29"/>
  <c r="AE50" i="29"/>
  <c r="AE51" i="29"/>
  <c r="AE52" i="29"/>
  <c r="AE53" i="29"/>
  <c r="AE54" i="29"/>
  <c r="AE55" i="29"/>
  <c r="AE56" i="29"/>
  <c r="AE57" i="29"/>
  <c r="AE58" i="29"/>
  <c r="AE59" i="29"/>
  <c r="AE60" i="29"/>
  <c r="AE61" i="29"/>
  <c r="AE62" i="29"/>
  <c r="AE63" i="29"/>
  <c r="AE64" i="29"/>
  <c r="AE65" i="29"/>
  <c r="Z45" i="29"/>
  <c r="Z46" i="29"/>
  <c r="Z47" i="29"/>
  <c r="Z48" i="29"/>
  <c r="Z49" i="29"/>
  <c r="Z50" i="29"/>
  <c r="Z51" i="29"/>
  <c r="Z52" i="29"/>
  <c r="Z53" i="29"/>
  <c r="Z54" i="29"/>
  <c r="Z55" i="29"/>
  <c r="Z56" i="29"/>
  <c r="Z57" i="29"/>
  <c r="Z58" i="29"/>
  <c r="Z59" i="29"/>
  <c r="Z60" i="29"/>
  <c r="Z61" i="29"/>
  <c r="Z62" i="29"/>
  <c r="Z63" i="29"/>
  <c r="Z64" i="29"/>
  <c r="Z65" i="29"/>
  <c r="U45" i="29"/>
  <c r="U46" i="29"/>
  <c r="U47" i="29"/>
  <c r="U48" i="29"/>
  <c r="U49" i="29"/>
  <c r="U50" i="29"/>
  <c r="U51" i="29"/>
  <c r="U52" i="29"/>
  <c r="U53" i="29"/>
  <c r="U54" i="29"/>
  <c r="U55" i="29"/>
  <c r="U56" i="29"/>
  <c r="U57" i="29"/>
  <c r="U58" i="29"/>
  <c r="U59" i="29"/>
  <c r="U60" i="29"/>
  <c r="U61" i="29"/>
  <c r="U62" i="29"/>
  <c r="U63" i="29"/>
  <c r="U64" i="29"/>
  <c r="U65" i="29"/>
  <c r="R45" i="29"/>
  <c r="R46" i="29"/>
  <c r="R47" i="29"/>
  <c r="R48" i="29"/>
  <c r="R49" i="29"/>
  <c r="R50" i="29"/>
  <c r="R51" i="29"/>
  <c r="R52" i="29"/>
  <c r="R53" i="29"/>
  <c r="R54" i="29"/>
  <c r="R55" i="29"/>
  <c r="R56" i="29"/>
  <c r="R57" i="29"/>
  <c r="R58" i="29"/>
  <c r="R59" i="29"/>
  <c r="R60" i="29"/>
  <c r="R61" i="29"/>
  <c r="R62" i="29"/>
  <c r="R63" i="29"/>
  <c r="R64" i="29"/>
  <c r="R65" i="29"/>
  <c r="G45" i="29"/>
  <c r="J45" i="29" s="1"/>
  <c r="G46" i="29"/>
  <c r="G47" i="29"/>
  <c r="H47" i="29" s="1"/>
  <c r="G48" i="29"/>
  <c r="G49" i="29"/>
  <c r="J49" i="29" s="1"/>
  <c r="G50" i="29"/>
  <c r="G51" i="29"/>
  <c r="H51" i="29" s="1"/>
  <c r="G52" i="29"/>
  <c r="G53" i="29"/>
  <c r="J53" i="29" s="1"/>
  <c r="G54" i="29"/>
  <c r="G55" i="29"/>
  <c r="H55" i="29" s="1"/>
  <c r="G56" i="29"/>
  <c r="G57" i="29"/>
  <c r="J57" i="29" s="1"/>
  <c r="G58" i="29"/>
  <c r="G59" i="29"/>
  <c r="H59" i="29" s="1"/>
  <c r="G60" i="29"/>
  <c r="G61" i="29"/>
  <c r="J61" i="29" s="1"/>
  <c r="G62" i="29"/>
  <c r="G63" i="29"/>
  <c r="H63" i="29" s="1"/>
  <c r="G64" i="29"/>
  <c r="G65" i="29"/>
  <c r="J65" i="29" s="1"/>
  <c r="AQ15" i="29"/>
  <c r="AQ16" i="29"/>
  <c r="AQ17" i="29"/>
  <c r="AQ18" i="29"/>
  <c r="AQ19" i="29"/>
  <c r="AQ20" i="29"/>
  <c r="AQ21" i="29"/>
  <c r="AQ22" i="29"/>
  <c r="AQ23" i="29"/>
  <c r="AQ24" i="29"/>
  <c r="AQ25" i="29"/>
  <c r="AQ26" i="29"/>
  <c r="AQ27" i="29"/>
  <c r="AQ28" i="29"/>
  <c r="AQ29" i="29"/>
  <c r="AQ30" i="29"/>
  <c r="AQ31" i="29"/>
  <c r="AQ32" i="29"/>
  <c r="AQ33" i="29"/>
  <c r="AQ34" i="29"/>
  <c r="AQ35" i="29"/>
  <c r="AP15" i="29"/>
  <c r="AP16" i="29"/>
  <c r="AP17" i="29"/>
  <c r="AP18" i="29"/>
  <c r="AP19" i="29"/>
  <c r="AP20" i="29"/>
  <c r="AP21" i="29"/>
  <c r="AP22" i="29"/>
  <c r="AP23" i="29"/>
  <c r="AP24" i="29"/>
  <c r="AP25" i="29"/>
  <c r="AP26" i="29"/>
  <c r="AP27" i="29"/>
  <c r="AP28" i="29"/>
  <c r="AP29" i="29"/>
  <c r="AP30" i="29"/>
  <c r="AP31" i="29"/>
  <c r="AP32" i="29"/>
  <c r="AP33" i="29"/>
  <c r="AP34" i="29"/>
  <c r="AP35" i="29"/>
  <c r="AL15" i="29"/>
  <c r="AL16" i="29"/>
  <c r="AL17" i="29"/>
  <c r="AL18" i="29"/>
  <c r="AL19" i="29"/>
  <c r="AL20" i="29"/>
  <c r="AL21" i="29"/>
  <c r="AL22" i="29"/>
  <c r="AL23" i="29"/>
  <c r="AL24" i="29"/>
  <c r="AL25" i="29"/>
  <c r="AL26" i="29"/>
  <c r="AL27" i="29"/>
  <c r="AL28" i="29"/>
  <c r="AL29" i="29"/>
  <c r="AL30" i="29"/>
  <c r="AL31" i="29"/>
  <c r="AL32" i="29"/>
  <c r="AL33" i="29"/>
  <c r="AL34" i="29"/>
  <c r="AL35" i="29"/>
  <c r="AK15" i="29"/>
  <c r="AK16" i="29"/>
  <c r="AK17" i="29"/>
  <c r="AK18" i="29"/>
  <c r="AK19" i="29"/>
  <c r="AK20" i="29"/>
  <c r="AK21" i="29"/>
  <c r="AK22" i="29"/>
  <c r="AK23" i="29"/>
  <c r="AK24" i="29"/>
  <c r="AK25" i="29"/>
  <c r="AK26" i="29"/>
  <c r="AK27" i="29"/>
  <c r="AK28" i="29"/>
  <c r="AK29" i="29"/>
  <c r="AK30" i="29"/>
  <c r="AK31" i="29"/>
  <c r="AK32" i="29"/>
  <c r="AK33" i="29"/>
  <c r="AK34" i="29"/>
  <c r="AK35" i="29"/>
  <c r="AG15" i="29"/>
  <c r="AG16" i="29"/>
  <c r="AG17" i="29"/>
  <c r="AG18" i="29"/>
  <c r="AG19" i="29"/>
  <c r="AG20" i="29"/>
  <c r="AG21" i="29"/>
  <c r="AG22" i="29"/>
  <c r="AG23" i="29"/>
  <c r="AG24" i="29"/>
  <c r="AG25" i="29"/>
  <c r="AG26" i="29"/>
  <c r="AG27" i="29"/>
  <c r="AG28" i="29"/>
  <c r="AG29" i="29"/>
  <c r="AG30" i="29"/>
  <c r="AG31" i="29"/>
  <c r="AG32" i="29"/>
  <c r="AG33" i="29"/>
  <c r="AG34" i="29"/>
  <c r="AG35" i="29"/>
  <c r="AF15" i="29"/>
  <c r="AF16" i="29"/>
  <c r="AF17" i="29"/>
  <c r="AF18" i="29"/>
  <c r="AF19" i="29"/>
  <c r="AF20" i="29"/>
  <c r="AF21" i="29"/>
  <c r="AF22" i="29"/>
  <c r="AF23" i="29"/>
  <c r="AF24" i="29"/>
  <c r="AF25" i="29"/>
  <c r="AF26" i="29"/>
  <c r="AF27" i="29"/>
  <c r="AF28" i="29"/>
  <c r="AF29" i="29"/>
  <c r="AF30" i="29"/>
  <c r="AF31" i="29"/>
  <c r="AF32" i="29"/>
  <c r="AF33" i="29"/>
  <c r="AF34" i="29"/>
  <c r="AF35" i="29"/>
  <c r="AB15" i="29"/>
  <c r="AB16" i="29"/>
  <c r="AB17" i="29"/>
  <c r="AB18" i="29"/>
  <c r="AB19" i="29"/>
  <c r="AB20" i="29"/>
  <c r="AB21" i="29"/>
  <c r="AB22" i="29"/>
  <c r="AB23" i="29"/>
  <c r="AB24" i="29"/>
  <c r="AB25" i="29"/>
  <c r="AB26" i="29"/>
  <c r="AB27" i="29"/>
  <c r="AB28" i="29"/>
  <c r="AB29" i="29"/>
  <c r="AB30" i="29"/>
  <c r="AB31" i="29"/>
  <c r="AB32" i="29"/>
  <c r="AB33" i="29"/>
  <c r="AB34" i="29"/>
  <c r="AB35" i="29"/>
  <c r="AA15" i="29"/>
  <c r="AA16" i="29"/>
  <c r="AA17" i="29"/>
  <c r="AA18" i="29"/>
  <c r="AA19" i="29"/>
  <c r="AA20" i="29"/>
  <c r="AA21" i="29"/>
  <c r="AA22" i="29"/>
  <c r="AA23" i="29"/>
  <c r="AA24" i="29"/>
  <c r="AA25" i="29"/>
  <c r="AA26" i="29"/>
  <c r="AA27" i="29"/>
  <c r="AA28" i="29"/>
  <c r="AA29" i="29"/>
  <c r="AA30" i="29"/>
  <c r="AA31" i="29"/>
  <c r="AA32" i="29"/>
  <c r="AA33" i="29"/>
  <c r="AA34" i="29"/>
  <c r="AA35" i="29"/>
  <c r="W15" i="29"/>
  <c r="W16" i="29"/>
  <c r="W17" i="29"/>
  <c r="W18" i="29"/>
  <c r="W19" i="29"/>
  <c r="W20" i="29"/>
  <c r="W21" i="29"/>
  <c r="W22" i="29"/>
  <c r="W23" i="29"/>
  <c r="W24" i="29"/>
  <c r="W25" i="29"/>
  <c r="W26" i="29"/>
  <c r="W27" i="29"/>
  <c r="W28" i="29"/>
  <c r="W29" i="29"/>
  <c r="W30" i="29"/>
  <c r="W31" i="29"/>
  <c r="W32" i="29"/>
  <c r="W33" i="29"/>
  <c r="W34" i="29"/>
  <c r="W35" i="29"/>
  <c r="V15" i="29"/>
  <c r="V16" i="29"/>
  <c r="V17" i="29"/>
  <c r="V18" i="29"/>
  <c r="V19" i="29"/>
  <c r="V20" i="29"/>
  <c r="V21" i="29"/>
  <c r="V22" i="29"/>
  <c r="V23" i="29"/>
  <c r="V24" i="29"/>
  <c r="V25" i="29"/>
  <c r="V26" i="29"/>
  <c r="V27" i="29"/>
  <c r="V28" i="29"/>
  <c r="V29" i="29"/>
  <c r="V30" i="29"/>
  <c r="V31" i="29"/>
  <c r="V32" i="29"/>
  <c r="V33" i="29"/>
  <c r="V34" i="29"/>
  <c r="V35" i="29"/>
  <c r="O15" i="29"/>
  <c r="O16" i="29"/>
  <c r="O17" i="29"/>
  <c r="O18" i="29"/>
  <c r="O19" i="29"/>
  <c r="O20" i="29"/>
  <c r="O21" i="29"/>
  <c r="O22" i="29"/>
  <c r="O23" i="29"/>
  <c r="O24" i="29"/>
  <c r="O25" i="29"/>
  <c r="O26" i="29"/>
  <c r="O27" i="29"/>
  <c r="O28" i="29"/>
  <c r="O29" i="29"/>
  <c r="O30" i="29"/>
  <c r="O31" i="29"/>
  <c r="O32" i="29"/>
  <c r="O33" i="29"/>
  <c r="O34" i="29"/>
  <c r="O35" i="29"/>
  <c r="L15" i="29"/>
  <c r="L16" i="29"/>
  <c r="L17" i="29"/>
  <c r="L18" i="29"/>
  <c r="L19" i="29"/>
  <c r="L20" i="29"/>
  <c r="L21" i="29"/>
  <c r="L22" i="29"/>
  <c r="L23" i="29"/>
  <c r="L24" i="29"/>
  <c r="L25" i="29"/>
  <c r="L26" i="29"/>
  <c r="L27" i="29"/>
  <c r="L28" i="29"/>
  <c r="L29" i="29"/>
  <c r="L30" i="29"/>
  <c r="L31" i="29"/>
  <c r="L32" i="29"/>
  <c r="L33" i="29"/>
  <c r="L34" i="29"/>
  <c r="L35" i="29"/>
  <c r="I15" i="29"/>
  <c r="I16" i="29"/>
  <c r="I17" i="29"/>
  <c r="I18" i="29"/>
  <c r="I19" i="29"/>
  <c r="I20" i="29"/>
  <c r="I21" i="29"/>
  <c r="I22" i="29"/>
  <c r="I23" i="29"/>
  <c r="I24" i="29"/>
  <c r="I25" i="29"/>
  <c r="I26" i="29"/>
  <c r="I27" i="29"/>
  <c r="I28" i="29"/>
  <c r="I29" i="29"/>
  <c r="I30" i="29"/>
  <c r="I31" i="29"/>
  <c r="I32" i="29"/>
  <c r="I33" i="29"/>
  <c r="I34" i="29"/>
  <c r="I35" i="29"/>
  <c r="F15" i="29"/>
  <c r="F16" i="29"/>
  <c r="F17" i="29"/>
  <c r="F18" i="29"/>
  <c r="F19" i="29"/>
  <c r="F20" i="29"/>
  <c r="F21" i="29"/>
  <c r="F22" i="29"/>
  <c r="F23" i="29"/>
  <c r="F24" i="29"/>
  <c r="F25" i="29"/>
  <c r="F26" i="29"/>
  <c r="F27" i="29"/>
  <c r="F28" i="29"/>
  <c r="F29" i="29"/>
  <c r="F30" i="29"/>
  <c r="F31" i="29"/>
  <c r="F32" i="29"/>
  <c r="F33" i="29"/>
  <c r="F34" i="29"/>
  <c r="F35" i="29"/>
  <c r="E15" i="29"/>
  <c r="E16" i="29"/>
  <c r="E17" i="29"/>
  <c r="E18" i="29"/>
  <c r="E19" i="29"/>
  <c r="E20" i="29"/>
  <c r="E21" i="29"/>
  <c r="E22" i="29"/>
  <c r="E23" i="29"/>
  <c r="E24" i="29"/>
  <c r="E25" i="29"/>
  <c r="E26" i="29"/>
  <c r="E27" i="29"/>
  <c r="E28" i="29"/>
  <c r="E29" i="29"/>
  <c r="E30" i="29"/>
  <c r="E31" i="29"/>
  <c r="E32" i="29"/>
  <c r="E33" i="29"/>
  <c r="E34" i="29"/>
  <c r="E35" i="29"/>
  <c r="D15" i="29"/>
  <c r="D16" i="29"/>
  <c r="D17" i="29"/>
  <c r="D18" i="29"/>
  <c r="D19" i="29"/>
  <c r="D20" i="29"/>
  <c r="D21" i="29"/>
  <c r="D22" i="29"/>
  <c r="D23" i="29"/>
  <c r="D24" i="29"/>
  <c r="D25" i="29"/>
  <c r="D26" i="29"/>
  <c r="D27" i="29"/>
  <c r="D28" i="29"/>
  <c r="D29" i="29"/>
  <c r="D30" i="29"/>
  <c r="D31" i="29"/>
  <c r="D32" i="29"/>
  <c r="D33" i="29"/>
  <c r="D34" i="29"/>
  <c r="D35" i="29"/>
  <c r="AO15" i="5"/>
  <c r="AO16" i="5"/>
  <c r="AO17" i="5"/>
  <c r="AO18" i="5"/>
  <c r="AO19" i="5"/>
  <c r="AO20" i="5"/>
  <c r="AO21" i="5"/>
  <c r="AO22" i="5"/>
  <c r="AO23" i="5"/>
  <c r="AO24" i="5"/>
  <c r="AO25" i="5"/>
  <c r="AO26" i="5"/>
  <c r="AO27" i="5"/>
  <c r="AO28" i="5"/>
  <c r="AO29" i="5"/>
  <c r="AO30" i="5"/>
  <c r="AO31" i="5"/>
  <c r="AO32" i="5"/>
  <c r="AO33" i="5"/>
  <c r="AO34" i="5"/>
  <c r="AO35" i="5"/>
  <c r="AJ15" i="5"/>
  <c r="AJ16" i="5"/>
  <c r="AJ17" i="5"/>
  <c r="AJ18" i="5"/>
  <c r="AJ19" i="5"/>
  <c r="AJ20" i="5"/>
  <c r="AJ21" i="5"/>
  <c r="AJ22" i="5"/>
  <c r="AJ23" i="5"/>
  <c r="AJ24" i="5"/>
  <c r="AJ25" i="5"/>
  <c r="AJ26" i="5"/>
  <c r="AJ27" i="5"/>
  <c r="AJ28" i="5"/>
  <c r="AJ29" i="5"/>
  <c r="AJ30" i="5"/>
  <c r="AJ31" i="5"/>
  <c r="AJ32" i="5"/>
  <c r="AJ33" i="5"/>
  <c r="AJ34" i="5"/>
  <c r="AJ35" i="5"/>
  <c r="AE15" i="5"/>
  <c r="AE16" i="5"/>
  <c r="AE17" i="5"/>
  <c r="AE18" i="5"/>
  <c r="AE19" i="5"/>
  <c r="AE20" i="5"/>
  <c r="AE21" i="5"/>
  <c r="AE22" i="5"/>
  <c r="AE23" i="5"/>
  <c r="AE24" i="5"/>
  <c r="AE25" i="5"/>
  <c r="AE26" i="5"/>
  <c r="AE27" i="5"/>
  <c r="AE28" i="5"/>
  <c r="AE29" i="5"/>
  <c r="AE30" i="5"/>
  <c r="AE31" i="5"/>
  <c r="AE32" i="5"/>
  <c r="AE33" i="5"/>
  <c r="AE34" i="5"/>
  <c r="AE35" i="5"/>
  <c r="AB22" i="5"/>
  <c r="AB23" i="5"/>
  <c r="AB24" i="5"/>
  <c r="AB25" i="5"/>
  <c r="AB26" i="5"/>
  <c r="AB27" i="5"/>
  <c r="AB28" i="5"/>
  <c r="AB29" i="5"/>
  <c r="AB30" i="5"/>
  <c r="AB31" i="5"/>
  <c r="AB32" i="5"/>
  <c r="AB33" i="5"/>
  <c r="AB34" i="5"/>
  <c r="AA15" i="5"/>
  <c r="AA16" i="5"/>
  <c r="AA17" i="5"/>
  <c r="AA18" i="5"/>
  <c r="AA19" i="5"/>
  <c r="AA20" i="5"/>
  <c r="AA21" i="5"/>
  <c r="AA22" i="5"/>
  <c r="AA23" i="5"/>
  <c r="AA24" i="5"/>
  <c r="AA25" i="5"/>
  <c r="AA26" i="5"/>
  <c r="AA27" i="5"/>
  <c r="AA28" i="5"/>
  <c r="AA29" i="5"/>
  <c r="AA30" i="5"/>
  <c r="AA31" i="5"/>
  <c r="AA32" i="5"/>
  <c r="AA33" i="5"/>
  <c r="AA34" i="5"/>
  <c r="AA35" i="5"/>
  <c r="Z15" i="5"/>
  <c r="Z16" i="5"/>
  <c r="Z17" i="5"/>
  <c r="Z18" i="5"/>
  <c r="Z19" i="5"/>
  <c r="Z20" i="5"/>
  <c r="Z22" i="5"/>
  <c r="Z23" i="5"/>
  <c r="Z24" i="5"/>
  <c r="Z25" i="5"/>
  <c r="Z26" i="5"/>
  <c r="Z27" i="5"/>
  <c r="Z29" i="5"/>
  <c r="Z30" i="5"/>
  <c r="Z31" i="5"/>
  <c r="Z32" i="5"/>
  <c r="Z33" i="5"/>
  <c r="Z34" i="5"/>
  <c r="Z35" i="5"/>
  <c r="W15" i="5"/>
  <c r="W16" i="5"/>
  <c r="W17" i="5"/>
  <c r="W18" i="5"/>
  <c r="W19" i="5"/>
  <c r="W20" i="5"/>
  <c r="W21" i="5"/>
  <c r="W22" i="5"/>
  <c r="W23" i="5"/>
  <c r="W24" i="5"/>
  <c r="W25" i="5"/>
  <c r="W26" i="5"/>
  <c r="W27" i="5"/>
  <c r="W28" i="5"/>
  <c r="W29" i="5"/>
  <c r="W30" i="5"/>
  <c r="W31" i="5"/>
  <c r="W32" i="5"/>
  <c r="W33" i="5"/>
  <c r="W34" i="5"/>
  <c r="W35" i="5"/>
  <c r="V15" i="5"/>
  <c r="V16" i="5"/>
  <c r="V17" i="5"/>
  <c r="V18" i="5"/>
  <c r="V19" i="5"/>
  <c r="V20" i="5"/>
  <c r="V21" i="5"/>
  <c r="V22" i="5"/>
  <c r="V23" i="5"/>
  <c r="V24" i="5"/>
  <c r="V25" i="5"/>
  <c r="V26" i="5"/>
  <c r="V27" i="5"/>
  <c r="V28" i="5"/>
  <c r="V29" i="5"/>
  <c r="V30" i="5"/>
  <c r="V31" i="5"/>
  <c r="V32" i="5"/>
  <c r="V33" i="5"/>
  <c r="V34" i="5"/>
  <c r="V35" i="5"/>
  <c r="U15" i="5"/>
  <c r="U16" i="5"/>
  <c r="U17" i="5"/>
  <c r="U18" i="5"/>
  <c r="U19" i="5"/>
  <c r="U20" i="5"/>
  <c r="U22" i="5"/>
  <c r="U23" i="5"/>
  <c r="U24" i="5"/>
  <c r="U25" i="5"/>
  <c r="U26" i="5"/>
  <c r="U27" i="5"/>
  <c r="U28" i="5"/>
  <c r="U29" i="5"/>
  <c r="U30" i="5"/>
  <c r="U31" i="5"/>
  <c r="U32" i="5"/>
  <c r="U33" i="5"/>
  <c r="U34" i="5"/>
  <c r="U35" i="5"/>
  <c r="O15" i="5"/>
  <c r="O16" i="5"/>
  <c r="O17" i="5"/>
  <c r="O18" i="5"/>
  <c r="O19" i="5"/>
  <c r="O20" i="5"/>
  <c r="O21" i="5"/>
  <c r="O22" i="5"/>
  <c r="O23" i="5"/>
  <c r="O24" i="5"/>
  <c r="O25" i="5"/>
  <c r="O26" i="5"/>
  <c r="O27" i="5"/>
  <c r="O28" i="5"/>
  <c r="O29" i="5"/>
  <c r="O30" i="5"/>
  <c r="O31" i="5"/>
  <c r="O32" i="5"/>
  <c r="O33" i="5"/>
  <c r="O34" i="5"/>
  <c r="O35" i="5"/>
  <c r="L35" i="5"/>
  <c r="I35" i="5"/>
  <c r="F35" i="5"/>
  <c r="E35" i="5"/>
  <c r="L34" i="5"/>
  <c r="I34" i="5"/>
  <c r="F34" i="5"/>
  <c r="E34" i="5"/>
  <c r="D209" i="13" s="1"/>
  <c r="L33" i="5"/>
  <c r="I33" i="5"/>
  <c r="F33" i="5"/>
  <c r="E33" i="5"/>
  <c r="L32" i="5"/>
  <c r="I32" i="5"/>
  <c r="F32" i="5"/>
  <c r="E32" i="5"/>
  <c r="L31" i="5"/>
  <c r="I31" i="5"/>
  <c r="F31" i="5"/>
  <c r="E31" i="5"/>
  <c r="L30" i="5"/>
  <c r="I30" i="5"/>
  <c r="F30" i="5"/>
  <c r="E30" i="5"/>
  <c r="L29" i="5"/>
  <c r="I29" i="5"/>
  <c r="F29" i="5"/>
  <c r="E29" i="5"/>
  <c r="L28" i="5"/>
  <c r="I28" i="5"/>
  <c r="F28" i="5"/>
  <c r="E28" i="5"/>
  <c r="L27" i="5"/>
  <c r="I27" i="5"/>
  <c r="F27" i="5"/>
  <c r="E27" i="5"/>
  <c r="L26" i="5"/>
  <c r="I26" i="5"/>
  <c r="F26" i="5"/>
  <c r="E26" i="5"/>
  <c r="L25" i="5"/>
  <c r="I25" i="5"/>
  <c r="F25" i="5"/>
  <c r="E25" i="5"/>
  <c r="L24" i="5"/>
  <c r="I24" i="5"/>
  <c r="F24" i="5"/>
  <c r="E24" i="5"/>
  <c r="L23" i="5"/>
  <c r="I23" i="5"/>
  <c r="F23" i="5"/>
  <c r="E23" i="5"/>
  <c r="L22" i="5"/>
  <c r="I22" i="5"/>
  <c r="F22" i="5"/>
  <c r="E22" i="5"/>
  <c r="D197" i="13" s="1"/>
  <c r="L21" i="5"/>
  <c r="I21" i="5"/>
  <c r="F21" i="5"/>
  <c r="E21" i="5"/>
  <c r="L20" i="5"/>
  <c r="I20" i="5"/>
  <c r="F20" i="5"/>
  <c r="E20" i="5"/>
  <c r="L19" i="5"/>
  <c r="I19" i="5"/>
  <c r="F19" i="5"/>
  <c r="E19" i="5"/>
  <c r="L18" i="5"/>
  <c r="I18" i="5"/>
  <c r="F18" i="5"/>
  <c r="E18" i="5"/>
  <c r="D193" i="13" s="1"/>
  <c r="L17" i="5"/>
  <c r="I17" i="5"/>
  <c r="F17" i="5"/>
  <c r="E17" i="5"/>
  <c r="L16" i="5"/>
  <c r="I16" i="5"/>
  <c r="F16" i="5"/>
  <c r="E16" i="5"/>
  <c r="L15" i="5"/>
  <c r="I15" i="5"/>
  <c r="F15" i="5"/>
  <c r="E15" i="5"/>
  <c r="S38" i="30" l="1"/>
  <c r="R34" i="30"/>
  <c r="AJ36" i="4"/>
  <c r="O244" i="4"/>
  <c r="O253" i="4" s="1"/>
  <c r="S21" i="4"/>
  <c r="D252" i="4"/>
  <c r="K28" i="6"/>
  <c r="M210" i="6"/>
  <c r="E79" i="13"/>
  <c r="J50" i="4"/>
  <c r="E166" i="13"/>
  <c r="F166" i="13" s="1"/>
  <c r="D28" i="27"/>
  <c r="D32" i="27"/>
  <c r="Q21" i="4"/>
  <c r="T244" i="22"/>
  <c r="P111" i="22"/>
  <c r="F77" i="22"/>
  <c r="F69" i="22"/>
  <c r="O144" i="22"/>
  <c r="O136" i="22"/>
  <c r="R144" i="22"/>
  <c r="R136" i="22"/>
  <c r="R77" i="22"/>
  <c r="R69" i="22"/>
  <c r="AA144" i="22"/>
  <c r="AA136" i="22"/>
  <c r="Y77" i="22"/>
  <c r="Y69" i="22"/>
  <c r="N144" i="22"/>
  <c r="N136" i="22"/>
  <c r="E144" i="22"/>
  <c r="H77" i="22"/>
  <c r="H69" i="22"/>
  <c r="N77" i="22"/>
  <c r="N69" i="22"/>
  <c r="W144" i="22"/>
  <c r="W136" i="22"/>
  <c r="G144" i="22"/>
  <c r="G136" i="22"/>
  <c r="Q144" i="22"/>
  <c r="Q136" i="22"/>
  <c r="AA77" i="22"/>
  <c r="AA69" i="22"/>
  <c r="K77" i="22"/>
  <c r="K69" i="22"/>
  <c r="S77" i="22"/>
  <c r="S69" i="22"/>
  <c r="D144" i="22"/>
  <c r="D136" i="22"/>
  <c r="P144" i="22"/>
  <c r="P136" i="22"/>
  <c r="T144" i="22"/>
  <c r="T136" i="22"/>
  <c r="Z77" i="22"/>
  <c r="Z69" i="22"/>
  <c r="J77" i="22"/>
  <c r="J69" i="22"/>
  <c r="Q77" i="22"/>
  <c r="Q69" i="22"/>
  <c r="V144" i="22"/>
  <c r="V136" i="22"/>
  <c r="F144" i="22"/>
  <c r="F136" i="22"/>
  <c r="G77" i="22"/>
  <c r="G69" i="22"/>
  <c r="H144" i="22"/>
  <c r="H136" i="22"/>
  <c r="V21" i="4"/>
  <c r="T210" i="22"/>
  <c r="AB244" i="22"/>
  <c r="G244" i="22"/>
  <c r="O77" i="22"/>
  <c r="K144" i="22"/>
  <c r="I144" i="22"/>
  <c r="X210" i="22"/>
  <c r="T111" i="22"/>
  <c r="AA244" i="22"/>
  <c r="K244" i="22"/>
  <c r="L244" i="22"/>
  <c r="R177" i="22"/>
  <c r="X77" i="22"/>
  <c r="AB77" i="22"/>
  <c r="AA177" i="22"/>
  <c r="P177" i="22"/>
  <c r="P210" i="22"/>
  <c r="J144" i="22"/>
  <c r="X144" i="22"/>
  <c r="AB177" i="22"/>
  <c r="P77" i="22"/>
  <c r="T77" i="22"/>
  <c r="L77" i="22"/>
  <c r="L144" i="22"/>
  <c r="S177" i="22"/>
  <c r="R244" i="22"/>
  <c r="O177" i="22"/>
  <c r="S244" i="22"/>
  <c r="N244" i="22"/>
  <c r="W244" i="22"/>
  <c r="L111" i="22"/>
  <c r="U144" i="22"/>
  <c r="T177" i="22"/>
  <c r="N177" i="22"/>
  <c r="G210" i="22"/>
  <c r="X244" i="22"/>
  <c r="Y144" i="22"/>
  <c r="W177" i="22"/>
  <c r="X177" i="22"/>
  <c r="O210" i="22"/>
  <c r="V244" i="22"/>
  <c r="V77" i="22"/>
  <c r="K210" i="22"/>
  <c r="J111" i="22"/>
  <c r="L177" i="22"/>
  <c r="P244" i="22"/>
  <c r="Z210" i="22"/>
  <c r="Z244" i="22"/>
  <c r="Z236" i="22"/>
  <c r="M111" i="22"/>
  <c r="AB144" i="22"/>
  <c r="AB210" i="22"/>
  <c r="O244" i="22"/>
  <c r="AA111" i="22"/>
  <c r="Z111" i="22"/>
  <c r="AB111" i="22"/>
  <c r="S144" i="22"/>
  <c r="K177" i="22"/>
  <c r="L210" i="22"/>
  <c r="H177" i="22"/>
  <c r="U177" i="22"/>
  <c r="E177" i="22"/>
  <c r="J244" i="22"/>
  <c r="J236" i="22"/>
  <c r="E244" i="22"/>
  <c r="E236" i="22"/>
  <c r="D244" i="22"/>
  <c r="F244" i="22"/>
  <c r="F236" i="22"/>
  <c r="M244" i="22"/>
  <c r="M236" i="22"/>
  <c r="D210" i="22"/>
  <c r="I210" i="22"/>
  <c r="V210" i="22"/>
  <c r="F210" i="22"/>
  <c r="S210" i="22"/>
  <c r="N210" i="22"/>
  <c r="H210" i="22"/>
  <c r="J210" i="22"/>
  <c r="M210" i="22"/>
  <c r="E210" i="22"/>
  <c r="R210" i="22"/>
  <c r="V177" i="22"/>
  <c r="Q177" i="22"/>
  <c r="F177" i="22"/>
  <c r="D177" i="22"/>
  <c r="G177" i="22"/>
  <c r="O111" i="22"/>
  <c r="F111" i="22"/>
  <c r="I111" i="22"/>
  <c r="K111" i="22"/>
  <c r="R111" i="22"/>
  <c r="E111" i="22"/>
  <c r="S111" i="22"/>
  <c r="W111" i="22"/>
  <c r="G111" i="22"/>
  <c r="N111" i="22"/>
  <c r="M77" i="22"/>
  <c r="W77" i="22"/>
  <c r="M144" i="22"/>
  <c r="U244" i="22"/>
  <c r="Q210" i="22"/>
  <c r="Y177" i="22"/>
  <c r="I177" i="22"/>
  <c r="V111" i="22"/>
  <c r="Y111" i="22"/>
  <c r="Q111" i="22"/>
  <c r="Z177" i="22"/>
  <c r="Z144" i="22"/>
  <c r="J177" i="22"/>
  <c r="W210" i="22"/>
  <c r="Y33" i="4"/>
  <c r="AB33" i="4" s="1"/>
  <c r="AC33" i="4" s="1"/>
  <c r="H111" i="22"/>
  <c r="I77" i="22"/>
  <c r="U111" i="22"/>
  <c r="Y210" i="22"/>
  <c r="AA210" i="22"/>
  <c r="D240" i="22"/>
  <c r="H244" i="22"/>
  <c r="U77" i="22"/>
  <c r="D140" i="22"/>
  <c r="M177" i="22"/>
  <c r="U210" i="22"/>
  <c r="Y244" i="22"/>
  <c r="I244" i="22"/>
  <c r="D206" i="22"/>
  <c r="D173" i="22"/>
  <c r="D107" i="22"/>
  <c r="E77" i="22"/>
  <c r="E79" i="22" s="1"/>
  <c r="D73" i="22"/>
  <c r="D111" i="22"/>
  <c r="D113" i="22" s="1"/>
  <c r="J30" i="6"/>
  <c r="K30" i="6" s="1"/>
  <c r="M32" i="6"/>
  <c r="P32" i="6" s="1"/>
  <c r="M16" i="6"/>
  <c r="N16" i="6" s="1"/>
  <c r="H16" i="6"/>
  <c r="H32" i="6"/>
  <c r="M198" i="6"/>
  <c r="N198" i="6" s="1"/>
  <c r="H28" i="6"/>
  <c r="J190" i="29"/>
  <c r="M190" i="29" s="1"/>
  <c r="AT208" i="29"/>
  <c r="AT204" i="29"/>
  <c r="AT200" i="29"/>
  <c r="AT196" i="29"/>
  <c r="AT192" i="29"/>
  <c r="K61" i="5"/>
  <c r="N174" i="5"/>
  <c r="K107" i="5"/>
  <c r="X60" i="5"/>
  <c r="AC60" i="5" s="1"/>
  <c r="M51" i="5"/>
  <c r="P51" i="5" s="1"/>
  <c r="P148" i="5"/>
  <c r="S148" i="5" s="1"/>
  <c r="Q60" i="5"/>
  <c r="Q29" i="4"/>
  <c r="E26" i="27"/>
  <c r="E80" i="18" s="1"/>
  <c r="E62" i="13"/>
  <c r="F62" i="13" s="1"/>
  <c r="M53" i="4"/>
  <c r="I82" i="13" s="1"/>
  <c r="W17" i="4"/>
  <c r="K26" i="4"/>
  <c r="J62" i="4"/>
  <c r="E91" i="13"/>
  <c r="F91" i="13" s="1"/>
  <c r="Z35" i="29"/>
  <c r="F87" i="13"/>
  <c r="F174" i="13"/>
  <c r="H94" i="13"/>
  <c r="F65" i="13"/>
  <c r="F31" i="13"/>
  <c r="F78" i="13"/>
  <c r="F94" i="13"/>
  <c r="F90" i="13"/>
  <c r="E28" i="27"/>
  <c r="E82" i="18" s="1"/>
  <c r="I78" i="27"/>
  <c r="S77" i="7"/>
  <c r="F178" i="13"/>
  <c r="F175" i="13"/>
  <c r="S93" i="7"/>
  <c r="H22" i="6"/>
  <c r="N140" i="6"/>
  <c r="M167" i="6"/>
  <c r="N167" i="6" s="1"/>
  <c r="M171" i="6"/>
  <c r="N171" i="6" s="1"/>
  <c r="Q140" i="6"/>
  <c r="M20" i="6"/>
  <c r="N20" i="6" s="1"/>
  <c r="M206" i="6"/>
  <c r="P206" i="6" s="1"/>
  <c r="M163" i="6"/>
  <c r="P163" i="6" s="1"/>
  <c r="F23" i="13"/>
  <c r="H20" i="6"/>
  <c r="M24" i="6"/>
  <c r="P24" i="6" s="1"/>
  <c r="J26" i="6"/>
  <c r="K26" i="6" s="1"/>
  <c r="M194" i="6"/>
  <c r="P194" i="6" s="1"/>
  <c r="K146" i="6"/>
  <c r="H24" i="6"/>
  <c r="J34" i="6"/>
  <c r="K34" i="6" s="1"/>
  <c r="J18" i="6"/>
  <c r="K18" i="6" s="1"/>
  <c r="M202" i="6"/>
  <c r="N202" i="6" s="1"/>
  <c r="M179" i="6"/>
  <c r="P179" i="6" s="1"/>
  <c r="K85" i="6"/>
  <c r="M183" i="6"/>
  <c r="P183" i="6" s="1"/>
  <c r="M175" i="6"/>
  <c r="P175" i="6" s="1"/>
  <c r="N32" i="6"/>
  <c r="H33" i="6"/>
  <c r="J33" i="6"/>
  <c r="M177" i="6"/>
  <c r="K177" i="6"/>
  <c r="P203" i="6"/>
  <c r="N203" i="6"/>
  <c r="N178" i="6"/>
  <c r="P178" i="6"/>
  <c r="P180" i="6"/>
  <c r="N180" i="6"/>
  <c r="K53" i="6"/>
  <c r="K154" i="6"/>
  <c r="M23" i="6"/>
  <c r="K23" i="6"/>
  <c r="M15" i="6"/>
  <c r="K15" i="6"/>
  <c r="P210" i="6"/>
  <c r="N210" i="6"/>
  <c r="M192" i="6"/>
  <c r="K192" i="6"/>
  <c r="M208" i="6"/>
  <c r="K208" i="6"/>
  <c r="M165" i="6"/>
  <c r="K165" i="6"/>
  <c r="M181" i="6"/>
  <c r="K181" i="6"/>
  <c r="S61" i="7"/>
  <c r="N197" i="6"/>
  <c r="P197" i="6"/>
  <c r="N209" i="6"/>
  <c r="P209" i="6"/>
  <c r="P168" i="6"/>
  <c r="N168" i="6"/>
  <c r="N193" i="6"/>
  <c r="P193" i="6"/>
  <c r="P164" i="6"/>
  <c r="N164" i="6"/>
  <c r="M35" i="6"/>
  <c r="K35" i="6"/>
  <c r="H17" i="6"/>
  <c r="J17" i="6"/>
  <c r="M27" i="6"/>
  <c r="K27" i="6"/>
  <c r="N28" i="6"/>
  <c r="P28" i="6"/>
  <c r="M19" i="6"/>
  <c r="I19" i="13" s="1"/>
  <c r="K19" i="6"/>
  <c r="H21" i="6"/>
  <c r="J21" i="6"/>
  <c r="H29" i="6"/>
  <c r="J29" i="6"/>
  <c r="G29" i="13" s="1"/>
  <c r="K196" i="6"/>
  <c r="M196" i="6"/>
  <c r="M212" i="6"/>
  <c r="K212" i="6"/>
  <c r="M169" i="6"/>
  <c r="K169" i="6"/>
  <c r="P199" i="6"/>
  <c r="N199" i="6"/>
  <c r="P207" i="6"/>
  <c r="N207" i="6"/>
  <c r="N166" i="6"/>
  <c r="P166" i="6"/>
  <c r="N174" i="6"/>
  <c r="P174" i="6"/>
  <c r="N182" i="6"/>
  <c r="P182" i="6"/>
  <c r="P172" i="6"/>
  <c r="N172" i="6"/>
  <c r="H25" i="6"/>
  <c r="J25" i="6"/>
  <c r="K204" i="6"/>
  <c r="M204" i="6"/>
  <c r="N175" i="6"/>
  <c r="P195" i="6"/>
  <c r="N195" i="6"/>
  <c r="P211" i="6"/>
  <c r="N211" i="6"/>
  <c r="N170" i="6"/>
  <c r="P170" i="6"/>
  <c r="M31" i="6"/>
  <c r="K31" i="6"/>
  <c r="M22" i="6"/>
  <c r="K22" i="6"/>
  <c r="M30" i="6"/>
  <c r="M200" i="6"/>
  <c r="K200" i="6"/>
  <c r="M173" i="6"/>
  <c r="K173" i="6"/>
  <c r="S57" i="7"/>
  <c r="N201" i="6"/>
  <c r="P201" i="6"/>
  <c r="P176" i="6"/>
  <c r="N176" i="6"/>
  <c r="N205" i="6"/>
  <c r="P205" i="6"/>
  <c r="AE33" i="29"/>
  <c r="AE29" i="29"/>
  <c r="AE25" i="29"/>
  <c r="AE21" i="29"/>
  <c r="AE17" i="29"/>
  <c r="AJ24" i="29"/>
  <c r="AJ16" i="29"/>
  <c r="Z19" i="29"/>
  <c r="AE28" i="29"/>
  <c r="AO35" i="29"/>
  <c r="AO31" i="29"/>
  <c r="AO27" i="29"/>
  <c r="AO23" i="29"/>
  <c r="AO19" i="29"/>
  <c r="AO15" i="29"/>
  <c r="AJ32" i="29"/>
  <c r="Z31" i="29"/>
  <c r="Z15" i="29"/>
  <c r="U35" i="29"/>
  <c r="U31" i="29"/>
  <c r="U27" i="29"/>
  <c r="U19" i="29"/>
  <c r="U15" i="29"/>
  <c r="H111" i="29"/>
  <c r="H148" i="29"/>
  <c r="U17" i="29"/>
  <c r="Z27" i="29"/>
  <c r="Z23" i="29"/>
  <c r="Z28" i="29"/>
  <c r="Z20" i="29"/>
  <c r="J135" i="29"/>
  <c r="M135" i="29" s="1"/>
  <c r="N135" i="29" s="1"/>
  <c r="H173" i="29"/>
  <c r="J151" i="29"/>
  <c r="M151" i="29" s="1"/>
  <c r="N151" i="29" s="1"/>
  <c r="Z25" i="29"/>
  <c r="U32" i="29"/>
  <c r="U24" i="29"/>
  <c r="U16" i="29"/>
  <c r="AO28" i="29"/>
  <c r="AO16" i="29"/>
  <c r="M177" i="29"/>
  <c r="P177" i="29" s="1"/>
  <c r="AT179" i="29"/>
  <c r="AT175" i="29"/>
  <c r="AT171" i="29"/>
  <c r="AT167" i="29"/>
  <c r="AT163" i="29"/>
  <c r="H210" i="29"/>
  <c r="G32" i="29"/>
  <c r="H32" i="29" s="1"/>
  <c r="G24" i="29"/>
  <c r="H24" i="29" s="1"/>
  <c r="G16" i="29"/>
  <c r="H16" i="29" s="1"/>
  <c r="K92" i="29"/>
  <c r="J122" i="29"/>
  <c r="M122" i="29" s="1"/>
  <c r="AT118" i="29"/>
  <c r="AT110" i="29"/>
  <c r="Z33" i="29"/>
  <c r="Z29" i="29"/>
  <c r="Z17" i="29"/>
  <c r="AE32" i="29"/>
  <c r="AJ35" i="29"/>
  <c r="AJ31" i="29"/>
  <c r="AJ27" i="29"/>
  <c r="AJ23" i="29"/>
  <c r="AJ19" i="29"/>
  <c r="AJ15" i="29"/>
  <c r="J147" i="29"/>
  <c r="M147" i="29" s="1"/>
  <c r="N147" i="29" s="1"/>
  <c r="M149" i="29"/>
  <c r="P149" i="29" s="1"/>
  <c r="Q149" i="29" s="1"/>
  <c r="AT147" i="29"/>
  <c r="J180" i="29"/>
  <c r="K180" i="29" s="1"/>
  <c r="H194" i="29"/>
  <c r="AJ20" i="29"/>
  <c r="R32" i="29"/>
  <c r="R28" i="29"/>
  <c r="R24" i="29"/>
  <c r="R16" i="29"/>
  <c r="U29" i="29"/>
  <c r="U33" i="29"/>
  <c r="U25" i="29"/>
  <c r="U21" i="29"/>
  <c r="AE35" i="29"/>
  <c r="AE31" i="29"/>
  <c r="AE27" i="29"/>
  <c r="AE23" i="29"/>
  <c r="AE19" i="29"/>
  <c r="AE15" i="29"/>
  <c r="AO33" i="29"/>
  <c r="AO21" i="29"/>
  <c r="AO17" i="29"/>
  <c r="J106" i="29"/>
  <c r="M106" i="29" s="1"/>
  <c r="J143" i="29"/>
  <c r="M143" i="29" s="1"/>
  <c r="N143" i="29" s="1"/>
  <c r="M141" i="29"/>
  <c r="P141" i="29" s="1"/>
  <c r="S141" i="29" s="1"/>
  <c r="J172" i="29"/>
  <c r="K172" i="29" s="1"/>
  <c r="J206" i="29"/>
  <c r="K206" i="29" s="1"/>
  <c r="AJ28" i="29"/>
  <c r="AO32" i="29"/>
  <c r="AO24" i="29"/>
  <c r="AO20" i="29"/>
  <c r="H137" i="29"/>
  <c r="J139" i="29"/>
  <c r="M139" i="29" s="1"/>
  <c r="N139" i="29" s="1"/>
  <c r="M133" i="29"/>
  <c r="P133" i="29" s="1"/>
  <c r="X133" i="29" s="1"/>
  <c r="AT146" i="29"/>
  <c r="H176" i="29"/>
  <c r="J164" i="29"/>
  <c r="M164" i="29" s="1"/>
  <c r="J198" i="29"/>
  <c r="M198" i="29" s="1"/>
  <c r="M175" i="29"/>
  <c r="K175" i="29"/>
  <c r="M167" i="29"/>
  <c r="K167" i="29"/>
  <c r="H53" i="29"/>
  <c r="H179" i="29"/>
  <c r="H167" i="29"/>
  <c r="G35" i="29"/>
  <c r="J35" i="29" s="1"/>
  <c r="G31" i="29"/>
  <c r="H31" i="29" s="1"/>
  <c r="G27" i="29"/>
  <c r="H27" i="29" s="1"/>
  <c r="G23" i="29"/>
  <c r="J23" i="29" s="1"/>
  <c r="G19" i="29"/>
  <c r="J19" i="29" s="1"/>
  <c r="G15" i="29"/>
  <c r="J15" i="29" s="1"/>
  <c r="AT91" i="29"/>
  <c r="AT83" i="29"/>
  <c r="AT75" i="29"/>
  <c r="H107" i="29"/>
  <c r="J119" i="29"/>
  <c r="K119" i="29" s="1"/>
  <c r="J103" i="29"/>
  <c r="K103" i="29" s="1"/>
  <c r="AT121" i="29"/>
  <c r="AT117" i="29"/>
  <c r="AT113" i="29"/>
  <c r="AT109" i="29"/>
  <c r="AT105" i="29"/>
  <c r="H145" i="29"/>
  <c r="H136" i="29"/>
  <c r="J140" i="29"/>
  <c r="K140" i="29" s="1"/>
  <c r="J132" i="29"/>
  <c r="M132" i="29" s="1"/>
  <c r="K135" i="29"/>
  <c r="M145" i="29"/>
  <c r="P145" i="29" s="1"/>
  <c r="Q145" i="29" s="1"/>
  <c r="H177" i="29"/>
  <c r="J171" i="29"/>
  <c r="M171" i="29" s="1"/>
  <c r="J163" i="29"/>
  <c r="M163" i="29" s="1"/>
  <c r="M169" i="29"/>
  <c r="P169" i="29" s="1"/>
  <c r="AT178" i="29"/>
  <c r="AT174" i="29"/>
  <c r="AT170" i="29"/>
  <c r="AT166" i="29"/>
  <c r="AT162" i="29"/>
  <c r="J203" i="29"/>
  <c r="M203" i="29" s="1"/>
  <c r="P203" i="29" s="1"/>
  <c r="J195" i="29"/>
  <c r="M195" i="29" s="1"/>
  <c r="P195" i="29" s="1"/>
  <c r="AT207" i="29"/>
  <c r="AT203" i="29"/>
  <c r="AT199" i="29"/>
  <c r="AT195" i="29"/>
  <c r="AT191" i="29"/>
  <c r="AT90" i="29"/>
  <c r="J114" i="29"/>
  <c r="K114" i="29" s="1"/>
  <c r="AT120" i="29"/>
  <c r="AT116" i="29"/>
  <c r="AT112" i="29"/>
  <c r="AT108" i="29"/>
  <c r="AT104" i="29"/>
  <c r="AT123" i="29"/>
  <c r="AT115" i="29"/>
  <c r="AT107" i="29"/>
  <c r="H144" i="29"/>
  <c r="AT152" i="29"/>
  <c r="AT148" i="29"/>
  <c r="AT144" i="29"/>
  <c r="AT136" i="29"/>
  <c r="AT132" i="29"/>
  <c r="J168" i="29"/>
  <c r="K168" i="29" s="1"/>
  <c r="M161" i="29"/>
  <c r="P161" i="29" s="1"/>
  <c r="H202" i="29"/>
  <c r="AT210" i="29"/>
  <c r="AT206" i="29"/>
  <c r="AT202" i="29"/>
  <c r="AT198" i="29"/>
  <c r="AT194" i="29"/>
  <c r="AT190" i="29"/>
  <c r="H57" i="29"/>
  <c r="H78" i="29"/>
  <c r="H123" i="29"/>
  <c r="AT119" i="29"/>
  <c r="AT111" i="29"/>
  <c r="AT103" i="29"/>
  <c r="AT122" i="29"/>
  <c r="AT114" i="29"/>
  <c r="AT106" i="29"/>
  <c r="H152" i="29"/>
  <c r="M137" i="29"/>
  <c r="P137" i="29" s="1"/>
  <c r="X137" i="29" s="1"/>
  <c r="P135" i="29"/>
  <c r="Q135" i="29" s="1"/>
  <c r="AT151" i="29"/>
  <c r="AT143" i="29"/>
  <c r="AT139" i="29"/>
  <c r="AT135" i="29"/>
  <c r="AT150" i="29"/>
  <c r="AT142" i="29"/>
  <c r="AT134" i="29"/>
  <c r="H175" i="29"/>
  <c r="H161" i="29"/>
  <c r="AT180" i="29"/>
  <c r="AT176" i="29"/>
  <c r="AT172" i="29"/>
  <c r="AT168" i="29"/>
  <c r="AT164" i="29"/>
  <c r="J207" i="29"/>
  <c r="M207" i="29" s="1"/>
  <c r="P207" i="29" s="1"/>
  <c r="S207" i="29" s="1"/>
  <c r="J199" i="29"/>
  <c r="M199" i="29" s="1"/>
  <c r="P199" i="29" s="1"/>
  <c r="Q199" i="29" s="1"/>
  <c r="J191" i="29"/>
  <c r="M191" i="29" s="1"/>
  <c r="P191" i="29" s="1"/>
  <c r="AT209" i="29"/>
  <c r="AT205" i="29"/>
  <c r="AT201" i="29"/>
  <c r="AT197" i="29"/>
  <c r="AT193" i="29"/>
  <c r="R34" i="29"/>
  <c r="R30" i="29"/>
  <c r="R26" i="29"/>
  <c r="R22" i="29"/>
  <c r="R18" i="29"/>
  <c r="G33" i="29"/>
  <c r="H33" i="29" s="1"/>
  <c r="G29" i="29"/>
  <c r="H29" i="29" s="1"/>
  <c r="G25" i="29"/>
  <c r="J25" i="29" s="1"/>
  <c r="G21" i="29"/>
  <c r="H21" i="29" s="1"/>
  <c r="G17" i="29"/>
  <c r="H17" i="29" s="1"/>
  <c r="G28" i="29"/>
  <c r="J28" i="29" s="1"/>
  <c r="K28" i="29" s="1"/>
  <c r="R20" i="29"/>
  <c r="J51" i="29"/>
  <c r="H65" i="29"/>
  <c r="H49" i="29"/>
  <c r="H90" i="29"/>
  <c r="J82" i="29"/>
  <c r="K82" i="29" s="1"/>
  <c r="AT82" i="29"/>
  <c r="AT74" i="29"/>
  <c r="J118" i="29"/>
  <c r="M118" i="29" s="1"/>
  <c r="J110" i="29"/>
  <c r="M110" i="29" s="1"/>
  <c r="H150" i="29"/>
  <c r="J150" i="29"/>
  <c r="H146" i="29"/>
  <c r="J146" i="29"/>
  <c r="H142" i="29"/>
  <c r="J142" i="29"/>
  <c r="H138" i="29"/>
  <c r="J138" i="29"/>
  <c r="H134" i="29"/>
  <c r="J134" i="29"/>
  <c r="U23" i="29"/>
  <c r="AT140" i="29"/>
  <c r="J63" i="29"/>
  <c r="M63" i="29" s="1"/>
  <c r="J47" i="29"/>
  <c r="H61" i="29"/>
  <c r="H45" i="29"/>
  <c r="AT63" i="29"/>
  <c r="AT59" i="29"/>
  <c r="AT55" i="29"/>
  <c r="AT51" i="29"/>
  <c r="AT47" i="29"/>
  <c r="H86" i="29"/>
  <c r="J74" i="29"/>
  <c r="K74" i="29" s="1"/>
  <c r="H115" i="29"/>
  <c r="Z24" i="29"/>
  <c r="Z16" i="29"/>
  <c r="H149" i="29"/>
  <c r="H141" i="29"/>
  <c r="H133" i="29"/>
  <c r="K148" i="29"/>
  <c r="M148" i="29"/>
  <c r="Z21" i="29"/>
  <c r="AT138" i="29"/>
  <c r="J59" i="29"/>
  <c r="M59" i="29" s="1"/>
  <c r="M111" i="29"/>
  <c r="P111" i="29" s="1"/>
  <c r="X111" i="29" s="1"/>
  <c r="S145" i="29"/>
  <c r="M179" i="29"/>
  <c r="K179" i="29"/>
  <c r="J55" i="29"/>
  <c r="M103" i="29"/>
  <c r="P103" i="29" s="1"/>
  <c r="X103" i="29" s="1"/>
  <c r="AO29" i="29"/>
  <c r="AO25" i="29"/>
  <c r="K152" i="29"/>
  <c r="M152" i="29"/>
  <c r="K144" i="29"/>
  <c r="M144" i="29"/>
  <c r="K136" i="29"/>
  <c r="M136" i="29"/>
  <c r="H178" i="29"/>
  <c r="J178" i="29"/>
  <c r="H174" i="29"/>
  <c r="J174" i="29"/>
  <c r="H170" i="29"/>
  <c r="J170" i="29"/>
  <c r="H166" i="29"/>
  <c r="J166" i="29"/>
  <c r="H162" i="29"/>
  <c r="J162" i="29"/>
  <c r="K176" i="29"/>
  <c r="M176" i="29"/>
  <c r="H181" i="29"/>
  <c r="H165" i="29"/>
  <c r="M181" i="29"/>
  <c r="M173" i="29"/>
  <c r="M165" i="29"/>
  <c r="AT149" i="29"/>
  <c r="AT145" i="29"/>
  <c r="AT141" i="29"/>
  <c r="AT137" i="29"/>
  <c r="AT133" i="29"/>
  <c r="H169" i="29"/>
  <c r="AT181" i="29"/>
  <c r="AT177" i="29"/>
  <c r="AT173" i="29"/>
  <c r="AT169" i="29"/>
  <c r="AT165" i="29"/>
  <c r="AT161" i="29"/>
  <c r="J208" i="29"/>
  <c r="H208" i="29"/>
  <c r="J204" i="29"/>
  <c r="H204" i="29"/>
  <c r="J200" i="29"/>
  <c r="H200" i="29"/>
  <c r="J196" i="29"/>
  <c r="H196" i="29"/>
  <c r="J192" i="29"/>
  <c r="H192" i="29"/>
  <c r="H209" i="29"/>
  <c r="H201" i="29"/>
  <c r="H193" i="29"/>
  <c r="K190" i="29"/>
  <c r="M205" i="29"/>
  <c r="M197" i="29"/>
  <c r="H205" i="29"/>
  <c r="H197" i="29"/>
  <c r="M210" i="29"/>
  <c r="K210" i="29"/>
  <c r="M202" i="29"/>
  <c r="K202" i="29"/>
  <c r="M194" i="29"/>
  <c r="K194" i="29"/>
  <c r="X207" i="29"/>
  <c r="Q207" i="29"/>
  <c r="M209" i="29"/>
  <c r="M201" i="29"/>
  <c r="M193" i="29"/>
  <c r="Z32" i="29"/>
  <c r="K47" i="5"/>
  <c r="K152" i="5"/>
  <c r="P152" i="5"/>
  <c r="Q152" i="5" s="1"/>
  <c r="K194" i="5"/>
  <c r="N166" i="5"/>
  <c r="K206" i="5"/>
  <c r="Q132" i="5"/>
  <c r="P74" i="5"/>
  <c r="Q74" i="5" s="1"/>
  <c r="K79" i="5"/>
  <c r="K116" i="5"/>
  <c r="M75" i="5"/>
  <c r="N75" i="5" s="1"/>
  <c r="K172" i="5"/>
  <c r="M89" i="5"/>
  <c r="N89" i="5" s="1"/>
  <c r="M55" i="5"/>
  <c r="N55" i="5" s="1"/>
  <c r="K198" i="5"/>
  <c r="K164" i="5"/>
  <c r="K148" i="5"/>
  <c r="M123" i="5"/>
  <c r="P123" i="5" s="1"/>
  <c r="X118" i="5"/>
  <c r="AC118" i="5" s="1"/>
  <c r="P88" i="5"/>
  <c r="X88" i="5" s="1"/>
  <c r="K88" i="5"/>
  <c r="Q118" i="5"/>
  <c r="K202" i="5"/>
  <c r="M64" i="5"/>
  <c r="K64" i="5"/>
  <c r="M165" i="5"/>
  <c r="P165" i="5" s="1"/>
  <c r="M90" i="5"/>
  <c r="K90" i="5"/>
  <c r="K63" i="5"/>
  <c r="M63" i="5"/>
  <c r="S62" i="5"/>
  <c r="X62" i="5"/>
  <c r="Q62" i="5"/>
  <c r="R28" i="5"/>
  <c r="X132" i="5"/>
  <c r="Y132" i="5" s="1"/>
  <c r="Q140" i="5"/>
  <c r="M210" i="5"/>
  <c r="N210" i="5" s="1"/>
  <c r="X140" i="5"/>
  <c r="Y140" i="5" s="1"/>
  <c r="Q148" i="5"/>
  <c r="N82" i="5"/>
  <c r="P120" i="5"/>
  <c r="S120" i="5" s="1"/>
  <c r="M93" i="5"/>
  <c r="N93" i="5" s="1"/>
  <c r="S58" i="5"/>
  <c r="X58" i="5"/>
  <c r="Q58" i="5"/>
  <c r="N61" i="5"/>
  <c r="P61" i="5"/>
  <c r="K59" i="5"/>
  <c r="M59" i="5"/>
  <c r="X148" i="5"/>
  <c r="Y148" i="5" s="1"/>
  <c r="N118" i="5"/>
  <c r="K120" i="5"/>
  <c r="K65" i="5"/>
  <c r="M65" i="5"/>
  <c r="M94" i="5"/>
  <c r="K94" i="5"/>
  <c r="M87" i="5"/>
  <c r="K87" i="5"/>
  <c r="N92" i="5"/>
  <c r="P92" i="5"/>
  <c r="N116" i="5"/>
  <c r="P116" i="5"/>
  <c r="P89" i="5"/>
  <c r="M91" i="5"/>
  <c r="K91" i="5"/>
  <c r="P122" i="5"/>
  <c r="N122" i="5"/>
  <c r="K176" i="5"/>
  <c r="M83" i="5"/>
  <c r="N83" i="5" s="1"/>
  <c r="N119" i="5"/>
  <c r="P119" i="5"/>
  <c r="M117" i="5"/>
  <c r="K117" i="5"/>
  <c r="K190" i="5"/>
  <c r="P203" i="5"/>
  <c r="M181" i="5"/>
  <c r="P181" i="5" s="1"/>
  <c r="M121" i="5"/>
  <c r="K121" i="5"/>
  <c r="N123" i="5"/>
  <c r="R15" i="5"/>
  <c r="R19" i="5"/>
  <c r="R23" i="5"/>
  <c r="R31" i="5"/>
  <c r="R35" i="5"/>
  <c r="R16" i="5"/>
  <c r="R20" i="5"/>
  <c r="R24" i="5"/>
  <c r="R32" i="5"/>
  <c r="R30" i="5"/>
  <c r="AT35" i="5"/>
  <c r="AT31" i="5"/>
  <c r="AT23" i="5"/>
  <c r="AT15" i="5"/>
  <c r="K168" i="5"/>
  <c r="R17" i="5"/>
  <c r="R21" i="5"/>
  <c r="R25" i="5"/>
  <c r="R27" i="5"/>
  <c r="R29" i="5"/>
  <c r="R33" i="5"/>
  <c r="M115" i="5"/>
  <c r="N115" i="5" s="1"/>
  <c r="M78" i="5"/>
  <c r="K78" i="5"/>
  <c r="R18" i="5"/>
  <c r="R22" i="5"/>
  <c r="R26" i="5"/>
  <c r="R34" i="5"/>
  <c r="M86" i="5"/>
  <c r="K86" i="5"/>
  <c r="N47" i="5"/>
  <c r="P47" i="5"/>
  <c r="AC106" i="5"/>
  <c r="Y106" i="5"/>
  <c r="K111" i="5"/>
  <c r="M111" i="5"/>
  <c r="N180" i="5"/>
  <c r="P180" i="5"/>
  <c r="K81" i="5"/>
  <c r="M81" i="5"/>
  <c r="AT34" i="5"/>
  <c r="AT30" i="5"/>
  <c r="AT22" i="5"/>
  <c r="N56" i="5"/>
  <c r="P56" i="5"/>
  <c r="N107" i="5"/>
  <c r="P107" i="5"/>
  <c r="P104" i="5"/>
  <c r="N104" i="5"/>
  <c r="M112" i="5"/>
  <c r="K112" i="5"/>
  <c r="K105" i="5"/>
  <c r="M105" i="5"/>
  <c r="P76" i="5"/>
  <c r="N76" i="5"/>
  <c r="P84" i="5"/>
  <c r="N84" i="5"/>
  <c r="K113" i="5"/>
  <c r="M113" i="5"/>
  <c r="AT33" i="5"/>
  <c r="AT29" i="5"/>
  <c r="AT21" i="5"/>
  <c r="K180" i="5"/>
  <c r="S82" i="5"/>
  <c r="X82" i="5"/>
  <c r="Q82" i="5"/>
  <c r="N164" i="5"/>
  <c r="P164" i="5"/>
  <c r="N79" i="5"/>
  <c r="P79" i="5"/>
  <c r="K85" i="5"/>
  <c r="M85" i="5"/>
  <c r="K77" i="5"/>
  <c r="M77" i="5"/>
  <c r="AT32" i="5"/>
  <c r="AT24" i="5"/>
  <c r="N51" i="5"/>
  <c r="N52" i="5"/>
  <c r="P52" i="5"/>
  <c r="Y110" i="5"/>
  <c r="AC110" i="5"/>
  <c r="K103" i="5"/>
  <c r="M103" i="5"/>
  <c r="M108" i="5"/>
  <c r="K108" i="5"/>
  <c r="K109" i="5"/>
  <c r="M109" i="5"/>
  <c r="N172" i="5"/>
  <c r="P172" i="5"/>
  <c r="P80" i="5"/>
  <c r="N80" i="5"/>
  <c r="K57" i="4"/>
  <c r="N21" i="4"/>
  <c r="E83" i="13"/>
  <c r="F83" i="13" s="1"/>
  <c r="E173" i="13"/>
  <c r="F173" i="13" s="1"/>
  <c r="F177" i="13"/>
  <c r="J54" i="4"/>
  <c r="G83" i="13" s="1"/>
  <c r="F79" i="13"/>
  <c r="E170" i="13"/>
  <c r="F170" i="13" s="1"/>
  <c r="H57" i="4"/>
  <c r="M57" i="4"/>
  <c r="I86" i="13" s="1"/>
  <c r="G86" i="13"/>
  <c r="F74" i="13"/>
  <c r="E57" i="13"/>
  <c r="F57" i="13" s="1"/>
  <c r="G173" i="13"/>
  <c r="E54" i="13"/>
  <c r="F54" i="13" s="1"/>
  <c r="E86" i="13"/>
  <c r="W29" i="4"/>
  <c r="Y29" i="4"/>
  <c r="AB29" i="4" s="1"/>
  <c r="AE29" i="4" s="1"/>
  <c r="E32" i="27"/>
  <c r="Y25" i="4"/>
  <c r="Z25" i="4" s="1"/>
  <c r="S29" i="4"/>
  <c r="F61" i="13"/>
  <c r="K29" i="4"/>
  <c r="E16" i="27"/>
  <c r="E31" i="27"/>
  <c r="N29" i="4"/>
  <c r="I32" i="27"/>
  <c r="H65" i="13"/>
  <c r="E53" i="13"/>
  <c r="H53" i="13" s="1"/>
  <c r="G169" i="13"/>
  <c r="K22" i="4"/>
  <c r="K18" i="4"/>
  <c r="E82" i="13"/>
  <c r="F82" i="13" s="1"/>
  <c r="F165" i="13"/>
  <c r="F181" i="13"/>
  <c r="K53" i="4"/>
  <c r="F161" i="13"/>
  <c r="F50" i="13"/>
  <c r="H181" i="13"/>
  <c r="E169" i="13"/>
  <c r="F169" i="13" s="1"/>
  <c r="N22" i="4"/>
  <c r="P22" i="4"/>
  <c r="V15" i="4"/>
  <c r="F247" i="4" s="1"/>
  <c r="S15" i="4"/>
  <c r="Q15" i="4"/>
  <c r="V23" i="4"/>
  <c r="S23" i="4"/>
  <c r="Q23" i="4"/>
  <c r="V31" i="4"/>
  <c r="S31" i="4"/>
  <c r="Q31" i="4"/>
  <c r="K16" i="4"/>
  <c r="M16" i="4"/>
  <c r="K24" i="4"/>
  <c r="M24" i="4"/>
  <c r="K32" i="4"/>
  <c r="M32" i="4"/>
  <c r="N26" i="4"/>
  <c r="P26" i="4"/>
  <c r="N30" i="4"/>
  <c r="P30" i="4"/>
  <c r="V19" i="4"/>
  <c r="F250" i="4" s="1"/>
  <c r="S19" i="4"/>
  <c r="Q19" i="4"/>
  <c r="V27" i="4"/>
  <c r="S27" i="4"/>
  <c r="Q27" i="4"/>
  <c r="V35" i="4"/>
  <c r="F245" i="4" s="1"/>
  <c r="S35" i="4"/>
  <c r="Q35" i="4"/>
  <c r="K20" i="4"/>
  <c r="M20" i="4"/>
  <c r="K28" i="4"/>
  <c r="M28" i="4"/>
  <c r="N18" i="4"/>
  <c r="P18" i="4"/>
  <c r="D249" i="4" s="1"/>
  <c r="N34" i="4"/>
  <c r="P34" i="4"/>
  <c r="D244" i="4" s="1"/>
  <c r="I51" i="27"/>
  <c r="I42" i="27"/>
  <c r="I15" i="27" s="1"/>
  <c r="Z17" i="4"/>
  <c r="E27" i="27"/>
  <c r="E20" i="27"/>
  <c r="AT26" i="5"/>
  <c r="Y114" i="5"/>
  <c r="AC114" i="5"/>
  <c r="AT17" i="5"/>
  <c r="AT27" i="5"/>
  <c r="AT20" i="5"/>
  <c r="AT25" i="5"/>
  <c r="AT18" i="5"/>
  <c r="AT19" i="5"/>
  <c r="AT16" i="5"/>
  <c r="AE17" i="4"/>
  <c r="AC17" i="4"/>
  <c r="G13" i="18"/>
  <c r="F22" i="18"/>
  <c r="K75" i="4"/>
  <c r="P165" i="4"/>
  <c r="K165" i="4"/>
  <c r="M120" i="4"/>
  <c r="P120" i="4" s="1"/>
  <c r="K152" i="4"/>
  <c r="F26" i="18"/>
  <c r="K224" i="4"/>
  <c r="F162" i="13"/>
  <c r="F51" i="13"/>
  <c r="J47" i="4"/>
  <c r="K47" i="4" s="1"/>
  <c r="E76" i="13"/>
  <c r="F76" i="13" s="1"/>
  <c r="F21" i="18"/>
  <c r="E163" i="13"/>
  <c r="F163" i="13" s="1"/>
  <c r="K136" i="4"/>
  <c r="E47" i="13"/>
  <c r="F47" i="13" s="1"/>
  <c r="P103" i="4"/>
  <c r="K103" i="4"/>
  <c r="K104" i="4"/>
  <c r="P173" i="4"/>
  <c r="V173" i="4" s="1"/>
  <c r="F30" i="18"/>
  <c r="M91" i="4"/>
  <c r="P91" i="4" s="1"/>
  <c r="P111" i="4"/>
  <c r="V111" i="4" s="1"/>
  <c r="F179" i="13"/>
  <c r="H78" i="13"/>
  <c r="I19" i="27"/>
  <c r="I16" i="27"/>
  <c r="I28" i="27"/>
  <c r="F55" i="13"/>
  <c r="F80" i="13"/>
  <c r="M83" i="4"/>
  <c r="P83" i="4" s="1"/>
  <c r="P195" i="4"/>
  <c r="F23" i="18"/>
  <c r="H177" i="13"/>
  <c r="K195" i="4"/>
  <c r="I23" i="27"/>
  <c r="F92" i="13"/>
  <c r="F15" i="18"/>
  <c r="F31" i="18"/>
  <c r="F14" i="18"/>
  <c r="F75" i="13"/>
  <c r="P181" i="4"/>
  <c r="F167" i="13"/>
  <c r="M87" i="4"/>
  <c r="P87" i="4" s="1"/>
  <c r="K173" i="4"/>
  <c r="I20" i="27"/>
  <c r="I22" i="27"/>
  <c r="K111" i="4"/>
  <c r="K181" i="4"/>
  <c r="I14" i="27"/>
  <c r="I30" i="27"/>
  <c r="I25" i="27"/>
  <c r="I31" i="27"/>
  <c r="I13" i="27"/>
  <c r="I29" i="27"/>
  <c r="F24" i="18"/>
  <c r="I17" i="27"/>
  <c r="I33" i="27"/>
  <c r="I21" i="27"/>
  <c r="G22" i="18"/>
  <c r="H90" i="13"/>
  <c r="G82" i="13"/>
  <c r="K203" i="4"/>
  <c r="P203" i="4"/>
  <c r="S203" i="4" s="1"/>
  <c r="F16" i="18"/>
  <c r="G16" i="18"/>
  <c r="F28" i="18"/>
  <c r="G19" i="18"/>
  <c r="M191" i="4"/>
  <c r="K191" i="4"/>
  <c r="F13" i="18"/>
  <c r="F29" i="18"/>
  <c r="N14" i="4"/>
  <c r="P14" i="4"/>
  <c r="G32" i="18"/>
  <c r="G18" i="18"/>
  <c r="G15" i="18"/>
  <c r="I26" i="27"/>
  <c r="G24" i="18"/>
  <c r="G26" i="18"/>
  <c r="F46" i="13"/>
  <c r="F171" i="13"/>
  <c r="M79" i="4"/>
  <c r="N79" i="4" s="1"/>
  <c r="P119" i="4"/>
  <c r="V119" i="4" s="1"/>
  <c r="F32" i="18"/>
  <c r="I27" i="27"/>
  <c r="G23" i="18"/>
  <c r="I18" i="27"/>
  <c r="F63" i="13"/>
  <c r="I90" i="13"/>
  <c r="J90" i="13" s="1"/>
  <c r="J36" i="4"/>
  <c r="G31" i="18"/>
  <c r="G28" i="18"/>
  <c r="G14" i="18"/>
  <c r="G30" i="18"/>
  <c r="H165" i="13"/>
  <c r="K119" i="4"/>
  <c r="G27" i="18"/>
  <c r="E15" i="13"/>
  <c r="F15" i="13" s="1"/>
  <c r="E21" i="13"/>
  <c r="F21" i="13" s="1"/>
  <c r="E29" i="13"/>
  <c r="F29" i="13" s="1"/>
  <c r="G19" i="13"/>
  <c r="E19" i="13"/>
  <c r="F19" i="13" s="1"/>
  <c r="E26" i="13"/>
  <c r="F26" i="13" s="1"/>
  <c r="E33" i="13"/>
  <c r="F33" i="13" s="1"/>
  <c r="E30" i="13"/>
  <c r="F30" i="13" s="1"/>
  <c r="E32" i="13"/>
  <c r="F32" i="13" s="1"/>
  <c r="E17" i="13"/>
  <c r="F17" i="13" s="1"/>
  <c r="E25" i="13"/>
  <c r="F25" i="13" s="1"/>
  <c r="E18" i="13"/>
  <c r="F18" i="13" s="1"/>
  <c r="E24" i="13"/>
  <c r="F24" i="13" s="1"/>
  <c r="E34" i="13"/>
  <c r="F34" i="13" s="1"/>
  <c r="E16" i="13"/>
  <c r="F16" i="13" s="1"/>
  <c r="E20" i="13"/>
  <c r="F20" i="13" s="1"/>
  <c r="AT28" i="5"/>
  <c r="G23" i="5"/>
  <c r="J23" i="5" s="1"/>
  <c r="D198" i="13"/>
  <c r="D111" i="13"/>
  <c r="G27" i="5"/>
  <c r="J27" i="5" s="1"/>
  <c r="D115" i="13"/>
  <c r="D202" i="13"/>
  <c r="D140" i="18"/>
  <c r="D124" i="18"/>
  <c r="D70" i="18"/>
  <c r="D139" i="18"/>
  <c r="D85" i="18"/>
  <c r="D135" i="18"/>
  <c r="D81" i="18"/>
  <c r="D131" i="18"/>
  <c r="D77" i="18"/>
  <c r="D127" i="18"/>
  <c r="D73" i="18"/>
  <c r="D123" i="18"/>
  <c r="D69" i="18"/>
  <c r="E141" i="18"/>
  <c r="E87" i="18"/>
  <c r="E137" i="18"/>
  <c r="E83" i="18"/>
  <c r="E133" i="18"/>
  <c r="E79" i="18"/>
  <c r="E129" i="18"/>
  <c r="E75" i="18"/>
  <c r="E125" i="18"/>
  <c r="E71" i="18"/>
  <c r="E121" i="18"/>
  <c r="E67" i="18"/>
  <c r="F85" i="18"/>
  <c r="F139" i="18"/>
  <c r="F135" i="18"/>
  <c r="F81" i="18"/>
  <c r="F77" i="18"/>
  <c r="F131" i="18"/>
  <c r="F73" i="18"/>
  <c r="F127" i="18"/>
  <c r="F69" i="18"/>
  <c r="F123" i="18"/>
  <c r="G141" i="18"/>
  <c r="G87" i="18"/>
  <c r="G137" i="18"/>
  <c r="G83" i="18"/>
  <c r="G133" i="18"/>
  <c r="G79" i="18"/>
  <c r="G75" i="18"/>
  <c r="G129" i="18"/>
  <c r="G125" i="18"/>
  <c r="G71" i="18"/>
  <c r="G121" i="18"/>
  <c r="G67" i="18"/>
  <c r="H139" i="18"/>
  <c r="H85" i="18"/>
  <c r="H135" i="18"/>
  <c r="I135" i="18" s="1"/>
  <c r="H81" i="18"/>
  <c r="H131" i="18"/>
  <c r="I131" i="18" s="1"/>
  <c r="H77" i="18"/>
  <c r="H127" i="18"/>
  <c r="H73" i="18"/>
  <c r="H123" i="18"/>
  <c r="H69" i="18"/>
  <c r="K48" i="5"/>
  <c r="M48" i="5"/>
  <c r="P198" i="5"/>
  <c r="N198" i="5"/>
  <c r="N199" i="5"/>
  <c r="P199" i="5"/>
  <c r="P162" i="5"/>
  <c r="N162" i="5"/>
  <c r="K163" i="5"/>
  <c r="M163" i="5"/>
  <c r="K171" i="5"/>
  <c r="M171" i="5"/>
  <c r="K179" i="5"/>
  <c r="M179" i="5"/>
  <c r="M192" i="5"/>
  <c r="K192" i="5"/>
  <c r="M200" i="5"/>
  <c r="K200" i="5"/>
  <c r="M208" i="5"/>
  <c r="K208" i="5"/>
  <c r="N161" i="5"/>
  <c r="P161" i="5"/>
  <c r="N177" i="5"/>
  <c r="P177" i="5"/>
  <c r="N168" i="5"/>
  <c r="P168" i="5"/>
  <c r="S174" i="5"/>
  <c r="X174" i="5"/>
  <c r="Q174" i="5"/>
  <c r="P142" i="5"/>
  <c r="N142" i="5"/>
  <c r="X152" i="5"/>
  <c r="G15" i="5"/>
  <c r="H15" i="5" s="1"/>
  <c r="D103" i="13"/>
  <c r="D190" i="13"/>
  <c r="G31" i="5"/>
  <c r="J31" i="5" s="1"/>
  <c r="D119" i="13"/>
  <c r="D206" i="13"/>
  <c r="D78" i="18"/>
  <c r="D132" i="18"/>
  <c r="E134" i="18"/>
  <c r="E126" i="18"/>
  <c r="E72" i="18"/>
  <c r="G16" i="5"/>
  <c r="J16" i="5" s="1"/>
  <c r="G104" i="13" s="1"/>
  <c r="D104" i="13"/>
  <c r="D191" i="13"/>
  <c r="G24" i="5"/>
  <c r="H24" i="5" s="1"/>
  <c r="D112" i="13"/>
  <c r="D199" i="13"/>
  <c r="G32" i="5"/>
  <c r="J32" i="5" s="1"/>
  <c r="G120" i="13" s="1"/>
  <c r="D120" i="13"/>
  <c r="D207" i="13"/>
  <c r="G17" i="5"/>
  <c r="J17" i="5" s="1"/>
  <c r="G105" i="13" s="1"/>
  <c r="D192" i="13"/>
  <c r="D105" i="13"/>
  <c r="G21" i="5"/>
  <c r="J21" i="5" s="1"/>
  <c r="G109" i="13" s="1"/>
  <c r="D109" i="13"/>
  <c r="D196" i="13"/>
  <c r="G25" i="5"/>
  <c r="H25" i="5" s="1"/>
  <c r="D200" i="13"/>
  <c r="D113" i="13"/>
  <c r="G29" i="5"/>
  <c r="H29" i="5" s="1"/>
  <c r="D117" i="13"/>
  <c r="D204" i="13"/>
  <c r="G33" i="5"/>
  <c r="H33" i="5" s="1"/>
  <c r="D208" i="13"/>
  <c r="D121" i="13"/>
  <c r="D138" i="18"/>
  <c r="D84" i="18"/>
  <c r="D134" i="18"/>
  <c r="D80" i="18"/>
  <c r="D130" i="18"/>
  <c r="D76" i="18"/>
  <c r="D126" i="18"/>
  <c r="D72" i="18"/>
  <c r="D122" i="18"/>
  <c r="D68" i="18"/>
  <c r="E140" i="18"/>
  <c r="E136" i="18"/>
  <c r="E132" i="18"/>
  <c r="E78" i="18"/>
  <c r="E128" i="18"/>
  <c r="E124" i="18"/>
  <c r="F138" i="18"/>
  <c r="F84" i="18"/>
  <c r="F134" i="18"/>
  <c r="F80" i="18"/>
  <c r="F130" i="18"/>
  <c r="F76" i="18"/>
  <c r="F126" i="18"/>
  <c r="F72" i="18"/>
  <c r="F122" i="18"/>
  <c r="F68" i="18"/>
  <c r="G140" i="18"/>
  <c r="G86" i="18"/>
  <c r="G136" i="18"/>
  <c r="G82" i="18"/>
  <c r="G132" i="18"/>
  <c r="G78" i="18"/>
  <c r="G128" i="18"/>
  <c r="G74" i="18"/>
  <c r="G124" i="18"/>
  <c r="G70" i="18"/>
  <c r="H138" i="18"/>
  <c r="H84" i="18"/>
  <c r="H134" i="18"/>
  <c r="H80" i="18"/>
  <c r="H130" i="18"/>
  <c r="H76" i="18"/>
  <c r="H126" i="18"/>
  <c r="H72" i="18"/>
  <c r="H122" i="18"/>
  <c r="H68" i="18"/>
  <c r="M46" i="5"/>
  <c r="K46" i="5"/>
  <c r="K49" i="5"/>
  <c r="M49" i="5"/>
  <c r="K57" i="5"/>
  <c r="M57" i="5"/>
  <c r="N197" i="5"/>
  <c r="P197" i="5"/>
  <c r="N205" i="5"/>
  <c r="P205" i="5"/>
  <c r="N195" i="5"/>
  <c r="P195" i="5"/>
  <c r="P206" i="5"/>
  <c r="N206" i="5"/>
  <c r="P170" i="5"/>
  <c r="N170" i="5"/>
  <c r="P194" i="5"/>
  <c r="N194" i="5"/>
  <c r="P137" i="5"/>
  <c r="N137" i="5"/>
  <c r="M135" i="5"/>
  <c r="K135" i="5"/>
  <c r="M143" i="5"/>
  <c r="K143" i="5"/>
  <c r="M151" i="5"/>
  <c r="K151" i="5"/>
  <c r="P133" i="5"/>
  <c r="N133" i="5"/>
  <c r="S166" i="5"/>
  <c r="X166" i="5"/>
  <c r="Q166" i="5"/>
  <c r="G19" i="5"/>
  <c r="H19" i="5" s="1"/>
  <c r="D107" i="13"/>
  <c r="D194" i="13"/>
  <c r="G35" i="5"/>
  <c r="D123" i="13"/>
  <c r="D210" i="13"/>
  <c r="D136" i="18"/>
  <c r="D128" i="18"/>
  <c r="D74" i="18"/>
  <c r="E138" i="18"/>
  <c r="E84" i="18"/>
  <c r="E76" i="18"/>
  <c r="E130" i="18"/>
  <c r="E122" i="18"/>
  <c r="E68" i="18"/>
  <c r="G20" i="5"/>
  <c r="H20" i="5" s="1"/>
  <c r="D108" i="13"/>
  <c r="D195" i="13"/>
  <c r="G28" i="5"/>
  <c r="J28" i="5" s="1"/>
  <c r="G116" i="13" s="1"/>
  <c r="D116" i="13"/>
  <c r="D203" i="13"/>
  <c r="G18" i="5"/>
  <c r="E106" i="13" s="1"/>
  <c r="D106" i="13"/>
  <c r="G22" i="5"/>
  <c r="E110" i="13" s="1"/>
  <c r="D110" i="13"/>
  <c r="G26" i="5"/>
  <c r="E114" i="13" s="1"/>
  <c r="D114" i="13"/>
  <c r="G30" i="5"/>
  <c r="E118" i="13" s="1"/>
  <c r="D118" i="13"/>
  <c r="G34" i="5"/>
  <c r="E122" i="13" s="1"/>
  <c r="D122" i="13"/>
  <c r="D141" i="18"/>
  <c r="D87" i="18"/>
  <c r="D137" i="18"/>
  <c r="D83" i="18"/>
  <c r="D133" i="18"/>
  <c r="D79" i="18"/>
  <c r="D129" i="18"/>
  <c r="D75" i="18"/>
  <c r="D125" i="18"/>
  <c r="D71" i="18"/>
  <c r="D121" i="18"/>
  <c r="D67" i="18"/>
  <c r="E139" i="18"/>
  <c r="E135" i="18"/>
  <c r="E131" i="18"/>
  <c r="E77" i="18"/>
  <c r="E127" i="18"/>
  <c r="E73" i="18"/>
  <c r="E123" i="18"/>
  <c r="E69" i="18"/>
  <c r="F141" i="18"/>
  <c r="F87" i="18"/>
  <c r="F137" i="18"/>
  <c r="F83" i="18"/>
  <c r="F133" i="18"/>
  <c r="F79" i="18"/>
  <c r="F129" i="18"/>
  <c r="F75" i="18"/>
  <c r="F125" i="18"/>
  <c r="F71" i="18"/>
  <c r="F121" i="18"/>
  <c r="F67" i="18"/>
  <c r="G139" i="18"/>
  <c r="G85" i="18"/>
  <c r="G135" i="18"/>
  <c r="G81" i="18"/>
  <c r="G131" i="18"/>
  <c r="G77" i="18"/>
  <c r="G127" i="18"/>
  <c r="G73" i="18"/>
  <c r="G123" i="18"/>
  <c r="G69" i="18"/>
  <c r="H87" i="18"/>
  <c r="H141" i="18"/>
  <c r="H83" i="18"/>
  <c r="H137" i="18"/>
  <c r="H133" i="18"/>
  <c r="H79" i="18"/>
  <c r="H75" i="18"/>
  <c r="H129" i="18"/>
  <c r="H71" i="18"/>
  <c r="H125" i="18"/>
  <c r="H67" i="18"/>
  <c r="H121" i="18"/>
  <c r="D201" i="13"/>
  <c r="M50" i="5"/>
  <c r="K50" i="5"/>
  <c r="E36" i="5"/>
  <c r="P202" i="5"/>
  <c r="N202" i="5"/>
  <c r="N191" i="5"/>
  <c r="P191" i="5"/>
  <c r="N207" i="5"/>
  <c r="P207" i="5"/>
  <c r="X203" i="5"/>
  <c r="Q203" i="5"/>
  <c r="S203" i="5"/>
  <c r="P178" i="5"/>
  <c r="N178" i="5"/>
  <c r="M167" i="5"/>
  <c r="K167" i="5"/>
  <c r="M175" i="5"/>
  <c r="K175" i="5"/>
  <c r="P173" i="5"/>
  <c r="N173" i="5"/>
  <c r="M196" i="5"/>
  <c r="K196" i="5"/>
  <c r="M204" i="5"/>
  <c r="K204" i="5"/>
  <c r="N169" i="5"/>
  <c r="P169" i="5"/>
  <c r="N176" i="5"/>
  <c r="P176" i="5"/>
  <c r="S136" i="5"/>
  <c r="X136" i="5"/>
  <c r="Q136" i="5"/>
  <c r="P138" i="5"/>
  <c r="N138" i="5"/>
  <c r="P149" i="5"/>
  <c r="N149" i="5"/>
  <c r="P150" i="5"/>
  <c r="N150" i="5"/>
  <c r="F140" i="18"/>
  <c r="F86" i="18"/>
  <c r="F136" i="18"/>
  <c r="F82" i="18"/>
  <c r="F132" i="18"/>
  <c r="F78" i="18"/>
  <c r="F128" i="18"/>
  <c r="F74" i="18"/>
  <c r="F124" i="18"/>
  <c r="F70" i="18"/>
  <c r="G138" i="18"/>
  <c r="G84" i="18"/>
  <c r="G134" i="18"/>
  <c r="G80" i="18"/>
  <c r="G130" i="18"/>
  <c r="G76" i="18"/>
  <c r="G126" i="18"/>
  <c r="G72" i="18"/>
  <c r="G122" i="18"/>
  <c r="G68" i="18"/>
  <c r="H140" i="18"/>
  <c r="H86" i="18"/>
  <c r="H136" i="18"/>
  <c r="H82" i="18"/>
  <c r="H132" i="18"/>
  <c r="H78" i="18"/>
  <c r="H128" i="18"/>
  <c r="H74" i="18"/>
  <c r="H124" i="18"/>
  <c r="H70" i="18"/>
  <c r="D205" i="13"/>
  <c r="M54" i="5"/>
  <c r="K54" i="5"/>
  <c r="K45" i="5"/>
  <c r="M45" i="5"/>
  <c r="K53" i="5"/>
  <c r="M53" i="5"/>
  <c r="N193" i="5"/>
  <c r="P193" i="5"/>
  <c r="N201" i="5"/>
  <c r="P201" i="5"/>
  <c r="N209" i="5"/>
  <c r="P209" i="5"/>
  <c r="P190" i="5"/>
  <c r="N190" i="5"/>
  <c r="N145" i="5"/>
  <c r="P145" i="5"/>
  <c r="K139" i="5"/>
  <c r="M139" i="5"/>
  <c r="M147" i="5"/>
  <c r="K147" i="5"/>
  <c r="P141" i="5"/>
  <c r="N141" i="5"/>
  <c r="S144" i="5"/>
  <c r="Q144" i="5"/>
  <c r="X144" i="5"/>
  <c r="P146" i="5"/>
  <c r="N146" i="5"/>
  <c r="P134" i="5"/>
  <c r="N134" i="5"/>
  <c r="P220" i="4"/>
  <c r="D332" i="4" s="1"/>
  <c r="N220" i="4"/>
  <c r="P236" i="4"/>
  <c r="N236" i="4"/>
  <c r="N233" i="4"/>
  <c r="P233" i="4"/>
  <c r="K219" i="4"/>
  <c r="M219" i="4"/>
  <c r="M234" i="4"/>
  <c r="K234" i="4"/>
  <c r="M238" i="4"/>
  <c r="K238" i="4"/>
  <c r="P228" i="4"/>
  <c r="N228" i="4"/>
  <c r="M225" i="4"/>
  <c r="K225" i="4"/>
  <c r="N231" i="4"/>
  <c r="P231" i="4"/>
  <c r="N239" i="4"/>
  <c r="P239" i="4"/>
  <c r="D329" i="4" s="1"/>
  <c r="P224" i="4"/>
  <c r="D335" i="4" s="1"/>
  <c r="N224" i="4"/>
  <c r="P232" i="4"/>
  <c r="N232" i="4"/>
  <c r="M221" i="4"/>
  <c r="K221" i="4"/>
  <c r="M229" i="4"/>
  <c r="K229" i="4"/>
  <c r="K227" i="4"/>
  <c r="M227" i="4"/>
  <c r="M222" i="4"/>
  <c r="K222" i="4"/>
  <c r="N223" i="4"/>
  <c r="P223" i="4"/>
  <c r="D334" i="4" s="1"/>
  <c r="M226" i="4"/>
  <c r="K226" i="4"/>
  <c r="K235" i="4"/>
  <c r="M235" i="4"/>
  <c r="V237" i="4"/>
  <c r="S237" i="4"/>
  <c r="Q237" i="4"/>
  <c r="M230" i="4"/>
  <c r="K230" i="4"/>
  <c r="K194" i="4"/>
  <c r="M194" i="4"/>
  <c r="M206" i="4"/>
  <c r="K206" i="4"/>
  <c r="K192" i="4"/>
  <c r="M192" i="4"/>
  <c r="K202" i="4"/>
  <c r="M202" i="4"/>
  <c r="N204" i="4"/>
  <c r="P204" i="4"/>
  <c r="K200" i="4"/>
  <c r="M200" i="4"/>
  <c r="K197" i="4"/>
  <c r="M197" i="4"/>
  <c r="K205" i="4"/>
  <c r="M205" i="4"/>
  <c r="M198" i="4"/>
  <c r="K198" i="4"/>
  <c r="M199" i="4"/>
  <c r="K199" i="4"/>
  <c r="K208" i="4"/>
  <c r="M208" i="4"/>
  <c r="K190" i="4"/>
  <c r="M190" i="4"/>
  <c r="M210" i="4"/>
  <c r="K210" i="4"/>
  <c r="N196" i="4"/>
  <c r="P196" i="4"/>
  <c r="D324" i="4" s="1"/>
  <c r="M207" i="4"/>
  <c r="K207" i="4"/>
  <c r="K201" i="4"/>
  <c r="M201" i="4"/>
  <c r="K209" i="4"/>
  <c r="M209" i="4"/>
  <c r="K193" i="4"/>
  <c r="M193" i="4"/>
  <c r="K176" i="4"/>
  <c r="M176" i="4"/>
  <c r="K170" i="4"/>
  <c r="M170" i="4"/>
  <c r="S173" i="4"/>
  <c r="M169" i="4"/>
  <c r="K169" i="4"/>
  <c r="K162" i="4"/>
  <c r="M162" i="4"/>
  <c r="K168" i="4"/>
  <c r="M168" i="4"/>
  <c r="P163" i="4"/>
  <c r="N163" i="4"/>
  <c r="N174" i="4"/>
  <c r="P174" i="4"/>
  <c r="M172" i="4"/>
  <c r="K172" i="4"/>
  <c r="P178" i="4"/>
  <c r="N178" i="4"/>
  <c r="M164" i="4"/>
  <c r="K164" i="4"/>
  <c r="P175" i="4"/>
  <c r="N175" i="4"/>
  <c r="P171" i="4"/>
  <c r="N171" i="4"/>
  <c r="N166" i="4"/>
  <c r="P166" i="4"/>
  <c r="D311" i="4" s="1"/>
  <c r="P167" i="4"/>
  <c r="D312" i="4" s="1"/>
  <c r="N167" i="4"/>
  <c r="M161" i="4"/>
  <c r="K161" i="4"/>
  <c r="P179" i="4"/>
  <c r="N179" i="4"/>
  <c r="M180" i="4"/>
  <c r="K180" i="4"/>
  <c r="N177" i="4"/>
  <c r="P177" i="4"/>
  <c r="K143" i="4"/>
  <c r="M143" i="4"/>
  <c r="K134" i="4"/>
  <c r="M134" i="4"/>
  <c r="M142" i="4"/>
  <c r="K142" i="4"/>
  <c r="K150" i="4"/>
  <c r="M150" i="4"/>
  <c r="Y137" i="4"/>
  <c r="H299" i="4" s="1"/>
  <c r="W137" i="4"/>
  <c r="Y149" i="4"/>
  <c r="W149" i="4"/>
  <c r="Y133" i="4"/>
  <c r="H296" i="4" s="1"/>
  <c r="W133" i="4"/>
  <c r="N152" i="4"/>
  <c r="P152" i="4"/>
  <c r="D293" i="4" s="1"/>
  <c r="V132" i="4"/>
  <c r="F295" i="4" s="1"/>
  <c r="Q132" i="4"/>
  <c r="S132" i="4"/>
  <c r="N136" i="4"/>
  <c r="P136" i="4"/>
  <c r="D298" i="4" s="1"/>
  <c r="P145" i="4"/>
  <c r="N145" i="4"/>
  <c r="N140" i="4"/>
  <c r="P140" i="4"/>
  <c r="K151" i="4"/>
  <c r="M151" i="4"/>
  <c r="K139" i="4"/>
  <c r="M139" i="4"/>
  <c r="K135" i="4"/>
  <c r="M135" i="4"/>
  <c r="K147" i="4"/>
  <c r="M147" i="4"/>
  <c r="K138" i="4"/>
  <c r="M138" i="4"/>
  <c r="K146" i="4"/>
  <c r="M146" i="4"/>
  <c r="V144" i="4"/>
  <c r="Q144" i="4"/>
  <c r="S144" i="4"/>
  <c r="M148" i="4"/>
  <c r="K148" i="4"/>
  <c r="P141" i="4"/>
  <c r="N141" i="4"/>
  <c r="N116" i="4"/>
  <c r="P116" i="4"/>
  <c r="M123" i="4"/>
  <c r="K123" i="4"/>
  <c r="P105" i="4"/>
  <c r="N105" i="4"/>
  <c r="P121" i="4"/>
  <c r="N121" i="4"/>
  <c r="M118" i="4"/>
  <c r="K118" i="4"/>
  <c r="P109" i="4"/>
  <c r="D288" i="4" s="1"/>
  <c r="N109" i="4"/>
  <c r="N108" i="4"/>
  <c r="P108" i="4"/>
  <c r="D287" i="4" s="1"/>
  <c r="M122" i="4"/>
  <c r="K122" i="4"/>
  <c r="M114" i="4"/>
  <c r="K114" i="4"/>
  <c r="K106" i="4"/>
  <c r="M106" i="4"/>
  <c r="M115" i="4"/>
  <c r="K115" i="4"/>
  <c r="N112" i="4"/>
  <c r="P112" i="4"/>
  <c r="N104" i="4"/>
  <c r="P104" i="4"/>
  <c r="D284" i="4" s="1"/>
  <c r="K110" i="4"/>
  <c r="M110" i="4"/>
  <c r="P113" i="4"/>
  <c r="N113" i="4"/>
  <c r="M107" i="4"/>
  <c r="K107" i="4"/>
  <c r="P117" i="4"/>
  <c r="N117" i="4"/>
  <c r="M77" i="4"/>
  <c r="K77" i="4"/>
  <c r="K85" i="4"/>
  <c r="M85" i="4"/>
  <c r="K93" i="4"/>
  <c r="M93" i="4"/>
  <c r="N84" i="4"/>
  <c r="P84" i="4"/>
  <c r="N92" i="4"/>
  <c r="P92" i="4"/>
  <c r="S74" i="4"/>
  <c r="V74" i="4"/>
  <c r="F271" i="4" s="1"/>
  <c r="Q74" i="4"/>
  <c r="S90" i="4"/>
  <c r="V90" i="4"/>
  <c r="Q90" i="4"/>
  <c r="V78" i="4"/>
  <c r="F274" i="4" s="1"/>
  <c r="S78" i="4"/>
  <c r="Q78" i="4"/>
  <c r="S86" i="4"/>
  <c r="V86" i="4"/>
  <c r="Q86" i="4"/>
  <c r="V94" i="4"/>
  <c r="F269" i="4" s="1"/>
  <c r="S94" i="4"/>
  <c r="Q94" i="4"/>
  <c r="S82" i="4"/>
  <c r="V82" i="4"/>
  <c r="Q82" i="4"/>
  <c r="K81" i="4"/>
  <c r="M81" i="4"/>
  <c r="K89" i="4"/>
  <c r="M89" i="4"/>
  <c r="N83" i="4"/>
  <c r="P80" i="4"/>
  <c r="D276" i="4" s="1"/>
  <c r="N80" i="4"/>
  <c r="P88" i="4"/>
  <c r="N88" i="4"/>
  <c r="P75" i="4"/>
  <c r="D272" i="4" s="1"/>
  <c r="N75" i="4"/>
  <c r="N76" i="4"/>
  <c r="P76" i="4"/>
  <c r="G171" i="13"/>
  <c r="H171" i="13" s="1"/>
  <c r="G84" i="13"/>
  <c r="H84" i="13" s="1"/>
  <c r="G55" i="13"/>
  <c r="H55" i="13" s="1"/>
  <c r="K55" i="4"/>
  <c r="M55" i="4"/>
  <c r="E89" i="13"/>
  <c r="F89" i="13" s="1"/>
  <c r="E60" i="13"/>
  <c r="F60" i="13" s="1"/>
  <c r="E176" i="13"/>
  <c r="F176" i="13" s="1"/>
  <c r="J60" i="4"/>
  <c r="H60" i="4"/>
  <c r="G175" i="13"/>
  <c r="H175" i="13" s="1"/>
  <c r="G88" i="13"/>
  <c r="H88" i="13" s="1"/>
  <c r="G59" i="13"/>
  <c r="H59" i="13" s="1"/>
  <c r="K59" i="4"/>
  <c r="M59" i="4"/>
  <c r="E164" i="13"/>
  <c r="F164" i="13" s="1"/>
  <c r="E77" i="13"/>
  <c r="F77" i="13" s="1"/>
  <c r="E48" i="13"/>
  <c r="F48" i="13" s="1"/>
  <c r="J48" i="4"/>
  <c r="H48" i="4"/>
  <c r="E180" i="13"/>
  <c r="F180" i="13" s="1"/>
  <c r="E93" i="13"/>
  <c r="F93" i="13" s="1"/>
  <c r="E64" i="13"/>
  <c r="F64" i="13" s="1"/>
  <c r="J64" i="4"/>
  <c r="H64" i="4"/>
  <c r="I165" i="13"/>
  <c r="J165" i="13" s="1"/>
  <c r="I49" i="13"/>
  <c r="J49" i="13" s="1"/>
  <c r="N49" i="4"/>
  <c r="P49" i="4"/>
  <c r="D262" i="4" s="1"/>
  <c r="P262" i="4" s="1"/>
  <c r="I169" i="13"/>
  <c r="I53" i="13"/>
  <c r="J53" i="13" s="1"/>
  <c r="N53" i="4"/>
  <c r="P53" i="4"/>
  <c r="I177" i="13"/>
  <c r="J177" i="13" s="1"/>
  <c r="I61" i="13"/>
  <c r="J61" i="13" s="1"/>
  <c r="N61" i="4"/>
  <c r="P61" i="4"/>
  <c r="G174" i="13"/>
  <c r="H174" i="13" s="1"/>
  <c r="G87" i="13"/>
  <c r="H87" i="13" s="1"/>
  <c r="G58" i="13"/>
  <c r="H58" i="13" s="1"/>
  <c r="M58" i="4"/>
  <c r="K58" i="4"/>
  <c r="G179" i="13"/>
  <c r="H179" i="13" s="1"/>
  <c r="G92" i="13"/>
  <c r="H92" i="13" s="1"/>
  <c r="G63" i="13"/>
  <c r="H63" i="13" s="1"/>
  <c r="K63" i="4"/>
  <c r="M63" i="4"/>
  <c r="E81" i="13"/>
  <c r="F81" i="13" s="1"/>
  <c r="E168" i="13"/>
  <c r="F168" i="13" s="1"/>
  <c r="E52" i="13"/>
  <c r="F52" i="13" s="1"/>
  <c r="J52" i="4"/>
  <c r="H52" i="4"/>
  <c r="H49" i="13"/>
  <c r="H61" i="13"/>
  <c r="G166" i="13"/>
  <c r="H166" i="13" s="1"/>
  <c r="G79" i="13"/>
  <c r="H79" i="13" s="1"/>
  <c r="G50" i="13"/>
  <c r="H50" i="13" s="1"/>
  <c r="M50" i="4"/>
  <c r="K50" i="4"/>
  <c r="G178" i="13"/>
  <c r="H178" i="13" s="1"/>
  <c r="G91" i="13"/>
  <c r="G62" i="13"/>
  <c r="H62" i="13" s="1"/>
  <c r="M62" i="4"/>
  <c r="K62" i="4"/>
  <c r="G167" i="13"/>
  <c r="H167" i="13" s="1"/>
  <c r="G80" i="13"/>
  <c r="H80" i="13" s="1"/>
  <c r="G51" i="13"/>
  <c r="H51" i="13" s="1"/>
  <c r="K51" i="4"/>
  <c r="M51" i="4"/>
  <c r="E172" i="13"/>
  <c r="F172" i="13" s="1"/>
  <c r="E85" i="13"/>
  <c r="F85" i="13" s="1"/>
  <c r="E56" i="13"/>
  <c r="F56" i="13" s="1"/>
  <c r="J56" i="4"/>
  <c r="H56" i="4"/>
  <c r="I181" i="13"/>
  <c r="J181" i="13" s="1"/>
  <c r="I94" i="13"/>
  <c r="J94" i="13" s="1"/>
  <c r="I65" i="13"/>
  <c r="J65" i="13" s="1"/>
  <c r="N65" i="4"/>
  <c r="P65" i="4"/>
  <c r="D257" i="4" s="1"/>
  <c r="P257" i="4" s="1"/>
  <c r="K46" i="4"/>
  <c r="G162" i="13"/>
  <c r="H162" i="13" s="1"/>
  <c r="G46" i="13"/>
  <c r="H46" i="13" s="1"/>
  <c r="G75" i="13"/>
  <c r="H75" i="13" s="1"/>
  <c r="M46" i="4"/>
  <c r="H45" i="13"/>
  <c r="P45" i="4"/>
  <c r="D259" i="4" s="1"/>
  <c r="P259" i="4" s="1"/>
  <c r="I161" i="13"/>
  <c r="J161" i="13" s="1"/>
  <c r="I45" i="13"/>
  <c r="J45" i="13" s="1"/>
  <c r="I74" i="13"/>
  <c r="J74" i="13" s="1"/>
  <c r="N45" i="4"/>
  <c r="H161" i="13"/>
  <c r="H74" i="13"/>
  <c r="M147" i="6"/>
  <c r="P147" i="6" s="1"/>
  <c r="P110" i="6"/>
  <c r="V110" i="6" s="1"/>
  <c r="U112" i="7" s="1"/>
  <c r="V112" i="7" s="1"/>
  <c r="X112" i="7" s="1"/>
  <c r="M115" i="6"/>
  <c r="N115" i="6" s="1"/>
  <c r="K118" i="6"/>
  <c r="P118" i="6"/>
  <c r="S118" i="6" s="1"/>
  <c r="N138" i="6"/>
  <c r="P138" i="6"/>
  <c r="K138" i="6"/>
  <c r="M139" i="6"/>
  <c r="N139" i="6" s="1"/>
  <c r="M142" i="6"/>
  <c r="K142" i="6"/>
  <c r="N146" i="6"/>
  <c r="P146" i="6"/>
  <c r="M134" i="6"/>
  <c r="K134" i="6"/>
  <c r="P85" i="6"/>
  <c r="Q85" i="6" s="1"/>
  <c r="M107" i="6"/>
  <c r="N107" i="6" s="1"/>
  <c r="P148" i="6"/>
  <c r="N148" i="6"/>
  <c r="N154" i="6"/>
  <c r="P154" i="6"/>
  <c r="M150" i="6"/>
  <c r="K150" i="6"/>
  <c r="P152" i="6"/>
  <c r="N152" i="6"/>
  <c r="N135" i="6"/>
  <c r="P135" i="6"/>
  <c r="N151" i="6"/>
  <c r="P151" i="6"/>
  <c r="K141" i="6"/>
  <c r="M141" i="6"/>
  <c r="K149" i="6"/>
  <c r="M149" i="6"/>
  <c r="P136" i="6"/>
  <c r="N136" i="6"/>
  <c r="N143" i="6"/>
  <c r="P143" i="6"/>
  <c r="P144" i="6"/>
  <c r="N144" i="6"/>
  <c r="K137" i="6"/>
  <c r="M137" i="6"/>
  <c r="K145" i="6"/>
  <c r="M145" i="6"/>
  <c r="K153" i="6"/>
  <c r="M153" i="6"/>
  <c r="N75" i="6"/>
  <c r="S91" i="6"/>
  <c r="V91" i="6"/>
  <c r="U93" i="7" s="1"/>
  <c r="V93" i="7" s="1"/>
  <c r="X93" i="7" s="1"/>
  <c r="M82" i="6"/>
  <c r="P82" i="6" s="1"/>
  <c r="M106" i="6"/>
  <c r="K106" i="6"/>
  <c r="M122" i="6"/>
  <c r="K122" i="6"/>
  <c r="P77" i="6"/>
  <c r="Q77" i="6" s="1"/>
  <c r="M114" i="6"/>
  <c r="K114" i="6"/>
  <c r="K121" i="6"/>
  <c r="M121" i="6"/>
  <c r="P112" i="6"/>
  <c r="N112" i="6"/>
  <c r="K90" i="6"/>
  <c r="P120" i="6"/>
  <c r="N120" i="6"/>
  <c r="P124" i="6"/>
  <c r="N124" i="6"/>
  <c r="N119" i="6"/>
  <c r="P119" i="6"/>
  <c r="K109" i="6"/>
  <c r="M109" i="6"/>
  <c r="K117" i="6"/>
  <c r="M117" i="6"/>
  <c r="K125" i="6"/>
  <c r="M125" i="6"/>
  <c r="P116" i="6"/>
  <c r="N116" i="6"/>
  <c r="N111" i="6"/>
  <c r="P111" i="6"/>
  <c r="K105" i="6"/>
  <c r="M105" i="6"/>
  <c r="K113" i="6"/>
  <c r="M113" i="6"/>
  <c r="P108" i="6"/>
  <c r="N108" i="6"/>
  <c r="N123" i="6"/>
  <c r="P123" i="6"/>
  <c r="K93" i="6"/>
  <c r="P93" i="6"/>
  <c r="S93" i="6" s="1"/>
  <c r="V75" i="6"/>
  <c r="N91" i="6"/>
  <c r="Q75" i="6"/>
  <c r="K77" i="6"/>
  <c r="M81" i="6"/>
  <c r="K81" i="6"/>
  <c r="N83" i="6"/>
  <c r="M89" i="6"/>
  <c r="K89" i="6"/>
  <c r="V83" i="6"/>
  <c r="S83" i="6"/>
  <c r="N78" i="6"/>
  <c r="P78" i="6"/>
  <c r="N94" i="6"/>
  <c r="P94" i="6"/>
  <c r="P90" i="6"/>
  <c r="N90" i="6"/>
  <c r="M76" i="6"/>
  <c r="K76" i="6"/>
  <c r="M92" i="6"/>
  <c r="K92" i="6"/>
  <c r="P79" i="6"/>
  <c r="N79" i="6"/>
  <c r="K80" i="6"/>
  <c r="M80" i="6"/>
  <c r="P87" i="6"/>
  <c r="N87" i="6"/>
  <c r="M88" i="6"/>
  <c r="K88" i="6"/>
  <c r="K62" i="6"/>
  <c r="P86" i="6"/>
  <c r="N86" i="6"/>
  <c r="M84" i="6"/>
  <c r="K84" i="6"/>
  <c r="P95" i="6"/>
  <c r="N95" i="6"/>
  <c r="K61" i="6"/>
  <c r="K46" i="6"/>
  <c r="N45" i="6"/>
  <c r="P45" i="6"/>
  <c r="N53" i="6"/>
  <c r="P53" i="6"/>
  <c r="M57" i="6"/>
  <c r="K57" i="6"/>
  <c r="M65" i="6"/>
  <c r="K65" i="6"/>
  <c r="K45" i="6"/>
  <c r="M49" i="6"/>
  <c r="K49" i="6"/>
  <c r="N61" i="6"/>
  <c r="P61" i="6"/>
  <c r="N50" i="6"/>
  <c r="P50" i="6"/>
  <c r="P63" i="6"/>
  <c r="N63" i="6"/>
  <c r="K60" i="6"/>
  <c r="M60" i="6"/>
  <c r="N46" i="6"/>
  <c r="P46" i="6"/>
  <c r="K48" i="6"/>
  <c r="M48" i="6"/>
  <c r="P51" i="6"/>
  <c r="N51" i="6"/>
  <c r="N58" i="6"/>
  <c r="P58" i="6"/>
  <c r="K52" i="6"/>
  <c r="M52" i="6"/>
  <c r="P54" i="6"/>
  <c r="N54" i="6"/>
  <c r="K56" i="6"/>
  <c r="M56" i="6"/>
  <c r="N62" i="6"/>
  <c r="P62" i="6"/>
  <c r="P47" i="6"/>
  <c r="N47" i="6"/>
  <c r="K64" i="6"/>
  <c r="M64" i="6"/>
  <c r="P59" i="6"/>
  <c r="N59" i="6"/>
  <c r="P55" i="6"/>
  <c r="N55" i="6"/>
  <c r="G23" i="13"/>
  <c r="H23" i="13" s="1"/>
  <c r="G31" i="13"/>
  <c r="H31" i="13" s="1"/>
  <c r="G35" i="13"/>
  <c r="H35" i="13" s="1"/>
  <c r="G20" i="29"/>
  <c r="J20" i="29" s="1"/>
  <c r="M20" i="29" s="1"/>
  <c r="R33" i="29"/>
  <c r="R29" i="29"/>
  <c r="R25" i="29"/>
  <c r="R21" i="29"/>
  <c r="R17" i="29"/>
  <c r="H89" i="29"/>
  <c r="J89" i="29"/>
  <c r="K89" i="29" s="1"/>
  <c r="AE34" i="29"/>
  <c r="AE30" i="29"/>
  <c r="AE26" i="29"/>
  <c r="AE22" i="29"/>
  <c r="AE18" i="29"/>
  <c r="U28" i="29"/>
  <c r="AT87" i="29"/>
  <c r="U20" i="29"/>
  <c r="AT79" i="29"/>
  <c r="R35" i="29"/>
  <c r="R31" i="29"/>
  <c r="R27" i="29"/>
  <c r="R23" i="29"/>
  <c r="R19" i="29"/>
  <c r="R15" i="29"/>
  <c r="G34" i="29"/>
  <c r="H34" i="29" s="1"/>
  <c r="G30" i="29"/>
  <c r="H30" i="29" s="1"/>
  <c r="G26" i="29"/>
  <c r="J26" i="29" s="1"/>
  <c r="G22" i="29"/>
  <c r="H22" i="29" s="1"/>
  <c r="G18" i="29"/>
  <c r="H18" i="29" s="1"/>
  <c r="AT62" i="29"/>
  <c r="AT58" i="29"/>
  <c r="AT54" i="29"/>
  <c r="AT50" i="29"/>
  <c r="AT46" i="29"/>
  <c r="J87" i="29"/>
  <c r="K87" i="29" s="1"/>
  <c r="H87" i="29"/>
  <c r="H83" i="29"/>
  <c r="J83" i="29"/>
  <c r="K83" i="29" s="1"/>
  <c r="J79" i="29"/>
  <c r="M79" i="29" s="1"/>
  <c r="H79" i="29"/>
  <c r="K76" i="29"/>
  <c r="AT94" i="29"/>
  <c r="AT86" i="29"/>
  <c r="AT78" i="29"/>
  <c r="AT93" i="29"/>
  <c r="AT89" i="29"/>
  <c r="AT85" i="29"/>
  <c r="AT81" i="29"/>
  <c r="AT77" i="29"/>
  <c r="AE24" i="29"/>
  <c r="AE20" i="29"/>
  <c r="AE16" i="29"/>
  <c r="AO34" i="29"/>
  <c r="AO30" i="29"/>
  <c r="AO26" i="29"/>
  <c r="AO22" i="29"/>
  <c r="AO18" i="29"/>
  <c r="H121" i="29"/>
  <c r="J121" i="29"/>
  <c r="H117" i="29"/>
  <c r="J117" i="29"/>
  <c r="H113" i="29"/>
  <c r="J113" i="29"/>
  <c r="H109" i="29"/>
  <c r="J109" i="29"/>
  <c r="H105" i="29"/>
  <c r="J105" i="29"/>
  <c r="AT53" i="29"/>
  <c r="H94" i="29"/>
  <c r="H84" i="29"/>
  <c r="AT92" i="29"/>
  <c r="AT88" i="29"/>
  <c r="AT84" i="29"/>
  <c r="AT80" i="29"/>
  <c r="AT76" i="29"/>
  <c r="H120" i="29"/>
  <c r="H112" i="29"/>
  <c r="H104" i="29"/>
  <c r="K110" i="29"/>
  <c r="M116" i="29"/>
  <c r="M108" i="29"/>
  <c r="M123" i="29"/>
  <c r="M115" i="29"/>
  <c r="M107" i="29"/>
  <c r="H116" i="29"/>
  <c r="H108" i="29"/>
  <c r="M120" i="29"/>
  <c r="M112" i="29"/>
  <c r="M104" i="29"/>
  <c r="AJ34" i="29"/>
  <c r="AJ30" i="29"/>
  <c r="AJ26" i="29"/>
  <c r="AJ22" i="29"/>
  <c r="AJ18" i="29"/>
  <c r="AJ33" i="29"/>
  <c r="AJ29" i="29"/>
  <c r="AJ25" i="29"/>
  <c r="AJ21" i="29"/>
  <c r="AJ17" i="29"/>
  <c r="Z34" i="29"/>
  <c r="Z30" i="29"/>
  <c r="Z26" i="29"/>
  <c r="Z22" i="29"/>
  <c r="Z18" i="29"/>
  <c r="H23" i="29"/>
  <c r="J33" i="29"/>
  <c r="H25" i="29"/>
  <c r="J17" i="29"/>
  <c r="M45" i="29"/>
  <c r="K45" i="29"/>
  <c r="H64" i="29"/>
  <c r="J64" i="29"/>
  <c r="H60" i="29"/>
  <c r="J60" i="29"/>
  <c r="H56" i="29"/>
  <c r="J56" i="29"/>
  <c r="H52" i="29"/>
  <c r="J52" i="29"/>
  <c r="H48" i="29"/>
  <c r="J48" i="29"/>
  <c r="M51" i="29"/>
  <c r="K51" i="29"/>
  <c r="U34" i="29"/>
  <c r="AT64" i="29"/>
  <c r="U30" i="29"/>
  <c r="AT60" i="29"/>
  <c r="U26" i="29"/>
  <c r="AT56" i="29"/>
  <c r="U22" i="29"/>
  <c r="AT52" i="29"/>
  <c r="U18" i="29"/>
  <c r="AT48" i="29"/>
  <c r="M61" i="29"/>
  <c r="K61" i="29"/>
  <c r="M65" i="29"/>
  <c r="K65" i="29"/>
  <c r="M57" i="29"/>
  <c r="K57" i="29"/>
  <c r="M49" i="29"/>
  <c r="K49" i="29"/>
  <c r="M53" i="29"/>
  <c r="K53" i="29"/>
  <c r="K94" i="29"/>
  <c r="M94" i="29"/>
  <c r="J62" i="29"/>
  <c r="H62" i="29"/>
  <c r="J58" i="29"/>
  <c r="H58" i="29"/>
  <c r="J54" i="29"/>
  <c r="H54" i="29"/>
  <c r="J50" i="29"/>
  <c r="H50" i="29"/>
  <c r="J46" i="29"/>
  <c r="H46" i="29"/>
  <c r="M55" i="29"/>
  <c r="K55" i="29"/>
  <c r="M47" i="29"/>
  <c r="K47" i="29"/>
  <c r="K78" i="29"/>
  <c r="M78" i="29"/>
  <c r="AT65" i="29"/>
  <c r="AT61" i="29"/>
  <c r="AT57" i="29"/>
  <c r="AT49" i="29"/>
  <c r="AT45" i="29"/>
  <c r="H88" i="29"/>
  <c r="J93" i="29"/>
  <c r="J77" i="29"/>
  <c r="K88" i="29"/>
  <c r="N92" i="29"/>
  <c r="P92" i="29"/>
  <c r="N88" i="29"/>
  <c r="P88" i="29"/>
  <c r="N84" i="29"/>
  <c r="P84" i="29"/>
  <c r="N80" i="29"/>
  <c r="P80" i="29"/>
  <c r="N76" i="29"/>
  <c r="P76" i="29"/>
  <c r="H92" i="29"/>
  <c r="H76" i="29"/>
  <c r="J91" i="29"/>
  <c r="K86" i="29"/>
  <c r="M86" i="29"/>
  <c r="J81" i="29"/>
  <c r="J75" i="29"/>
  <c r="K84" i="29"/>
  <c r="H80" i="29"/>
  <c r="K90" i="29"/>
  <c r="M90" i="29"/>
  <c r="J85" i="29"/>
  <c r="K80" i="29"/>
  <c r="J35" i="5"/>
  <c r="H35" i="5"/>
  <c r="J25" i="5"/>
  <c r="G113" i="13" s="1"/>
  <c r="J20" i="5"/>
  <c r="G108" i="13" s="1"/>
  <c r="J22" i="5"/>
  <c r="G110" i="13" s="1"/>
  <c r="J30" i="5"/>
  <c r="G118" i="13" s="1"/>
  <c r="G189" i="5"/>
  <c r="R189" i="5"/>
  <c r="R211" i="5" s="1"/>
  <c r="U189" i="5"/>
  <c r="U211" i="5" s="1"/>
  <c r="Z189" i="5"/>
  <c r="Z211" i="5" s="1"/>
  <c r="AE189" i="5"/>
  <c r="AE211" i="5" s="1"/>
  <c r="AJ189" i="5"/>
  <c r="AJ211" i="5" s="1"/>
  <c r="AO189" i="5"/>
  <c r="AO211" i="5" s="1"/>
  <c r="I62" i="26"/>
  <c r="I89" i="26"/>
  <c r="I116" i="26"/>
  <c r="I23" i="22"/>
  <c r="H23" i="22"/>
  <c r="G23" i="22"/>
  <c r="F23" i="22"/>
  <c r="E23" i="22"/>
  <c r="H43" i="22"/>
  <c r="T38" i="30" l="1"/>
  <c r="S34" i="30"/>
  <c r="D246" i="4"/>
  <c r="Q181" i="4"/>
  <c r="D305" i="4"/>
  <c r="S195" i="4"/>
  <c r="D323" i="4"/>
  <c r="V103" i="4"/>
  <c r="F283" i="4" s="1"/>
  <c r="D283" i="4"/>
  <c r="V165" i="4"/>
  <c r="F310" i="4" s="1"/>
  <c r="D310" i="4"/>
  <c r="W21" i="4"/>
  <c r="F252" i="4"/>
  <c r="P16" i="6"/>
  <c r="P198" i="6"/>
  <c r="N24" i="6"/>
  <c r="N163" i="6"/>
  <c r="M114" i="29"/>
  <c r="K198" i="29"/>
  <c r="H35" i="29"/>
  <c r="S133" i="29"/>
  <c r="Y60" i="5"/>
  <c r="H32" i="5"/>
  <c r="AE33" i="4"/>
  <c r="Y21" i="4"/>
  <c r="D138" i="22"/>
  <c r="I81" i="18"/>
  <c r="I139" i="18"/>
  <c r="D238" i="22"/>
  <c r="E85" i="18"/>
  <c r="Z33" i="4"/>
  <c r="D71" i="22"/>
  <c r="I85" i="18"/>
  <c r="I123" i="18"/>
  <c r="F79" i="22"/>
  <c r="E112" i="22"/>
  <c r="E113" i="22" s="1"/>
  <c r="D146" i="22"/>
  <c r="H91" i="13"/>
  <c r="D86" i="18"/>
  <c r="I86" i="18" s="1"/>
  <c r="N206" i="6"/>
  <c r="P167" i="6"/>
  <c r="Q167" i="6" s="1"/>
  <c r="P107" i="6"/>
  <c r="P115" i="6"/>
  <c r="N179" i="6"/>
  <c r="P20" i="6"/>
  <c r="Q20" i="6" s="1"/>
  <c r="J18" i="29"/>
  <c r="M206" i="29"/>
  <c r="M180" i="29"/>
  <c r="N180" i="29" s="1"/>
  <c r="M168" i="29"/>
  <c r="P168" i="29" s="1"/>
  <c r="K79" i="29"/>
  <c r="Q137" i="29"/>
  <c r="Q133" i="29"/>
  <c r="N133" i="29"/>
  <c r="S152" i="5"/>
  <c r="P55" i="5"/>
  <c r="X55" i="5" s="1"/>
  <c r="P83" i="5"/>
  <c r="S83" i="5" s="1"/>
  <c r="S181" i="4"/>
  <c r="Q119" i="4"/>
  <c r="AT16" i="29"/>
  <c r="I73" i="18"/>
  <c r="Y118" i="5"/>
  <c r="I127" i="18"/>
  <c r="H118" i="13"/>
  <c r="H86" i="13"/>
  <c r="J86" i="13"/>
  <c r="H83" i="13"/>
  <c r="H110" i="13"/>
  <c r="F86" i="13"/>
  <c r="I24" i="27"/>
  <c r="V77" i="6"/>
  <c r="U79" i="7" s="1"/>
  <c r="V79" i="7" s="1"/>
  <c r="X79" i="7" s="1"/>
  <c r="Y79" i="7" s="1"/>
  <c r="P171" i="6"/>
  <c r="Q171" i="6" s="1"/>
  <c r="N183" i="6"/>
  <c r="M26" i="6"/>
  <c r="I26" i="13" s="1"/>
  <c r="M18" i="6"/>
  <c r="N18" i="6" s="1"/>
  <c r="N194" i="6"/>
  <c r="M34" i="6"/>
  <c r="N34" i="6" s="1"/>
  <c r="G34" i="13"/>
  <c r="H34" i="13" s="1"/>
  <c r="S85" i="6"/>
  <c r="P202" i="6"/>
  <c r="V202" i="6" s="1"/>
  <c r="J19" i="13"/>
  <c r="Q110" i="6"/>
  <c r="W75" i="6"/>
  <c r="U77" i="7"/>
  <c r="V77" i="7" s="1"/>
  <c r="X77" i="7" s="1"/>
  <c r="Y93" i="7"/>
  <c r="V211" i="6"/>
  <c r="Q211" i="6"/>
  <c r="S211" i="6"/>
  <c r="V207" i="6"/>
  <c r="S207" i="6"/>
  <c r="Q207" i="6"/>
  <c r="S205" i="6"/>
  <c r="V205" i="6"/>
  <c r="Q205" i="6"/>
  <c r="Q201" i="6"/>
  <c r="S201" i="6"/>
  <c r="V201" i="6"/>
  <c r="S170" i="6"/>
  <c r="V170" i="6"/>
  <c r="Q170" i="6"/>
  <c r="Q206" i="6"/>
  <c r="S206" i="6"/>
  <c r="V206" i="6"/>
  <c r="S24" i="6"/>
  <c r="Q24" i="6"/>
  <c r="Q174" i="6"/>
  <c r="S174" i="6"/>
  <c r="V174" i="6"/>
  <c r="N212" i="6"/>
  <c r="P212" i="6"/>
  <c r="N19" i="6"/>
  <c r="P19" i="6"/>
  <c r="K19" i="13" s="1"/>
  <c r="N35" i="6"/>
  <c r="P35" i="6"/>
  <c r="Q179" i="6"/>
  <c r="V179" i="6"/>
  <c r="S179" i="6"/>
  <c r="N165" i="6"/>
  <c r="P165" i="6"/>
  <c r="N192" i="6"/>
  <c r="P192" i="6"/>
  <c r="Q194" i="6"/>
  <c r="V194" i="6"/>
  <c r="S194" i="6"/>
  <c r="P15" i="6"/>
  <c r="N15" i="6"/>
  <c r="P22" i="6"/>
  <c r="N22" i="6"/>
  <c r="S32" i="6"/>
  <c r="Q32" i="6"/>
  <c r="Y91" i="6"/>
  <c r="AA93" i="7" s="1"/>
  <c r="AB93" i="7" s="1"/>
  <c r="AD93" i="7" s="1"/>
  <c r="AE93" i="7" s="1"/>
  <c r="N147" i="6"/>
  <c r="Y112" i="7"/>
  <c r="V176" i="6"/>
  <c r="S176" i="6"/>
  <c r="Q176" i="6"/>
  <c r="P30" i="6"/>
  <c r="N30" i="6"/>
  <c r="N31" i="6"/>
  <c r="P31" i="6"/>
  <c r="V195" i="6"/>
  <c r="S195" i="6"/>
  <c r="Q195" i="6"/>
  <c r="V199" i="6"/>
  <c r="Q199" i="6"/>
  <c r="S199" i="6"/>
  <c r="N196" i="6"/>
  <c r="P196" i="6"/>
  <c r="K21" i="6"/>
  <c r="M21" i="6"/>
  <c r="S28" i="6"/>
  <c r="Q28" i="6"/>
  <c r="K17" i="6"/>
  <c r="M17" i="6"/>
  <c r="I17" i="13" s="1"/>
  <c r="Q193" i="6"/>
  <c r="S193" i="6"/>
  <c r="V193" i="6"/>
  <c r="S197" i="6"/>
  <c r="V197" i="6"/>
  <c r="Q197" i="6"/>
  <c r="S178" i="6"/>
  <c r="Q178" i="6"/>
  <c r="V178" i="6"/>
  <c r="K33" i="6"/>
  <c r="M33" i="6"/>
  <c r="I33" i="13" s="1"/>
  <c r="V172" i="6"/>
  <c r="Q172" i="6"/>
  <c r="S172" i="6"/>
  <c r="Q183" i="6"/>
  <c r="S183" i="6"/>
  <c r="V183" i="6"/>
  <c r="K29" i="6"/>
  <c r="M29" i="6"/>
  <c r="I29" i="13" s="1"/>
  <c r="J29" i="13" s="1"/>
  <c r="Q209" i="6"/>
  <c r="S209" i="6"/>
  <c r="V209" i="6"/>
  <c r="W91" i="6"/>
  <c r="W83" i="6"/>
  <c r="U85" i="7"/>
  <c r="V85" i="7" s="1"/>
  <c r="X85" i="7" s="1"/>
  <c r="N173" i="6"/>
  <c r="P173" i="6"/>
  <c r="N200" i="6"/>
  <c r="P200" i="6"/>
  <c r="Q175" i="6"/>
  <c r="S175" i="6"/>
  <c r="V175" i="6"/>
  <c r="N204" i="6"/>
  <c r="P204" i="6"/>
  <c r="K25" i="6"/>
  <c r="M25" i="6"/>
  <c r="I25" i="13" s="1"/>
  <c r="S182" i="6"/>
  <c r="V182" i="6"/>
  <c r="Q182" i="6"/>
  <c r="S166" i="6"/>
  <c r="Q166" i="6"/>
  <c r="V166" i="6"/>
  <c r="N169" i="6"/>
  <c r="P169" i="6"/>
  <c r="Q198" i="6"/>
  <c r="V198" i="6"/>
  <c r="S198" i="6"/>
  <c r="N27" i="6"/>
  <c r="P27" i="6"/>
  <c r="V164" i="6"/>
  <c r="Q164" i="6"/>
  <c r="S164" i="6"/>
  <c r="V168" i="6"/>
  <c r="S168" i="6"/>
  <c r="Q168" i="6"/>
  <c r="Q163" i="6"/>
  <c r="V163" i="6"/>
  <c r="S163" i="6"/>
  <c r="N181" i="6"/>
  <c r="P181" i="6"/>
  <c r="N208" i="6"/>
  <c r="P208" i="6"/>
  <c r="Q210" i="6"/>
  <c r="V210" i="6"/>
  <c r="S210" i="6"/>
  <c r="N23" i="6"/>
  <c r="P23" i="6"/>
  <c r="V180" i="6"/>
  <c r="Q180" i="6"/>
  <c r="S180" i="6"/>
  <c r="V203" i="6"/>
  <c r="Q203" i="6"/>
  <c r="S203" i="6"/>
  <c r="N177" i="6"/>
  <c r="P177" i="6"/>
  <c r="S16" i="6"/>
  <c r="Q16" i="6"/>
  <c r="J24" i="29"/>
  <c r="S137" i="29"/>
  <c r="X145" i="29"/>
  <c r="Y145" i="29" s="1"/>
  <c r="AT24" i="29"/>
  <c r="M83" i="29"/>
  <c r="N137" i="29"/>
  <c r="N145" i="29"/>
  <c r="N169" i="29"/>
  <c r="K122" i="29"/>
  <c r="J22" i="29"/>
  <c r="H15" i="29"/>
  <c r="S111" i="29"/>
  <c r="X199" i="29"/>
  <c r="Y199" i="29" s="1"/>
  <c r="N207" i="29"/>
  <c r="N203" i="29"/>
  <c r="N177" i="29"/>
  <c r="Q141" i="29"/>
  <c r="AT15" i="29"/>
  <c r="AT31" i="29"/>
  <c r="AT33" i="29"/>
  <c r="AT23" i="29"/>
  <c r="J32" i="29"/>
  <c r="K32" i="29" s="1"/>
  <c r="H26" i="29"/>
  <c r="H19" i="29"/>
  <c r="K207" i="29"/>
  <c r="K164" i="29"/>
  <c r="K132" i="29"/>
  <c r="X141" i="29"/>
  <c r="AC141" i="29" s="1"/>
  <c r="N141" i="29"/>
  <c r="J30" i="29"/>
  <c r="M30" i="29" s="1"/>
  <c r="K106" i="29"/>
  <c r="S149" i="29"/>
  <c r="K63" i="29"/>
  <c r="K203" i="29"/>
  <c r="K171" i="29"/>
  <c r="X149" i="29"/>
  <c r="AC149" i="29" s="1"/>
  <c r="P151" i="29"/>
  <c r="S151" i="29" s="1"/>
  <c r="AT28" i="29"/>
  <c r="K151" i="29"/>
  <c r="M87" i="29"/>
  <c r="N87" i="29" s="1"/>
  <c r="K59" i="29"/>
  <c r="K191" i="29"/>
  <c r="AT20" i="29"/>
  <c r="AT32" i="29"/>
  <c r="N191" i="29"/>
  <c r="P143" i="29"/>
  <c r="N149" i="29"/>
  <c r="AT19" i="29"/>
  <c r="AT35" i="29"/>
  <c r="AT27" i="29"/>
  <c r="AT17" i="29"/>
  <c r="S103" i="29"/>
  <c r="N199" i="29"/>
  <c r="K143" i="29"/>
  <c r="M82" i="29"/>
  <c r="P82" i="29" s="1"/>
  <c r="K20" i="29"/>
  <c r="M28" i="29"/>
  <c r="J31" i="29"/>
  <c r="K31" i="29" s="1"/>
  <c r="M172" i="29"/>
  <c r="N172" i="29" s="1"/>
  <c r="X135" i="29"/>
  <c r="Y135" i="29" s="1"/>
  <c r="AT21" i="29"/>
  <c r="K139" i="29"/>
  <c r="M140" i="29"/>
  <c r="P140" i="29" s="1"/>
  <c r="M119" i="29"/>
  <c r="AT22" i="29"/>
  <c r="H28" i="29"/>
  <c r="J21" i="29"/>
  <c r="M21" i="29" s="1"/>
  <c r="AT29" i="29"/>
  <c r="S199" i="29"/>
  <c r="K199" i="29"/>
  <c r="S135" i="29"/>
  <c r="K147" i="29"/>
  <c r="P139" i="29"/>
  <c r="S139" i="29" s="1"/>
  <c r="M74" i="29"/>
  <c r="P74" i="29" s="1"/>
  <c r="M89" i="29"/>
  <c r="P89" i="29" s="1"/>
  <c r="J16" i="29"/>
  <c r="M16" i="29" s="1"/>
  <c r="P147" i="29"/>
  <c r="S147" i="29" s="1"/>
  <c r="H20" i="29"/>
  <c r="J29" i="29"/>
  <c r="M29" i="29" s="1"/>
  <c r="J27" i="29"/>
  <c r="M27" i="29" s="1"/>
  <c r="K118" i="29"/>
  <c r="Q103" i="29"/>
  <c r="Q111" i="29"/>
  <c r="N167" i="29"/>
  <c r="P167" i="29"/>
  <c r="J34" i="29"/>
  <c r="K34" i="29" s="1"/>
  <c r="N195" i="29"/>
  <c r="N161" i="29"/>
  <c r="K163" i="29"/>
  <c r="AT25" i="29"/>
  <c r="N103" i="29"/>
  <c r="N111" i="29"/>
  <c r="K195" i="29"/>
  <c r="N175" i="29"/>
  <c r="P175" i="29"/>
  <c r="AC199" i="29"/>
  <c r="P197" i="29"/>
  <c r="N197" i="29"/>
  <c r="P198" i="29"/>
  <c r="N198" i="29"/>
  <c r="N164" i="29"/>
  <c r="P164" i="29"/>
  <c r="P181" i="29"/>
  <c r="N181" i="29"/>
  <c r="K166" i="29"/>
  <c r="M166" i="29"/>
  <c r="K174" i="29"/>
  <c r="M174" i="29"/>
  <c r="N144" i="29"/>
  <c r="P144" i="29"/>
  <c r="S161" i="29"/>
  <c r="X161" i="29"/>
  <c r="Q161" i="29"/>
  <c r="N163" i="29"/>
  <c r="P163" i="29"/>
  <c r="N179" i="29"/>
  <c r="P179" i="29"/>
  <c r="AC133" i="29"/>
  <c r="Y133" i="29"/>
  <c r="K138" i="29"/>
  <c r="M138" i="29"/>
  <c r="K146" i="29"/>
  <c r="M146" i="29"/>
  <c r="N118" i="29"/>
  <c r="P118" i="29"/>
  <c r="Y111" i="29"/>
  <c r="AC111" i="29"/>
  <c r="P193" i="29"/>
  <c r="N193" i="29"/>
  <c r="X191" i="29"/>
  <c r="Q191" i="29"/>
  <c r="S191" i="29"/>
  <c r="P194" i="29"/>
  <c r="N194" i="29"/>
  <c r="P210" i="29"/>
  <c r="N210" i="29"/>
  <c r="P205" i="29"/>
  <c r="N205" i="29"/>
  <c r="X203" i="29"/>
  <c r="Q203" i="29"/>
  <c r="S203" i="29"/>
  <c r="K196" i="29"/>
  <c r="M196" i="29"/>
  <c r="K204" i="29"/>
  <c r="M204" i="29"/>
  <c r="P132" i="29"/>
  <c r="N132" i="29"/>
  <c r="P148" i="29"/>
  <c r="N148" i="29"/>
  <c r="S169" i="29"/>
  <c r="X169" i="29"/>
  <c r="Q169" i="29"/>
  <c r="X147" i="29"/>
  <c r="Y103" i="29"/>
  <c r="AC103" i="29"/>
  <c r="P201" i="29"/>
  <c r="N201" i="29"/>
  <c r="P190" i="29"/>
  <c r="N190" i="29"/>
  <c r="P206" i="29"/>
  <c r="N206" i="29"/>
  <c r="P165" i="29"/>
  <c r="N165" i="29"/>
  <c r="P176" i="29"/>
  <c r="N176" i="29"/>
  <c r="M162" i="29"/>
  <c r="K162" i="29"/>
  <c r="M170" i="29"/>
  <c r="K170" i="29"/>
  <c r="M178" i="29"/>
  <c r="K178" i="29"/>
  <c r="N136" i="29"/>
  <c r="P136" i="29"/>
  <c r="N152" i="29"/>
  <c r="P152" i="29"/>
  <c r="S177" i="29"/>
  <c r="X177" i="29"/>
  <c r="Q177" i="29"/>
  <c r="N171" i="29"/>
  <c r="P171" i="29"/>
  <c r="M134" i="29"/>
  <c r="K134" i="29"/>
  <c r="M142" i="29"/>
  <c r="K142" i="29"/>
  <c r="M150" i="29"/>
  <c r="K150" i="29"/>
  <c r="P209" i="29"/>
  <c r="N209" i="29"/>
  <c r="Y207" i="29"/>
  <c r="AC207" i="29"/>
  <c r="P202" i="29"/>
  <c r="N202" i="29"/>
  <c r="X195" i="29"/>
  <c r="Q195" i="29"/>
  <c r="S195" i="29"/>
  <c r="K192" i="29"/>
  <c r="M192" i="29"/>
  <c r="K200" i="29"/>
  <c r="M200" i="29"/>
  <c r="K208" i="29"/>
  <c r="M208" i="29"/>
  <c r="P173" i="29"/>
  <c r="N173" i="29"/>
  <c r="AC137" i="29"/>
  <c r="Y137" i="29"/>
  <c r="N110" i="29"/>
  <c r="P110" i="29"/>
  <c r="Q88" i="5"/>
  <c r="X74" i="5"/>
  <c r="Y74" i="5" s="1"/>
  <c r="S74" i="5"/>
  <c r="S88" i="5"/>
  <c r="H26" i="5"/>
  <c r="J33" i="5"/>
  <c r="G121" i="13" s="1"/>
  <c r="P75" i="5"/>
  <c r="S75" i="5" s="1"/>
  <c r="J15" i="5"/>
  <c r="M15" i="5" s="1"/>
  <c r="P15" i="5" s="1"/>
  <c r="K190" i="13" s="1"/>
  <c r="AC148" i="5"/>
  <c r="AD148" i="5" s="1"/>
  <c r="P93" i="5"/>
  <c r="Q93" i="5" s="1"/>
  <c r="H16" i="5"/>
  <c r="AC140" i="5"/>
  <c r="AH140" i="5" s="1"/>
  <c r="N165" i="5"/>
  <c r="P115" i="5"/>
  <c r="Q115" i="5" s="1"/>
  <c r="H17" i="5"/>
  <c r="H27" i="5"/>
  <c r="H18" i="5"/>
  <c r="P210" i="5"/>
  <c r="S210" i="5" s="1"/>
  <c r="X120" i="5"/>
  <c r="Y120" i="5" s="1"/>
  <c r="J29" i="5"/>
  <c r="G117" i="13" s="1"/>
  <c r="AC132" i="5"/>
  <c r="AD132" i="5" s="1"/>
  <c r="N181" i="5"/>
  <c r="P90" i="5"/>
  <c r="N90" i="5"/>
  <c r="P64" i="5"/>
  <c r="N64" i="5"/>
  <c r="J34" i="5"/>
  <c r="G122" i="13" s="1"/>
  <c r="H122" i="13" s="1"/>
  <c r="J26" i="5"/>
  <c r="G114" i="13" s="1"/>
  <c r="H114" i="13" s="1"/>
  <c r="J18" i="5"/>
  <c r="G106" i="13" s="1"/>
  <c r="H106" i="13" s="1"/>
  <c r="E209" i="13"/>
  <c r="F209" i="13" s="1"/>
  <c r="Q120" i="5"/>
  <c r="N65" i="5"/>
  <c r="P65" i="5"/>
  <c r="AD60" i="5"/>
  <c r="AH60" i="5"/>
  <c r="Y58" i="5"/>
  <c r="AC58" i="5"/>
  <c r="N59" i="5"/>
  <c r="P59" i="5"/>
  <c r="Q61" i="5"/>
  <c r="X61" i="5"/>
  <c r="S61" i="5"/>
  <c r="E193" i="13"/>
  <c r="F193" i="13" s="1"/>
  <c r="Y62" i="5"/>
  <c r="AC62" i="5"/>
  <c r="N63" i="5"/>
  <c r="P63" i="5"/>
  <c r="H34" i="5"/>
  <c r="E201" i="13"/>
  <c r="F201" i="13" s="1"/>
  <c r="P94" i="5"/>
  <c r="N94" i="5"/>
  <c r="N91" i="5"/>
  <c r="P91" i="5"/>
  <c r="AC88" i="5"/>
  <c r="Y88" i="5"/>
  <c r="N87" i="5"/>
  <c r="P87" i="5"/>
  <c r="Q89" i="5"/>
  <c r="X89" i="5"/>
  <c r="S89" i="5"/>
  <c r="S116" i="5"/>
  <c r="X116" i="5"/>
  <c r="Q116" i="5"/>
  <c r="S92" i="5"/>
  <c r="Q92" i="5"/>
  <c r="X92" i="5"/>
  <c r="Q123" i="5"/>
  <c r="X123" i="5"/>
  <c r="S123" i="5"/>
  <c r="N121" i="5"/>
  <c r="P121" i="5"/>
  <c r="AD118" i="5"/>
  <c r="AH118" i="5"/>
  <c r="Q119" i="5"/>
  <c r="X119" i="5"/>
  <c r="S119" i="5"/>
  <c r="N117" i="5"/>
  <c r="P117" i="5"/>
  <c r="Q122" i="5"/>
  <c r="X122" i="5"/>
  <c r="S122" i="5"/>
  <c r="N86" i="5"/>
  <c r="P86" i="5"/>
  <c r="P78" i="5"/>
  <c r="N78" i="5"/>
  <c r="H28" i="5"/>
  <c r="J24" i="5"/>
  <c r="G112" i="13" s="1"/>
  <c r="H23" i="5"/>
  <c r="N46" i="5"/>
  <c r="P46" i="5"/>
  <c r="N109" i="5"/>
  <c r="P109" i="5"/>
  <c r="X51" i="5"/>
  <c r="S51" i="5"/>
  <c r="Q51" i="5"/>
  <c r="S107" i="5"/>
  <c r="Q107" i="5"/>
  <c r="X107" i="5"/>
  <c r="H31" i="5"/>
  <c r="H21" i="5"/>
  <c r="G191" i="13"/>
  <c r="N54" i="5"/>
  <c r="P54" i="5"/>
  <c r="F118" i="13"/>
  <c r="F110" i="13"/>
  <c r="N49" i="5"/>
  <c r="P49" i="5"/>
  <c r="N48" i="5"/>
  <c r="P48" i="5"/>
  <c r="N113" i="5"/>
  <c r="P113" i="5"/>
  <c r="X76" i="5"/>
  <c r="Q76" i="5"/>
  <c r="S76" i="5"/>
  <c r="P112" i="5"/>
  <c r="N112" i="5"/>
  <c r="S55" i="5"/>
  <c r="N81" i="5"/>
  <c r="P81" i="5"/>
  <c r="X83" i="5"/>
  <c r="AH106" i="5"/>
  <c r="AD106" i="5"/>
  <c r="N53" i="5"/>
  <c r="P53" i="5"/>
  <c r="N45" i="5"/>
  <c r="P45" i="5"/>
  <c r="N50" i="5"/>
  <c r="P50" i="5"/>
  <c r="X172" i="5"/>
  <c r="S172" i="5"/>
  <c r="Q172" i="5"/>
  <c r="N103" i="5"/>
  <c r="P103" i="5"/>
  <c r="S52" i="5"/>
  <c r="X52" i="5"/>
  <c r="Q52" i="5"/>
  <c r="N85" i="5"/>
  <c r="P85" i="5"/>
  <c r="X79" i="5"/>
  <c r="Q79" i="5"/>
  <c r="S79" i="5"/>
  <c r="S164" i="5"/>
  <c r="X164" i="5"/>
  <c r="Q164" i="5"/>
  <c r="Q47" i="5"/>
  <c r="S47" i="5"/>
  <c r="X47" i="5"/>
  <c r="AD110" i="5"/>
  <c r="AH110" i="5"/>
  <c r="N77" i="5"/>
  <c r="P77" i="5"/>
  <c r="Y82" i="5"/>
  <c r="AC82" i="5"/>
  <c r="N105" i="5"/>
  <c r="P105" i="5"/>
  <c r="N111" i="5"/>
  <c r="P111" i="5"/>
  <c r="H189" i="5"/>
  <c r="G211" i="5"/>
  <c r="H211" i="5" s="1"/>
  <c r="J19" i="5"/>
  <c r="M19" i="5" s="1"/>
  <c r="P19" i="5" s="1"/>
  <c r="F122" i="13"/>
  <c r="F114" i="13"/>
  <c r="F106" i="13"/>
  <c r="N57" i="5"/>
  <c r="P57" i="5"/>
  <c r="X80" i="5"/>
  <c r="Q80" i="5"/>
  <c r="S80" i="5"/>
  <c r="P108" i="5"/>
  <c r="N108" i="5"/>
  <c r="X84" i="5"/>
  <c r="Q84" i="5"/>
  <c r="S84" i="5"/>
  <c r="S104" i="5"/>
  <c r="Q104" i="5"/>
  <c r="X104" i="5"/>
  <c r="S56" i="5"/>
  <c r="Q56" i="5"/>
  <c r="X56" i="5"/>
  <c r="X180" i="5"/>
  <c r="Q180" i="5"/>
  <c r="S180" i="5"/>
  <c r="F53" i="13"/>
  <c r="AB25" i="4"/>
  <c r="AC25" i="4" s="1"/>
  <c r="AC29" i="4"/>
  <c r="H173" i="13"/>
  <c r="E70" i="18"/>
  <c r="Z29" i="4"/>
  <c r="M54" i="4"/>
  <c r="I54" i="13" s="1"/>
  <c r="P57" i="4"/>
  <c r="K173" i="13" s="1"/>
  <c r="G170" i="13"/>
  <c r="H170" i="13" s="1"/>
  <c r="N57" i="4"/>
  <c r="I79" i="18"/>
  <c r="H57" i="13"/>
  <c r="G54" i="13"/>
  <c r="H54" i="13" s="1"/>
  <c r="I57" i="13"/>
  <c r="J57" i="13" s="1"/>
  <c r="S119" i="4"/>
  <c r="Q111" i="4"/>
  <c r="Q173" i="4"/>
  <c r="K54" i="4"/>
  <c r="I173" i="13"/>
  <c r="J173" i="13" s="1"/>
  <c r="N120" i="4"/>
  <c r="V181" i="4"/>
  <c r="E86" i="18"/>
  <c r="S111" i="4"/>
  <c r="E81" i="18"/>
  <c r="D82" i="18"/>
  <c r="I82" i="18" s="1"/>
  <c r="Z21" i="4"/>
  <c r="H169" i="13"/>
  <c r="I80" i="18"/>
  <c r="J169" i="13"/>
  <c r="H82" i="13"/>
  <c r="I76" i="18"/>
  <c r="I84" i="18"/>
  <c r="S18" i="4"/>
  <c r="Q18" i="4"/>
  <c r="V18" i="4"/>
  <c r="F249" i="4" s="1"/>
  <c r="P20" i="4"/>
  <c r="D251" i="4" s="1"/>
  <c r="N20" i="4"/>
  <c r="Y35" i="4"/>
  <c r="H245" i="4" s="1"/>
  <c r="W35" i="4"/>
  <c r="S26" i="4"/>
  <c r="Q26" i="4"/>
  <c r="V26" i="4"/>
  <c r="P24" i="4"/>
  <c r="N24" i="4"/>
  <c r="Y15" i="4"/>
  <c r="H247" i="4" s="1"/>
  <c r="W15" i="4"/>
  <c r="S34" i="4"/>
  <c r="Q34" i="4"/>
  <c r="V34" i="4"/>
  <c r="F244" i="4" s="1"/>
  <c r="P28" i="4"/>
  <c r="N28" i="4"/>
  <c r="Y19" i="4"/>
  <c r="H250" i="4" s="1"/>
  <c r="W19" i="4"/>
  <c r="Y23" i="4"/>
  <c r="W23" i="4"/>
  <c r="S22" i="4"/>
  <c r="Q22" i="4"/>
  <c r="V22" i="4"/>
  <c r="I130" i="18"/>
  <c r="I138" i="18"/>
  <c r="Y27" i="4"/>
  <c r="W27" i="4"/>
  <c r="S30" i="4"/>
  <c r="Q30" i="4"/>
  <c r="V30" i="4"/>
  <c r="P32" i="4"/>
  <c r="N32" i="4"/>
  <c r="P16" i="4"/>
  <c r="N16" i="4"/>
  <c r="Y31" i="4"/>
  <c r="W31" i="4"/>
  <c r="E74" i="18"/>
  <c r="AH29" i="4"/>
  <c r="AF29" i="4"/>
  <c r="AH33" i="4"/>
  <c r="AF33" i="4"/>
  <c r="I77" i="18"/>
  <c r="AH114" i="5"/>
  <c r="AD114" i="5"/>
  <c r="I126" i="18"/>
  <c r="I69" i="18"/>
  <c r="I133" i="18"/>
  <c r="I72" i="18"/>
  <c r="I68" i="18"/>
  <c r="I122" i="18"/>
  <c r="AH17" i="4"/>
  <c r="AF17" i="4"/>
  <c r="P79" i="4"/>
  <c r="Q165" i="4"/>
  <c r="S165" i="4"/>
  <c r="G47" i="13"/>
  <c r="H47" i="13" s="1"/>
  <c r="I134" i="18"/>
  <c r="G76" i="13"/>
  <c r="H76" i="13" s="1"/>
  <c r="M47" i="4"/>
  <c r="P47" i="4" s="1"/>
  <c r="G163" i="13"/>
  <c r="H163" i="13" s="1"/>
  <c r="Q103" i="4"/>
  <c r="N91" i="4"/>
  <c r="N87" i="4"/>
  <c r="S103" i="4"/>
  <c r="Q203" i="4"/>
  <c r="V195" i="4"/>
  <c r="Q195" i="4"/>
  <c r="J82" i="13"/>
  <c r="I70" i="18"/>
  <c r="I67" i="18"/>
  <c r="I75" i="18"/>
  <c r="I83" i="18"/>
  <c r="I74" i="18"/>
  <c r="K36" i="4"/>
  <c r="V203" i="4"/>
  <c r="W203" i="4" s="1"/>
  <c r="N191" i="4"/>
  <c r="P191" i="4"/>
  <c r="D320" i="4" s="1"/>
  <c r="K94" i="13"/>
  <c r="S14" i="4"/>
  <c r="V14" i="4"/>
  <c r="F246" i="4" s="1"/>
  <c r="Q14" i="4"/>
  <c r="M36" i="4"/>
  <c r="N36" i="4" s="1"/>
  <c r="I78" i="13"/>
  <c r="J78" i="13" s="1"/>
  <c r="I140" i="18"/>
  <c r="K90" i="13"/>
  <c r="K82" i="13"/>
  <c r="I30" i="13"/>
  <c r="G30" i="13"/>
  <c r="H30" i="13" s="1"/>
  <c r="G26" i="13"/>
  <c r="H26" i="13" s="1"/>
  <c r="G17" i="13"/>
  <c r="H17" i="13" s="1"/>
  <c r="G21" i="13"/>
  <c r="H21" i="13" s="1"/>
  <c r="H19" i="13"/>
  <c r="G24" i="13"/>
  <c r="H24" i="13" s="1"/>
  <c r="G18" i="13"/>
  <c r="H18" i="13" s="1"/>
  <c r="G25" i="13"/>
  <c r="H25" i="13" s="1"/>
  <c r="G15" i="13"/>
  <c r="H15" i="13" s="1"/>
  <c r="G16" i="13"/>
  <c r="H16" i="13" s="1"/>
  <c r="I15" i="13"/>
  <c r="G33" i="13"/>
  <c r="H33" i="13" s="1"/>
  <c r="I32" i="13"/>
  <c r="G32" i="13"/>
  <c r="H32" i="13" s="1"/>
  <c r="I20" i="13"/>
  <c r="G20" i="13"/>
  <c r="H20" i="13" s="1"/>
  <c r="H29" i="13"/>
  <c r="I71" i="18"/>
  <c r="I87" i="18"/>
  <c r="I136" i="18"/>
  <c r="I78" i="18"/>
  <c r="G111" i="13"/>
  <c r="G198" i="13"/>
  <c r="S202" i="5"/>
  <c r="Q202" i="5"/>
  <c r="X202" i="5"/>
  <c r="H30" i="5"/>
  <c r="H22" i="5"/>
  <c r="G207" i="13"/>
  <c r="G192" i="13"/>
  <c r="E205" i="13"/>
  <c r="F205" i="13" s="1"/>
  <c r="Y144" i="5"/>
  <c r="AC144" i="5"/>
  <c r="S190" i="5"/>
  <c r="Q190" i="5"/>
  <c r="X190" i="5"/>
  <c r="I124" i="18"/>
  <c r="I132" i="18"/>
  <c r="X150" i="5"/>
  <c r="Q150" i="5"/>
  <c r="S150" i="5"/>
  <c r="X138" i="5"/>
  <c r="Q138" i="5"/>
  <c r="S138" i="5"/>
  <c r="X176" i="5"/>
  <c r="S176" i="5"/>
  <c r="Q176" i="5"/>
  <c r="P196" i="5"/>
  <c r="N196" i="5"/>
  <c r="Q173" i="5"/>
  <c r="X173" i="5"/>
  <c r="S173" i="5"/>
  <c r="N167" i="5"/>
  <c r="P167" i="5"/>
  <c r="X191" i="5"/>
  <c r="Q191" i="5"/>
  <c r="S191" i="5"/>
  <c r="I125" i="18"/>
  <c r="I141" i="18"/>
  <c r="E116" i="13"/>
  <c r="F116" i="13" s="1"/>
  <c r="E203" i="13"/>
  <c r="F203" i="13" s="1"/>
  <c r="E123" i="13"/>
  <c r="E210" i="13"/>
  <c r="F210" i="13" s="1"/>
  <c r="Y166" i="5"/>
  <c r="AC166" i="5"/>
  <c r="S197" i="5"/>
  <c r="X197" i="5"/>
  <c r="Q197" i="5"/>
  <c r="E121" i="13"/>
  <c r="E208" i="13"/>
  <c r="F208" i="13" s="1"/>
  <c r="E105" i="13"/>
  <c r="H105" i="13" s="1"/>
  <c r="E192" i="13"/>
  <c r="F192" i="13" s="1"/>
  <c r="E104" i="13"/>
  <c r="F104" i="13" s="1"/>
  <c r="E191" i="13"/>
  <c r="F191" i="13" s="1"/>
  <c r="E103" i="13"/>
  <c r="E190" i="13"/>
  <c r="F190" i="13" s="1"/>
  <c r="Y152" i="5"/>
  <c r="AC152" i="5"/>
  <c r="S161" i="5"/>
  <c r="X161" i="5"/>
  <c r="Q161" i="5"/>
  <c r="N179" i="5"/>
  <c r="P179" i="5"/>
  <c r="N163" i="5"/>
  <c r="P163" i="5"/>
  <c r="X199" i="5"/>
  <c r="Q199" i="5"/>
  <c r="S199" i="5"/>
  <c r="E115" i="13"/>
  <c r="E202" i="13"/>
  <c r="F202" i="13" s="1"/>
  <c r="G115" i="13"/>
  <c r="G202" i="13"/>
  <c r="G196" i="13"/>
  <c r="E197" i="13"/>
  <c r="F197" i="13" s="1"/>
  <c r="G203" i="13"/>
  <c r="G200" i="13"/>
  <c r="X134" i="5"/>
  <c r="Q134" i="5"/>
  <c r="S134" i="5"/>
  <c r="S201" i="5"/>
  <c r="X201" i="5"/>
  <c r="Q201" i="5"/>
  <c r="Y203" i="5"/>
  <c r="AC203" i="5"/>
  <c r="X133" i="5"/>
  <c r="Q133" i="5"/>
  <c r="S133" i="5"/>
  <c r="N151" i="5"/>
  <c r="P151" i="5"/>
  <c r="N135" i="5"/>
  <c r="P135" i="5"/>
  <c r="X137" i="5"/>
  <c r="Q137" i="5"/>
  <c r="S137" i="5"/>
  <c r="S170" i="5"/>
  <c r="X170" i="5"/>
  <c r="Q170" i="5"/>
  <c r="S206" i="5"/>
  <c r="X206" i="5"/>
  <c r="Q206" i="5"/>
  <c r="E109" i="13"/>
  <c r="F109" i="13" s="1"/>
  <c r="E196" i="13"/>
  <c r="F196" i="13" s="1"/>
  <c r="E112" i="13"/>
  <c r="F112" i="13" s="1"/>
  <c r="E199" i="13"/>
  <c r="F199" i="13" s="1"/>
  <c r="E119" i="13"/>
  <c r="E206" i="13"/>
  <c r="F206" i="13" s="1"/>
  <c r="Y174" i="5"/>
  <c r="AC174" i="5"/>
  <c r="X168" i="5"/>
  <c r="S168" i="5"/>
  <c r="Q168" i="5"/>
  <c r="P208" i="5"/>
  <c r="N208" i="5"/>
  <c r="P192" i="5"/>
  <c r="N192" i="5"/>
  <c r="Q165" i="5"/>
  <c r="S165" i="5"/>
  <c r="X165" i="5"/>
  <c r="S198" i="5"/>
  <c r="X198" i="5"/>
  <c r="Q198" i="5"/>
  <c r="G119" i="13"/>
  <c r="G206" i="13"/>
  <c r="G123" i="13"/>
  <c r="G210" i="13"/>
  <c r="G195" i="13"/>
  <c r="X141" i="5"/>
  <c r="Q141" i="5"/>
  <c r="S141" i="5"/>
  <c r="N147" i="5"/>
  <c r="P147" i="5"/>
  <c r="I128" i="18"/>
  <c r="X149" i="5"/>
  <c r="Q149" i="5"/>
  <c r="S149" i="5"/>
  <c r="Y136" i="5"/>
  <c r="AC136" i="5"/>
  <c r="P204" i="5"/>
  <c r="N204" i="5"/>
  <c r="N175" i="5"/>
  <c r="P175" i="5"/>
  <c r="S178" i="5"/>
  <c r="X178" i="5"/>
  <c r="Q178" i="5"/>
  <c r="X207" i="5"/>
  <c r="Q207" i="5"/>
  <c r="S207" i="5"/>
  <c r="I121" i="18"/>
  <c r="I129" i="18"/>
  <c r="I137" i="18"/>
  <c r="X195" i="5"/>
  <c r="Q195" i="5"/>
  <c r="S195" i="5"/>
  <c r="S205" i="5"/>
  <c r="X205" i="5"/>
  <c r="Q205" i="5"/>
  <c r="E113" i="13"/>
  <c r="H113" i="13" s="1"/>
  <c r="E200" i="13"/>
  <c r="F200" i="13" s="1"/>
  <c r="E207" i="13"/>
  <c r="F207" i="13" s="1"/>
  <c r="E120" i="13"/>
  <c r="F120" i="13" s="1"/>
  <c r="S177" i="5"/>
  <c r="Q177" i="5"/>
  <c r="X177" i="5"/>
  <c r="N171" i="5"/>
  <c r="P171" i="5"/>
  <c r="X146" i="5"/>
  <c r="Q146" i="5"/>
  <c r="S146" i="5"/>
  <c r="N139" i="5"/>
  <c r="P139" i="5"/>
  <c r="X145" i="5"/>
  <c r="Q145" i="5"/>
  <c r="S145" i="5"/>
  <c r="S209" i="5"/>
  <c r="X209" i="5"/>
  <c r="Q209" i="5"/>
  <c r="S193" i="5"/>
  <c r="X193" i="5"/>
  <c r="Q193" i="5"/>
  <c r="S169" i="5"/>
  <c r="Q169" i="5"/>
  <c r="X169" i="5"/>
  <c r="E108" i="13"/>
  <c r="F108" i="13" s="1"/>
  <c r="E195" i="13"/>
  <c r="F195" i="13" s="1"/>
  <c r="E107" i="13"/>
  <c r="E194" i="13"/>
  <c r="F194" i="13" s="1"/>
  <c r="N143" i="5"/>
  <c r="P143" i="5"/>
  <c r="S194" i="5"/>
  <c r="Q194" i="5"/>
  <c r="X194" i="5"/>
  <c r="E117" i="13"/>
  <c r="E204" i="13"/>
  <c r="F204" i="13" s="1"/>
  <c r="X142" i="5"/>
  <c r="Q142" i="5"/>
  <c r="S142" i="5"/>
  <c r="P200" i="5"/>
  <c r="N200" i="5"/>
  <c r="Q181" i="5"/>
  <c r="X181" i="5"/>
  <c r="S181" i="5"/>
  <c r="S162" i="5"/>
  <c r="X162" i="5"/>
  <c r="Q162" i="5"/>
  <c r="E111" i="13"/>
  <c r="E198" i="13"/>
  <c r="F198" i="13" s="1"/>
  <c r="Q239" i="4"/>
  <c r="V239" i="4"/>
  <c r="F329" i="4" s="1"/>
  <c r="S239" i="4"/>
  <c r="W237" i="4"/>
  <c r="Y237" i="4"/>
  <c r="N226" i="4"/>
  <c r="P226" i="4"/>
  <c r="V228" i="4"/>
  <c r="Q228" i="4"/>
  <c r="S228" i="4"/>
  <c r="V236" i="4"/>
  <c r="Q236" i="4"/>
  <c r="S236" i="4"/>
  <c r="V233" i="4"/>
  <c r="S233" i="4"/>
  <c r="Q233" i="4"/>
  <c r="N235" i="4"/>
  <c r="P235" i="4"/>
  <c r="N222" i="4"/>
  <c r="P222" i="4"/>
  <c r="D333" i="4" s="1"/>
  <c r="N229" i="4"/>
  <c r="P229" i="4"/>
  <c r="V232" i="4"/>
  <c r="Q232" i="4"/>
  <c r="S232" i="4"/>
  <c r="Q231" i="4"/>
  <c r="V231" i="4"/>
  <c r="S231" i="4"/>
  <c r="N230" i="4"/>
  <c r="P230" i="4"/>
  <c r="N221" i="4"/>
  <c r="P221" i="4"/>
  <c r="V224" i="4"/>
  <c r="F335" i="4" s="1"/>
  <c r="Q224" i="4"/>
  <c r="S224" i="4"/>
  <c r="N219" i="4"/>
  <c r="P219" i="4"/>
  <c r="D331" i="4" s="1"/>
  <c r="Q223" i="4"/>
  <c r="V223" i="4"/>
  <c r="F334" i="4" s="1"/>
  <c r="S223" i="4"/>
  <c r="N227" i="4"/>
  <c r="P227" i="4"/>
  <c r="N225" i="4"/>
  <c r="P225" i="4"/>
  <c r="D336" i="4" s="1"/>
  <c r="N238" i="4"/>
  <c r="P238" i="4"/>
  <c r="D328" i="4" s="1"/>
  <c r="N234" i="4"/>
  <c r="P234" i="4"/>
  <c r="V220" i="4"/>
  <c r="F332" i="4" s="1"/>
  <c r="Q220" i="4"/>
  <c r="S220" i="4"/>
  <c r="P201" i="4"/>
  <c r="N201" i="4"/>
  <c r="N208" i="4"/>
  <c r="P208" i="4"/>
  <c r="N192" i="4"/>
  <c r="P192" i="4"/>
  <c r="N200" i="4"/>
  <c r="P200" i="4"/>
  <c r="N202" i="4"/>
  <c r="P202" i="4"/>
  <c r="N207" i="4"/>
  <c r="P207" i="4"/>
  <c r="N210" i="4"/>
  <c r="P210" i="4"/>
  <c r="D317" i="4" s="1"/>
  <c r="N199" i="4"/>
  <c r="P199" i="4"/>
  <c r="N198" i="4"/>
  <c r="P198" i="4"/>
  <c r="P205" i="4"/>
  <c r="N205" i="4"/>
  <c r="V204" i="4"/>
  <c r="Q204" i="4"/>
  <c r="S204" i="4"/>
  <c r="N206" i="4"/>
  <c r="P206" i="4"/>
  <c r="P197" i="4"/>
  <c r="N197" i="4"/>
  <c r="P193" i="4"/>
  <c r="D321" i="4" s="1"/>
  <c r="N193" i="4"/>
  <c r="P209" i="4"/>
  <c r="D316" i="4" s="1"/>
  <c r="N209" i="4"/>
  <c r="V196" i="4"/>
  <c r="F324" i="4" s="1"/>
  <c r="Q196" i="4"/>
  <c r="S196" i="4"/>
  <c r="N190" i="4"/>
  <c r="P190" i="4"/>
  <c r="D319" i="4" s="1"/>
  <c r="N194" i="4"/>
  <c r="P194" i="4"/>
  <c r="D322" i="4" s="1"/>
  <c r="V177" i="4"/>
  <c r="S177" i="4"/>
  <c r="Q177" i="4"/>
  <c r="W165" i="4"/>
  <c r="Y165" i="4"/>
  <c r="H310" i="4" s="1"/>
  <c r="V178" i="4"/>
  <c r="Q178" i="4"/>
  <c r="S178" i="4"/>
  <c r="Q179" i="4"/>
  <c r="V179" i="4"/>
  <c r="S179" i="4"/>
  <c r="V167" i="4"/>
  <c r="F312" i="4" s="1"/>
  <c r="Q167" i="4"/>
  <c r="S167" i="4"/>
  <c r="V166" i="4"/>
  <c r="F311" i="4" s="1"/>
  <c r="Q166" i="4"/>
  <c r="S166" i="4"/>
  <c r="V174" i="4"/>
  <c r="Q174" i="4"/>
  <c r="S174" i="4"/>
  <c r="N169" i="4"/>
  <c r="P169" i="4"/>
  <c r="V163" i="4"/>
  <c r="Q163" i="4"/>
  <c r="S163" i="4"/>
  <c r="V171" i="4"/>
  <c r="Q171" i="4"/>
  <c r="S171" i="4"/>
  <c r="N164" i="4"/>
  <c r="P164" i="4"/>
  <c r="D309" i="4" s="1"/>
  <c r="N172" i="4"/>
  <c r="P172" i="4"/>
  <c r="P162" i="4"/>
  <c r="D308" i="4" s="1"/>
  <c r="N162" i="4"/>
  <c r="N176" i="4"/>
  <c r="P176" i="4"/>
  <c r="Q175" i="4"/>
  <c r="S175" i="4"/>
  <c r="V175" i="4"/>
  <c r="N168" i="4"/>
  <c r="P168" i="4"/>
  <c r="N180" i="4"/>
  <c r="P180" i="4"/>
  <c r="D304" i="4" s="1"/>
  <c r="N161" i="4"/>
  <c r="P161" i="4"/>
  <c r="D307" i="4" s="1"/>
  <c r="W173" i="4"/>
  <c r="Y173" i="4"/>
  <c r="P170" i="4"/>
  <c r="N170" i="4"/>
  <c r="W144" i="4"/>
  <c r="Y144" i="4"/>
  <c r="V145" i="4"/>
  <c r="Q145" i="4"/>
  <c r="S145" i="4"/>
  <c r="V152" i="4"/>
  <c r="F293" i="4" s="1"/>
  <c r="Q152" i="4"/>
  <c r="S152" i="4"/>
  <c r="N134" i="4"/>
  <c r="P134" i="4"/>
  <c r="V141" i="4"/>
  <c r="Q141" i="4"/>
  <c r="S141" i="4"/>
  <c r="N146" i="4"/>
  <c r="P146" i="4"/>
  <c r="N147" i="4"/>
  <c r="P147" i="4"/>
  <c r="V140" i="4"/>
  <c r="Q140" i="4"/>
  <c r="S140" i="4"/>
  <c r="V136" i="4"/>
  <c r="F298" i="4" s="1"/>
  <c r="Q136" i="4"/>
  <c r="S136" i="4"/>
  <c r="Z133" i="4"/>
  <c r="AB133" i="4"/>
  <c r="J296" i="4" s="1"/>
  <c r="Z137" i="4"/>
  <c r="AB137" i="4"/>
  <c r="J299" i="4" s="1"/>
  <c r="N150" i="4"/>
  <c r="P150" i="4"/>
  <c r="N143" i="4"/>
  <c r="P143" i="4"/>
  <c r="N148" i="4"/>
  <c r="P148" i="4"/>
  <c r="N138" i="4"/>
  <c r="P138" i="4"/>
  <c r="D300" i="4" s="1"/>
  <c r="N135" i="4"/>
  <c r="P135" i="4"/>
  <c r="D297" i="4" s="1"/>
  <c r="N139" i="4"/>
  <c r="P139" i="4"/>
  <c r="N151" i="4"/>
  <c r="P151" i="4"/>
  <c r="D292" i="4" s="1"/>
  <c r="W132" i="4"/>
  <c r="Y132" i="4"/>
  <c r="H295" i="4" s="1"/>
  <c r="Z149" i="4"/>
  <c r="AB149" i="4"/>
  <c r="N142" i="4"/>
  <c r="P142" i="4"/>
  <c r="W103" i="4"/>
  <c r="Y103" i="4"/>
  <c r="H283" i="4" s="1"/>
  <c r="N106" i="4"/>
  <c r="P106" i="4"/>
  <c r="D285" i="4" s="1"/>
  <c r="V120" i="4"/>
  <c r="Q120" i="4"/>
  <c r="S120" i="4"/>
  <c r="N107" i="4"/>
  <c r="P107" i="4"/>
  <c r="D286" i="4" s="1"/>
  <c r="W111" i="4"/>
  <c r="Y111" i="4"/>
  <c r="N114" i="4"/>
  <c r="P114" i="4"/>
  <c r="N118" i="4"/>
  <c r="P118" i="4"/>
  <c r="N123" i="4"/>
  <c r="P123" i="4"/>
  <c r="D281" i="4" s="1"/>
  <c r="W119" i="4"/>
  <c r="Y119" i="4"/>
  <c r="V113" i="4"/>
  <c r="Q113" i="4"/>
  <c r="S113" i="4"/>
  <c r="N110" i="4"/>
  <c r="P110" i="4"/>
  <c r="V104" i="4"/>
  <c r="F284" i="4" s="1"/>
  <c r="Q104" i="4"/>
  <c r="S104" i="4"/>
  <c r="N115" i="4"/>
  <c r="P115" i="4"/>
  <c r="N122" i="4"/>
  <c r="P122" i="4"/>
  <c r="D280" i="4" s="1"/>
  <c r="Q109" i="4"/>
  <c r="V109" i="4"/>
  <c r="F288" i="4" s="1"/>
  <c r="S109" i="4"/>
  <c r="V105" i="4"/>
  <c r="Q105" i="4"/>
  <c r="S105" i="4"/>
  <c r="V116" i="4"/>
  <c r="Q116" i="4"/>
  <c r="S116" i="4"/>
  <c r="V112" i="4"/>
  <c r="Q112" i="4"/>
  <c r="S112" i="4"/>
  <c r="V121" i="4"/>
  <c r="Q121" i="4"/>
  <c r="S121" i="4"/>
  <c r="Q117" i="4"/>
  <c r="V117" i="4"/>
  <c r="S117" i="4"/>
  <c r="V108" i="4"/>
  <c r="F287" i="4" s="1"/>
  <c r="Q108" i="4"/>
  <c r="S108" i="4"/>
  <c r="S75" i="4"/>
  <c r="V75" i="4"/>
  <c r="F272" i="4" s="1"/>
  <c r="Q75" i="4"/>
  <c r="V83" i="4"/>
  <c r="S83" i="4"/>
  <c r="Q83" i="4"/>
  <c r="P81" i="4"/>
  <c r="N81" i="4"/>
  <c r="Y74" i="4"/>
  <c r="H271" i="4" s="1"/>
  <c r="W74" i="4"/>
  <c r="V92" i="4"/>
  <c r="Q92" i="4"/>
  <c r="S92" i="4"/>
  <c r="P77" i="4"/>
  <c r="D273" i="4" s="1"/>
  <c r="N77" i="4"/>
  <c r="Y78" i="4"/>
  <c r="H274" i="4" s="1"/>
  <c r="W78" i="4"/>
  <c r="P93" i="4"/>
  <c r="D268" i="4" s="1"/>
  <c r="N93" i="4"/>
  <c r="V76" i="4"/>
  <c r="Q76" i="4"/>
  <c r="S76" i="4"/>
  <c r="V80" i="4"/>
  <c r="F276" i="4" s="1"/>
  <c r="Q80" i="4"/>
  <c r="S80" i="4"/>
  <c r="Y82" i="4"/>
  <c r="W82" i="4"/>
  <c r="Y94" i="4"/>
  <c r="H269" i="4" s="1"/>
  <c r="W94" i="4"/>
  <c r="Y90" i="4"/>
  <c r="W90" i="4"/>
  <c r="V84" i="4"/>
  <c r="Q84" i="4"/>
  <c r="S84" i="4"/>
  <c r="P85" i="4"/>
  <c r="N85" i="4"/>
  <c r="V88" i="4"/>
  <c r="Q88" i="4"/>
  <c r="S88" i="4"/>
  <c r="Y86" i="4"/>
  <c r="W86" i="4"/>
  <c r="P89" i="4"/>
  <c r="N89" i="4"/>
  <c r="S91" i="4"/>
  <c r="V91" i="4"/>
  <c r="Q91" i="4"/>
  <c r="S87" i="4"/>
  <c r="V87" i="4"/>
  <c r="Q87" i="4"/>
  <c r="I167" i="13"/>
  <c r="J167" i="13" s="1"/>
  <c r="I80" i="13"/>
  <c r="J80" i="13" s="1"/>
  <c r="I51" i="13"/>
  <c r="J51" i="13" s="1"/>
  <c r="P51" i="4"/>
  <c r="D264" i="4" s="1"/>
  <c r="P264" i="4" s="1"/>
  <c r="N51" i="4"/>
  <c r="I174" i="13"/>
  <c r="J174" i="13" s="1"/>
  <c r="I87" i="13"/>
  <c r="J87" i="13" s="1"/>
  <c r="I58" i="13"/>
  <c r="J58" i="13" s="1"/>
  <c r="P58" i="4"/>
  <c r="N58" i="4"/>
  <c r="S57" i="4"/>
  <c r="G172" i="13"/>
  <c r="H172" i="13" s="1"/>
  <c r="G85" i="13"/>
  <c r="H85" i="13" s="1"/>
  <c r="G56" i="13"/>
  <c r="H56" i="13" s="1"/>
  <c r="M56" i="4"/>
  <c r="K56" i="4"/>
  <c r="I166" i="13"/>
  <c r="J166" i="13" s="1"/>
  <c r="I79" i="13"/>
  <c r="J79" i="13" s="1"/>
  <c r="I50" i="13"/>
  <c r="J50" i="13" s="1"/>
  <c r="P50" i="4"/>
  <c r="D263" i="4" s="1"/>
  <c r="P263" i="4" s="1"/>
  <c r="N50" i="4"/>
  <c r="I179" i="13"/>
  <c r="J179" i="13" s="1"/>
  <c r="I92" i="13"/>
  <c r="J92" i="13" s="1"/>
  <c r="P63" i="4"/>
  <c r="I63" i="13"/>
  <c r="J63" i="13" s="1"/>
  <c r="N63" i="4"/>
  <c r="K169" i="13"/>
  <c r="K53" i="13"/>
  <c r="V53" i="4"/>
  <c r="S53" i="4"/>
  <c r="Q53" i="4"/>
  <c r="G180" i="13"/>
  <c r="H180" i="13" s="1"/>
  <c r="G93" i="13"/>
  <c r="H93" i="13" s="1"/>
  <c r="G64" i="13"/>
  <c r="H64" i="13" s="1"/>
  <c r="M64" i="4"/>
  <c r="K64" i="4"/>
  <c r="K181" i="13"/>
  <c r="K65" i="13"/>
  <c r="V65" i="4"/>
  <c r="F257" i="4" s="1"/>
  <c r="S65" i="4"/>
  <c r="Q65" i="4"/>
  <c r="G168" i="13"/>
  <c r="H168" i="13" s="1"/>
  <c r="G81" i="13"/>
  <c r="H81" i="13" s="1"/>
  <c r="G52" i="13"/>
  <c r="H52" i="13" s="1"/>
  <c r="M52" i="4"/>
  <c r="K52" i="4"/>
  <c r="G197" i="13"/>
  <c r="K177" i="13"/>
  <c r="V61" i="4"/>
  <c r="K61" i="13"/>
  <c r="S61" i="4"/>
  <c r="Q61" i="4"/>
  <c r="K165" i="13"/>
  <c r="K49" i="13"/>
  <c r="V49" i="4"/>
  <c r="F262" i="4" s="1"/>
  <c r="S49" i="4"/>
  <c r="Q49" i="4"/>
  <c r="I175" i="13"/>
  <c r="J175" i="13" s="1"/>
  <c r="I88" i="13"/>
  <c r="J88" i="13" s="1"/>
  <c r="I59" i="13"/>
  <c r="J59" i="13" s="1"/>
  <c r="P59" i="4"/>
  <c r="N59" i="4"/>
  <c r="I171" i="13"/>
  <c r="J171" i="13" s="1"/>
  <c r="I84" i="13"/>
  <c r="J84" i="13" s="1"/>
  <c r="I55" i="13"/>
  <c r="J55" i="13" s="1"/>
  <c r="P55" i="4"/>
  <c r="N55" i="4"/>
  <c r="I178" i="13"/>
  <c r="J178" i="13" s="1"/>
  <c r="I91" i="13"/>
  <c r="J91" i="13" s="1"/>
  <c r="I62" i="13"/>
  <c r="J62" i="13" s="1"/>
  <c r="P62" i="4"/>
  <c r="D372" i="4" s="1"/>
  <c r="D374" i="4" s="1"/>
  <c r="N62" i="4"/>
  <c r="G164" i="13"/>
  <c r="H164" i="13" s="1"/>
  <c r="G77" i="13"/>
  <c r="H77" i="13" s="1"/>
  <c r="G48" i="13"/>
  <c r="H48" i="13" s="1"/>
  <c r="M48" i="4"/>
  <c r="K48" i="4"/>
  <c r="I170" i="13"/>
  <c r="I83" i="13"/>
  <c r="J83" i="13" s="1"/>
  <c r="N54" i="4"/>
  <c r="G176" i="13"/>
  <c r="H176" i="13" s="1"/>
  <c r="G89" i="13"/>
  <c r="H89" i="13" s="1"/>
  <c r="G60" i="13"/>
  <c r="H60" i="13" s="1"/>
  <c r="M60" i="4"/>
  <c r="K60" i="4"/>
  <c r="G205" i="13"/>
  <c r="N46" i="4"/>
  <c r="I162" i="13"/>
  <c r="J162" i="13" s="1"/>
  <c r="I46" i="13"/>
  <c r="J46" i="13" s="1"/>
  <c r="I75" i="13"/>
  <c r="J75" i="13" s="1"/>
  <c r="P46" i="4"/>
  <c r="D260" i="4" s="1"/>
  <c r="P260" i="4" s="1"/>
  <c r="K74" i="13"/>
  <c r="V45" i="4"/>
  <c r="F259" i="4" s="1"/>
  <c r="Q45" i="4"/>
  <c r="K161" i="13"/>
  <c r="K45" i="13"/>
  <c r="S45" i="4"/>
  <c r="S110" i="6"/>
  <c r="V85" i="6"/>
  <c r="W85" i="6" s="1"/>
  <c r="V118" i="6"/>
  <c r="Y83" i="6"/>
  <c r="N82" i="6"/>
  <c r="P139" i="6"/>
  <c r="Q139" i="6" s="1"/>
  <c r="Q118" i="6"/>
  <c r="V93" i="6"/>
  <c r="W93" i="6" s="1"/>
  <c r="N150" i="6"/>
  <c r="P150" i="6"/>
  <c r="Q148" i="6"/>
  <c r="S148" i="6"/>
  <c r="Q146" i="6"/>
  <c r="S146" i="6"/>
  <c r="S154" i="6"/>
  <c r="Q154" i="6"/>
  <c r="S77" i="6"/>
  <c r="N134" i="6"/>
  <c r="P134" i="6"/>
  <c r="N142" i="6"/>
  <c r="P142" i="6"/>
  <c r="Q138" i="6"/>
  <c r="S138" i="6"/>
  <c r="N153" i="6"/>
  <c r="P153" i="6"/>
  <c r="N137" i="6"/>
  <c r="P137" i="6"/>
  <c r="Q136" i="6"/>
  <c r="S136" i="6"/>
  <c r="N149" i="6"/>
  <c r="P149" i="6"/>
  <c r="Q152" i="6"/>
  <c r="S152" i="6"/>
  <c r="Q143" i="6"/>
  <c r="S143" i="6"/>
  <c r="Q135" i="6"/>
  <c r="S135" i="6"/>
  <c r="N145" i="6"/>
  <c r="P145" i="6"/>
  <c r="N141" i="6"/>
  <c r="P141" i="6"/>
  <c r="Q147" i="6"/>
  <c r="S147" i="6"/>
  <c r="Q144" i="6"/>
  <c r="S144" i="6"/>
  <c r="Q151" i="6"/>
  <c r="S151" i="6"/>
  <c r="N106" i="6"/>
  <c r="P106" i="6"/>
  <c r="Q93" i="6"/>
  <c r="N114" i="6"/>
  <c r="P114" i="6"/>
  <c r="N122" i="6"/>
  <c r="P122" i="6"/>
  <c r="Q115" i="6"/>
  <c r="S115" i="6"/>
  <c r="V115" i="6"/>
  <c r="U117" i="7" s="1"/>
  <c r="V117" i="7" s="1"/>
  <c r="X117" i="7" s="1"/>
  <c r="V116" i="6"/>
  <c r="U118" i="7" s="1"/>
  <c r="V118" i="7" s="1"/>
  <c r="X118" i="7" s="1"/>
  <c r="Q116" i="6"/>
  <c r="S116" i="6"/>
  <c r="Y75" i="6"/>
  <c r="N113" i="6"/>
  <c r="P113" i="6"/>
  <c r="Y110" i="6"/>
  <c r="AA112" i="7" s="1"/>
  <c r="AB112" i="7" s="1"/>
  <c r="AD112" i="7" s="1"/>
  <c r="AE112" i="7" s="1"/>
  <c r="W110" i="6"/>
  <c r="N125" i="6"/>
  <c r="P125" i="6"/>
  <c r="N109" i="6"/>
  <c r="P109" i="6"/>
  <c r="Q119" i="6"/>
  <c r="S119" i="6"/>
  <c r="V119" i="6"/>
  <c r="U121" i="7" s="1"/>
  <c r="V121" i="7" s="1"/>
  <c r="X121" i="7" s="1"/>
  <c r="N121" i="6"/>
  <c r="P121" i="6"/>
  <c r="N117" i="6"/>
  <c r="P117" i="6"/>
  <c r="V123" i="6"/>
  <c r="U125" i="7" s="1"/>
  <c r="V125" i="7" s="1"/>
  <c r="X125" i="7" s="1"/>
  <c r="Q123" i="6"/>
  <c r="S123" i="6"/>
  <c r="V108" i="6"/>
  <c r="U110" i="7" s="1"/>
  <c r="V110" i="7" s="1"/>
  <c r="X110" i="7" s="1"/>
  <c r="Q108" i="6"/>
  <c r="S108" i="6"/>
  <c r="V124" i="6"/>
  <c r="U126" i="7" s="1"/>
  <c r="V126" i="7" s="1"/>
  <c r="X126" i="7" s="1"/>
  <c r="Q124" i="6"/>
  <c r="S124" i="6"/>
  <c r="V120" i="6"/>
  <c r="U122" i="7" s="1"/>
  <c r="V122" i="7" s="1"/>
  <c r="X122" i="7" s="1"/>
  <c r="Q120" i="6"/>
  <c r="S120" i="6"/>
  <c r="V112" i="6"/>
  <c r="U114" i="7" s="1"/>
  <c r="V114" i="7" s="1"/>
  <c r="X114" i="7" s="1"/>
  <c r="Q112" i="6"/>
  <c r="S112" i="6"/>
  <c r="V107" i="6"/>
  <c r="U109" i="7" s="1"/>
  <c r="V109" i="7" s="1"/>
  <c r="X109" i="7" s="1"/>
  <c r="Q107" i="6"/>
  <c r="S107" i="6"/>
  <c r="N105" i="6"/>
  <c r="P105" i="6"/>
  <c r="Q111" i="6"/>
  <c r="V111" i="6"/>
  <c r="U113" i="7" s="1"/>
  <c r="V113" i="7" s="1"/>
  <c r="X113" i="7" s="1"/>
  <c r="S111" i="6"/>
  <c r="N89" i="6"/>
  <c r="P89" i="6"/>
  <c r="N81" i="6"/>
  <c r="P81" i="6"/>
  <c r="N84" i="6"/>
  <c r="P84" i="6"/>
  <c r="V86" i="6"/>
  <c r="U88" i="7" s="1"/>
  <c r="V88" i="7" s="1"/>
  <c r="X88" i="7" s="1"/>
  <c r="Q86" i="6"/>
  <c r="S86" i="6"/>
  <c r="V82" i="6"/>
  <c r="U84" i="7" s="1"/>
  <c r="V84" i="7" s="1"/>
  <c r="X84" i="7" s="1"/>
  <c r="Q82" i="6"/>
  <c r="S82" i="6"/>
  <c r="N92" i="6"/>
  <c r="P92" i="6"/>
  <c r="V90" i="6"/>
  <c r="U92" i="7" s="1"/>
  <c r="V92" i="7" s="1"/>
  <c r="X92" i="7" s="1"/>
  <c r="Q90" i="6"/>
  <c r="S90" i="6"/>
  <c r="V95" i="6"/>
  <c r="U97" i="7" s="1"/>
  <c r="V97" i="7" s="1"/>
  <c r="X97" i="7" s="1"/>
  <c r="Q95" i="6"/>
  <c r="S95" i="6"/>
  <c r="V94" i="6"/>
  <c r="U96" i="7" s="1"/>
  <c r="V96" i="7" s="1"/>
  <c r="X96" i="7" s="1"/>
  <c r="Q94" i="6"/>
  <c r="S94" i="6"/>
  <c r="V79" i="6"/>
  <c r="U81" i="7" s="1"/>
  <c r="V81" i="7" s="1"/>
  <c r="X81" i="7" s="1"/>
  <c r="Q79" i="6"/>
  <c r="S79" i="6"/>
  <c r="V78" i="6"/>
  <c r="U80" i="7" s="1"/>
  <c r="V80" i="7" s="1"/>
  <c r="X80" i="7" s="1"/>
  <c r="Q78" i="6"/>
  <c r="S78" i="6"/>
  <c r="N88" i="6"/>
  <c r="P88" i="6"/>
  <c r="V87" i="6"/>
  <c r="U89" i="7" s="1"/>
  <c r="V89" i="7" s="1"/>
  <c r="X89" i="7" s="1"/>
  <c r="Q87" i="6"/>
  <c r="S87" i="6"/>
  <c r="N80" i="6"/>
  <c r="P80" i="6"/>
  <c r="N76" i="6"/>
  <c r="P76" i="6"/>
  <c r="Q61" i="6"/>
  <c r="V61" i="6"/>
  <c r="S61" i="6"/>
  <c r="N65" i="6"/>
  <c r="P65" i="6"/>
  <c r="N57" i="6"/>
  <c r="P57" i="6"/>
  <c r="Q45" i="6"/>
  <c r="S45" i="6"/>
  <c r="V45" i="6"/>
  <c r="N49" i="6"/>
  <c r="P49" i="6"/>
  <c r="Q53" i="6"/>
  <c r="V53" i="6"/>
  <c r="S53" i="6"/>
  <c r="V47" i="6"/>
  <c r="Q47" i="6"/>
  <c r="S47" i="6"/>
  <c r="N56" i="6"/>
  <c r="P56" i="6"/>
  <c r="V58" i="6"/>
  <c r="Q58" i="6"/>
  <c r="S58" i="6"/>
  <c r="V63" i="6"/>
  <c r="Q63" i="6"/>
  <c r="S63" i="6"/>
  <c r="Q55" i="6"/>
  <c r="V55" i="6"/>
  <c r="S55" i="6"/>
  <c r="N64" i="6"/>
  <c r="P64" i="6"/>
  <c r="V62" i="6"/>
  <c r="Q62" i="6"/>
  <c r="S62" i="6"/>
  <c r="V51" i="6"/>
  <c r="Q51" i="6"/>
  <c r="S51" i="6"/>
  <c r="N48" i="6"/>
  <c r="P48" i="6"/>
  <c r="N60" i="6"/>
  <c r="P60" i="6"/>
  <c r="V50" i="6"/>
  <c r="Q50" i="6"/>
  <c r="S50" i="6"/>
  <c r="Q59" i="6"/>
  <c r="V59" i="6"/>
  <c r="S59" i="6"/>
  <c r="V54" i="6"/>
  <c r="Q54" i="6"/>
  <c r="S54" i="6"/>
  <c r="V46" i="6"/>
  <c r="Q46" i="6"/>
  <c r="S46" i="6"/>
  <c r="N52" i="6"/>
  <c r="P52" i="6"/>
  <c r="I31" i="13"/>
  <c r="J31" i="13" s="1"/>
  <c r="I35" i="13"/>
  <c r="J35" i="13" s="1"/>
  <c r="I23" i="13"/>
  <c r="J23" i="13" s="1"/>
  <c r="AT26" i="29"/>
  <c r="X76" i="29"/>
  <c r="Q76" i="29"/>
  <c r="S76" i="29"/>
  <c r="M113" i="29"/>
  <c r="K113" i="29"/>
  <c r="AT30" i="29"/>
  <c r="P104" i="29"/>
  <c r="N104" i="29"/>
  <c r="N107" i="29"/>
  <c r="P107" i="29"/>
  <c r="P108" i="29"/>
  <c r="N108" i="29"/>
  <c r="N106" i="29"/>
  <c r="P106" i="29"/>
  <c r="N122" i="29"/>
  <c r="P122" i="29"/>
  <c r="X92" i="29"/>
  <c r="Q92" i="29"/>
  <c r="S92" i="29"/>
  <c r="M105" i="29"/>
  <c r="K105" i="29"/>
  <c r="X80" i="29"/>
  <c r="Q80" i="29"/>
  <c r="S80" i="29"/>
  <c r="X88" i="29"/>
  <c r="Q88" i="29"/>
  <c r="S88" i="29"/>
  <c r="P112" i="29"/>
  <c r="N112" i="29"/>
  <c r="N115" i="29"/>
  <c r="P115" i="29"/>
  <c r="P116" i="29"/>
  <c r="N116" i="29"/>
  <c r="M109" i="29"/>
  <c r="K109" i="29"/>
  <c r="M117" i="29"/>
  <c r="K117" i="29"/>
  <c r="X84" i="29"/>
  <c r="Q84" i="29"/>
  <c r="S84" i="29"/>
  <c r="M121" i="29"/>
  <c r="K121" i="29"/>
  <c r="P120" i="29"/>
  <c r="N120" i="29"/>
  <c r="N123" i="29"/>
  <c r="P123" i="29"/>
  <c r="N114" i="29"/>
  <c r="P114" i="29"/>
  <c r="AT18" i="29"/>
  <c r="AT34" i="29"/>
  <c r="P86" i="29"/>
  <c r="N86" i="29"/>
  <c r="K93" i="29"/>
  <c r="M93" i="29"/>
  <c r="M32" i="29"/>
  <c r="M56" i="29"/>
  <c r="K56" i="29"/>
  <c r="M17" i="29"/>
  <c r="K17" i="29"/>
  <c r="M33" i="29"/>
  <c r="K33" i="29"/>
  <c r="K26" i="29"/>
  <c r="M26" i="29"/>
  <c r="K35" i="29"/>
  <c r="M35" i="29"/>
  <c r="K77" i="29"/>
  <c r="M77" i="29"/>
  <c r="N89" i="29"/>
  <c r="N79" i="29"/>
  <c r="P79" i="29"/>
  <c r="N55" i="29"/>
  <c r="P55" i="29"/>
  <c r="K50" i="29"/>
  <c r="M50" i="29"/>
  <c r="M58" i="29"/>
  <c r="K58" i="29"/>
  <c r="P49" i="29"/>
  <c r="N49" i="29"/>
  <c r="P65" i="29"/>
  <c r="N65" i="29"/>
  <c r="P61" i="29"/>
  <c r="N61" i="29"/>
  <c r="N51" i="29"/>
  <c r="P51" i="29"/>
  <c r="K18" i="29"/>
  <c r="M18" i="29"/>
  <c r="P94" i="29"/>
  <c r="N94" i="29"/>
  <c r="K19" i="29"/>
  <c r="M19" i="29"/>
  <c r="K85" i="29"/>
  <c r="M85" i="29"/>
  <c r="K75" i="29"/>
  <c r="M75" i="29"/>
  <c r="K91" i="29"/>
  <c r="M91" i="29"/>
  <c r="N83" i="29"/>
  <c r="P83" i="29"/>
  <c r="M52" i="29"/>
  <c r="K52" i="29"/>
  <c r="M60" i="29"/>
  <c r="K60" i="29"/>
  <c r="K22" i="29"/>
  <c r="M22" i="29"/>
  <c r="K30" i="29"/>
  <c r="P28" i="29"/>
  <c r="N28" i="29"/>
  <c r="K15" i="29"/>
  <c r="M15" i="29"/>
  <c r="K23" i="29"/>
  <c r="M23" i="29"/>
  <c r="M48" i="29"/>
  <c r="K48" i="29"/>
  <c r="M64" i="29"/>
  <c r="K64" i="29"/>
  <c r="N20" i="29"/>
  <c r="P20" i="29"/>
  <c r="M25" i="29"/>
  <c r="K25" i="29"/>
  <c r="P90" i="29"/>
  <c r="N90" i="29"/>
  <c r="K81" i="29"/>
  <c r="M81" i="29"/>
  <c r="P78" i="29"/>
  <c r="N78" i="29"/>
  <c r="P87" i="29"/>
  <c r="N47" i="29"/>
  <c r="P47" i="29"/>
  <c r="N63" i="29"/>
  <c r="P63" i="29"/>
  <c r="M46" i="29"/>
  <c r="K46" i="29"/>
  <c r="K54" i="29"/>
  <c r="M54" i="29"/>
  <c r="M62" i="29"/>
  <c r="K62" i="29"/>
  <c r="P53" i="29"/>
  <c r="N53" i="29"/>
  <c r="P57" i="29"/>
  <c r="N57" i="29"/>
  <c r="K24" i="29"/>
  <c r="M24" i="29"/>
  <c r="N59" i="29"/>
  <c r="P59" i="29"/>
  <c r="P45" i="29"/>
  <c r="N45" i="29"/>
  <c r="K32" i="5"/>
  <c r="M32" i="5"/>
  <c r="P32" i="5" s="1"/>
  <c r="K28" i="5"/>
  <c r="M28" i="5"/>
  <c r="K20" i="5"/>
  <c r="M20" i="5"/>
  <c r="K31" i="5"/>
  <c r="M31" i="5"/>
  <c r="P31" i="5" s="1"/>
  <c r="K21" i="5"/>
  <c r="M21" i="5"/>
  <c r="K35" i="5"/>
  <c r="M35" i="5"/>
  <c r="P35" i="5" s="1"/>
  <c r="K210" i="13" s="1"/>
  <c r="K23" i="5"/>
  <c r="M23" i="5"/>
  <c r="P23" i="5" s="1"/>
  <c r="K15" i="5"/>
  <c r="K26" i="5"/>
  <c r="K33" i="5"/>
  <c r="M33" i="5"/>
  <c r="P33" i="5" s="1"/>
  <c r="K30" i="5"/>
  <c r="M30" i="5"/>
  <c r="P30" i="5" s="1"/>
  <c r="K22" i="5"/>
  <c r="M22" i="5"/>
  <c r="P22" i="5" s="1"/>
  <c r="K25" i="5"/>
  <c r="M25" i="5"/>
  <c r="P25" i="5" s="1"/>
  <c r="K17" i="5"/>
  <c r="M17" i="5"/>
  <c r="P17" i="5" s="1"/>
  <c r="K27" i="5"/>
  <c r="M27" i="5"/>
  <c r="P27" i="5" s="1"/>
  <c r="K19" i="5"/>
  <c r="K16" i="5"/>
  <c r="M16" i="5"/>
  <c r="P16" i="5" s="1"/>
  <c r="S16" i="5" s="1"/>
  <c r="J189" i="5"/>
  <c r="J211" i="5" s="1"/>
  <c r="AT189" i="5"/>
  <c r="AT211" i="5" s="1"/>
  <c r="D14" i="29"/>
  <c r="D36" i="29" s="1"/>
  <c r="U38" i="30" l="1"/>
  <c r="U34" i="30" s="1"/>
  <c r="T34" i="30"/>
  <c r="Y195" i="4"/>
  <c r="H323" i="4" s="1"/>
  <c r="F323" i="4"/>
  <c r="V79" i="4"/>
  <c r="F275" i="4" s="1"/>
  <c r="D275" i="4"/>
  <c r="K78" i="13"/>
  <c r="D248" i="4"/>
  <c r="D253" i="4" s="1"/>
  <c r="P36" i="4"/>
  <c r="Y181" i="4"/>
  <c r="H305" i="4" s="1"/>
  <c r="F305" i="4"/>
  <c r="AB21" i="4"/>
  <c r="H252" i="4"/>
  <c r="V167" i="6"/>
  <c r="S167" i="6"/>
  <c r="I34" i="13"/>
  <c r="K16" i="29"/>
  <c r="N168" i="29"/>
  <c r="Q75" i="5"/>
  <c r="P54" i="4"/>
  <c r="AC145" i="29"/>
  <c r="Y77" i="6"/>
  <c r="AA79" i="7" s="1"/>
  <c r="AB79" i="7" s="1"/>
  <c r="AD79" i="7" s="1"/>
  <c r="AE79" i="7" s="1"/>
  <c r="W77" i="6"/>
  <c r="AE25" i="4"/>
  <c r="AF25" i="4" s="1"/>
  <c r="D179" i="22"/>
  <c r="E146" i="22"/>
  <c r="G79" i="22"/>
  <c r="F112" i="22"/>
  <c r="F113" i="22" s="1"/>
  <c r="V171" i="6"/>
  <c r="W171" i="6" s="1"/>
  <c r="P18" i="6"/>
  <c r="K18" i="13" s="1"/>
  <c r="M18" i="13" s="1"/>
  <c r="S20" i="6"/>
  <c r="J34" i="13"/>
  <c r="S171" i="6"/>
  <c r="P34" i="6"/>
  <c r="Q34" i="6" s="1"/>
  <c r="Y141" i="29"/>
  <c r="P180" i="29"/>
  <c r="X180" i="29" s="1"/>
  <c r="AC135" i="29"/>
  <c r="AD135" i="29" s="1"/>
  <c r="M34" i="29"/>
  <c r="G208" i="13"/>
  <c r="H208" i="13" s="1"/>
  <c r="S93" i="5"/>
  <c r="X75" i="5"/>
  <c r="AC75" i="5" s="1"/>
  <c r="Q83" i="5"/>
  <c r="G194" i="13"/>
  <c r="H194" i="13" s="1"/>
  <c r="Q55" i="5"/>
  <c r="X93" i="5"/>
  <c r="Y93" i="5" s="1"/>
  <c r="S115" i="5"/>
  <c r="AH148" i="5"/>
  <c r="AI148" i="5" s="1"/>
  <c r="AH132" i="5"/>
  <c r="AC74" i="5"/>
  <c r="AH74" i="5" s="1"/>
  <c r="H121" i="13"/>
  <c r="H202" i="13"/>
  <c r="Q202" i="6"/>
  <c r="N26" i="6"/>
  <c r="S202" i="6"/>
  <c r="P26" i="6"/>
  <c r="K26" i="13" s="1"/>
  <c r="L26" i="13" s="1"/>
  <c r="AB91" i="6"/>
  <c r="AG93" i="7" s="1"/>
  <c r="AH93" i="7" s="1"/>
  <c r="AJ93" i="7" s="1"/>
  <c r="AK93" i="7" s="1"/>
  <c r="Z91" i="6"/>
  <c r="U56" i="7"/>
  <c r="Y88" i="7"/>
  <c r="Y114" i="7"/>
  <c r="Y118" i="7"/>
  <c r="U203" i="7"/>
  <c r="V203" i="7" s="1"/>
  <c r="X203" i="7" s="1"/>
  <c r="W198" i="6"/>
  <c r="Y198" i="6"/>
  <c r="S204" i="6"/>
  <c r="V204" i="6"/>
  <c r="Q204" i="6"/>
  <c r="S196" i="6"/>
  <c r="V196" i="6"/>
  <c r="Q196" i="6"/>
  <c r="Q30" i="6"/>
  <c r="S30" i="6"/>
  <c r="U180" i="7"/>
  <c r="V180" i="7" s="1"/>
  <c r="X180" i="7" s="1"/>
  <c r="W176" i="6"/>
  <c r="Y176" i="6"/>
  <c r="K30" i="13"/>
  <c r="L30" i="13" s="1"/>
  <c r="U48" i="7"/>
  <c r="U61" i="7"/>
  <c r="U52" i="7"/>
  <c r="U63" i="7"/>
  <c r="Y96" i="7"/>
  <c r="Y109" i="7"/>
  <c r="Y125" i="7"/>
  <c r="Y117" i="7"/>
  <c r="Y93" i="6"/>
  <c r="AA95" i="7" s="1"/>
  <c r="AB95" i="7" s="1"/>
  <c r="AD95" i="7" s="1"/>
  <c r="U95" i="7"/>
  <c r="V95" i="7" s="1"/>
  <c r="X95" i="7" s="1"/>
  <c r="Z83" i="6"/>
  <c r="AA85" i="7"/>
  <c r="AB85" i="7" s="1"/>
  <c r="AD85" i="7" s="1"/>
  <c r="AE85" i="7" s="1"/>
  <c r="S177" i="6"/>
  <c r="V177" i="6"/>
  <c r="Q177" i="6"/>
  <c r="U208" i="7"/>
  <c r="V208" i="7" s="1"/>
  <c r="X208" i="7" s="1"/>
  <c r="W203" i="6"/>
  <c r="Y203" i="6"/>
  <c r="S27" i="6"/>
  <c r="Q27" i="6"/>
  <c r="S200" i="6"/>
  <c r="V200" i="6"/>
  <c r="Q200" i="6"/>
  <c r="U214" i="7"/>
  <c r="V214" i="7" s="1"/>
  <c r="X214" i="7" s="1"/>
  <c r="Y209" i="6"/>
  <c r="W209" i="6"/>
  <c r="U182" i="7"/>
  <c r="V182" i="7" s="1"/>
  <c r="X182" i="7" s="1"/>
  <c r="Y178" i="6"/>
  <c r="W178" i="6"/>
  <c r="U202" i="7"/>
  <c r="V202" i="7" s="1"/>
  <c r="X202" i="7" s="1"/>
  <c r="Y197" i="6"/>
  <c r="W197" i="6"/>
  <c r="S31" i="6"/>
  <c r="Q31" i="6"/>
  <c r="U207" i="7"/>
  <c r="V207" i="7" s="1"/>
  <c r="X207" i="7" s="1"/>
  <c r="W202" i="6"/>
  <c r="Y202" i="6"/>
  <c r="S15" i="6"/>
  <c r="Q15" i="6"/>
  <c r="U199" i="7"/>
  <c r="V199" i="7" s="1"/>
  <c r="X199" i="7" s="1"/>
  <c r="W194" i="6"/>
  <c r="Y194" i="6"/>
  <c r="S165" i="6"/>
  <c r="V165" i="6"/>
  <c r="Q165" i="6"/>
  <c r="S35" i="6"/>
  <c r="Q35" i="6"/>
  <c r="S212" i="6"/>
  <c r="V212" i="6"/>
  <c r="Q212" i="6"/>
  <c r="U178" i="7"/>
  <c r="V178" i="7" s="1"/>
  <c r="X178" i="7" s="1"/>
  <c r="Y174" i="6"/>
  <c r="W174" i="6"/>
  <c r="U211" i="7"/>
  <c r="V211" i="7" s="1"/>
  <c r="X211" i="7" s="1"/>
  <c r="W206" i="6"/>
  <c r="Y206" i="6"/>
  <c r="U174" i="7"/>
  <c r="V174" i="7" s="1"/>
  <c r="X174" i="7" s="1"/>
  <c r="Y170" i="6"/>
  <c r="W170" i="6"/>
  <c r="U60" i="7"/>
  <c r="U55" i="7"/>
  <c r="Y121" i="7"/>
  <c r="U184" i="7"/>
  <c r="V184" i="7" s="1"/>
  <c r="X184" i="7" s="1"/>
  <c r="W180" i="6"/>
  <c r="Y180" i="6"/>
  <c r="U170" i="7"/>
  <c r="V170" i="7" s="1"/>
  <c r="X170" i="7" s="1"/>
  <c r="Y166" i="6"/>
  <c r="W166" i="6"/>
  <c r="Y81" i="7"/>
  <c r="Y92" i="7"/>
  <c r="Y126" i="7"/>
  <c r="Y110" i="7"/>
  <c r="Z75" i="6"/>
  <c r="AA77" i="7"/>
  <c r="AB77" i="7" s="1"/>
  <c r="AD77" i="7" s="1"/>
  <c r="AE77" i="7" s="1"/>
  <c r="Y118" i="6"/>
  <c r="AA120" i="7" s="1"/>
  <c r="AB120" i="7" s="1"/>
  <c r="AD120" i="7" s="1"/>
  <c r="U120" i="7"/>
  <c r="V120" i="7" s="1"/>
  <c r="X120" i="7" s="1"/>
  <c r="Q18" i="6"/>
  <c r="U215" i="7"/>
  <c r="V215" i="7" s="1"/>
  <c r="X215" i="7" s="1"/>
  <c r="W210" i="6"/>
  <c r="Y210" i="6"/>
  <c r="S181" i="6"/>
  <c r="V181" i="6"/>
  <c r="Q181" i="6"/>
  <c r="U168" i="7"/>
  <c r="V168" i="7" s="1"/>
  <c r="X168" i="7" s="1"/>
  <c r="W164" i="6"/>
  <c r="Y164" i="6"/>
  <c r="S169" i="6"/>
  <c r="V169" i="6"/>
  <c r="Q169" i="6"/>
  <c r="P25" i="6"/>
  <c r="K25" i="13" s="1"/>
  <c r="N25" i="6"/>
  <c r="U179" i="7"/>
  <c r="V179" i="7" s="1"/>
  <c r="X179" i="7" s="1"/>
  <c r="W175" i="6"/>
  <c r="Y175" i="6"/>
  <c r="U187" i="7"/>
  <c r="V187" i="7" s="1"/>
  <c r="X187" i="7" s="1"/>
  <c r="W183" i="6"/>
  <c r="Y183" i="6"/>
  <c r="P17" i="6"/>
  <c r="N17" i="6"/>
  <c r="P21" i="6"/>
  <c r="N21" i="6"/>
  <c r="U171" i="7"/>
  <c r="V171" i="7" s="1"/>
  <c r="X171" i="7" s="1"/>
  <c r="W167" i="6"/>
  <c r="Y167" i="6"/>
  <c r="U200" i="7"/>
  <c r="V200" i="7" s="1"/>
  <c r="X200" i="7" s="1"/>
  <c r="W195" i="6"/>
  <c r="Y195" i="6"/>
  <c r="Q22" i="6"/>
  <c r="S22" i="6"/>
  <c r="U216" i="7"/>
  <c r="V216" i="7" s="1"/>
  <c r="X216" i="7" s="1"/>
  <c r="W211" i="6"/>
  <c r="Y211" i="6"/>
  <c r="Y77" i="7"/>
  <c r="U53" i="7"/>
  <c r="S208" i="6"/>
  <c r="V208" i="6"/>
  <c r="Q208" i="6"/>
  <c r="U186" i="7"/>
  <c r="V186" i="7" s="1"/>
  <c r="X186" i="7" s="1"/>
  <c r="Y182" i="6"/>
  <c r="W182" i="6"/>
  <c r="N29" i="6"/>
  <c r="P29" i="6"/>
  <c r="K29" i="13" s="1"/>
  <c r="U183" i="7"/>
  <c r="V183" i="7" s="1"/>
  <c r="X183" i="7" s="1"/>
  <c r="W179" i="6"/>
  <c r="Y179" i="6"/>
  <c r="U65" i="7"/>
  <c r="U49" i="7"/>
  <c r="U64" i="7"/>
  <c r="U57" i="7"/>
  <c r="U47" i="7"/>
  <c r="Y89" i="7"/>
  <c r="Y80" i="7"/>
  <c r="Y97" i="7"/>
  <c r="Y84" i="7"/>
  <c r="Y113" i="7"/>
  <c r="Y122" i="7"/>
  <c r="Y85" i="6"/>
  <c r="AA87" i="7" s="1"/>
  <c r="AB87" i="7" s="1"/>
  <c r="AD87" i="7" s="1"/>
  <c r="U87" i="7"/>
  <c r="V87" i="7" s="1"/>
  <c r="X87" i="7" s="1"/>
  <c r="J32" i="13"/>
  <c r="J25" i="13"/>
  <c r="S23" i="6"/>
  <c r="Q23" i="6"/>
  <c r="U167" i="7"/>
  <c r="V167" i="7" s="1"/>
  <c r="X167" i="7" s="1"/>
  <c r="W163" i="6"/>
  <c r="Y163" i="6"/>
  <c r="U172" i="7"/>
  <c r="V172" i="7" s="1"/>
  <c r="X172" i="7" s="1"/>
  <c r="W168" i="6"/>
  <c r="Y168" i="6"/>
  <c r="S173" i="6"/>
  <c r="V173" i="6"/>
  <c r="Q173" i="6"/>
  <c r="Y85" i="7"/>
  <c r="U176" i="7"/>
  <c r="V176" i="7" s="1"/>
  <c r="X176" i="7" s="1"/>
  <c r="W172" i="6"/>
  <c r="Y172" i="6"/>
  <c r="N33" i="6"/>
  <c r="P33" i="6"/>
  <c r="K33" i="13" s="1"/>
  <c r="L33" i="13" s="1"/>
  <c r="U198" i="7"/>
  <c r="V198" i="7" s="1"/>
  <c r="X198" i="7" s="1"/>
  <c r="Y193" i="6"/>
  <c r="W193" i="6"/>
  <c r="U204" i="7"/>
  <c r="V204" i="7" s="1"/>
  <c r="X204" i="7" s="1"/>
  <c r="W199" i="6"/>
  <c r="Y199" i="6"/>
  <c r="S192" i="6"/>
  <c r="V192" i="6"/>
  <c r="Q192" i="6"/>
  <c r="S19" i="6"/>
  <c r="Q19" i="6"/>
  <c r="U206" i="7"/>
  <c r="V206" i="7" s="1"/>
  <c r="X206" i="7" s="1"/>
  <c r="Y201" i="6"/>
  <c r="W201" i="6"/>
  <c r="U210" i="7"/>
  <c r="V210" i="7" s="1"/>
  <c r="X210" i="7" s="1"/>
  <c r="Y205" i="6"/>
  <c r="W205" i="6"/>
  <c r="U212" i="7"/>
  <c r="V212" i="7" s="1"/>
  <c r="X212" i="7" s="1"/>
  <c r="W207" i="6"/>
  <c r="Y207" i="6"/>
  <c r="K29" i="29"/>
  <c r="P172" i="29"/>
  <c r="X172" i="29" s="1"/>
  <c r="Y149" i="29"/>
  <c r="N74" i="29"/>
  <c r="N82" i="29"/>
  <c r="N140" i="29"/>
  <c r="Q147" i="29"/>
  <c r="X139" i="29"/>
  <c r="AC139" i="29" s="1"/>
  <c r="Q139" i="29"/>
  <c r="Q151" i="29"/>
  <c r="X151" i="29"/>
  <c r="K27" i="29"/>
  <c r="K21" i="29"/>
  <c r="Q143" i="29"/>
  <c r="S143" i="29"/>
  <c r="X143" i="29"/>
  <c r="M31" i="29"/>
  <c r="P119" i="29"/>
  <c r="N119" i="29"/>
  <c r="S175" i="29"/>
  <c r="Q175" i="29"/>
  <c r="X175" i="29"/>
  <c r="S167" i="29"/>
  <c r="X167" i="29"/>
  <c r="Q167" i="29"/>
  <c r="X140" i="29"/>
  <c r="Q140" i="29"/>
  <c r="S140" i="29"/>
  <c r="S173" i="29"/>
  <c r="Q173" i="29"/>
  <c r="X173" i="29"/>
  <c r="AD207" i="29"/>
  <c r="AH207" i="29"/>
  <c r="AH145" i="29"/>
  <c r="AD145" i="29"/>
  <c r="AC177" i="29"/>
  <c r="Y177" i="29"/>
  <c r="X152" i="29"/>
  <c r="Q152" i="29"/>
  <c r="S152" i="29"/>
  <c r="AC147" i="29"/>
  <c r="Y147" i="29"/>
  <c r="AC169" i="29"/>
  <c r="Y169" i="29"/>
  <c r="N196" i="29"/>
  <c r="P196" i="29"/>
  <c r="Y203" i="29"/>
  <c r="AC203" i="29"/>
  <c r="X210" i="29"/>
  <c r="Q210" i="29"/>
  <c r="S210" i="29"/>
  <c r="Q118" i="29"/>
  <c r="X118" i="29"/>
  <c r="S118" i="29"/>
  <c r="N138" i="29"/>
  <c r="P138" i="29"/>
  <c r="AC161" i="29"/>
  <c r="Y161" i="29"/>
  <c r="X144" i="29"/>
  <c r="S144" i="29"/>
  <c r="Q144" i="29"/>
  <c r="N166" i="29"/>
  <c r="P166" i="29"/>
  <c r="S180" i="29"/>
  <c r="AD199" i="29"/>
  <c r="AH199" i="29"/>
  <c r="N208" i="29"/>
  <c r="P208" i="29"/>
  <c r="N192" i="29"/>
  <c r="P192" i="29"/>
  <c r="Y195" i="29"/>
  <c r="AC195" i="29"/>
  <c r="N142" i="29"/>
  <c r="P142" i="29"/>
  <c r="AH141" i="29"/>
  <c r="AD141" i="29"/>
  <c r="X171" i="29"/>
  <c r="Q171" i="29"/>
  <c r="S171" i="29"/>
  <c r="N170" i="29"/>
  <c r="P170" i="29"/>
  <c r="X176" i="29"/>
  <c r="Q176" i="29"/>
  <c r="S176" i="29"/>
  <c r="X206" i="29"/>
  <c r="Q206" i="29"/>
  <c r="S206" i="29"/>
  <c r="S201" i="29"/>
  <c r="X201" i="29"/>
  <c r="Q201" i="29"/>
  <c r="X132" i="29"/>
  <c r="Q132" i="29"/>
  <c r="S132" i="29"/>
  <c r="Y191" i="29"/>
  <c r="AC191" i="29"/>
  <c r="AH133" i="29"/>
  <c r="AD133" i="29"/>
  <c r="X163" i="29"/>
  <c r="Q163" i="29"/>
  <c r="S163" i="29"/>
  <c r="X168" i="29"/>
  <c r="Q168" i="29"/>
  <c r="S168" i="29"/>
  <c r="X198" i="29"/>
  <c r="Q198" i="29"/>
  <c r="S198" i="29"/>
  <c r="X110" i="29"/>
  <c r="S110" i="29"/>
  <c r="Q110" i="29"/>
  <c r="AH137" i="29"/>
  <c r="AD137" i="29"/>
  <c r="X136" i="29"/>
  <c r="S136" i="29"/>
  <c r="Q136" i="29"/>
  <c r="AH103" i="29"/>
  <c r="AD103" i="29"/>
  <c r="N204" i="29"/>
  <c r="P204" i="29"/>
  <c r="S205" i="29"/>
  <c r="X205" i="29"/>
  <c r="Q205" i="29"/>
  <c r="X194" i="29"/>
  <c r="Q194" i="29"/>
  <c r="S194" i="29"/>
  <c r="AH111" i="29"/>
  <c r="AD111" i="29"/>
  <c r="N146" i="29"/>
  <c r="P146" i="29"/>
  <c r="N174" i="29"/>
  <c r="P174" i="29"/>
  <c r="X164" i="29"/>
  <c r="Q164" i="29"/>
  <c r="S164" i="29"/>
  <c r="N200" i="29"/>
  <c r="P200" i="29"/>
  <c r="X202" i="29"/>
  <c r="Q202" i="29"/>
  <c r="S202" i="29"/>
  <c r="S209" i="29"/>
  <c r="X209" i="29"/>
  <c r="Q209" i="29"/>
  <c r="N150" i="29"/>
  <c r="P150" i="29"/>
  <c r="N134" i="29"/>
  <c r="P134" i="29"/>
  <c r="N178" i="29"/>
  <c r="P178" i="29"/>
  <c r="N162" i="29"/>
  <c r="P162" i="29"/>
  <c r="S165" i="29"/>
  <c r="X165" i="29"/>
  <c r="Q165" i="29"/>
  <c r="X190" i="29"/>
  <c r="Q190" i="29"/>
  <c r="S190" i="29"/>
  <c r="X148" i="29"/>
  <c r="Q148" i="29"/>
  <c r="S148" i="29"/>
  <c r="S193" i="29"/>
  <c r="X193" i="29"/>
  <c r="Q193" i="29"/>
  <c r="AH149" i="29"/>
  <c r="AD149" i="29"/>
  <c r="X179" i="29"/>
  <c r="Q179" i="29"/>
  <c r="S179" i="29"/>
  <c r="S181" i="29"/>
  <c r="X181" i="29"/>
  <c r="Q181" i="29"/>
  <c r="S197" i="29"/>
  <c r="X197" i="29"/>
  <c r="Q197" i="29"/>
  <c r="G209" i="13"/>
  <c r="H209" i="13" s="1"/>
  <c r="G190" i="13"/>
  <c r="H190" i="13" s="1"/>
  <c r="AC120" i="5"/>
  <c r="AH120" i="5" s="1"/>
  <c r="F105" i="13"/>
  <c r="G103" i="13"/>
  <c r="H103" i="13" s="1"/>
  <c r="AD140" i="5"/>
  <c r="G201" i="13"/>
  <c r="H201" i="13" s="1"/>
  <c r="M26" i="5"/>
  <c r="P26" i="5" s="1"/>
  <c r="K114" i="13" s="1"/>
  <c r="M114" i="13" s="1"/>
  <c r="K34" i="5"/>
  <c r="X210" i="5"/>
  <c r="Y210" i="5" s="1"/>
  <c r="Q210" i="5"/>
  <c r="X115" i="5"/>
  <c r="AC115" i="5" s="1"/>
  <c r="H117" i="13"/>
  <c r="M29" i="5"/>
  <c r="P29" i="5" s="1"/>
  <c r="Q29" i="5" s="1"/>
  <c r="K18" i="5"/>
  <c r="G204" i="13"/>
  <c r="H204" i="13" s="1"/>
  <c r="K29" i="5"/>
  <c r="M24" i="5"/>
  <c r="P24" i="5" s="1"/>
  <c r="K112" i="13" s="1"/>
  <c r="M112" i="13" s="1"/>
  <c r="G193" i="13"/>
  <c r="H193" i="13" s="1"/>
  <c r="Q64" i="5"/>
  <c r="S64" i="5"/>
  <c r="X64" i="5"/>
  <c r="K24" i="5"/>
  <c r="M18" i="5"/>
  <c r="P18" i="5" s="1"/>
  <c r="S18" i="5" s="1"/>
  <c r="S90" i="5"/>
  <c r="Q90" i="5"/>
  <c r="X90" i="5"/>
  <c r="M34" i="5"/>
  <c r="P34" i="5" s="1"/>
  <c r="K122" i="13" s="1"/>
  <c r="M122" i="13" s="1"/>
  <c r="G199" i="13"/>
  <c r="H199" i="13" s="1"/>
  <c r="Y61" i="5"/>
  <c r="AC61" i="5"/>
  <c r="Q94" i="5"/>
  <c r="X94" i="5"/>
  <c r="S94" i="5"/>
  <c r="AI60" i="5"/>
  <c r="AM60" i="5"/>
  <c r="F121" i="13"/>
  <c r="S63" i="5"/>
  <c r="Q63" i="5"/>
  <c r="X63" i="5"/>
  <c r="AH62" i="5"/>
  <c r="AD62" i="5"/>
  <c r="S59" i="5"/>
  <c r="Q59" i="5"/>
  <c r="X59" i="5"/>
  <c r="AH58" i="5"/>
  <c r="AD58" i="5"/>
  <c r="Q65" i="5"/>
  <c r="X65" i="5"/>
  <c r="S65" i="5"/>
  <c r="Y116" i="5"/>
  <c r="AC116" i="5"/>
  <c r="AH88" i="5"/>
  <c r="AD88" i="5"/>
  <c r="S87" i="5"/>
  <c r="Q87" i="5"/>
  <c r="X87" i="5"/>
  <c r="X28" i="5" s="1"/>
  <c r="AC92" i="5"/>
  <c r="Y92" i="5"/>
  <c r="AC89" i="5"/>
  <c r="Y89" i="5"/>
  <c r="S91" i="5"/>
  <c r="Q91" i="5"/>
  <c r="X91" i="5"/>
  <c r="AC122" i="5"/>
  <c r="Y122" i="5"/>
  <c r="AI118" i="5"/>
  <c r="AM118" i="5"/>
  <c r="S117" i="5"/>
  <c r="Q117" i="5"/>
  <c r="X117" i="5"/>
  <c r="Y119" i="5"/>
  <c r="AC119" i="5"/>
  <c r="S121" i="5"/>
  <c r="X121" i="5"/>
  <c r="Q121" i="5"/>
  <c r="H203" i="13"/>
  <c r="Y123" i="5"/>
  <c r="AC123" i="5"/>
  <c r="I207" i="13"/>
  <c r="J207" i="13" s="1"/>
  <c r="G107" i="13"/>
  <c r="H107" i="13" s="1"/>
  <c r="Q86" i="5"/>
  <c r="X86" i="5"/>
  <c r="S86" i="5"/>
  <c r="S78" i="5"/>
  <c r="X78" i="5"/>
  <c r="Q78" i="5"/>
  <c r="H112" i="13"/>
  <c r="F117" i="13"/>
  <c r="H116" i="13"/>
  <c r="Y180" i="5"/>
  <c r="AC180" i="5"/>
  <c r="Q50" i="5"/>
  <c r="S50" i="5"/>
  <c r="X50" i="5"/>
  <c r="AI106" i="5"/>
  <c r="AM106" i="5"/>
  <c r="S81" i="5"/>
  <c r="X81" i="5"/>
  <c r="Q81" i="5"/>
  <c r="Q49" i="5"/>
  <c r="S49" i="5"/>
  <c r="X49" i="5"/>
  <c r="Y107" i="5"/>
  <c r="AC107" i="5"/>
  <c r="S19" i="5"/>
  <c r="K107" i="13"/>
  <c r="M107" i="13" s="1"/>
  <c r="K113" i="13"/>
  <c r="M113" i="13" s="1"/>
  <c r="S25" i="5"/>
  <c r="K118" i="13"/>
  <c r="M118" i="13" s="1"/>
  <c r="S30" i="5"/>
  <c r="S33" i="5"/>
  <c r="K121" i="13"/>
  <c r="M121" i="13" s="1"/>
  <c r="K117" i="13"/>
  <c r="M117" i="13" s="1"/>
  <c r="S23" i="5"/>
  <c r="K111" i="13"/>
  <c r="M111" i="13" s="1"/>
  <c r="S31" i="5"/>
  <c r="K119" i="13"/>
  <c r="M119" i="13" s="1"/>
  <c r="S32" i="5"/>
  <c r="K120" i="13"/>
  <c r="M120" i="13" s="1"/>
  <c r="K206" i="13"/>
  <c r="M206" i="13" s="1"/>
  <c r="AC84" i="5"/>
  <c r="Y84" i="5"/>
  <c r="Q105" i="5"/>
  <c r="S105" i="5"/>
  <c r="X105" i="5"/>
  <c r="AH82" i="5"/>
  <c r="AD82" i="5"/>
  <c r="AC164" i="5"/>
  <c r="Y164" i="5"/>
  <c r="Y79" i="5"/>
  <c r="AC79" i="5"/>
  <c r="S103" i="5"/>
  <c r="Q103" i="5"/>
  <c r="X103" i="5"/>
  <c r="S53" i="5"/>
  <c r="Q53" i="5"/>
  <c r="X53" i="5"/>
  <c r="AC76" i="5"/>
  <c r="Y76" i="5"/>
  <c r="Q113" i="5"/>
  <c r="S113" i="5"/>
  <c r="X113" i="5"/>
  <c r="S48" i="5"/>
  <c r="Q48" i="5"/>
  <c r="X48" i="5"/>
  <c r="Q46" i="5"/>
  <c r="S46" i="5"/>
  <c r="X46" i="5"/>
  <c r="I191" i="13"/>
  <c r="J191" i="13" s="1"/>
  <c r="K198" i="13"/>
  <c r="M198" i="13" s="1"/>
  <c r="AC80" i="5"/>
  <c r="Y80" i="5"/>
  <c r="S57" i="5"/>
  <c r="Q57" i="5"/>
  <c r="X57" i="5"/>
  <c r="S77" i="5"/>
  <c r="X77" i="5"/>
  <c r="Q77" i="5"/>
  <c r="S85" i="5"/>
  <c r="X85" i="5"/>
  <c r="Q85" i="5"/>
  <c r="AC172" i="5"/>
  <c r="Y172" i="5"/>
  <c r="S45" i="5"/>
  <c r="Q45" i="5"/>
  <c r="X45" i="5"/>
  <c r="AC55" i="5"/>
  <c r="Y55" i="5"/>
  <c r="S112" i="5"/>
  <c r="X112" i="5"/>
  <c r="Q112" i="5"/>
  <c r="Q54" i="5"/>
  <c r="S54" i="5"/>
  <c r="X54" i="5"/>
  <c r="Y51" i="5"/>
  <c r="AC51" i="5"/>
  <c r="Q109" i="5"/>
  <c r="S109" i="5"/>
  <c r="X109" i="5"/>
  <c r="AC56" i="5"/>
  <c r="Y56" i="5"/>
  <c r="S108" i="5"/>
  <c r="Q108" i="5"/>
  <c r="X108" i="5"/>
  <c r="S111" i="5"/>
  <c r="X111" i="5"/>
  <c r="Q111" i="5"/>
  <c r="AM110" i="5"/>
  <c r="AI110" i="5"/>
  <c r="S27" i="5"/>
  <c r="K115" i="13"/>
  <c r="M115" i="13" s="1"/>
  <c r="S17" i="5"/>
  <c r="K105" i="13"/>
  <c r="M105" i="13" s="1"/>
  <c r="S22" i="5"/>
  <c r="K110" i="13"/>
  <c r="M110" i="13" s="1"/>
  <c r="K103" i="13"/>
  <c r="M103" i="13" s="1"/>
  <c r="S15" i="5"/>
  <c r="S35" i="5"/>
  <c r="K123" i="13"/>
  <c r="M123" i="13" s="1"/>
  <c r="I196" i="13"/>
  <c r="J196" i="13" s="1"/>
  <c r="P21" i="5"/>
  <c r="Q21" i="5" s="1"/>
  <c r="I195" i="13"/>
  <c r="J195" i="13" s="1"/>
  <c r="P20" i="5"/>
  <c r="Q20" i="5" s="1"/>
  <c r="I203" i="13"/>
  <c r="J203" i="13" s="1"/>
  <c r="P28" i="5"/>
  <c r="Q28" i="5" s="1"/>
  <c r="K194" i="13"/>
  <c r="M194" i="13" s="1"/>
  <c r="H104" i="13"/>
  <c r="K202" i="13"/>
  <c r="M202" i="13" s="1"/>
  <c r="Y104" i="5"/>
  <c r="AC104" i="5"/>
  <c r="Y47" i="5"/>
  <c r="AC47" i="5"/>
  <c r="AC52" i="5"/>
  <c r="Y52" i="5"/>
  <c r="Y83" i="5"/>
  <c r="AC83" i="5"/>
  <c r="K57" i="13"/>
  <c r="M57" i="13" s="1"/>
  <c r="V57" i="4"/>
  <c r="O86" i="13" s="1"/>
  <c r="W181" i="4"/>
  <c r="K86" i="13"/>
  <c r="L86" i="13" s="1"/>
  <c r="Q57" i="4"/>
  <c r="J54" i="13"/>
  <c r="Q79" i="4"/>
  <c r="S79" i="4"/>
  <c r="J170" i="13"/>
  <c r="I76" i="13"/>
  <c r="J76" i="13" s="1"/>
  <c r="W195" i="4"/>
  <c r="Q16" i="4"/>
  <c r="V16" i="4"/>
  <c r="S16" i="4"/>
  <c r="Z19" i="4"/>
  <c r="AB19" i="4"/>
  <c r="J250" i="4" s="1"/>
  <c r="Q20" i="4"/>
  <c r="V20" i="4"/>
  <c r="F251" i="4" s="1"/>
  <c r="S20" i="4"/>
  <c r="Q24" i="4"/>
  <c r="V24" i="4"/>
  <c r="S24" i="4"/>
  <c r="W18" i="4"/>
  <c r="Y18" i="4"/>
  <c r="H249" i="4" s="1"/>
  <c r="AB31" i="4"/>
  <c r="Z31" i="4"/>
  <c r="Q32" i="4"/>
  <c r="V32" i="4"/>
  <c r="S32" i="4"/>
  <c r="W22" i="4"/>
  <c r="Y22" i="4"/>
  <c r="AB23" i="4"/>
  <c r="Z23" i="4"/>
  <c r="Q28" i="4"/>
  <c r="V28" i="4"/>
  <c r="S28" i="4"/>
  <c r="W26" i="4"/>
  <c r="Y26" i="4"/>
  <c r="AB35" i="4"/>
  <c r="J245" i="4" s="1"/>
  <c r="Z35" i="4"/>
  <c r="Y30" i="4"/>
  <c r="W30" i="4"/>
  <c r="Z27" i="4"/>
  <c r="AB27" i="4"/>
  <c r="Y34" i="4"/>
  <c r="H244" i="4" s="1"/>
  <c r="W34" i="4"/>
  <c r="Z15" i="4"/>
  <c r="AB15" i="4"/>
  <c r="J247" i="4" s="1"/>
  <c r="AI33" i="4"/>
  <c r="AK33" i="4"/>
  <c r="AI29" i="4"/>
  <c r="AK29" i="4"/>
  <c r="AM114" i="5"/>
  <c r="AI114" i="5"/>
  <c r="AK17" i="4"/>
  <c r="AI17" i="4"/>
  <c r="N47" i="4"/>
  <c r="I163" i="13"/>
  <c r="J163" i="13" s="1"/>
  <c r="I47" i="13"/>
  <c r="J47" i="13" s="1"/>
  <c r="Y203" i="4"/>
  <c r="Z203" i="4" s="1"/>
  <c r="I192" i="13"/>
  <c r="J192" i="13" s="1"/>
  <c r="H210" i="13"/>
  <c r="H205" i="13"/>
  <c r="H197" i="13"/>
  <c r="O82" i="13"/>
  <c r="P82" i="13" s="1"/>
  <c r="O90" i="13"/>
  <c r="P90" i="13" s="1"/>
  <c r="W14" i="4"/>
  <c r="Y14" i="4"/>
  <c r="H246" i="4" s="1"/>
  <c r="Q191" i="4"/>
  <c r="V191" i="4"/>
  <c r="F320" i="4" s="1"/>
  <c r="S191" i="4"/>
  <c r="H207" i="13"/>
  <c r="O94" i="13"/>
  <c r="P94" i="13" s="1"/>
  <c r="K20" i="13"/>
  <c r="M20" i="13" s="1"/>
  <c r="J20" i="13"/>
  <c r="J33" i="13"/>
  <c r="J15" i="13"/>
  <c r="M19" i="13"/>
  <c r="L19" i="13"/>
  <c r="K32" i="13"/>
  <c r="I24" i="13"/>
  <c r="J24" i="13" s="1"/>
  <c r="I21" i="13"/>
  <c r="J21" i="13" s="1"/>
  <c r="K16" i="13"/>
  <c r="I16" i="13"/>
  <c r="J16" i="13" s="1"/>
  <c r="J17" i="13"/>
  <c r="J30" i="13"/>
  <c r="K15" i="13"/>
  <c r="I18" i="13"/>
  <c r="J18" i="13" s="1"/>
  <c r="J26" i="13"/>
  <c r="H111" i="13"/>
  <c r="F111" i="13"/>
  <c r="S143" i="5"/>
  <c r="X143" i="5"/>
  <c r="Q143" i="5"/>
  <c r="H108" i="13"/>
  <c r="AC165" i="5"/>
  <c r="Y165" i="5"/>
  <c r="X192" i="5"/>
  <c r="Q192" i="5"/>
  <c r="S192" i="5"/>
  <c r="Y168" i="5"/>
  <c r="AC168" i="5"/>
  <c r="H119" i="13"/>
  <c r="F119" i="13"/>
  <c r="Y206" i="5"/>
  <c r="AC206" i="5"/>
  <c r="S135" i="5"/>
  <c r="X135" i="5"/>
  <c r="Q135" i="5"/>
  <c r="AD203" i="5"/>
  <c r="AH203" i="5"/>
  <c r="H115" i="13"/>
  <c r="F115" i="13"/>
  <c r="Q163" i="5"/>
  <c r="S163" i="5"/>
  <c r="X163" i="5"/>
  <c r="AD152" i="5"/>
  <c r="AH152" i="5"/>
  <c r="F113" i="13"/>
  <c r="AC138" i="5"/>
  <c r="Y138" i="5"/>
  <c r="H192" i="13"/>
  <c r="H109" i="13"/>
  <c r="AC181" i="5"/>
  <c r="Y181" i="5"/>
  <c r="N19" i="5"/>
  <c r="Q19" i="5"/>
  <c r="I107" i="13"/>
  <c r="I194" i="13"/>
  <c r="N25" i="5"/>
  <c r="Q25" i="5"/>
  <c r="I113" i="13"/>
  <c r="N30" i="5"/>
  <c r="Q30" i="5"/>
  <c r="I118" i="13"/>
  <c r="N33" i="5"/>
  <c r="Q33" i="5"/>
  <c r="I121" i="13"/>
  <c r="I117" i="13"/>
  <c r="N23" i="5"/>
  <c r="Q23" i="5"/>
  <c r="I111" i="13"/>
  <c r="I198" i="13"/>
  <c r="J198" i="13" s="1"/>
  <c r="N31" i="5"/>
  <c r="Q31" i="5"/>
  <c r="I119" i="13"/>
  <c r="I206" i="13"/>
  <c r="J206" i="13" s="1"/>
  <c r="N32" i="5"/>
  <c r="Q32" i="5"/>
  <c r="I120" i="13"/>
  <c r="I200" i="13"/>
  <c r="J200" i="13" s="1"/>
  <c r="I208" i="13"/>
  <c r="J208" i="13" s="1"/>
  <c r="AC162" i="5"/>
  <c r="Y162" i="5"/>
  <c r="AC169" i="5"/>
  <c r="Y169" i="5"/>
  <c r="AC146" i="5"/>
  <c r="Y146" i="5"/>
  <c r="S171" i="5"/>
  <c r="X171" i="5"/>
  <c r="Q171" i="5"/>
  <c r="AC177" i="5"/>
  <c r="Y177" i="5"/>
  <c r="Y207" i="5"/>
  <c r="AC207" i="5"/>
  <c r="X175" i="5"/>
  <c r="Q175" i="5"/>
  <c r="S175" i="5"/>
  <c r="X204" i="5"/>
  <c r="S204" i="5"/>
  <c r="Q204" i="5"/>
  <c r="AD136" i="5"/>
  <c r="AH136" i="5"/>
  <c r="Y149" i="5"/>
  <c r="AC149" i="5"/>
  <c r="H195" i="13"/>
  <c r="AH174" i="5"/>
  <c r="AD174" i="5"/>
  <c r="AC201" i="5"/>
  <c r="Y201" i="5"/>
  <c r="AC161" i="5"/>
  <c r="Y161" i="5"/>
  <c r="AI132" i="5"/>
  <c r="AM132" i="5"/>
  <c r="Y191" i="5"/>
  <c r="AC191" i="5"/>
  <c r="Y176" i="5"/>
  <c r="AC176" i="5"/>
  <c r="Y202" i="5"/>
  <c r="AC202" i="5"/>
  <c r="F107" i="13"/>
  <c r="AC209" i="5"/>
  <c r="Y209" i="5"/>
  <c r="Y145" i="5"/>
  <c r="AC145" i="5"/>
  <c r="H191" i="13"/>
  <c r="AC205" i="5"/>
  <c r="Y205" i="5"/>
  <c r="Y195" i="5"/>
  <c r="AC195" i="5"/>
  <c r="S147" i="5"/>
  <c r="X147" i="5"/>
  <c r="Q147" i="5"/>
  <c r="Y141" i="5"/>
  <c r="AC141" i="5"/>
  <c r="H206" i="13"/>
  <c r="Y198" i="5"/>
  <c r="AC198" i="5"/>
  <c r="X208" i="5"/>
  <c r="S208" i="5"/>
  <c r="Q208" i="5"/>
  <c r="S151" i="5"/>
  <c r="X151" i="5"/>
  <c r="Q151" i="5"/>
  <c r="Y133" i="5"/>
  <c r="AC133" i="5"/>
  <c r="AI140" i="5"/>
  <c r="AM140" i="5"/>
  <c r="AC134" i="5"/>
  <c r="Y134" i="5"/>
  <c r="S179" i="5"/>
  <c r="X179" i="5"/>
  <c r="Q179" i="5"/>
  <c r="H123" i="13"/>
  <c r="F123" i="13"/>
  <c r="X167" i="5"/>
  <c r="Q167" i="5"/>
  <c r="S167" i="5"/>
  <c r="X196" i="5"/>
  <c r="Q196" i="5"/>
  <c r="S196" i="5"/>
  <c r="Y190" i="5"/>
  <c r="AC190" i="5"/>
  <c r="H198" i="13"/>
  <c r="H120" i="13"/>
  <c r="N16" i="5"/>
  <c r="I104" i="13"/>
  <c r="J104" i="13" s="1"/>
  <c r="N27" i="5"/>
  <c r="Q27" i="5"/>
  <c r="I115" i="13"/>
  <c r="I202" i="13"/>
  <c r="J202" i="13" s="1"/>
  <c r="N17" i="5"/>
  <c r="Q17" i="5"/>
  <c r="I105" i="13"/>
  <c r="N22" i="5"/>
  <c r="Q22" i="5"/>
  <c r="I110" i="13"/>
  <c r="N15" i="5"/>
  <c r="Q15" i="5"/>
  <c r="I103" i="13"/>
  <c r="I190" i="13"/>
  <c r="N35" i="5"/>
  <c r="Q35" i="5"/>
  <c r="I123" i="13"/>
  <c r="I210" i="13"/>
  <c r="J210" i="13" s="1"/>
  <c r="N21" i="5"/>
  <c r="I109" i="13"/>
  <c r="N20" i="5"/>
  <c r="I108" i="13"/>
  <c r="N28" i="5"/>
  <c r="I116" i="13"/>
  <c r="X200" i="5"/>
  <c r="S200" i="5"/>
  <c r="Q200" i="5"/>
  <c r="AC142" i="5"/>
  <c r="Y142" i="5"/>
  <c r="Y194" i="5"/>
  <c r="AC194" i="5"/>
  <c r="AC193" i="5"/>
  <c r="Y193" i="5"/>
  <c r="S139" i="5"/>
  <c r="X139" i="5"/>
  <c r="Q139" i="5"/>
  <c r="AC178" i="5"/>
  <c r="Y178" i="5"/>
  <c r="AC170" i="5"/>
  <c r="Y170" i="5"/>
  <c r="Y137" i="5"/>
  <c r="AC137" i="5"/>
  <c r="H200" i="13"/>
  <c r="H196" i="13"/>
  <c r="Y199" i="5"/>
  <c r="AC199" i="5"/>
  <c r="F103" i="13"/>
  <c r="AC197" i="5"/>
  <c r="Y197" i="5"/>
  <c r="AH166" i="5"/>
  <c r="AD166" i="5"/>
  <c r="AC173" i="5"/>
  <c r="Y173" i="5"/>
  <c r="AC150" i="5"/>
  <c r="Y150" i="5"/>
  <c r="AD144" i="5"/>
  <c r="AH144" i="5"/>
  <c r="W224" i="4"/>
  <c r="Y224" i="4"/>
  <c r="H335" i="4" s="1"/>
  <c r="V222" i="4"/>
  <c r="F333" i="4" s="1"/>
  <c r="S222" i="4"/>
  <c r="Q222" i="4"/>
  <c r="Y233" i="4"/>
  <c r="W233" i="4"/>
  <c r="W228" i="4"/>
  <c r="Y228" i="4"/>
  <c r="V238" i="4"/>
  <c r="F328" i="4" s="1"/>
  <c r="S238" i="4"/>
  <c r="Q238" i="4"/>
  <c r="V227" i="4"/>
  <c r="Q227" i="4"/>
  <c r="S227" i="4"/>
  <c r="V221" i="4"/>
  <c r="S221" i="4"/>
  <c r="Q221" i="4"/>
  <c r="W239" i="4"/>
  <c r="Y239" i="4"/>
  <c r="H329" i="4" s="1"/>
  <c r="S226" i="4"/>
  <c r="V226" i="4"/>
  <c r="Q226" i="4"/>
  <c r="V219" i="4"/>
  <c r="F331" i="4" s="1"/>
  <c r="Q219" i="4"/>
  <c r="S219" i="4"/>
  <c r="W232" i="4"/>
  <c r="Y232" i="4"/>
  <c r="V229" i="4"/>
  <c r="S229" i="4"/>
  <c r="Q229" i="4"/>
  <c r="V235" i="4"/>
  <c r="Q235" i="4"/>
  <c r="S235" i="4"/>
  <c r="Z237" i="4"/>
  <c r="AB237" i="4"/>
  <c r="W223" i="4"/>
  <c r="Y223" i="4"/>
  <c r="H334" i="4" s="1"/>
  <c r="W231" i="4"/>
  <c r="Y231" i="4"/>
  <c r="W220" i="4"/>
  <c r="Y220" i="4"/>
  <c r="H332" i="4" s="1"/>
  <c r="S234" i="4"/>
  <c r="V234" i="4"/>
  <c r="Q234" i="4"/>
  <c r="V225" i="4"/>
  <c r="F336" i="4" s="1"/>
  <c r="S225" i="4"/>
  <c r="Q225" i="4"/>
  <c r="V230" i="4"/>
  <c r="S230" i="4"/>
  <c r="Q230" i="4"/>
  <c r="W236" i="4"/>
  <c r="Y236" i="4"/>
  <c r="V190" i="4"/>
  <c r="F319" i="4" s="1"/>
  <c r="S190" i="4"/>
  <c r="Q190" i="4"/>
  <c r="W196" i="4"/>
  <c r="Y196" i="4"/>
  <c r="H324" i="4" s="1"/>
  <c r="V206" i="4"/>
  <c r="S206" i="4"/>
  <c r="Q206" i="4"/>
  <c r="W204" i="4"/>
  <c r="Y204" i="4"/>
  <c r="V198" i="4"/>
  <c r="S198" i="4"/>
  <c r="Q198" i="4"/>
  <c r="S210" i="4"/>
  <c r="V210" i="4"/>
  <c r="F317" i="4" s="1"/>
  <c r="Q210" i="4"/>
  <c r="V201" i="4"/>
  <c r="Q201" i="4"/>
  <c r="S201" i="4"/>
  <c r="V197" i="4"/>
  <c r="Q197" i="4"/>
  <c r="S197" i="4"/>
  <c r="V209" i="4"/>
  <c r="F316" i="4" s="1"/>
  <c r="Q209" i="4"/>
  <c r="S209" i="4"/>
  <c r="Z195" i="4"/>
  <c r="AB195" i="4"/>
  <c r="J323" i="4" s="1"/>
  <c r="V208" i="4"/>
  <c r="Q208" i="4"/>
  <c r="S208" i="4"/>
  <c r="V193" i="4"/>
  <c r="F321" i="4" s="1"/>
  <c r="Q193" i="4"/>
  <c r="S193" i="4"/>
  <c r="V205" i="4"/>
  <c r="Q205" i="4"/>
  <c r="S205" i="4"/>
  <c r="V200" i="4"/>
  <c r="Q200" i="4"/>
  <c r="S200" i="4"/>
  <c r="V192" i="4"/>
  <c r="Q192" i="4"/>
  <c r="S192" i="4"/>
  <c r="S194" i="4"/>
  <c r="V194" i="4"/>
  <c r="F322" i="4" s="1"/>
  <c r="Q194" i="4"/>
  <c r="V199" i="4"/>
  <c r="S199" i="4"/>
  <c r="Q199" i="4"/>
  <c r="V207" i="4"/>
  <c r="S207" i="4"/>
  <c r="Q207" i="4"/>
  <c r="S202" i="4"/>
  <c r="V202" i="4"/>
  <c r="Q202" i="4"/>
  <c r="Y167" i="4"/>
  <c r="H312" i="4" s="1"/>
  <c r="W167" i="4"/>
  <c r="V176" i="4"/>
  <c r="S176" i="4"/>
  <c r="Q176" i="4"/>
  <c r="S172" i="4"/>
  <c r="V172" i="4"/>
  <c r="Q172" i="4"/>
  <c r="W166" i="4"/>
  <c r="Y166" i="4"/>
  <c r="H311" i="4" s="1"/>
  <c r="S168" i="4"/>
  <c r="Q168" i="4"/>
  <c r="V168" i="4"/>
  <c r="S161" i="4"/>
  <c r="Q161" i="4"/>
  <c r="V161" i="4"/>
  <c r="F307" i="4" s="1"/>
  <c r="W175" i="4"/>
  <c r="Y175" i="4"/>
  <c r="V162" i="4"/>
  <c r="F308" i="4" s="1"/>
  <c r="Q162" i="4"/>
  <c r="S162" i="4"/>
  <c r="Y163" i="4"/>
  <c r="W163" i="4"/>
  <c r="Z181" i="4"/>
  <c r="AB181" i="4"/>
  <c r="J305" i="4" s="1"/>
  <c r="S169" i="4"/>
  <c r="V169" i="4"/>
  <c r="Q169" i="4"/>
  <c r="W174" i="4"/>
  <c r="Y174" i="4"/>
  <c r="Y179" i="4"/>
  <c r="W179" i="4"/>
  <c r="W178" i="4"/>
  <c r="Y178" i="4"/>
  <c r="S180" i="4"/>
  <c r="V180" i="4"/>
  <c r="F304" i="4" s="1"/>
  <c r="Q180" i="4"/>
  <c r="V170" i="4"/>
  <c r="Q170" i="4"/>
  <c r="S170" i="4"/>
  <c r="Z173" i="4"/>
  <c r="AB173" i="4"/>
  <c r="S164" i="4"/>
  <c r="Q164" i="4"/>
  <c r="V164" i="4"/>
  <c r="F309" i="4" s="1"/>
  <c r="Y171" i="4"/>
  <c r="W171" i="4"/>
  <c r="Z165" i="4"/>
  <c r="AB165" i="4"/>
  <c r="J310" i="4" s="1"/>
  <c r="W177" i="4"/>
  <c r="Y177" i="4"/>
  <c r="S142" i="4"/>
  <c r="V142" i="4"/>
  <c r="Q142" i="4"/>
  <c r="AE149" i="4"/>
  <c r="AC149" i="4"/>
  <c r="Z132" i="4"/>
  <c r="AB132" i="4"/>
  <c r="J295" i="4" s="1"/>
  <c r="V139" i="4"/>
  <c r="S139" i="4"/>
  <c r="Q139" i="4"/>
  <c r="S138" i="4"/>
  <c r="Q138" i="4"/>
  <c r="V138" i="4"/>
  <c r="F300" i="4" s="1"/>
  <c r="S143" i="4"/>
  <c r="V143" i="4"/>
  <c r="Q143" i="4"/>
  <c r="S150" i="4"/>
  <c r="V150" i="4"/>
  <c r="Q150" i="4"/>
  <c r="AE133" i="4"/>
  <c r="L296" i="4" s="1"/>
  <c r="AC133" i="4"/>
  <c r="W136" i="4"/>
  <c r="Y136" i="4"/>
  <c r="H298" i="4" s="1"/>
  <c r="V147" i="4"/>
  <c r="S147" i="4"/>
  <c r="Q147" i="4"/>
  <c r="Y145" i="4"/>
  <c r="W145" i="4"/>
  <c r="W140" i="4"/>
  <c r="Y140" i="4"/>
  <c r="Y141" i="4"/>
  <c r="W141" i="4"/>
  <c r="Z144" i="4"/>
  <c r="AB144" i="4"/>
  <c r="S151" i="4"/>
  <c r="V151" i="4"/>
  <c r="F292" i="4" s="1"/>
  <c r="Q151" i="4"/>
  <c r="S135" i="4"/>
  <c r="V135" i="4"/>
  <c r="F297" i="4" s="1"/>
  <c r="Q135" i="4"/>
  <c r="V148" i="4"/>
  <c r="Q148" i="4"/>
  <c r="S148" i="4"/>
  <c r="AE137" i="4"/>
  <c r="L299" i="4" s="1"/>
  <c r="AC137" i="4"/>
  <c r="S146" i="4"/>
  <c r="Q146" i="4"/>
  <c r="V146" i="4"/>
  <c r="S134" i="4"/>
  <c r="V134" i="4"/>
  <c r="Q134" i="4"/>
  <c r="W152" i="4"/>
  <c r="Y152" i="4"/>
  <c r="H293" i="4" s="1"/>
  <c r="Y105" i="4"/>
  <c r="W105" i="4"/>
  <c r="Y120" i="4"/>
  <c r="W120" i="4"/>
  <c r="S122" i="4"/>
  <c r="V122" i="4"/>
  <c r="F280" i="4" s="1"/>
  <c r="Q122" i="4"/>
  <c r="S118" i="4"/>
  <c r="Q118" i="4"/>
  <c r="V118" i="4"/>
  <c r="W116" i="4"/>
  <c r="Y116" i="4"/>
  <c r="Y109" i="4"/>
  <c r="H288" i="4" s="1"/>
  <c r="W109" i="4"/>
  <c r="V115" i="4"/>
  <c r="S115" i="4"/>
  <c r="Q115" i="4"/>
  <c r="Y104" i="4"/>
  <c r="H284" i="4" s="1"/>
  <c r="W104" i="4"/>
  <c r="V123" i="4"/>
  <c r="F281" i="4" s="1"/>
  <c r="S123" i="4"/>
  <c r="Q123" i="4"/>
  <c r="S114" i="4"/>
  <c r="V114" i="4"/>
  <c r="Q114" i="4"/>
  <c r="V107" i="4"/>
  <c r="F286" i="4" s="1"/>
  <c r="S107" i="4"/>
  <c r="Q107" i="4"/>
  <c r="S106" i="4"/>
  <c r="V106" i="4"/>
  <c r="F285" i="4" s="1"/>
  <c r="Q106" i="4"/>
  <c r="AB103" i="4"/>
  <c r="J283" i="4" s="1"/>
  <c r="Z103" i="4"/>
  <c r="Y117" i="4"/>
  <c r="W117" i="4"/>
  <c r="AB119" i="4"/>
  <c r="Z119" i="4"/>
  <c r="AB111" i="4"/>
  <c r="Z111" i="4"/>
  <c r="Y108" i="4"/>
  <c r="H287" i="4" s="1"/>
  <c r="W108" i="4"/>
  <c r="Y121" i="4"/>
  <c r="W121" i="4"/>
  <c r="W112" i="4"/>
  <c r="Y112" i="4"/>
  <c r="S110" i="4"/>
  <c r="Q110" i="4"/>
  <c r="V110" i="4"/>
  <c r="Y113" i="4"/>
  <c r="W113" i="4"/>
  <c r="W80" i="4"/>
  <c r="Y80" i="4"/>
  <c r="H276" i="4" s="1"/>
  <c r="Q81" i="4"/>
  <c r="V81" i="4"/>
  <c r="S81" i="4"/>
  <c r="Z86" i="4"/>
  <c r="AB86" i="4"/>
  <c r="AB90" i="4"/>
  <c r="Z90" i="4"/>
  <c r="Z82" i="4"/>
  <c r="AB82" i="4"/>
  <c r="Y92" i="4"/>
  <c r="W92" i="4"/>
  <c r="W83" i="4"/>
  <c r="Y83" i="4"/>
  <c r="W91" i="4"/>
  <c r="Y91" i="4"/>
  <c r="W79" i="4"/>
  <c r="Y79" i="4"/>
  <c r="H275" i="4" s="1"/>
  <c r="V85" i="4"/>
  <c r="Q85" i="4"/>
  <c r="S85" i="4"/>
  <c r="Y76" i="4"/>
  <c r="W76" i="4"/>
  <c r="AB74" i="4"/>
  <c r="J271" i="4" s="1"/>
  <c r="Z74" i="4"/>
  <c r="W75" i="4"/>
  <c r="Y75" i="4"/>
  <c r="H272" i="4" s="1"/>
  <c r="W88" i="4"/>
  <c r="Y88" i="4"/>
  <c r="W87" i="4"/>
  <c r="Y87" i="4"/>
  <c r="V89" i="4"/>
  <c r="Q89" i="4"/>
  <c r="S89" i="4"/>
  <c r="W84" i="4"/>
  <c r="Y84" i="4"/>
  <c r="Z94" i="4"/>
  <c r="AB94" i="4"/>
  <c r="J269" i="4" s="1"/>
  <c r="Q93" i="4"/>
  <c r="S93" i="4"/>
  <c r="V93" i="4"/>
  <c r="F268" i="4" s="1"/>
  <c r="Z78" i="4"/>
  <c r="AB78" i="4"/>
  <c r="J274" i="4" s="1"/>
  <c r="Q77" i="4"/>
  <c r="S77" i="4"/>
  <c r="V77" i="4"/>
  <c r="F273" i="4" s="1"/>
  <c r="M165" i="13"/>
  <c r="L165" i="13"/>
  <c r="M90" i="13"/>
  <c r="L90" i="13"/>
  <c r="I168" i="13"/>
  <c r="J168" i="13" s="1"/>
  <c r="I81" i="13"/>
  <c r="J81" i="13" s="1"/>
  <c r="I52" i="13"/>
  <c r="J52" i="13" s="1"/>
  <c r="I197" i="13"/>
  <c r="J197" i="13" s="1"/>
  <c r="P52" i="4"/>
  <c r="N52" i="4"/>
  <c r="M94" i="13"/>
  <c r="L94" i="13"/>
  <c r="O53" i="13"/>
  <c r="P53" i="13" s="1"/>
  <c r="W53" i="4"/>
  <c r="Y53" i="4"/>
  <c r="K175" i="13"/>
  <c r="K88" i="13"/>
  <c r="K59" i="13"/>
  <c r="S59" i="4"/>
  <c r="Q59" i="4"/>
  <c r="K204" i="13"/>
  <c r="V59" i="4"/>
  <c r="M61" i="13"/>
  <c r="L61" i="13"/>
  <c r="M177" i="13"/>
  <c r="L177" i="13"/>
  <c r="O65" i="13"/>
  <c r="P65" i="13" s="1"/>
  <c r="W65" i="4"/>
  <c r="Y65" i="4"/>
  <c r="H257" i="4" s="1"/>
  <c r="M181" i="13"/>
  <c r="L181" i="13"/>
  <c r="M53" i="13"/>
  <c r="L53" i="13"/>
  <c r="K166" i="13"/>
  <c r="K79" i="13"/>
  <c r="K50" i="13"/>
  <c r="V50" i="4"/>
  <c r="F263" i="4" s="1"/>
  <c r="Q50" i="4"/>
  <c r="S50" i="4"/>
  <c r="M173" i="13"/>
  <c r="L173" i="13"/>
  <c r="I77" i="13"/>
  <c r="J77" i="13" s="1"/>
  <c r="I48" i="13"/>
  <c r="J48" i="13" s="1"/>
  <c r="I164" i="13"/>
  <c r="J164" i="13" s="1"/>
  <c r="P48" i="4"/>
  <c r="D261" i="4" s="1"/>
  <c r="P261" i="4" s="1"/>
  <c r="N48" i="4"/>
  <c r="K178" i="13"/>
  <c r="K91" i="13"/>
  <c r="K62" i="13"/>
  <c r="K207" i="13"/>
  <c r="V62" i="4"/>
  <c r="F372" i="4" s="1"/>
  <c r="F374" i="4" s="1"/>
  <c r="S62" i="4"/>
  <c r="Q62" i="4"/>
  <c r="O49" i="13"/>
  <c r="P49" i="13" s="1"/>
  <c r="W49" i="4"/>
  <c r="Y49" i="4"/>
  <c r="H262" i="4" s="1"/>
  <c r="M169" i="13"/>
  <c r="L169" i="13"/>
  <c r="K170" i="13"/>
  <c r="K83" i="13"/>
  <c r="K54" i="13"/>
  <c r="V54" i="4"/>
  <c r="Q54" i="4"/>
  <c r="S54" i="4"/>
  <c r="K163" i="13"/>
  <c r="K76" i="13"/>
  <c r="K47" i="13"/>
  <c r="S47" i="4"/>
  <c r="Q47" i="4"/>
  <c r="K192" i="13"/>
  <c r="V47" i="4"/>
  <c r="M49" i="13"/>
  <c r="L49" i="13"/>
  <c r="O61" i="13"/>
  <c r="P61" i="13" s="1"/>
  <c r="W61" i="4"/>
  <c r="Y61" i="4"/>
  <c r="M210" i="13"/>
  <c r="I93" i="13"/>
  <c r="J93" i="13" s="1"/>
  <c r="I180" i="13"/>
  <c r="J180" i="13" s="1"/>
  <c r="I64" i="13"/>
  <c r="J64" i="13" s="1"/>
  <c r="P64" i="4"/>
  <c r="D256" i="4" s="1"/>
  <c r="P256" i="4" s="1"/>
  <c r="N64" i="4"/>
  <c r="K87" i="13"/>
  <c r="K174" i="13"/>
  <c r="K58" i="13"/>
  <c r="V58" i="4"/>
  <c r="S58" i="4"/>
  <c r="Q58" i="4"/>
  <c r="I176" i="13"/>
  <c r="J176" i="13" s="1"/>
  <c r="I89" i="13"/>
  <c r="J89" i="13" s="1"/>
  <c r="I60" i="13"/>
  <c r="J60" i="13" s="1"/>
  <c r="I205" i="13"/>
  <c r="J205" i="13" s="1"/>
  <c r="P60" i="4"/>
  <c r="N60" i="4"/>
  <c r="K171" i="13"/>
  <c r="K84" i="13"/>
  <c r="K55" i="13"/>
  <c r="S55" i="4"/>
  <c r="Q55" i="4"/>
  <c r="K200" i="13"/>
  <c r="V55" i="4"/>
  <c r="M78" i="13"/>
  <c r="L78" i="13"/>
  <c r="M65" i="13"/>
  <c r="L65" i="13"/>
  <c r="M82" i="13"/>
  <c r="L82" i="13"/>
  <c r="K179" i="13"/>
  <c r="K92" i="13"/>
  <c r="K63" i="13"/>
  <c r="S63" i="4"/>
  <c r="Q63" i="4"/>
  <c r="K208" i="13"/>
  <c r="V63" i="4"/>
  <c r="I172" i="13"/>
  <c r="J172" i="13" s="1"/>
  <c r="I85" i="13"/>
  <c r="J85" i="13" s="1"/>
  <c r="I56" i="13"/>
  <c r="J56" i="13" s="1"/>
  <c r="P56" i="4"/>
  <c r="N56" i="4"/>
  <c r="K167" i="13"/>
  <c r="K80" i="13"/>
  <c r="K51" i="13"/>
  <c r="S51" i="4"/>
  <c r="Q51" i="4"/>
  <c r="V51" i="4"/>
  <c r="F264" i="4" s="1"/>
  <c r="S46" i="4"/>
  <c r="Q46" i="4"/>
  <c r="K162" i="13"/>
  <c r="K46" i="13"/>
  <c r="V46" i="4"/>
  <c r="F260" i="4" s="1"/>
  <c r="K75" i="13"/>
  <c r="M190" i="13"/>
  <c r="L45" i="13"/>
  <c r="M45" i="13"/>
  <c r="W45" i="4"/>
  <c r="O45" i="13"/>
  <c r="P45" i="13" s="1"/>
  <c r="Y45" i="4"/>
  <c r="H259" i="4" s="1"/>
  <c r="O74" i="13"/>
  <c r="P74" i="13" s="1"/>
  <c r="L161" i="13"/>
  <c r="M161" i="13"/>
  <c r="L74" i="13"/>
  <c r="M74" i="13"/>
  <c r="S139" i="6"/>
  <c r="AB83" i="6"/>
  <c r="AG85" i="7" s="1"/>
  <c r="AH85" i="7" s="1"/>
  <c r="AJ85" i="7" s="1"/>
  <c r="W118" i="6"/>
  <c r="S142" i="6"/>
  <c r="Q142" i="6"/>
  <c r="S134" i="6"/>
  <c r="Q134" i="6"/>
  <c r="S150" i="6"/>
  <c r="Q150" i="6"/>
  <c r="S141" i="6"/>
  <c r="Q141" i="6"/>
  <c r="S153" i="6"/>
  <c r="Q153" i="6"/>
  <c r="S149" i="6"/>
  <c r="Q149" i="6"/>
  <c r="S137" i="6"/>
  <c r="Q137" i="6"/>
  <c r="S145" i="6"/>
  <c r="Q145" i="6"/>
  <c r="Q114" i="6"/>
  <c r="S114" i="6"/>
  <c r="V114" i="6"/>
  <c r="U116" i="7" s="1"/>
  <c r="V116" i="7" s="1"/>
  <c r="X116" i="7" s="1"/>
  <c r="Q106" i="6"/>
  <c r="V106" i="6"/>
  <c r="U108" i="7" s="1"/>
  <c r="V108" i="7" s="1"/>
  <c r="X108" i="7" s="1"/>
  <c r="S106" i="6"/>
  <c r="Q122" i="6"/>
  <c r="V122" i="6"/>
  <c r="U124" i="7" s="1"/>
  <c r="V124" i="7" s="1"/>
  <c r="X124" i="7" s="1"/>
  <c r="S122" i="6"/>
  <c r="W107" i="6"/>
  <c r="Y107" i="6"/>
  <c r="AA109" i="7" s="1"/>
  <c r="AB109" i="7" s="1"/>
  <c r="AD109" i="7" s="1"/>
  <c r="AE109" i="7" s="1"/>
  <c r="V117" i="6"/>
  <c r="U119" i="7" s="1"/>
  <c r="V119" i="7" s="1"/>
  <c r="X119" i="7" s="1"/>
  <c r="S117" i="6"/>
  <c r="Q117" i="6"/>
  <c r="V121" i="6"/>
  <c r="U123" i="7" s="1"/>
  <c r="V123" i="7" s="1"/>
  <c r="X123" i="7" s="1"/>
  <c r="S121" i="6"/>
  <c r="Q121" i="6"/>
  <c r="Z110" i="6"/>
  <c r="AB110" i="6"/>
  <c r="AG112" i="7" s="1"/>
  <c r="AH112" i="7" s="1"/>
  <c r="AJ112" i="7" s="1"/>
  <c r="AK112" i="7" s="1"/>
  <c r="AB75" i="6"/>
  <c r="V105" i="6"/>
  <c r="U107" i="7" s="1"/>
  <c r="V107" i="7" s="1"/>
  <c r="X107" i="7" s="1"/>
  <c r="S105" i="6"/>
  <c r="Q105" i="6"/>
  <c r="W120" i="6"/>
  <c r="Y120" i="6"/>
  <c r="AA122" i="7" s="1"/>
  <c r="AB122" i="7" s="1"/>
  <c r="AD122" i="7" s="1"/>
  <c r="AE122" i="7" s="1"/>
  <c r="V109" i="6"/>
  <c r="U111" i="7" s="1"/>
  <c r="V111" i="7" s="1"/>
  <c r="X111" i="7" s="1"/>
  <c r="S109" i="6"/>
  <c r="Q109" i="6"/>
  <c r="W115" i="6"/>
  <c r="Y115" i="6"/>
  <c r="AA117" i="7" s="1"/>
  <c r="AB117" i="7" s="1"/>
  <c r="AD117" i="7" s="1"/>
  <c r="AE117" i="7" s="1"/>
  <c r="W111" i="6"/>
  <c r="Y111" i="6"/>
  <c r="AA113" i="7" s="1"/>
  <c r="AB113" i="7" s="1"/>
  <c r="AD113" i="7" s="1"/>
  <c r="AE113" i="7" s="1"/>
  <c r="W123" i="6"/>
  <c r="Y123" i="6"/>
  <c r="AA125" i="7" s="1"/>
  <c r="AB125" i="7" s="1"/>
  <c r="AD125" i="7" s="1"/>
  <c r="AE125" i="7" s="1"/>
  <c r="V125" i="6"/>
  <c r="U127" i="7" s="1"/>
  <c r="V127" i="7" s="1"/>
  <c r="X127" i="7" s="1"/>
  <c r="S125" i="6"/>
  <c r="Q125" i="6"/>
  <c r="W124" i="6"/>
  <c r="Y124" i="6"/>
  <c r="AA126" i="7" s="1"/>
  <c r="AB126" i="7" s="1"/>
  <c r="AD126" i="7" s="1"/>
  <c r="AE126" i="7" s="1"/>
  <c r="W108" i="6"/>
  <c r="Y108" i="6"/>
  <c r="AA110" i="7" s="1"/>
  <c r="AB110" i="7" s="1"/>
  <c r="AD110" i="7" s="1"/>
  <c r="AE110" i="7" s="1"/>
  <c r="W116" i="6"/>
  <c r="Y116" i="6"/>
  <c r="AA118" i="7" s="1"/>
  <c r="AB118" i="7" s="1"/>
  <c r="AD118" i="7" s="1"/>
  <c r="AE118" i="7" s="1"/>
  <c r="W112" i="6"/>
  <c r="Y112" i="6"/>
  <c r="AA114" i="7" s="1"/>
  <c r="AB114" i="7" s="1"/>
  <c r="AD114" i="7" s="1"/>
  <c r="AE114" i="7" s="1"/>
  <c r="W119" i="6"/>
  <c r="Y119" i="6"/>
  <c r="AA121" i="7" s="1"/>
  <c r="AB121" i="7" s="1"/>
  <c r="AD121" i="7" s="1"/>
  <c r="AE121" i="7" s="1"/>
  <c r="V113" i="6"/>
  <c r="U115" i="7" s="1"/>
  <c r="V115" i="7" s="1"/>
  <c r="X115" i="7" s="1"/>
  <c r="S113" i="6"/>
  <c r="Q113" i="6"/>
  <c r="V89" i="6"/>
  <c r="U91" i="7" s="1"/>
  <c r="V91" i="7" s="1"/>
  <c r="X91" i="7" s="1"/>
  <c r="S89" i="6"/>
  <c r="Q89" i="6"/>
  <c r="S81" i="6"/>
  <c r="V81" i="6"/>
  <c r="U83" i="7" s="1"/>
  <c r="V83" i="7" s="1"/>
  <c r="X83" i="7" s="1"/>
  <c r="Q81" i="6"/>
  <c r="Z77" i="6"/>
  <c r="AB77" i="6"/>
  <c r="AG79" i="7" s="1"/>
  <c r="AH79" i="7" s="1"/>
  <c r="AJ79" i="7" s="1"/>
  <c r="W79" i="6"/>
  <c r="Y79" i="6"/>
  <c r="AA81" i="7" s="1"/>
  <c r="AB81" i="7" s="1"/>
  <c r="AD81" i="7" s="1"/>
  <c r="AE81" i="7" s="1"/>
  <c r="W94" i="6"/>
  <c r="Y94" i="6"/>
  <c r="AA96" i="7" s="1"/>
  <c r="AB96" i="7" s="1"/>
  <c r="AD96" i="7" s="1"/>
  <c r="AE96" i="7" s="1"/>
  <c r="W95" i="6"/>
  <c r="Y95" i="6"/>
  <c r="AA97" i="7" s="1"/>
  <c r="AB97" i="7" s="1"/>
  <c r="AD97" i="7" s="1"/>
  <c r="AE97" i="7" s="1"/>
  <c r="W82" i="6"/>
  <c r="Y82" i="6"/>
  <c r="AA84" i="7" s="1"/>
  <c r="AB84" i="7" s="1"/>
  <c r="AD84" i="7" s="1"/>
  <c r="AE84" i="7" s="1"/>
  <c r="V80" i="6"/>
  <c r="U82" i="7" s="1"/>
  <c r="V82" i="7" s="1"/>
  <c r="X82" i="7" s="1"/>
  <c r="S80" i="6"/>
  <c r="Q80" i="6"/>
  <c r="V76" i="6"/>
  <c r="U78" i="7" s="1"/>
  <c r="V78" i="7" s="1"/>
  <c r="X78" i="7" s="1"/>
  <c r="S76" i="6"/>
  <c r="Q76" i="6"/>
  <c r="W87" i="6"/>
  <c r="Y87" i="6"/>
  <c r="AA89" i="7" s="1"/>
  <c r="AB89" i="7" s="1"/>
  <c r="AD89" i="7" s="1"/>
  <c r="AE89" i="7" s="1"/>
  <c r="W78" i="6"/>
  <c r="Y78" i="6"/>
  <c r="AA80" i="7" s="1"/>
  <c r="AB80" i="7" s="1"/>
  <c r="AD80" i="7" s="1"/>
  <c r="AE80" i="7" s="1"/>
  <c r="W90" i="6"/>
  <c r="Y90" i="6"/>
  <c r="AA92" i="7" s="1"/>
  <c r="AB92" i="7" s="1"/>
  <c r="AD92" i="7" s="1"/>
  <c r="AE92" i="7" s="1"/>
  <c r="W86" i="6"/>
  <c r="Y86" i="6"/>
  <c r="AA88" i="7" s="1"/>
  <c r="AB88" i="7" s="1"/>
  <c r="AD88" i="7" s="1"/>
  <c r="AE88" i="7" s="1"/>
  <c r="V88" i="6"/>
  <c r="U90" i="7" s="1"/>
  <c r="V90" i="7" s="1"/>
  <c r="X90" i="7" s="1"/>
  <c r="S88" i="6"/>
  <c r="Q88" i="6"/>
  <c r="V92" i="6"/>
  <c r="U94" i="7" s="1"/>
  <c r="V94" i="7" s="1"/>
  <c r="X94" i="7" s="1"/>
  <c r="S92" i="6"/>
  <c r="Q92" i="6"/>
  <c r="AC91" i="6"/>
  <c r="V84" i="6"/>
  <c r="U86" i="7" s="1"/>
  <c r="V86" i="7" s="1"/>
  <c r="X86" i="7" s="1"/>
  <c r="S84" i="6"/>
  <c r="Q84" i="6"/>
  <c r="Y53" i="6"/>
  <c r="AA55" i="7" s="1"/>
  <c r="W53" i="6"/>
  <c r="Q49" i="6"/>
  <c r="V49" i="6"/>
  <c r="S49" i="6"/>
  <c r="S57" i="6"/>
  <c r="V57" i="6"/>
  <c r="Q57" i="6"/>
  <c r="S65" i="6"/>
  <c r="V65" i="6"/>
  <c r="Q65" i="6"/>
  <c r="W61" i="6"/>
  <c r="Y61" i="6"/>
  <c r="AA63" i="7" s="1"/>
  <c r="Y45" i="6"/>
  <c r="AA47" i="7" s="1"/>
  <c r="W45" i="6"/>
  <c r="Y46" i="6"/>
  <c r="AA48" i="7" s="1"/>
  <c r="W46" i="6"/>
  <c r="V60" i="6"/>
  <c r="S60" i="6"/>
  <c r="Q60" i="6"/>
  <c r="V64" i="6"/>
  <c r="S64" i="6"/>
  <c r="Q64" i="6"/>
  <c r="V56" i="6"/>
  <c r="S56" i="6"/>
  <c r="Q56" i="6"/>
  <c r="W59" i="6"/>
  <c r="Y59" i="6"/>
  <c r="AA61" i="7" s="1"/>
  <c r="Y62" i="6"/>
  <c r="AA64" i="7" s="1"/>
  <c r="W62" i="6"/>
  <c r="Y50" i="6"/>
  <c r="AA52" i="7" s="1"/>
  <c r="W50" i="6"/>
  <c r="W55" i="6"/>
  <c r="Y55" i="6"/>
  <c r="AA57" i="7" s="1"/>
  <c r="V52" i="6"/>
  <c r="S52" i="6"/>
  <c r="Q52" i="6"/>
  <c r="Y54" i="6"/>
  <c r="AA56" i="7" s="1"/>
  <c r="W54" i="6"/>
  <c r="V48" i="6"/>
  <c r="S48" i="6"/>
  <c r="Q48" i="6"/>
  <c r="W51" i="6"/>
  <c r="Y51" i="6"/>
  <c r="AA53" i="7" s="1"/>
  <c r="W63" i="6"/>
  <c r="Y63" i="6"/>
  <c r="AA65" i="7" s="1"/>
  <c r="Y58" i="6"/>
  <c r="AA60" i="7" s="1"/>
  <c r="W58" i="6"/>
  <c r="W47" i="6"/>
  <c r="Y47" i="6"/>
  <c r="AA49" i="7" s="1"/>
  <c r="K23" i="13"/>
  <c r="K31" i="13"/>
  <c r="K35" i="13"/>
  <c r="S90" i="29"/>
  <c r="X90" i="29"/>
  <c r="Q90" i="29"/>
  <c r="X116" i="29"/>
  <c r="Q116" i="29"/>
  <c r="S116" i="29"/>
  <c r="AC80" i="29"/>
  <c r="Y80" i="29"/>
  <c r="X87" i="29"/>
  <c r="Q87" i="29"/>
  <c r="S87" i="29"/>
  <c r="S94" i="29"/>
  <c r="X94" i="29"/>
  <c r="Q94" i="29"/>
  <c r="S86" i="29"/>
  <c r="Q86" i="29"/>
  <c r="X86" i="29"/>
  <c r="X120" i="29"/>
  <c r="Q120" i="29"/>
  <c r="S120" i="29"/>
  <c r="X115" i="29"/>
  <c r="Q115" i="29"/>
  <c r="S115" i="29"/>
  <c r="AC88" i="29"/>
  <c r="Y88" i="29"/>
  <c r="X108" i="29"/>
  <c r="Q108" i="29"/>
  <c r="S108" i="29"/>
  <c r="X104" i="29"/>
  <c r="Q104" i="29"/>
  <c r="S104" i="29"/>
  <c r="N113" i="29"/>
  <c r="P113" i="29"/>
  <c r="S78" i="29"/>
  <c r="X78" i="29"/>
  <c r="Q78" i="29"/>
  <c r="S74" i="29"/>
  <c r="X74" i="29"/>
  <c r="Q74" i="29"/>
  <c r="X83" i="29"/>
  <c r="Q83" i="29"/>
  <c r="S83" i="29"/>
  <c r="X79" i="29"/>
  <c r="Q79" i="29"/>
  <c r="S79" i="29"/>
  <c r="S114" i="29"/>
  <c r="X114" i="29"/>
  <c r="Q114" i="29"/>
  <c r="X123" i="29"/>
  <c r="Q123" i="29"/>
  <c r="S123" i="29"/>
  <c r="AC84" i="29"/>
  <c r="Y84" i="29"/>
  <c r="N109" i="29"/>
  <c r="P109" i="29"/>
  <c r="N105" i="29"/>
  <c r="P105" i="29"/>
  <c r="S106" i="29"/>
  <c r="X106" i="29"/>
  <c r="Q106" i="29"/>
  <c r="X107" i="29"/>
  <c r="Q107" i="29"/>
  <c r="S107" i="29"/>
  <c r="S89" i="29"/>
  <c r="X89" i="29"/>
  <c r="Q89" i="29"/>
  <c r="N117" i="29"/>
  <c r="P117" i="29"/>
  <c r="X112" i="29"/>
  <c r="Q112" i="29"/>
  <c r="S112" i="29"/>
  <c r="S122" i="29"/>
  <c r="X122" i="29"/>
  <c r="Q122" i="29"/>
  <c r="S82" i="29"/>
  <c r="Q82" i="29"/>
  <c r="X82" i="29"/>
  <c r="N121" i="29"/>
  <c r="P121" i="29"/>
  <c r="AC92" i="29"/>
  <c r="Y92" i="29"/>
  <c r="AC76" i="29"/>
  <c r="Y76" i="29"/>
  <c r="X53" i="29"/>
  <c r="Q53" i="29"/>
  <c r="S53" i="29"/>
  <c r="N19" i="29"/>
  <c r="P19" i="29"/>
  <c r="Q51" i="29"/>
  <c r="S51" i="29"/>
  <c r="X51" i="29"/>
  <c r="N50" i="29"/>
  <c r="P50" i="29"/>
  <c r="Q55" i="29"/>
  <c r="S55" i="29"/>
  <c r="X55" i="29"/>
  <c r="P26" i="29"/>
  <c r="N26" i="29"/>
  <c r="N93" i="29"/>
  <c r="P93" i="29"/>
  <c r="N24" i="29"/>
  <c r="P24" i="29"/>
  <c r="N54" i="29"/>
  <c r="P54" i="29"/>
  <c r="Q63" i="29"/>
  <c r="S63" i="29"/>
  <c r="X63" i="29"/>
  <c r="N27" i="29"/>
  <c r="P27" i="29"/>
  <c r="P34" i="29"/>
  <c r="N34" i="29"/>
  <c r="S20" i="29"/>
  <c r="Q20" i="29"/>
  <c r="N23" i="29"/>
  <c r="P23" i="29"/>
  <c r="N22" i="29"/>
  <c r="P22" i="29"/>
  <c r="X49" i="29"/>
  <c r="Q49" i="29"/>
  <c r="S49" i="29"/>
  <c r="N33" i="29"/>
  <c r="P33" i="29"/>
  <c r="N56" i="29"/>
  <c r="P56" i="29"/>
  <c r="N48" i="29"/>
  <c r="P48" i="29"/>
  <c r="N29" i="29"/>
  <c r="P29" i="29"/>
  <c r="X45" i="29"/>
  <c r="Q45" i="29"/>
  <c r="S45" i="29"/>
  <c r="N64" i="29"/>
  <c r="P64" i="29"/>
  <c r="S28" i="29"/>
  <c r="Q28" i="29"/>
  <c r="N21" i="29"/>
  <c r="P21" i="29"/>
  <c r="N60" i="29"/>
  <c r="P60" i="29"/>
  <c r="N16" i="29"/>
  <c r="P16" i="29"/>
  <c r="N91" i="29"/>
  <c r="P91" i="29"/>
  <c r="N85" i="29"/>
  <c r="P85" i="29"/>
  <c r="P18" i="29"/>
  <c r="N18" i="29"/>
  <c r="N77" i="29"/>
  <c r="P77" i="29"/>
  <c r="N35" i="29"/>
  <c r="P35" i="29"/>
  <c r="N32" i="29"/>
  <c r="P32" i="29"/>
  <c r="N62" i="29"/>
  <c r="P62" i="29"/>
  <c r="N46" i="29"/>
  <c r="P46" i="29"/>
  <c r="N25" i="29"/>
  <c r="P25" i="29"/>
  <c r="N52" i="29"/>
  <c r="P52" i="29"/>
  <c r="N75" i="29"/>
  <c r="P75" i="29"/>
  <c r="X57" i="29"/>
  <c r="Q57" i="29"/>
  <c r="S57" i="29"/>
  <c r="Q59" i="29"/>
  <c r="S59" i="29"/>
  <c r="X59" i="29"/>
  <c r="Q47" i="29"/>
  <c r="S47" i="29"/>
  <c r="X47" i="29"/>
  <c r="N81" i="29"/>
  <c r="P81" i="29"/>
  <c r="N31" i="29"/>
  <c r="P31" i="29"/>
  <c r="N15" i="29"/>
  <c r="P15" i="29"/>
  <c r="N30" i="29"/>
  <c r="P30" i="29"/>
  <c r="X61" i="29"/>
  <c r="Q61" i="29"/>
  <c r="S61" i="29"/>
  <c r="X65" i="29"/>
  <c r="Q65" i="29"/>
  <c r="S65" i="29"/>
  <c r="N58" i="29"/>
  <c r="P58" i="29"/>
  <c r="N17" i="29"/>
  <c r="P17" i="29"/>
  <c r="M189" i="5"/>
  <c r="M211" i="5" s="1"/>
  <c r="K189" i="5"/>
  <c r="K211" i="5"/>
  <c r="D93" i="27"/>
  <c r="D115" i="27" s="1"/>
  <c r="O78" i="13" l="1"/>
  <c r="P78" i="13" s="1"/>
  <c r="F248" i="4"/>
  <c r="F253" i="4" s="1"/>
  <c r="J252" i="4"/>
  <c r="AC21" i="4"/>
  <c r="AE21" i="4"/>
  <c r="U175" i="7"/>
  <c r="V175" i="7" s="1"/>
  <c r="X175" i="7" s="1"/>
  <c r="Q172" i="29"/>
  <c r="Q180" i="29"/>
  <c r="AH25" i="4"/>
  <c r="AK79" i="7"/>
  <c r="AM148" i="5"/>
  <c r="AR148" i="5" s="1"/>
  <c r="Y57" i="4"/>
  <c r="Q86" i="13" s="1"/>
  <c r="R86" i="13" s="1"/>
  <c r="W57" i="4"/>
  <c r="O57" i="13"/>
  <c r="P57" i="13" s="1"/>
  <c r="AE91" i="6"/>
  <c r="AM93" i="7" s="1"/>
  <c r="Y75" i="5"/>
  <c r="E179" i="22"/>
  <c r="F146" i="22"/>
  <c r="H79" i="22"/>
  <c r="I79" i="22" s="1"/>
  <c r="J79" i="22" s="1"/>
  <c r="K79" i="22" s="1"/>
  <c r="L79" i="22" s="1"/>
  <c r="M79" i="22" s="1"/>
  <c r="N79" i="22" s="1"/>
  <c r="O79" i="22" s="1"/>
  <c r="P79" i="22" s="1"/>
  <c r="Q79" i="22" s="1"/>
  <c r="R79" i="22" s="1"/>
  <c r="S79" i="22" s="1"/>
  <c r="T79" i="22" s="1"/>
  <c r="U79" i="22" s="1"/>
  <c r="V79" i="22" s="1"/>
  <c r="W79" i="22" s="1"/>
  <c r="X79" i="22" s="1"/>
  <c r="Y79" i="22" s="1"/>
  <c r="Z79" i="22" s="1"/>
  <c r="AA79" i="22" s="1"/>
  <c r="AB79" i="22" s="1"/>
  <c r="G112" i="22"/>
  <c r="G113" i="22" s="1"/>
  <c r="D105" i="22"/>
  <c r="D212" i="22"/>
  <c r="J194" i="13"/>
  <c r="Y171" i="6"/>
  <c r="AB171" i="6" s="1"/>
  <c r="S18" i="6"/>
  <c r="S34" i="6"/>
  <c r="K34" i="13"/>
  <c r="M34" i="13" s="1"/>
  <c r="Q26" i="6"/>
  <c r="AH135" i="29"/>
  <c r="AM135" i="29" s="1"/>
  <c r="S172" i="29"/>
  <c r="AC210" i="5"/>
  <c r="AH210" i="5" s="1"/>
  <c r="N29" i="5"/>
  <c r="X16" i="5"/>
  <c r="O104" i="13" s="1"/>
  <c r="AC93" i="5"/>
  <c r="AH93" i="5" s="1"/>
  <c r="AD74" i="5"/>
  <c r="AD120" i="5"/>
  <c r="I204" i="13"/>
  <c r="J204" i="13" s="1"/>
  <c r="S29" i="5"/>
  <c r="J190" i="13"/>
  <c r="AB93" i="6"/>
  <c r="AG95" i="7" s="1"/>
  <c r="AH95" i="7" s="1"/>
  <c r="AJ95" i="7" s="1"/>
  <c r="AK95" i="7" s="1"/>
  <c r="Z93" i="6"/>
  <c r="L57" i="13"/>
  <c r="M26" i="13"/>
  <c r="M86" i="13"/>
  <c r="AK85" i="7"/>
  <c r="S26" i="6"/>
  <c r="AE87" i="7"/>
  <c r="AB118" i="6"/>
  <c r="AG120" i="7" s="1"/>
  <c r="AH120" i="7" s="1"/>
  <c r="AJ120" i="7" s="1"/>
  <c r="AK120" i="7" s="1"/>
  <c r="AE83" i="6"/>
  <c r="AM85" i="7" s="1"/>
  <c r="Z118" i="6"/>
  <c r="AC83" i="6"/>
  <c r="AE120" i="7"/>
  <c r="M30" i="13"/>
  <c r="Y86" i="7"/>
  <c r="Y206" i="7"/>
  <c r="AA204" i="7"/>
  <c r="AB204" i="7" s="1"/>
  <c r="AD204" i="7" s="1"/>
  <c r="AE204" i="7" s="1"/>
  <c r="AB199" i="6"/>
  <c r="Z199" i="6"/>
  <c r="AA186" i="7"/>
  <c r="AB186" i="7" s="1"/>
  <c r="AD186" i="7" s="1"/>
  <c r="AE186" i="7" s="1"/>
  <c r="Z182" i="6"/>
  <c r="AB182" i="6"/>
  <c r="Q17" i="6"/>
  <c r="S17" i="6"/>
  <c r="K17" i="13"/>
  <c r="Y168" i="7"/>
  <c r="V60" i="7"/>
  <c r="Y182" i="7"/>
  <c r="U205" i="7"/>
  <c r="V205" i="7" s="1"/>
  <c r="X205" i="7" s="1"/>
  <c r="W200" i="6"/>
  <c r="Y200" i="6"/>
  <c r="AA208" i="7"/>
  <c r="AB208" i="7" s="1"/>
  <c r="AD208" i="7" s="1"/>
  <c r="AE208" i="7" s="1"/>
  <c r="AB203" i="6"/>
  <c r="Z203" i="6"/>
  <c r="U181" i="7"/>
  <c r="V181" i="7" s="1"/>
  <c r="X181" i="7" s="1"/>
  <c r="Y177" i="6"/>
  <c r="W177" i="6"/>
  <c r="Y180" i="7"/>
  <c r="V56" i="7"/>
  <c r="AB49" i="7"/>
  <c r="AB65" i="7"/>
  <c r="AB56" i="7"/>
  <c r="AB64" i="7"/>
  <c r="U66" i="7"/>
  <c r="AB48" i="7"/>
  <c r="U67" i="7"/>
  <c r="AB55" i="7"/>
  <c r="Y94" i="7"/>
  <c r="AB85" i="6"/>
  <c r="AG87" i="7" s="1"/>
  <c r="AH87" i="7" s="1"/>
  <c r="AJ87" i="7" s="1"/>
  <c r="AK87" i="7" s="1"/>
  <c r="Y82" i="7"/>
  <c r="Y115" i="7"/>
  <c r="Y123" i="7"/>
  <c r="Y210" i="7"/>
  <c r="Y198" i="7"/>
  <c r="Y167" i="7"/>
  <c r="V57" i="7"/>
  <c r="V49" i="7"/>
  <c r="Y183" i="7"/>
  <c r="Y186" i="7"/>
  <c r="Y216" i="7"/>
  <c r="AA200" i="7"/>
  <c r="AB200" i="7" s="1"/>
  <c r="AD200" i="7" s="1"/>
  <c r="AE200" i="7" s="1"/>
  <c r="AB195" i="6"/>
  <c r="Z195" i="6"/>
  <c r="AA187" i="7"/>
  <c r="AB187" i="7" s="1"/>
  <c r="AD187" i="7" s="1"/>
  <c r="AE187" i="7" s="1"/>
  <c r="Z183" i="6"/>
  <c r="AB183" i="6"/>
  <c r="Y120" i="7"/>
  <c r="Y170" i="7"/>
  <c r="AA174" i="7"/>
  <c r="AB174" i="7" s="1"/>
  <c r="AD174" i="7" s="1"/>
  <c r="AE174" i="7" s="1"/>
  <c r="Z170" i="6"/>
  <c r="AB170" i="6"/>
  <c r="Y211" i="7"/>
  <c r="U217" i="7"/>
  <c r="V217" i="7" s="1"/>
  <c r="X217" i="7" s="1"/>
  <c r="W212" i="6"/>
  <c r="Y212" i="6"/>
  <c r="Y207" i="7"/>
  <c r="Y202" i="7"/>
  <c r="AA214" i="7"/>
  <c r="AB214" i="7" s="1"/>
  <c r="AD214" i="7" s="1"/>
  <c r="AE214" i="7" s="1"/>
  <c r="AB209" i="6"/>
  <c r="Z209" i="6"/>
  <c r="AE95" i="7"/>
  <c r="AA203" i="7"/>
  <c r="AB203" i="7" s="1"/>
  <c r="AD203" i="7" s="1"/>
  <c r="AE203" i="7" s="1"/>
  <c r="Z198" i="6"/>
  <c r="AB198" i="6"/>
  <c r="U62" i="7"/>
  <c r="AE75" i="6"/>
  <c r="AM77" i="7" s="1"/>
  <c r="AG77" i="7"/>
  <c r="AH77" i="7" s="1"/>
  <c r="AJ77" i="7" s="1"/>
  <c r="AA210" i="7"/>
  <c r="AB210" i="7" s="1"/>
  <c r="AD210" i="7" s="1"/>
  <c r="AE210" i="7" s="1"/>
  <c r="AB205" i="6"/>
  <c r="Z205" i="6"/>
  <c r="AA198" i="7"/>
  <c r="AB198" i="7" s="1"/>
  <c r="AD198" i="7" s="1"/>
  <c r="AE198" i="7" s="1"/>
  <c r="Z193" i="6"/>
  <c r="AB193" i="6"/>
  <c r="Y171" i="7"/>
  <c r="AA170" i="7"/>
  <c r="AB170" i="7" s="1"/>
  <c r="AD170" i="7" s="1"/>
  <c r="AE170" i="7" s="1"/>
  <c r="Z166" i="6"/>
  <c r="AB166" i="6"/>
  <c r="AB61" i="7"/>
  <c r="U58" i="7"/>
  <c r="AB63" i="7"/>
  <c r="U51" i="7"/>
  <c r="Z85" i="6"/>
  <c r="Y111" i="7"/>
  <c r="Y116" i="7"/>
  <c r="Y212" i="7"/>
  <c r="U197" i="7"/>
  <c r="V197" i="7" s="1"/>
  <c r="X197" i="7" s="1"/>
  <c r="W192" i="6"/>
  <c r="Y192" i="6"/>
  <c r="Y204" i="7"/>
  <c r="S33" i="6"/>
  <c r="Q33" i="6"/>
  <c r="Y176" i="7"/>
  <c r="U177" i="7"/>
  <c r="V177" i="7" s="1"/>
  <c r="X177" i="7" s="1"/>
  <c r="Y173" i="6"/>
  <c r="W173" i="6"/>
  <c r="Y172" i="7"/>
  <c r="Q29" i="6"/>
  <c r="S29" i="6"/>
  <c r="AA171" i="7"/>
  <c r="AB171" i="7" s="1"/>
  <c r="AD171" i="7" s="1"/>
  <c r="AE171" i="7" s="1"/>
  <c r="AB167" i="6"/>
  <c r="Z167" i="6"/>
  <c r="Q21" i="6"/>
  <c r="S21" i="6"/>
  <c r="AA179" i="7"/>
  <c r="AB179" i="7" s="1"/>
  <c r="AD179" i="7" s="1"/>
  <c r="AE179" i="7" s="1"/>
  <c r="Z175" i="6"/>
  <c r="AB175" i="6"/>
  <c r="Q25" i="6"/>
  <c r="S25" i="6"/>
  <c r="AA168" i="7"/>
  <c r="AB168" i="7" s="1"/>
  <c r="AD168" i="7" s="1"/>
  <c r="AE168" i="7" s="1"/>
  <c r="AB164" i="6"/>
  <c r="Z164" i="6"/>
  <c r="U185" i="7"/>
  <c r="V185" i="7" s="1"/>
  <c r="X185" i="7" s="1"/>
  <c r="W181" i="6"/>
  <c r="Y181" i="6"/>
  <c r="Y215" i="7"/>
  <c r="AA184" i="7"/>
  <c r="AB184" i="7" s="1"/>
  <c r="AD184" i="7" s="1"/>
  <c r="AE184" i="7" s="1"/>
  <c r="AB180" i="6"/>
  <c r="Z180" i="6"/>
  <c r="V55" i="7"/>
  <c r="Y174" i="7"/>
  <c r="AA178" i="7"/>
  <c r="AB178" i="7" s="1"/>
  <c r="AD178" i="7" s="1"/>
  <c r="AE178" i="7" s="1"/>
  <c r="Z174" i="6"/>
  <c r="AB174" i="6"/>
  <c r="U169" i="7"/>
  <c r="V169" i="7" s="1"/>
  <c r="X169" i="7" s="1"/>
  <c r="Y165" i="6"/>
  <c r="W165" i="6"/>
  <c r="Y199" i="7"/>
  <c r="Y214" i="7"/>
  <c r="Y208" i="7"/>
  <c r="V63" i="7"/>
  <c r="V61" i="7"/>
  <c r="V48" i="7"/>
  <c r="AA180" i="7"/>
  <c r="AB180" i="7" s="1"/>
  <c r="AD180" i="7" s="1"/>
  <c r="AE180" i="7" s="1"/>
  <c r="AB176" i="6"/>
  <c r="Z176" i="6"/>
  <c r="AB60" i="7"/>
  <c r="Y119" i="7"/>
  <c r="Y108" i="7"/>
  <c r="AA212" i="7"/>
  <c r="AB212" i="7" s="1"/>
  <c r="AD212" i="7" s="1"/>
  <c r="AE212" i="7" s="1"/>
  <c r="AB207" i="6"/>
  <c r="Z207" i="6"/>
  <c r="AA176" i="7"/>
  <c r="AB176" i="7" s="1"/>
  <c r="AD176" i="7" s="1"/>
  <c r="AE176" i="7" s="1"/>
  <c r="AB172" i="6"/>
  <c r="Z172" i="6"/>
  <c r="AA172" i="7"/>
  <c r="AB172" i="7" s="1"/>
  <c r="AD172" i="7" s="1"/>
  <c r="AE172" i="7" s="1"/>
  <c r="AB168" i="6"/>
  <c r="Z168" i="6"/>
  <c r="Y179" i="7"/>
  <c r="U173" i="7"/>
  <c r="V173" i="7" s="1"/>
  <c r="X173" i="7" s="1"/>
  <c r="W169" i="6"/>
  <c r="Y169" i="6"/>
  <c r="AA215" i="7"/>
  <c r="AB215" i="7" s="1"/>
  <c r="AD215" i="7" s="1"/>
  <c r="AE215" i="7" s="1"/>
  <c r="AB210" i="6"/>
  <c r="Z210" i="6"/>
  <c r="Y184" i="7"/>
  <c r="AA199" i="7"/>
  <c r="AB199" i="7" s="1"/>
  <c r="AD199" i="7" s="1"/>
  <c r="AE199" i="7" s="1"/>
  <c r="Z194" i="6"/>
  <c r="AB194" i="6"/>
  <c r="AA202" i="7"/>
  <c r="AB202" i="7" s="1"/>
  <c r="AD202" i="7" s="1"/>
  <c r="AE202" i="7" s="1"/>
  <c r="Z197" i="6"/>
  <c r="AB197" i="6"/>
  <c r="Y95" i="7"/>
  <c r="V52" i="7"/>
  <c r="U201" i="7"/>
  <c r="V201" i="7" s="1"/>
  <c r="X201" i="7" s="1"/>
  <c r="Y196" i="6"/>
  <c r="W196" i="6"/>
  <c r="U54" i="7"/>
  <c r="AB52" i="7"/>
  <c r="AB53" i="7"/>
  <c r="U50" i="7"/>
  <c r="AB57" i="7"/>
  <c r="AB47" i="7"/>
  <c r="U59" i="7"/>
  <c r="Y90" i="7"/>
  <c r="Y78" i="7"/>
  <c r="Y83" i="7"/>
  <c r="Y91" i="7"/>
  <c r="Y127" i="7"/>
  <c r="Y107" i="7"/>
  <c r="Y124" i="7"/>
  <c r="AA206" i="7"/>
  <c r="AB206" i="7" s="1"/>
  <c r="AD206" i="7" s="1"/>
  <c r="AE206" i="7" s="1"/>
  <c r="Z201" i="6"/>
  <c r="AB201" i="6"/>
  <c r="AA167" i="7"/>
  <c r="AB167" i="7" s="1"/>
  <c r="AD167" i="7" s="1"/>
  <c r="AE167" i="7" s="1"/>
  <c r="Z163" i="6"/>
  <c r="AB163" i="6"/>
  <c r="Y87" i="7"/>
  <c r="V47" i="7"/>
  <c r="V64" i="7"/>
  <c r="V65" i="7"/>
  <c r="AA183" i="7"/>
  <c r="AB183" i="7" s="1"/>
  <c r="AD183" i="7" s="1"/>
  <c r="AE183" i="7" s="1"/>
  <c r="AB179" i="6"/>
  <c r="Z179" i="6"/>
  <c r="U213" i="7"/>
  <c r="V213" i="7" s="1"/>
  <c r="X213" i="7" s="1"/>
  <c r="Y208" i="6"/>
  <c r="W208" i="6"/>
  <c r="V53" i="7"/>
  <c r="AA216" i="7"/>
  <c r="AB216" i="7" s="1"/>
  <c r="AD216" i="7" s="1"/>
  <c r="AE216" i="7" s="1"/>
  <c r="AB211" i="6"/>
  <c r="Z211" i="6"/>
  <c r="Y200" i="7"/>
  <c r="Y187" i="7"/>
  <c r="Y175" i="7"/>
  <c r="AA211" i="7"/>
  <c r="AB211" i="7" s="1"/>
  <c r="AD211" i="7" s="1"/>
  <c r="AE211" i="7" s="1"/>
  <c r="AB206" i="6"/>
  <c r="Z206" i="6"/>
  <c r="Y178" i="7"/>
  <c r="AA207" i="7"/>
  <c r="AB207" i="7" s="1"/>
  <c r="AD207" i="7" s="1"/>
  <c r="AE207" i="7" s="1"/>
  <c r="Z202" i="6"/>
  <c r="AB202" i="6"/>
  <c r="AA182" i="7"/>
  <c r="AB182" i="7" s="1"/>
  <c r="AD182" i="7" s="1"/>
  <c r="AE182" i="7" s="1"/>
  <c r="Z178" i="6"/>
  <c r="AB178" i="6"/>
  <c r="U209" i="7"/>
  <c r="V209" i="7" s="1"/>
  <c r="X209" i="7" s="1"/>
  <c r="Y204" i="6"/>
  <c r="W204" i="6"/>
  <c r="Y203" i="7"/>
  <c r="Y139" i="29"/>
  <c r="AC151" i="29"/>
  <c r="Y151" i="29"/>
  <c r="AC143" i="29"/>
  <c r="Y143" i="29"/>
  <c r="X119" i="29"/>
  <c r="S119" i="29"/>
  <c r="Q119" i="29"/>
  <c r="Y175" i="29"/>
  <c r="AC175" i="29"/>
  <c r="AC167" i="29"/>
  <c r="Y167" i="29"/>
  <c r="Y123" i="29"/>
  <c r="AC123" i="29"/>
  <c r="S134" i="29"/>
  <c r="X134" i="29"/>
  <c r="Q134" i="29"/>
  <c r="AC205" i="29"/>
  <c r="Y205" i="29"/>
  <c r="AC172" i="29"/>
  <c r="Y172" i="29"/>
  <c r="Y163" i="29"/>
  <c r="AC163" i="29"/>
  <c r="AM133" i="29"/>
  <c r="AI133" i="29"/>
  <c r="AC132" i="29"/>
  <c r="Y132" i="29"/>
  <c r="Y171" i="29"/>
  <c r="AC171" i="29"/>
  <c r="AC144" i="29"/>
  <c r="Y144" i="29"/>
  <c r="AC210" i="29"/>
  <c r="Y210" i="29"/>
  <c r="AD147" i="29"/>
  <c r="AH147" i="29"/>
  <c r="AC173" i="29"/>
  <c r="Y173" i="29"/>
  <c r="Y112" i="29"/>
  <c r="AC112" i="29"/>
  <c r="Y108" i="29"/>
  <c r="AC108" i="29"/>
  <c r="Y179" i="29"/>
  <c r="AC179" i="29"/>
  <c r="AC193" i="29"/>
  <c r="Y193" i="29"/>
  <c r="AC190" i="29"/>
  <c r="Y190" i="29"/>
  <c r="S162" i="29"/>
  <c r="X162" i="29"/>
  <c r="Q162" i="29"/>
  <c r="AC209" i="29"/>
  <c r="Y209" i="29"/>
  <c r="AC202" i="29"/>
  <c r="Y202" i="29"/>
  <c r="AD139" i="29"/>
  <c r="AH139" i="29"/>
  <c r="AM103" i="29"/>
  <c r="AI103" i="29"/>
  <c r="AM137" i="29"/>
  <c r="AI137" i="29"/>
  <c r="AC168" i="29"/>
  <c r="Y168" i="29"/>
  <c r="AD191" i="29"/>
  <c r="AH191" i="29"/>
  <c r="AC176" i="29"/>
  <c r="Y176" i="29"/>
  <c r="S192" i="29"/>
  <c r="X192" i="29"/>
  <c r="Q192" i="29"/>
  <c r="AM199" i="29"/>
  <c r="AI199" i="29"/>
  <c r="AC180" i="29"/>
  <c r="Y180" i="29"/>
  <c r="S138" i="29"/>
  <c r="X138" i="29"/>
  <c r="Q138" i="29"/>
  <c r="AD203" i="29"/>
  <c r="AH203" i="29"/>
  <c r="AC152" i="29"/>
  <c r="Y152" i="29"/>
  <c r="AM145" i="29"/>
  <c r="AI145" i="29"/>
  <c r="AC122" i="29"/>
  <c r="Y122" i="29"/>
  <c r="AC106" i="29"/>
  <c r="Y106" i="29"/>
  <c r="AC114" i="29"/>
  <c r="Y114" i="29"/>
  <c r="Y120" i="29"/>
  <c r="AC120" i="29"/>
  <c r="Y104" i="29"/>
  <c r="AC104" i="29"/>
  <c r="Y115" i="29"/>
  <c r="AC115" i="29"/>
  <c r="AC181" i="29"/>
  <c r="Y181" i="29"/>
  <c r="X150" i="29"/>
  <c r="S150" i="29"/>
  <c r="Q150" i="29"/>
  <c r="S200" i="29"/>
  <c r="X200" i="29"/>
  <c r="Q200" i="29"/>
  <c r="AC164" i="29"/>
  <c r="Y164" i="29"/>
  <c r="S146" i="29"/>
  <c r="X146" i="29"/>
  <c r="Q146" i="29"/>
  <c r="AC194" i="29"/>
  <c r="Y194" i="29"/>
  <c r="S204" i="29"/>
  <c r="X204" i="29"/>
  <c r="Q204" i="29"/>
  <c r="AC198" i="29"/>
  <c r="Y198" i="29"/>
  <c r="AC201" i="29"/>
  <c r="Y201" i="29"/>
  <c r="AC206" i="29"/>
  <c r="Y206" i="29"/>
  <c r="S170" i="29"/>
  <c r="X170" i="29"/>
  <c r="Q170" i="29"/>
  <c r="AM141" i="29"/>
  <c r="AI141" i="29"/>
  <c r="S166" i="29"/>
  <c r="Q166" i="29"/>
  <c r="X166" i="29"/>
  <c r="AH161" i="29"/>
  <c r="AD161" i="29"/>
  <c r="AC118" i="29"/>
  <c r="Y118" i="29"/>
  <c r="AH169" i="29"/>
  <c r="AD169" i="29"/>
  <c r="AM207" i="29"/>
  <c r="AI207" i="29"/>
  <c r="Y107" i="29"/>
  <c r="AC107" i="29"/>
  <c r="Y116" i="29"/>
  <c r="AC116" i="29"/>
  <c r="AC197" i="29"/>
  <c r="Y197" i="29"/>
  <c r="AM149" i="29"/>
  <c r="AI149" i="29"/>
  <c r="AI135" i="29"/>
  <c r="AC148" i="29"/>
  <c r="Y148" i="29"/>
  <c r="AC165" i="29"/>
  <c r="Y165" i="29"/>
  <c r="S178" i="29"/>
  <c r="X178" i="29"/>
  <c r="Q178" i="29"/>
  <c r="S174" i="29"/>
  <c r="Q174" i="29"/>
  <c r="X174" i="29"/>
  <c r="AM111" i="29"/>
  <c r="AI111" i="29"/>
  <c r="AC136" i="29"/>
  <c r="Y136" i="29"/>
  <c r="AC110" i="29"/>
  <c r="Y110" i="29"/>
  <c r="S142" i="29"/>
  <c r="X142" i="29"/>
  <c r="Q142" i="29"/>
  <c r="AD195" i="29"/>
  <c r="AH195" i="29"/>
  <c r="S208" i="29"/>
  <c r="X208" i="29"/>
  <c r="Q208" i="29"/>
  <c r="S196" i="29"/>
  <c r="X196" i="29"/>
  <c r="Q196" i="29"/>
  <c r="AH177" i="29"/>
  <c r="AD177" i="29"/>
  <c r="AC140" i="29"/>
  <c r="Y140" i="29"/>
  <c r="I114" i="13"/>
  <c r="L114" i="13" s="1"/>
  <c r="Q34" i="5"/>
  <c r="K203" i="13"/>
  <c r="L203" i="13" s="1"/>
  <c r="Q26" i="5"/>
  <c r="S26" i="5"/>
  <c r="K196" i="13"/>
  <c r="M196" i="13" s="1"/>
  <c r="I201" i="13"/>
  <c r="J201" i="13" s="1"/>
  <c r="N26" i="5"/>
  <c r="Q24" i="5"/>
  <c r="I199" i="13"/>
  <c r="J199" i="13" s="1"/>
  <c r="Y115" i="5"/>
  <c r="S24" i="5"/>
  <c r="K199" i="13"/>
  <c r="M199" i="13" s="1"/>
  <c r="X25" i="5"/>
  <c r="O200" i="13" s="1"/>
  <c r="P200" i="13" s="1"/>
  <c r="I106" i="13"/>
  <c r="N34" i="5"/>
  <c r="N24" i="5"/>
  <c r="I193" i="13"/>
  <c r="J193" i="13" s="1"/>
  <c r="Q18" i="5"/>
  <c r="K106" i="13"/>
  <c r="M106" i="13" s="1"/>
  <c r="S34" i="5"/>
  <c r="X15" i="5"/>
  <c r="O190" i="13" s="1"/>
  <c r="P190" i="13" s="1"/>
  <c r="I209" i="13"/>
  <c r="J209" i="13" s="1"/>
  <c r="N18" i="5"/>
  <c r="I122" i="13"/>
  <c r="L122" i="13" s="1"/>
  <c r="I112" i="13"/>
  <c r="L112" i="13" s="1"/>
  <c r="X35" i="5"/>
  <c r="O210" i="13" s="1"/>
  <c r="P210" i="13" s="1"/>
  <c r="X20" i="5"/>
  <c r="Y20" i="5" s="1"/>
  <c r="AC90" i="5"/>
  <c r="AC31" i="5" s="1"/>
  <c r="Y90" i="5"/>
  <c r="X31" i="5"/>
  <c r="O119" i="13" s="1"/>
  <c r="P119" i="13" s="1"/>
  <c r="Y64" i="5"/>
  <c r="AC64" i="5"/>
  <c r="X27" i="5"/>
  <c r="Y27" i="5" s="1"/>
  <c r="AC63" i="5"/>
  <c r="Y63" i="5"/>
  <c r="Y94" i="5"/>
  <c r="AC94" i="5"/>
  <c r="AD61" i="5"/>
  <c r="AH61" i="5"/>
  <c r="AM58" i="5"/>
  <c r="AI58" i="5"/>
  <c r="Y65" i="5"/>
  <c r="AC65" i="5"/>
  <c r="AC59" i="5"/>
  <c r="Y59" i="5"/>
  <c r="AM62" i="5"/>
  <c r="AI62" i="5"/>
  <c r="AR60" i="5"/>
  <c r="AN60" i="5"/>
  <c r="AH92" i="5"/>
  <c r="AD92" i="5"/>
  <c r="AH116" i="5"/>
  <c r="AD116" i="5"/>
  <c r="AD89" i="5"/>
  <c r="AH89" i="5"/>
  <c r="Y87" i="5"/>
  <c r="AC87" i="5"/>
  <c r="AC28" i="5" s="1"/>
  <c r="AD28" i="5" s="1"/>
  <c r="AI88" i="5"/>
  <c r="AM88" i="5"/>
  <c r="Y91" i="5"/>
  <c r="AC91" i="5"/>
  <c r="AC32" i="5" s="1"/>
  <c r="AD123" i="5"/>
  <c r="AH123" i="5"/>
  <c r="AD119" i="5"/>
  <c r="AH119" i="5"/>
  <c r="AR118" i="5"/>
  <c r="AN118" i="5"/>
  <c r="AC121" i="5"/>
  <c r="Y121" i="5"/>
  <c r="AC117" i="5"/>
  <c r="Y117" i="5"/>
  <c r="AM120" i="5"/>
  <c r="AI120" i="5"/>
  <c r="AD122" i="5"/>
  <c r="AH122" i="5"/>
  <c r="X23" i="5"/>
  <c r="O198" i="13" s="1"/>
  <c r="P198" i="13" s="1"/>
  <c r="Y86" i="5"/>
  <c r="AC86" i="5"/>
  <c r="K195" i="13"/>
  <c r="L195" i="13" s="1"/>
  <c r="Y78" i="5"/>
  <c r="AC78" i="5"/>
  <c r="X33" i="5"/>
  <c r="Y33" i="5" s="1"/>
  <c r="X17" i="5"/>
  <c r="O105" i="13" s="1"/>
  <c r="P105" i="13" s="1"/>
  <c r="AI74" i="5"/>
  <c r="AM74" i="5"/>
  <c r="AH115" i="5"/>
  <c r="AD115" i="5"/>
  <c r="AD80" i="5"/>
  <c r="AH80" i="5"/>
  <c r="AH79" i="5"/>
  <c r="AD79" i="5"/>
  <c r="AH84" i="5"/>
  <c r="AD84" i="5"/>
  <c r="X29" i="5"/>
  <c r="O117" i="13" s="1"/>
  <c r="P117" i="13" s="1"/>
  <c r="AD52" i="5"/>
  <c r="AH52" i="5"/>
  <c r="K116" i="13"/>
  <c r="M116" i="13" s="1"/>
  <c r="S28" i="5"/>
  <c r="S21" i="5"/>
  <c r="K109" i="13"/>
  <c r="M109" i="13" s="1"/>
  <c r="Y111" i="5"/>
  <c r="AC111" i="5"/>
  <c r="AH56" i="5"/>
  <c r="AD56" i="5"/>
  <c r="AH51" i="5"/>
  <c r="AD51" i="5"/>
  <c r="AD55" i="5"/>
  <c r="AH55" i="5"/>
  <c r="AC46" i="5"/>
  <c r="AC16" i="5" s="1"/>
  <c r="Y46" i="5"/>
  <c r="Y113" i="5"/>
  <c r="AC113" i="5"/>
  <c r="AD76" i="5"/>
  <c r="AH76" i="5"/>
  <c r="AC103" i="5"/>
  <c r="Y103" i="5"/>
  <c r="AH107" i="5"/>
  <c r="AD107" i="5"/>
  <c r="AN106" i="5"/>
  <c r="AR106" i="5"/>
  <c r="AH104" i="5"/>
  <c r="AD104" i="5"/>
  <c r="AH83" i="5"/>
  <c r="AD83" i="5"/>
  <c r="AH75" i="5"/>
  <c r="AD75" i="5"/>
  <c r="Y109" i="5"/>
  <c r="AC109" i="5"/>
  <c r="AC112" i="5"/>
  <c r="Y112" i="5"/>
  <c r="AC45" i="5"/>
  <c r="AC15" i="5" s="1"/>
  <c r="Y45" i="5"/>
  <c r="AD172" i="5"/>
  <c r="AH172" i="5"/>
  <c r="AC77" i="5"/>
  <c r="Y77" i="5"/>
  <c r="Y48" i="5"/>
  <c r="AC48" i="5"/>
  <c r="AC53" i="5"/>
  <c r="Y53" i="5"/>
  <c r="AI82" i="5"/>
  <c r="AM82" i="5"/>
  <c r="AD180" i="5"/>
  <c r="AH180" i="5"/>
  <c r="AC54" i="5"/>
  <c r="AC24" i="5" s="1"/>
  <c r="Y54" i="5"/>
  <c r="Y57" i="5"/>
  <c r="AC57" i="5"/>
  <c r="X24" i="5"/>
  <c r="O112" i="13" s="1"/>
  <c r="P112" i="13" s="1"/>
  <c r="X32" i="5"/>
  <c r="O207" i="13" s="1"/>
  <c r="P207" i="13" s="1"/>
  <c r="AD47" i="5"/>
  <c r="AH47" i="5"/>
  <c r="S20" i="5"/>
  <c r="K108" i="13"/>
  <c r="M108" i="13" s="1"/>
  <c r="AR110" i="5"/>
  <c r="AN110" i="5"/>
  <c r="Y108" i="5"/>
  <c r="AC108" i="5"/>
  <c r="AC85" i="5"/>
  <c r="Y85" i="5"/>
  <c r="AD164" i="5"/>
  <c r="AH164" i="5"/>
  <c r="AC105" i="5"/>
  <c r="Y105" i="5"/>
  <c r="AC49" i="5"/>
  <c r="Y49" i="5"/>
  <c r="X19" i="5"/>
  <c r="AC81" i="5"/>
  <c r="Y81" i="5"/>
  <c r="AC50" i="5"/>
  <c r="Y50" i="5"/>
  <c r="P86" i="13"/>
  <c r="AE35" i="4"/>
  <c r="L245" i="4" s="1"/>
  <c r="AC35" i="4"/>
  <c r="Y28" i="4"/>
  <c r="W28" i="4"/>
  <c r="Z22" i="4"/>
  <c r="AB22" i="4"/>
  <c r="AB26" i="4"/>
  <c r="Z26" i="4"/>
  <c r="Y20" i="4"/>
  <c r="H251" i="4" s="1"/>
  <c r="W20" i="4"/>
  <c r="Z34" i="4"/>
  <c r="AB34" i="4"/>
  <c r="J244" i="4" s="1"/>
  <c r="AB30" i="4"/>
  <c r="Z30" i="4"/>
  <c r="AE31" i="4"/>
  <c r="AC31" i="4"/>
  <c r="Y24" i="4"/>
  <c r="W24" i="4"/>
  <c r="W16" i="4"/>
  <c r="Y16" i="4"/>
  <c r="AE15" i="4"/>
  <c r="L247" i="4" s="1"/>
  <c r="AC15" i="4"/>
  <c r="AE27" i="4"/>
  <c r="AC27" i="4"/>
  <c r="AE23" i="4"/>
  <c r="AC23" i="4"/>
  <c r="Y32" i="4"/>
  <c r="W32" i="4"/>
  <c r="Z18" i="4"/>
  <c r="AB18" i="4"/>
  <c r="J249" i="4" s="1"/>
  <c r="AC19" i="4"/>
  <c r="AE19" i="4"/>
  <c r="L250" i="4" s="1"/>
  <c r="AR114" i="5"/>
  <c r="AN114" i="5"/>
  <c r="AK25" i="4"/>
  <c r="AI25" i="4"/>
  <c r="AB203" i="4"/>
  <c r="AC203" i="4" s="1"/>
  <c r="L206" i="13"/>
  <c r="L190" i="13"/>
  <c r="V36" i="4"/>
  <c r="W36" i="4" s="1"/>
  <c r="L198" i="13"/>
  <c r="Y191" i="4"/>
  <c r="H320" i="4" s="1"/>
  <c r="W191" i="4"/>
  <c r="Q90" i="13"/>
  <c r="R90" i="13" s="1"/>
  <c r="S36" i="4"/>
  <c r="Q36" i="4"/>
  <c r="Z14" i="4"/>
  <c r="AB14" i="4"/>
  <c r="J246" i="4" s="1"/>
  <c r="L20" i="13"/>
  <c r="L29" i="13"/>
  <c r="M33" i="13"/>
  <c r="M29" i="13"/>
  <c r="L18" i="13"/>
  <c r="M31" i="13"/>
  <c r="L31" i="13"/>
  <c r="M25" i="13"/>
  <c r="L25" i="13"/>
  <c r="K24" i="13"/>
  <c r="M15" i="13"/>
  <c r="L15" i="13"/>
  <c r="M35" i="13"/>
  <c r="L35" i="13"/>
  <c r="M23" i="13"/>
  <c r="L23" i="13"/>
  <c r="K21" i="13"/>
  <c r="M16" i="13"/>
  <c r="L16" i="13"/>
  <c r="M32" i="13"/>
  <c r="L32" i="13"/>
  <c r="Y16" i="5"/>
  <c r="O116" i="13"/>
  <c r="Y28" i="5"/>
  <c r="AI144" i="5"/>
  <c r="AM144" i="5"/>
  <c r="AI166" i="5"/>
  <c r="AM166" i="5"/>
  <c r="AD199" i="5"/>
  <c r="AH199" i="5"/>
  <c r="AH145" i="5"/>
  <c r="AD145" i="5"/>
  <c r="Y171" i="5"/>
  <c r="AC171" i="5"/>
  <c r="AH146" i="5"/>
  <c r="AD146" i="5"/>
  <c r="Y163" i="5"/>
  <c r="AC163" i="5"/>
  <c r="AH165" i="5"/>
  <c r="AD165" i="5"/>
  <c r="N211" i="5"/>
  <c r="L194" i="13"/>
  <c r="AH170" i="5"/>
  <c r="AD170" i="5"/>
  <c r="AC200" i="5"/>
  <c r="Y200" i="5"/>
  <c r="J109" i="13"/>
  <c r="L123" i="13"/>
  <c r="J123" i="13"/>
  <c r="J103" i="13"/>
  <c r="L103" i="13"/>
  <c r="L105" i="13"/>
  <c r="J105" i="13"/>
  <c r="J115" i="13"/>
  <c r="L115" i="13"/>
  <c r="AH190" i="5"/>
  <c r="AD190" i="5"/>
  <c r="AC196" i="5"/>
  <c r="Y196" i="5"/>
  <c r="AC151" i="5"/>
  <c r="Y151" i="5"/>
  <c r="X34" i="5"/>
  <c r="AC208" i="5"/>
  <c r="Y208" i="5"/>
  <c r="AD176" i="5"/>
  <c r="AH176" i="5"/>
  <c r="AD191" i="5"/>
  <c r="AH191" i="5"/>
  <c r="AH161" i="5"/>
  <c r="AD161" i="5"/>
  <c r="AI174" i="5"/>
  <c r="AM174" i="5"/>
  <c r="AH149" i="5"/>
  <c r="AD149" i="5"/>
  <c r="L119" i="13"/>
  <c r="J119" i="13"/>
  <c r="L113" i="13"/>
  <c r="J113" i="13"/>
  <c r="L107" i="13"/>
  <c r="J107" i="13"/>
  <c r="AH181" i="5"/>
  <c r="AD181" i="5"/>
  <c r="AH138" i="5"/>
  <c r="AD138" i="5"/>
  <c r="AC135" i="5"/>
  <c r="Y135" i="5"/>
  <c r="X18" i="5"/>
  <c r="AH150" i="5"/>
  <c r="AD150" i="5"/>
  <c r="Y167" i="5"/>
  <c r="AC167" i="5"/>
  <c r="AR140" i="5"/>
  <c r="AN140" i="5"/>
  <c r="AH202" i="5"/>
  <c r="AD202" i="5"/>
  <c r="AI136" i="5"/>
  <c r="AM136" i="5"/>
  <c r="AC204" i="5"/>
  <c r="Y204" i="5"/>
  <c r="AD207" i="5"/>
  <c r="AH207" i="5"/>
  <c r="L121" i="13"/>
  <c r="J121" i="13"/>
  <c r="AC143" i="5"/>
  <c r="Y143" i="5"/>
  <c r="X26" i="5"/>
  <c r="L202" i="13"/>
  <c r="L210" i="13"/>
  <c r="AD173" i="5"/>
  <c r="AH173" i="5"/>
  <c r="AH197" i="5"/>
  <c r="AD197" i="5"/>
  <c r="AH137" i="5"/>
  <c r="AD137" i="5"/>
  <c r="AH178" i="5"/>
  <c r="AD178" i="5"/>
  <c r="AH193" i="5"/>
  <c r="AD193" i="5"/>
  <c r="AH194" i="5"/>
  <c r="AD194" i="5"/>
  <c r="AH142" i="5"/>
  <c r="AD142" i="5"/>
  <c r="J110" i="13"/>
  <c r="L110" i="13"/>
  <c r="Y179" i="5"/>
  <c r="AC179" i="5"/>
  <c r="AH134" i="5"/>
  <c r="AD134" i="5"/>
  <c r="AH133" i="5"/>
  <c r="AD133" i="5"/>
  <c r="AH198" i="5"/>
  <c r="AD198" i="5"/>
  <c r="AC147" i="5"/>
  <c r="Y147" i="5"/>
  <c r="X30" i="5"/>
  <c r="AH205" i="5"/>
  <c r="AD205" i="5"/>
  <c r="AR132" i="5"/>
  <c r="AN132" i="5"/>
  <c r="AH177" i="5"/>
  <c r="AD177" i="5"/>
  <c r="AD169" i="5"/>
  <c r="AH169" i="5"/>
  <c r="L120" i="13"/>
  <c r="J120" i="13"/>
  <c r="L117" i="13"/>
  <c r="J117" i="13"/>
  <c r="J118" i="13"/>
  <c r="L118" i="13"/>
  <c r="AI152" i="5"/>
  <c r="AM152" i="5"/>
  <c r="AM203" i="5"/>
  <c r="AI203" i="5"/>
  <c r="AC192" i="5"/>
  <c r="Y192" i="5"/>
  <c r="AC139" i="5"/>
  <c r="Y139" i="5"/>
  <c r="X22" i="5"/>
  <c r="J116" i="13"/>
  <c r="J108" i="13"/>
  <c r="AH141" i="5"/>
  <c r="AD141" i="5"/>
  <c r="AD195" i="5"/>
  <c r="AH195" i="5"/>
  <c r="AH209" i="5"/>
  <c r="AD209" i="5"/>
  <c r="AH201" i="5"/>
  <c r="AD201" i="5"/>
  <c r="Y175" i="5"/>
  <c r="AC175" i="5"/>
  <c r="AH162" i="5"/>
  <c r="AD162" i="5"/>
  <c r="L111" i="13"/>
  <c r="J111" i="13"/>
  <c r="X21" i="5"/>
  <c r="O196" i="13" s="1"/>
  <c r="AH206" i="5"/>
  <c r="AD206" i="5"/>
  <c r="AD168" i="5"/>
  <c r="AH168" i="5"/>
  <c r="Y225" i="4"/>
  <c r="H336" i="4" s="1"/>
  <c r="W225" i="4"/>
  <c r="Z220" i="4"/>
  <c r="AB220" i="4"/>
  <c r="J332" i="4" s="1"/>
  <c r="AB231" i="4"/>
  <c r="Z231" i="4"/>
  <c r="AE237" i="4"/>
  <c r="AC237" i="4"/>
  <c r="W219" i="4"/>
  <c r="Y219" i="4"/>
  <c r="H331" i="4" s="1"/>
  <c r="Y226" i="4"/>
  <c r="W226" i="4"/>
  <c r="AB239" i="4"/>
  <c r="J329" i="4" s="1"/>
  <c r="Z239" i="4"/>
  <c r="W227" i="4"/>
  <c r="Y227" i="4"/>
  <c r="Z228" i="4"/>
  <c r="AB228" i="4"/>
  <c r="Z236" i="4"/>
  <c r="AB236" i="4"/>
  <c r="Y230" i="4"/>
  <c r="W230" i="4"/>
  <c r="Y229" i="4"/>
  <c r="W229" i="4"/>
  <c r="Y221" i="4"/>
  <c r="W221" i="4"/>
  <c r="Y234" i="4"/>
  <c r="W234" i="4"/>
  <c r="AB223" i="4"/>
  <c r="J334" i="4" s="1"/>
  <c r="Z223" i="4"/>
  <c r="W235" i="4"/>
  <c r="Y235" i="4"/>
  <c r="Z232" i="4"/>
  <c r="AB232" i="4"/>
  <c r="Y222" i="4"/>
  <c r="H333" i="4" s="1"/>
  <c r="W222" i="4"/>
  <c r="Y238" i="4"/>
  <c r="H328" i="4" s="1"/>
  <c r="W238" i="4"/>
  <c r="Z233" i="4"/>
  <c r="AB233" i="4"/>
  <c r="Z224" i="4"/>
  <c r="AB224" i="4"/>
  <c r="J335" i="4" s="1"/>
  <c r="W199" i="4"/>
  <c r="Y199" i="4"/>
  <c r="W200" i="4"/>
  <c r="Y200" i="4"/>
  <c r="Y197" i="4"/>
  <c r="W197" i="4"/>
  <c r="W205" i="4"/>
  <c r="Y205" i="4"/>
  <c r="W209" i="4"/>
  <c r="Y209" i="4"/>
  <c r="H316" i="4" s="1"/>
  <c r="Y202" i="4"/>
  <c r="W202" i="4"/>
  <c r="W207" i="4"/>
  <c r="Y207" i="4"/>
  <c r="Y194" i="4"/>
  <c r="H322" i="4" s="1"/>
  <c r="W194" i="4"/>
  <c r="W192" i="4"/>
  <c r="Y192" i="4"/>
  <c r="W208" i="4"/>
  <c r="Y208" i="4"/>
  <c r="Y201" i="4"/>
  <c r="W201" i="4"/>
  <c r="Y210" i="4"/>
  <c r="H317" i="4" s="1"/>
  <c r="W210" i="4"/>
  <c r="Y198" i="4"/>
  <c r="W198" i="4"/>
  <c r="AB196" i="4"/>
  <c r="J324" i="4" s="1"/>
  <c r="Z196" i="4"/>
  <c r="Y190" i="4"/>
  <c r="H319" i="4" s="1"/>
  <c r="W190" i="4"/>
  <c r="W193" i="4"/>
  <c r="Y193" i="4"/>
  <c r="H321" i="4" s="1"/>
  <c r="AC195" i="4"/>
  <c r="AE195" i="4"/>
  <c r="L323" i="4" s="1"/>
  <c r="AB204" i="4"/>
  <c r="Z204" i="4"/>
  <c r="Y206" i="4"/>
  <c r="W206" i="4"/>
  <c r="AC165" i="4"/>
  <c r="AE165" i="4"/>
  <c r="L310" i="4" s="1"/>
  <c r="Y164" i="4"/>
  <c r="H309" i="4" s="1"/>
  <c r="W164" i="4"/>
  <c r="Z179" i="4"/>
  <c r="AB179" i="4"/>
  <c r="W169" i="4"/>
  <c r="Y169" i="4"/>
  <c r="W162" i="4"/>
  <c r="Y162" i="4"/>
  <c r="H308" i="4" s="1"/>
  <c r="AB166" i="4"/>
  <c r="J311" i="4" s="1"/>
  <c r="Z166" i="4"/>
  <c r="Z171" i="4"/>
  <c r="AB171" i="4"/>
  <c r="AC173" i="4"/>
  <c r="AE173" i="4"/>
  <c r="W170" i="4"/>
  <c r="Y170" i="4"/>
  <c r="Y180" i="4"/>
  <c r="H304" i="4" s="1"/>
  <c r="W180" i="4"/>
  <c r="AB178" i="4"/>
  <c r="Z178" i="4"/>
  <c r="AB174" i="4"/>
  <c r="Z174" i="4"/>
  <c r="Z163" i="4"/>
  <c r="AB163" i="4"/>
  <c r="Z175" i="4"/>
  <c r="AB175" i="4"/>
  <c r="Y168" i="4"/>
  <c r="W168" i="4"/>
  <c r="Y172" i="4"/>
  <c r="W172" i="4"/>
  <c r="Y176" i="4"/>
  <c r="W176" i="4"/>
  <c r="Z167" i="4"/>
  <c r="AB167" i="4"/>
  <c r="J312" i="4" s="1"/>
  <c r="Z177" i="4"/>
  <c r="AB177" i="4"/>
  <c r="AC181" i="4"/>
  <c r="AE181" i="4"/>
  <c r="L305" i="4" s="1"/>
  <c r="W161" i="4"/>
  <c r="Y161" i="4"/>
  <c r="H307" i="4" s="1"/>
  <c r="AF137" i="4"/>
  <c r="AH137" i="4"/>
  <c r="N299" i="4" s="1"/>
  <c r="W148" i="4"/>
  <c r="Y148" i="4"/>
  <c r="AC144" i="4"/>
  <c r="AE144" i="4"/>
  <c r="Z140" i="4"/>
  <c r="AB140" i="4"/>
  <c r="W139" i="4"/>
  <c r="Y139" i="4"/>
  <c r="AF149" i="4"/>
  <c r="AH149" i="4"/>
  <c r="Y134" i="4"/>
  <c r="W134" i="4"/>
  <c r="Y146" i="4"/>
  <c r="W146" i="4"/>
  <c r="W151" i="4"/>
  <c r="Y151" i="4"/>
  <c r="H292" i="4" s="1"/>
  <c r="Z145" i="4"/>
  <c r="AB145" i="4"/>
  <c r="AF133" i="4"/>
  <c r="AH133" i="4"/>
  <c r="N296" i="4" s="1"/>
  <c r="W143" i="4"/>
  <c r="Y143" i="4"/>
  <c r="Z152" i="4"/>
  <c r="AB152" i="4"/>
  <c r="J293" i="4" s="1"/>
  <c r="W135" i="4"/>
  <c r="Y135" i="4"/>
  <c r="H297" i="4" s="1"/>
  <c r="W147" i="4"/>
  <c r="Y147" i="4"/>
  <c r="Z136" i="4"/>
  <c r="AB136" i="4"/>
  <c r="J298" i="4" s="1"/>
  <c r="Y150" i="4"/>
  <c r="W150" i="4"/>
  <c r="AC132" i="4"/>
  <c r="AE132" i="4"/>
  <c r="L295" i="4" s="1"/>
  <c r="Y142" i="4"/>
  <c r="W142" i="4"/>
  <c r="Z141" i="4"/>
  <c r="AB141" i="4"/>
  <c r="Y138" i="4"/>
  <c r="H300" i="4" s="1"/>
  <c r="W138" i="4"/>
  <c r="AC103" i="4"/>
  <c r="AE103" i="4"/>
  <c r="L283" i="4" s="1"/>
  <c r="W107" i="4"/>
  <c r="Y107" i="4"/>
  <c r="H286" i="4" s="1"/>
  <c r="Z104" i="4"/>
  <c r="AB104" i="4"/>
  <c r="J284" i="4" s="1"/>
  <c r="Z121" i="4"/>
  <c r="AB121" i="4"/>
  <c r="Z109" i="4"/>
  <c r="AB109" i="4"/>
  <c r="J288" i="4" s="1"/>
  <c r="Z120" i="4"/>
  <c r="AB120" i="4"/>
  <c r="AC119" i="4"/>
  <c r="AE119" i="4"/>
  <c r="W118" i="4"/>
  <c r="Y118" i="4"/>
  <c r="AC111" i="4"/>
  <c r="AE111" i="4"/>
  <c r="Z117" i="4"/>
  <c r="AB117" i="4"/>
  <c r="W106" i="4"/>
  <c r="Y106" i="4"/>
  <c r="H285" i="4" s="1"/>
  <c r="W114" i="4"/>
  <c r="Y114" i="4"/>
  <c r="W123" i="4"/>
  <c r="Y123" i="4"/>
  <c r="H281" i="4" s="1"/>
  <c r="Z116" i="4"/>
  <c r="AB116" i="4"/>
  <c r="W110" i="4"/>
  <c r="Y110" i="4"/>
  <c r="W122" i="4"/>
  <c r="Y122" i="4"/>
  <c r="H280" i="4" s="1"/>
  <c r="Z113" i="4"/>
  <c r="AB113" i="4"/>
  <c r="Z112" i="4"/>
  <c r="AB112" i="4"/>
  <c r="Z108" i="4"/>
  <c r="AB108" i="4"/>
  <c r="J287" i="4" s="1"/>
  <c r="W115" i="4"/>
  <c r="Y115" i="4"/>
  <c r="Z105" i="4"/>
  <c r="AB105" i="4"/>
  <c r="AB76" i="4"/>
  <c r="Z76" i="4"/>
  <c r="Z83" i="4"/>
  <c r="AB83" i="4"/>
  <c r="Y81" i="4"/>
  <c r="W81" i="4"/>
  <c r="AE94" i="4"/>
  <c r="L269" i="4" s="1"/>
  <c r="AC94" i="4"/>
  <c r="Z87" i="4"/>
  <c r="AB87" i="4"/>
  <c r="Z75" i="4"/>
  <c r="AB75" i="4"/>
  <c r="J272" i="4" s="1"/>
  <c r="AE82" i="4"/>
  <c r="AC82" i="4"/>
  <c r="AE86" i="4"/>
  <c r="AC86" i="4"/>
  <c r="AE78" i="4"/>
  <c r="L274" i="4" s="1"/>
  <c r="AC78" i="4"/>
  <c r="W89" i="4"/>
  <c r="Y89" i="4"/>
  <c r="Z91" i="4"/>
  <c r="AB91" i="4"/>
  <c r="AB80" i="4"/>
  <c r="J276" i="4" s="1"/>
  <c r="Z80" i="4"/>
  <c r="W93" i="4"/>
  <c r="Y93" i="4"/>
  <c r="H268" i="4" s="1"/>
  <c r="AE74" i="4"/>
  <c r="L271" i="4" s="1"/>
  <c r="AC74" i="4"/>
  <c r="AB79" i="4"/>
  <c r="J275" i="4" s="1"/>
  <c r="Z79" i="4"/>
  <c r="AE90" i="4"/>
  <c r="AC90" i="4"/>
  <c r="W77" i="4"/>
  <c r="Y77" i="4"/>
  <c r="H273" i="4" s="1"/>
  <c r="AB84" i="4"/>
  <c r="Z84" i="4"/>
  <c r="AB88" i="4"/>
  <c r="Z88" i="4"/>
  <c r="W85" i="4"/>
  <c r="Y85" i="4"/>
  <c r="AB92" i="4"/>
  <c r="Z92" i="4"/>
  <c r="O92" i="13"/>
  <c r="P92" i="13" s="1"/>
  <c r="O63" i="13"/>
  <c r="P63" i="13" s="1"/>
  <c r="Y63" i="4"/>
  <c r="W63" i="4"/>
  <c r="Q94" i="13"/>
  <c r="R94" i="13" s="1"/>
  <c r="Q65" i="13"/>
  <c r="R65" i="13" s="1"/>
  <c r="AB65" i="4"/>
  <c r="J257" i="4" s="1"/>
  <c r="Z65" i="4"/>
  <c r="M208" i="13"/>
  <c r="L208" i="13"/>
  <c r="L92" i="13"/>
  <c r="M92" i="13"/>
  <c r="O84" i="13"/>
  <c r="P84" i="13" s="1"/>
  <c r="O55" i="13"/>
  <c r="P55" i="13" s="1"/>
  <c r="Y55" i="4"/>
  <c r="W55" i="4"/>
  <c r="L55" i="13"/>
  <c r="M55" i="13"/>
  <c r="K176" i="13"/>
  <c r="K89" i="13"/>
  <c r="K60" i="13"/>
  <c r="V60" i="4"/>
  <c r="K205" i="13"/>
  <c r="S60" i="4"/>
  <c r="Q60" i="4"/>
  <c r="O76" i="13"/>
  <c r="P76" i="13" s="1"/>
  <c r="O47" i="13"/>
  <c r="P47" i="13" s="1"/>
  <c r="Y47" i="4"/>
  <c r="W47" i="4"/>
  <c r="L47" i="13"/>
  <c r="M47" i="13"/>
  <c r="M83" i="13"/>
  <c r="L83" i="13"/>
  <c r="M91" i="13"/>
  <c r="L91" i="13"/>
  <c r="M50" i="13"/>
  <c r="L50" i="13"/>
  <c r="M204" i="13"/>
  <c r="L204" i="13"/>
  <c r="M88" i="13"/>
  <c r="L88" i="13"/>
  <c r="Q82" i="13"/>
  <c r="R82" i="13" s="1"/>
  <c r="Q53" i="13"/>
  <c r="R53" i="13" s="1"/>
  <c r="AB53" i="4"/>
  <c r="Z53" i="4"/>
  <c r="O87" i="13"/>
  <c r="P87" i="13" s="1"/>
  <c r="O58" i="13"/>
  <c r="P58" i="13" s="1"/>
  <c r="Y58" i="4"/>
  <c r="W58" i="4"/>
  <c r="O203" i="13"/>
  <c r="M62" i="13"/>
  <c r="L62" i="13"/>
  <c r="K164" i="13"/>
  <c r="K77" i="13"/>
  <c r="K48" i="13"/>
  <c r="V48" i="4"/>
  <c r="F261" i="4" s="1"/>
  <c r="S48" i="4"/>
  <c r="Q48" i="4"/>
  <c r="K193" i="13"/>
  <c r="L59" i="13"/>
  <c r="M59" i="13"/>
  <c r="K168" i="13"/>
  <c r="K81" i="13"/>
  <c r="K52" i="13"/>
  <c r="V52" i="4"/>
  <c r="K197" i="13"/>
  <c r="S52" i="4"/>
  <c r="Q52" i="4"/>
  <c r="O80" i="13"/>
  <c r="P80" i="13" s="1"/>
  <c r="O51" i="13"/>
  <c r="P51" i="13" s="1"/>
  <c r="Y51" i="4"/>
  <c r="H264" i="4" s="1"/>
  <c r="W51" i="4"/>
  <c r="L51" i="13"/>
  <c r="M51" i="13"/>
  <c r="M179" i="13"/>
  <c r="L179" i="13"/>
  <c r="M200" i="13"/>
  <c r="L200" i="13"/>
  <c r="M84" i="13"/>
  <c r="L84" i="13"/>
  <c r="M58" i="13"/>
  <c r="L58" i="13"/>
  <c r="K180" i="13"/>
  <c r="K93" i="13"/>
  <c r="K64" i="13"/>
  <c r="V64" i="4"/>
  <c r="F256" i="4" s="1"/>
  <c r="S64" i="4"/>
  <c r="Q64" i="4"/>
  <c r="K209" i="13"/>
  <c r="M192" i="13"/>
  <c r="L192" i="13"/>
  <c r="M76" i="13"/>
  <c r="L76" i="13"/>
  <c r="O83" i="13"/>
  <c r="P83" i="13" s="1"/>
  <c r="O54" i="13"/>
  <c r="P54" i="13" s="1"/>
  <c r="Y54" i="4"/>
  <c r="W54" i="4"/>
  <c r="M170" i="13"/>
  <c r="L170" i="13"/>
  <c r="Q49" i="13"/>
  <c r="R49" i="13" s="1"/>
  <c r="AB49" i="4"/>
  <c r="J262" i="4" s="1"/>
  <c r="Z49" i="4"/>
  <c r="O91" i="13"/>
  <c r="P91" i="13" s="1"/>
  <c r="O62" i="13"/>
  <c r="P62" i="13" s="1"/>
  <c r="Y62" i="4"/>
  <c r="H372" i="4" s="1"/>
  <c r="H374" i="4" s="1"/>
  <c r="W62" i="4"/>
  <c r="M178" i="13"/>
  <c r="L178" i="13"/>
  <c r="M79" i="13"/>
  <c r="L79" i="13"/>
  <c r="M175" i="13"/>
  <c r="L175" i="13"/>
  <c r="M167" i="13"/>
  <c r="L167" i="13"/>
  <c r="L63" i="13"/>
  <c r="M63" i="13"/>
  <c r="M87" i="13"/>
  <c r="L87" i="13"/>
  <c r="M54" i="13"/>
  <c r="L54" i="13"/>
  <c r="O88" i="13"/>
  <c r="P88" i="13" s="1"/>
  <c r="O59" i="13"/>
  <c r="P59" i="13" s="1"/>
  <c r="Y59" i="4"/>
  <c r="W59" i="4"/>
  <c r="M80" i="13"/>
  <c r="L80" i="13"/>
  <c r="K172" i="13"/>
  <c r="K85" i="13"/>
  <c r="K56" i="13"/>
  <c r="V56" i="4"/>
  <c r="S56" i="4"/>
  <c r="Q56" i="4"/>
  <c r="K201" i="13"/>
  <c r="M171" i="13"/>
  <c r="L171" i="13"/>
  <c r="M174" i="13"/>
  <c r="L174" i="13"/>
  <c r="Q61" i="13"/>
  <c r="R61" i="13" s="1"/>
  <c r="AB61" i="4"/>
  <c r="Z61" i="4"/>
  <c r="M163" i="13"/>
  <c r="L163" i="13"/>
  <c r="L207" i="13"/>
  <c r="M207" i="13"/>
  <c r="O79" i="13"/>
  <c r="P79" i="13" s="1"/>
  <c r="O50" i="13"/>
  <c r="P50" i="13" s="1"/>
  <c r="Y50" i="4"/>
  <c r="H263" i="4" s="1"/>
  <c r="W50" i="4"/>
  <c r="M166" i="13"/>
  <c r="L166" i="13"/>
  <c r="L75" i="13"/>
  <c r="M75" i="13"/>
  <c r="L162" i="13"/>
  <c r="M162" i="13"/>
  <c r="O46" i="13"/>
  <c r="P46" i="13" s="1"/>
  <c r="W46" i="4"/>
  <c r="O75" i="13"/>
  <c r="P75" i="13" s="1"/>
  <c r="Y46" i="4"/>
  <c r="H260" i="4" s="1"/>
  <c r="L46" i="13"/>
  <c r="M46" i="13"/>
  <c r="Q45" i="13"/>
  <c r="R45" i="13" s="1"/>
  <c r="AB45" i="4"/>
  <c r="J259" i="4" s="1"/>
  <c r="Q74" i="13"/>
  <c r="R74" i="13" s="1"/>
  <c r="Z45" i="4"/>
  <c r="AC75" i="6"/>
  <c r="W114" i="6"/>
  <c r="Y114" i="6"/>
  <c r="AA116" i="7" s="1"/>
  <c r="AB116" i="7" s="1"/>
  <c r="AD116" i="7" s="1"/>
  <c r="AE116" i="7" s="1"/>
  <c r="W122" i="6"/>
  <c r="Y122" i="6"/>
  <c r="AA124" i="7" s="1"/>
  <c r="AB124" i="7" s="1"/>
  <c r="AD124" i="7" s="1"/>
  <c r="AE124" i="7" s="1"/>
  <c r="W106" i="6"/>
  <c r="Y106" i="6"/>
  <c r="AA108" i="7" s="1"/>
  <c r="AB108" i="7" s="1"/>
  <c r="AD108" i="7" s="1"/>
  <c r="AE108" i="7" s="1"/>
  <c r="Z119" i="6"/>
  <c r="AB119" i="6"/>
  <c r="AG121" i="7" s="1"/>
  <c r="AH121" i="7" s="1"/>
  <c r="AJ121" i="7" s="1"/>
  <c r="AK121" i="7" s="1"/>
  <c r="Z123" i="6"/>
  <c r="AB123" i="6"/>
  <c r="AG125" i="7" s="1"/>
  <c r="AH125" i="7" s="1"/>
  <c r="AJ125" i="7" s="1"/>
  <c r="AK125" i="7" s="1"/>
  <c r="Z115" i="6"/>
  <c r="AB115" i="6"/>
  <c r="AG117" i="7" s="1"/>
  <c r="AH117" i="7" s="1"/>
  <c r="AJ117" i="7" s="1"/>
  <c r="AK117" i="7" s="1"/>
  <c r="W109" i="6"/>
  <c r="Y109" i="6"/>
  <c r="AA111" i="7" s="1"/>
  <c r="AB111" i="7" s="1"/>
  <c r="AD111" i="7" s="1"/>
  <c r="AE111" i="7" s="1"/>
  <c r="AB120" i="6"/>
  <c r="AG122" i="7" s="1"/>
  <c r="AH122" i="7" s="1"/>
  <c r="AJ122" i="7" s="1"/>
  <c r="AK122" i="7" s="1"/>
  <c r="Z120" i="6"/>
  <c r="AE110" i="6"/>
  <c r="AM112" i="7" s="1"/>
  <c r="AN112" i="7" s="1"/>
  <c r="AP112" i="7" s="1"/>
  <c r="AC110" i="6"/>
  <c r="Z111" i="6"/>
  <c r="AB111" i="6"/>
  <c r="AG113" i="7" s="1"/>
  <c r="AH113" i="7" s="1"/>
  <c r="AJ113" i="7" s="1"/>
  <c r="AK113" i="7" s="1"/>
  <c r="W117" i="6"/>
  <c r="Y117" i="6"/>
  <c r="AA119" i="7" s="1"/>
  <c r="AB119" i="7" s="1"/>
  <c r="AD119" i="7" s="1"/>
  <c r="AE119" i="7" s="1"/>
  <c r="AB116" i="6"/>
  <c r="AG118" i="7" s="1"/>
  <c r="AH118" i="7" s="1"/>
  <c r="AJ118" i="7" s="1"/>
  <c r="AK118" i="7" s="1"/>
  <c r="Z116" i="6"/>
  <c r="AB108" i="6"/>
  <c r="AG110" i="7" s="1"/>
  <c r="AH110" i="7" s="1"/>
  <c r="AJ110" i="7" s="1"/>
  <c r="Z108" i="6"/>
  <c r="W121" i="6"/>
  <c r="Y121" i="6"/>
  <c r="AA123" i="7" s="1"/>
  <c r="AB123" i="7" s="1"/>
  <c r="AD123" i="7" s="1"/>
  <c r="AE123" i="7" s="1"/>
  <c r="Z107" i="6"/>
  <c r="AB107" i="6"/>
  <c r="AG109" i="7" s="1"/>
  <c r="AH109" i="7" s="1"/>
  <c r="AJ109" i="7" s="1"/>
  <c r="AK109" i="7" s="1"/>
  <c r="W113" i="6"/>
  <c r="Y113" i="6"/>
  <c r="AA115" i="7" s="1"/>
  <c r="AB115" i="7" s="1"/>
  <c r="AD115" i="7" s="1"/>
  <c r="AE115" i="7" s="1"/>
  <c r="AB112" i="6"/>
  <c r="AG114" i="7" s="1"/>
  <c r="AH114" i="7" s="1"/>
  <c r="AJ114" i="7" s="1"/>
  <c r="Z112" i="6"/>
  <c r="AB124" i="6"/>
  <c r="AG126" i="7" s="1"/>
  <c r="AH126" i="7" s="1"/>
  <c r="AJ126" i="7" s="1"/>
  <c r="Z124" i="6"/>
  <c r="W125" i="6"/>
  <c r="Y125" i="6"/>
  <c r="AA127" i="7" s="1"/>
  <c r="AB127" i="7" s="1"/>
  <c r="AD127" i="7" s="1"/>
  <c r="AE127" i="7" s="1"/>
  <c r="W105" i="6"/>
  <c r="Y105" i="6"/>
  <c r="AA107" i="7" s="1"/>
  <c r="AB107" i="7" s="1"/>
  <c r="AD107" i="7" s="1"/>
  <c r="AE107" i="7" s="1"/>
  <c r="W89" i="6"/>
  <c r="Y89" i="6"/>
  <c r="AA91" i="7" s="1"/>
  <c r="AB91" i="7" s="1"/>
  <c r="AD91" i="7" s="1"/>
  <c r="AE91" i="7" s="1"/>
  <c r="Y81" i="6"/>
  <c r="AA83" i="7" s="1"/>
  <c r="AB83" i="7" s="1"/>
  <c r="AD83" i="7" s="1"/>
  <c r="AE83" i="7" s="1"/>
  <c r="W81" i="6"/>
  <c r="AB82" i="6"/>
  <c r="AG84" i="7" s="1"/>
  <c r="AH84" i="7" s="1"/>
  <c r="AJ84" i="7" s="1"/>
  <c r="AK84" i="7" s="1"/>
  <c r="Z82" i="6"/>
  <c r="Z95" i="6"/>
  <c r="AB95" i="6"/>
  <c r="AG97" i="7" s="1"/>
  <c r="AH97" i="7" s="1"/>
  <c r="AJ97" i="7" s="1"/>
  <c r="AK97" i="7" s="1"/>
  <c r="Y88" i="6"/>
  <c r="AA90" i="7" s="1"/>
  <c r="AB90" i="7" s="1"/>
  <c r="AD90" i="7" s="1"/>
  <c r="AE90" i="7" s="1"/>
  <c r="W88" i="6"/>
  <c r="AB78" i="6"/>
  <c r="AG80" i="7" s="1"/>
  <c r="AH80" i="7" s="1"/>
  <c r="AJ80" i="7" s="1"/>
  <c r="AK80" i="7" s="1"/>
  <c r="Z78" i="6"/>
  <c r="Y80" i="6"/>
  <c r="AA82" i="7" s="1"/>
  <c r="AB82" i="7" s="1"/>
  <c r="AD82" i="7" s="1"/>
  <c r="AE82" i="7" s="1"/>
  <c r="W80" i="6"/>
  <c r="Y84" i="6"/>
  <c r="AA86" i="7" s="1"/>
  <c r="AB86" i="7" s="1"/>
  <c r="AD86" i="7" s="1"/>
  <c r="AE86" i="7" s="1"/>
  <c r="W84" i="6"/>
  <c r="AB86" i="6"/>
  <c r="AG88" i="7" s="1"/>
  <c r="AH88" i="7" s="1"/>
  <c r="AJ88" i="7" s="1"/>
  <c r="AK88" i="7" s="1"/>
  <c r="Z86" i="6"/>
  <c r="Z79" i="6"/>
  <c r="AB79" i="6"/>
  <c r="AG81" i="7" s="1"/>
  <c r="AH81" i="7" s="1"/>
  <c r="AJ81" i="7" s="1"/>
  <c r="AK81" i="7" s="1"/>
  <c r="AC77" i="6"/>
  <c r="AE77" i="6"/>
  <c r="AM79" i="7" s="1"/>
  <c r="AB94" i="6"/>
  <c r="AG96" i="7" s="1"/>
  <c r="AH96" i="7" s="1"/>
  <c r="AJ96" i="7" s="1"/>
  <c r="Z94" i="6"/>
  <c r="Y92" i="6"/>
  <c r="AA94" i="7" s="1"/>
  <c r="AB94" i="7" s="1"/>
  <c r="AD94" i="7" s="1"/>
  <c r="AE94" i="7" s="1"/>
  <c r="W92" i="6"/>
  <c r="AB90" i="6"/>
  <c r="AG92" i="7" s="1"/>
  <c r="AH92" i="7" s="1"/>
  <c r="AJ92" i="7" s="1"/>
  <c r="AK92" i="7" s="1"/>
  <c r="Z90" i="6"/>
  <c r="Z87" i="6"/>
  <c r="AB87" i="6"/>
  <c r="AG89" i="7" s="1"/>
  <c r="AH89" i="7" s="1"/>
  <c r="AJ89" i="7" s="1"/>
  <c r="AK89" i="7" s="1"/>
  <c r="Y76" i="6"/>
  <c r="AA78" i="7" s="1"/>
  <c r="AB78" i="7" s="1"/>
  <c r="AD78" i="7" s="1"/>
  <c r="AE78" i="7" s="1"/>
  <c r="W76" i="6"/>
  <c r="Z45" i="6"/>
  <c r="AB45" i="6"/>
  <c r="AG47" i="7" s="1"/>
  <c r="W65" i="6"/>
  <c r="Y65" i="6"/>
  <c r="AA67" i="7" s="1"/>
  <c r="W57" i="6"/>
  <c r="Y57" i="6"/>
  <c r="AA59" i="7" s="1"/>
  <c r="AB61" i="6"/>
  <c r="AG63" i="7" s="1"/>
  <c r="Z61" i="6"/>
  <c r="W49" i="6"/>
  <c r="Y49" i="6"/>
  <c r="AA51" i="7" s="1"/>
  <c r="AB53" i="6"/>
  <c r="AG55" i="7" s="1"/>
  <c r="Z53" i="6"/>
  <c r="W56" i="6"/>
  <c r="Y56" i="6"/>
  <c r="AA58" i="7" s="1"/>
  <c r="W52" i="6"/>
  <c r="Y52" i="6"/>
  <c r="AA54" i="7" s="1"/>
  <c r="Z62" i="6"/>
  <c r="AB62" i="6"/>
  <c r="AG64" i="7" s="1"/>
  <c r="Z51" i="6"/>
  <c r="AB51" i="6"/>
  <c r="AG53" i="7" s="1"/>
  <c r="W48" i="6"/>
  <c r="Y48" i="6"/>
  <c r="AA50" i="7" s="1"/>
  <c r="Z54" i="6"/>
  <c r="AB54" i="6"/>
  <c r="AG56" i="7" s="1"/>
  <c r="Z47" i="6"/>
  <c r="AB47" i="6"/>
  <c r="AG49" i="7" s="1"/>
  <c r="Z63" i="6"/>
  <c r="AB63" i="6"/>
  <c r="AG65" i="7" s="1"/>
  <c r="Z55" i="6"/>
  <c r="AB55" i="6"/>
  <c r="AG57" i="7" s="1"/>
  <c r="Z59" i="6"/>
  <c r="AB59" i="6"/>
  <c r="AG61" i="7" s="1"/>
  <c r="AH61" i="7" s="1"/>
  <c r="W60" i="6"/>
  <c r="Y60" i="6"/>
  <c r="AA62" i="7" s="1"/>
  <c r="Z58" i="6"/>
  <c r="AB58" i="6"/>
  <c r="AG60" i="7" s="1"/>
  <c r="Z50" i="6"/>
  <c r="AB50" i="6"/>
  <c r="AG52" i="7" s="1"/>
  <c r="W64" i="6"/>
  <c r="Y64" i="6"/>
  <c r="AA66" i="7" s="1"/>
  <c r="Z46" i="6"/>
  <c r="AB46" i="6"/>
  <c r="AG48" i="7" s="1"/>
  <c r="S81" i="29"/>
  <c r="X81" i="29"/>
  <c r="Q81" i="29"/>
  <c r="S121" i="29"/>
  <c r="X121" i="29"/>
  <c r="Q121" i="29"/>
  <c r="AH84" i="29"/>
  <c r="AD84" i="29"/>
  <c r="AH80" i="29"/>
  <c r="AD80" i="29"/>
  <c r="X91" i="29"/>
  <c r="Q91" i="29"/>
  <c r="S91" i="29"/>
  <c r="S93" i="29"/>
  <c r="X93" i="29"/>
  <c r="Q93" i="29"/>
  <c r="AH76" i="29"/>
  <c r="AD76" i="29"/>
  <c r="AH92" i="29"/>
  <c r="AD92" i="29"/>
  <c r="Y82" i="29"/>
  <c r="AC82" i="29"/>
  <c r="Y79" i="29"/>
  <c r="AC79" i="29"/>
  <c r="Y78" i="29"/>
  <c r="AC78" i="29"/>
  <c r="Y86" i="29"/>
  <c r="AC86" i="29"/>
  <c r="Y94" i="29"/>
  <c r="AC94" i="29"/>
  <c r="Y87" i="29"/>
  <c r="AC87" i="29"/>
  <c r="S117" i="29"/>
  <c r="X117" i="29"/>
  <c r="Q117" i="29"/>
  <c r="Y74" i="29"/>
  <c r="AC74" i="29"/>
  <c r="S113" i="29"/>
  <c r="X113" i="29"/>
  <c r="Q113" i="29"/>
  <c r="Y90" i="29"/>
  <c r="AC90" i="29"/>
  <c r="AC89" i="29"/>
  <c r="Y89" i="29"/>
  <c r="Y83" i="29"/>
  <c r="AC83" i="29"/>
  <c r="X75" i="29"/>
  <c r="Q75" i="29"/>
  <c r="S75" i="29"/>
  <c r="S77" i="29"/>
  <c r="X77" i="29"/>
  <c r="Q77" i="29"/>
  <c r="S85" i="29"/>
  <c r="X85" i="29"/>
  <c r="Q85" i="29"/>
  <c r="S105" i="29"/>
  <c r="X105" i="29"/>
  <c r="Q105" i="29"/>
  <c r="S109" i="29"/>
  <c r="X109" i="29"/>
  <c r="Q109" i="29"/>
  <c r="AH88" i="29"/>
  <c r="AD88" i="29"/>
  <c r="AC65" i="29"/>
  <c r="Y65" i="29"/>
  <c r="X35" i="29"/>
  <c r="X48" i="29"/>
  <c r="Q48" i="29"/>
  <c r="S48" i="29"/>
  <c r="Q23" i="29"/>
  <c r="S23" i="29"/>
  <c r="Q27" i="29"/>
  <c r="S27" i="29"/>
  <c r="Y51" i="29"/>
  <c r="AC51" i="29"/>
  <c r="Y59" i="29"/>
  <c r="AC59" i="29"/>
  <c r="X52" i="29"/>
  <c r="Q52" i="29"/>
  <c r="S52" i="29"/>
  <c r="Q25" i="29"/>
  <c r="S25" i="29"/>
  <c r="S62" i="29"/>
  <c r="X62" i="29"/>
  <c r="Q62" i="29"/>
  <c r="Q35" i="29"/>
  <c r="S35" i="29"/>
  <c r="X60" i="29"/>
  <c r="Q60" i="29"/>
  <c r="S60" i="29"/>
  <c r="X64" i="29"/>
  <c r="Q64" i="29"/>
  <c r="S64" i="29"/>
  <c r="AC45" i="29"/>
  <c r="X15" i="29"/>
  <c r="Y45" i="29"/>
  <c r="X56" i="29"/>
  <c r="Q56" i="29"/>
  <c r="S56" i="29"/>
  <c r="AC49" i="29"/>
  <c r="Y49" i="29"/>
  <c r="X19" i="29"/>
  <c r="Q19" i="29"/>
  <c r="S19" i="29"/>
  <c r="S58" i="29"/>
  <c r="X58" i="29"/>
  <c r="Q58" i="29"/>
  <c r="AC57" i="29"/>
  <c r="Y57" i="29"/>
  <c r="X27" i="29"/>
  <c r="Y63" i="29"/>
  <c r="AC63" i="29"/>
  <c r="S18" i="29"/>
  <c r="Q18" i="29"/>
  <c r="Q29" i="29"/>
  <c r="S29" i="29"/>
  <c r="S22" i="29"/>
  <c r="Q22" i="29"/>
  <c r="S50" i="29"/>
  <c r="X50" i="29"/>
  <c r="Q50" i="29"/>
  <c r="Q17" i="29"/>
  <c r="S17" i="29"/>
  <c r="S30" i="29"/>
  <c r="Q30" i="29"/>
  <c r="Q31" i="29"/>
  <c r="S31" i="29"/>
  <c r="S26" i="29"/>
  <c r="Q26" i="29"/>
  <c r="Q15" i="29"/>
  <c r="S15" i="29"/>
  <c r="Y47" i="29"/>
  <c r="AC47" i="29"/>
  <c r="AC61" i="29"/>
  <c r="Y61" i="29"/>
  <c r="X31" i="29"/>
  <c r="S46" i="29"/>
  <c r="X46" i="29"/>
  <c r="Q46" i="29"/>
  <c r="S32" i="29"/>
  <c r="Q32" i="29"/>
  <c r="S16" i="29"/>
  <c r="Q16" i="29"/>
  <c r="Q21" i="29"/>
  <c r="S21" i="29"/>
  <c r="Q33" i="29"/>
  <c r="S33" i="29"/>
  <c r="S34" i="29"/>
  <c r="Q34" i="29"/>
  <c r="S54" i="29"/>
  <c r="X54" i="29"/>
  <c r="Q54" i="29"/>
  <c r="S24" i="29"/>
  <c r="Q24" i="29"/>
  <c r="AC55" i="29"/>
  <c r="Y55" i="29"/>
  <c r="Y53" i="29"/>
  <c r="AC53" i="29"/>
  <c r="X23" i="29"/>
  <c r="N189" i="5"/>
  <c r="P189" i="5"/>
  <c r="P211" i="5" s="1"/>
  <c r="H136" i="7"/>
  <c r="Q78" i="13" l="1"/>
  <c r="R78" i="13" s="1"/>
  <c r="H248" i="4"/>
  <c r="H253" i="4" s="1"/>
  <c r="L252" i="4"/>
  <c r="AH21" i="4"/>
  <c r="AF21" i="4"/>
  <c r="L34" i="13"/>
  <c r="AE118" i="6"/>
  <c r="AM120" i="7" s="1"/>
  <c r="AN120" i="7" s="1"/>
  <c r="AP120" i="7" s="1"/>
  <c r="AS120" i="7" s="1"/>
  <c r="AN148" i="5"/>
  <c r="Z57" i="4"/>
  <c r="AB57" i="4"/>
  <c r="Q57" i="13"/>
  <c r="R57" i="13" s="1"/>
  <c r="X33" i="29"/>
  <c r="J114" i="13"/>
  <c r="AD210" i="5"/>
  <c r="O103" i="13"/>
  <c r="P103" i="13" s="1"/>
  <c r="Z171" i="6"/>
  <c r="AA175" i="7"/>
  <c r="AB175" i="7" s="1"/>
  <c r="AD175" i="7" s="1"/>
  <c r="AE175" i="7" s="1"/>
  <c r="AE93" i="6"/>
  <c r="AM95" i="7" s="1"/>
  <c r="AF91" i="6"/>
  <c r="AC93" i="6"/>
  <c r="Y17" i="5"/>
  <c r="O115" i="13"/>
  <c r="P115" i="13" s="1"/>
  <c r="AD15" i="5"/>
  <c r="AD93" i="5"/>
  <c r="O208" i="13"/>
  <c r="P208" i="13" s="1"/>
  <c r="O121" i="13"/>
  <c r="P121" i="13" s="1"/>
  <c r="F179" i="22"/>
  <c r="H113" i="22"/>
  <c r="I113" i="22" s="1"/>
  <c r="J113" i="22" s="1"/>
  <c r="K113" i="22" s="1"/>
  <c r="L113" i="22" s="1"/>
  <c r="M113" i="22" s="1"/>
  <c r="N113" i="22" s="1"/>
  <c r="O113" i="22" s="1"/>
  <c r="P113" i="22" s="1"/>
  <c r="Q113" i="22" s="1"/>
  <c r="R113" i="22" s="1"/>
  <c r="S113" i="22" s="1"/>
  <c r="T113" i="22" s="1"/>
  <c r="U113" i="22" s="1"/>
  <c r="V113" i="22" s="1"/>
  <c r="W113" i="22" s="1"/>
  <c r="X113" i="22" s="1"/>
  <c r="Y113" i="22" s="1"/>
  <c r="Z113" i="22" s="1"/>
  <c r="AA113" i="22" s="1"/>
  <c r="AB113" i="22" s="1"/>
  <c r="G146" i="22"/>
  <c r="D246" i="22"/>
  <c r="E212" i="22"/>
  <c r="X21" i="29"/>
  <c r="Y21" i="29" s="1"/>
  <c r="O204" i="13"/>
  <c r="P204" i="13" s="1"/>
  <c r="O192" i="13"/>
  <c r="P192" i="13" s="1"/>
  <c r="AC19" i="5"/>
  <c r="Q107" i="13" s="1"/>
  <c r="AD16" i="5"/>
  <c r="O191" i="13"/>
  <c r="P196" i="13"/>
  <c r="O108" i="13"/>
  <c r="P108" i="13" s="1"/>
  <c r="J122" i="13"/>
  <c r="AC27" i="5"/>
  <c r="Q115" i="13" s="1"/>
  <c r="AE203" i="4"/>
  <c r="AH203" i="4" s="1"/>
  <c r="L196" i="13"/>
  <c r="O123" i="13"/>
  <c r="P123" i="13" s="1"/>
  <c r="AD32" i="5"/>
  <c r="Y32" i="5"/>
  <c r="Y29" i="5"/>
  <c r="O202" i="13"/>
  <c r="P202" i="13" s="1"/>
  <c r="P203" i="13"/>
  <c r="M203" i="13"/>
  <c r="AR120" i="7"/>
  <c r="AC118" i="6"/>
  <c r="AF75" i="6"/>
  <c r="AF83" i="6"/>
  <c r="AE85" i="6"/>
  <c r="AM87" i="7" s="1"/>
  <c r="AC85" i="6"/>
  <c r="AK114" i="7"/>
  <c r="AG207" i="7"/>
  <c r="AH207" i="7" s="1"/>
  <c r="AJ207" i="7" s="1"/>
  <c r="AK207" i="7" s="1"/>
  <c r="AC202" i="6"/>
  <c r="AE202" i="6"/>
  <c r="AG216" i="7"/>
  <c r="AH216" i="7" s="1"/>
  <c r="AJ216" i="7" s="1"/>
  <c r="AC211" i="6"/>
  <c r="AE211" i="6"/>
  <c r="AG206" i="7"/>
  <c r="AH206" i="7" s="1"/>
  <c r="AJ206" i="7" s="1"/>
  <c r="AE201" i="6"/>
  <c r="AC201" i="6"/>
  <c r="AD52" i="7"/>
  <c r="AD60" i="7"/>
  <c r="AG180" i="7"/>
  <c r="AH180" i="7" s="1"/>
  <c r="AJ180" i="7" s="1"/>
  <c r="AK180" i="7" s="1"/>
  <c r="AC176" i="6"/>
  <c r="AE176" i="6"/>
  <c r="Y169" i="7"/>
  <c r="AG184" i="7"/>
  <c r="AH184" i="7" s="1"/>
  <c r="AJ184" i="7" s="1"/>
  <c r="AC180" i="6"/>
  <c r="AE180" i="6"/>
  <c r="AG168" i="7"/>
  <c r="AH168" i="7" s="1"/>
  <c r="AJ168" i="7" s="1"/>
  <c r="AK168" i="7" s="1"/>
  <c r="AC164" i="6"/>
  <c r="AE164" i="6"/>
  <c r="AG198" i="7"/>
  <c r="AH198" i="7" s="1"/>
  <c r="AJ198" i="7" s="1"/>
  <c r="AK198" i="7" s="1"/>
  <c r="AE193" i="6"/>
  <c r="AC193" i="6"/>
  <c r="AG210" i="7"/>
  <c r="AH210" i="7" s="1"/>
  <c r="AJ210" i="7" s="1"/>
  <c r="AK210" i="7" s="1"/>
  <c r="AE205" i="6"/>
  <c r="AC205" i="6"/>
  <c r="AA217" i="7"/>
  <c r="AB217" i="7" s="1"/>
  <c r="AD217" i="7" s="1"/>
  <c r="AE217" i="7" s="1"/>
  <c r="AB212" i="6"/>
  <c r="Z212" i="6"/>
  <c r="X49" i="7"/>
  <c r="AD64" i="7"/>
  <c r="AG208" i="7"/>
  <c r="AH208" i="7" s="1"/>
  <c r="AJ208" i="7" s="1"/>
  <c r="AC203" i="6"/>
  <c r="AE203" i="6"/>
  <c r="AB66" i="7"/>
  <c r="AB62" i="7"/>
  <c r="AH57" i="7"/>
  <c r="AH65" i="7"/>
  <c r="AH56" i="7"/>
  <c r="AH53" i="7"/>
  <c r="AH64" i="7"/>
  <c r="AB54" i="7"/>
  <c r="AG182" i="7"/>
  <c r="AH182" i="7" s="1"/>
  <c r="AJ182" i="7" s="1"/>
  <c r="AK182" i="7" s="1"/>
  <c r="AE178" i="6"/>
  <c r="AC178" i="6"/>
  <c r="AG211" i="7"/>
  <c r="AH211" i="7" s="1"/>
  <c r="AJ211" i="7" s="1"/>
  <c r="AK211" i="7" s="1"/>
  <c r="AC206" i="6"/>
  <c r="AE206" i="6"/>
  <c r="AG183" i="7"/>
  <c r="AH183" i="7" s="1"/>
  <c r="AJ183" i="7" s="1"/>
  <c r="AK183" i="7" s="1"/>
  <c r="AC179" i="6"/>
  <c r="AE179" i="6"/>
  <c r="X47" i="7"/>
  <c r="V59" i="7"/>
  <c r="AD57" i="7"/>
  <c r="V50" i="7"/>
  <c r="V54" i="7"/>
  <c r="X52" i="7"/>
  <c r="AG172" i="7"/>
  <c r="AH172" i="7" s="1"/>
  <c r="AJ172" i="7" s="1"/>
  <c r="AK172" i="7" s="1"/>
  <c r="AC168" i="6"/>
  <c r="AE168" i="6"/>
  <c r="AG212" i="7"/>
  <c r="AH212" i="7" s="1"/>
  <c r="AJ212" i="7" s="1"/>
  <c r="AK212" i="7" s="1"/>
  <c r="AC207" i="6"/>
  <c r="AE207" i="6"/>
  <c r="X61" i="7"/>
  <c r="AG178" i="7"/>
  <c r="AH178" i="7" s="1"/>
  <c r="AJ178" i="7" s="1"/>
  <c r="AE174" i="6"/>
  <c r="AC174" i="6"/>
  <c r="X55" i="7"/>
  <c r="AA197" i="7"/>
  <c r="Z192" i="6"/>
  <c r="AB192" i="6"/>
  <c r="V51" i="7"/>
  <c r="V58" i="7"/>
  <c r="AG170" i="7"/>
  <c r="AH170" i="7" s="1"/>
  <c r="AJ170" i="7" s="1"/>
  <c r="AK170" i="7" s="1"/>
  <c r="AE166" i="6"/>
  <c r="AC166" i="6"/>
  <c r="AG214" i="7"/>
  <c r="AH214" i="7" s="1"/>
  <c r="AJ214" i="7" s="1"/>
  <c r="AE209" i="6"/>
  <c r="AC209" i="6"/>
  <c r="AG174" i="7"/>
  <c r="AH174" i="7" s="1"/>
  <c r="AJ174" i="7" s="1"/>
  <c r="AE170" i="6"/>
  <c r="AC170" i="6"/>
  <c r="AG175" i="7"/>
  <c r="AH175" i="7" s="1"/>
  <c r="AJ175" i="7" s="1"/>
  <c r="AC171" i="6"/>
  <c r="AE171" i="6"/>
  <c r="AD55" i="7"/>
  <c r="V67" i="7"/>
  <c r="V66" i="7"/>
  <c r="AD65" i="7"/>
  <c r="X56" i="7"/>
  <c r="AA181" i="7"/>
  <c r="Z177" i="6"/>
  <c r="AB177" i="6"/>
  <c r="X60" i="7"/>
  <c r="L17" i="13"/>
  <c r="M17" i="13"/>
  <c r="AA185" i="7"/>
  <c r="Z181" i="6"/>
  <c r="AB181" i="6"/>
  <c r="AG179" i="7"/>
  <c r="AH179" i="7" s="1"/>
  <c r="AJ179" i="7" s="1"/>
  <c r="AK179" i="7" s="1"/>
  <c r="AC175" i="6"/>
  <c r="AE175" i="6"/>
  <c r="AG171" i="7"/>
  <c r="AH171" i="7" s="1"/>
  <c r="AJ171" i="7" s="1"/>
  <c r="AC167" i="6"/>
  <c r="AE167" i="6"/>
  <c r="AH63" i="7"/>
  <c r="AK96" i="7"/>
  <c r="AK126" i="7"/>
  <c r="AQ120" i="7"/>
  <c r="AK110" i="7"/>
  <c r="AQ112" i="7"/>
  <c r="AS112" i="7"/>
  <c r="AA209" i="7"/>
  <c r="AB209" i="7" s="1"/>
  <c r="AD209" i="7" s="1"/>
  <c r="AE209" i="7" s="1"/>
  <c r="Z204" i="6"/>
  <c r="AB204" i="6"/>
  <c r="AA213" i="7"/>
  <c r="AB213" i="7" s="1"/>
  <c r="AD213" i="7" s="1"/>
  <c r="AE213" i="7" s="1"/>
  <c r="Z208" i="6"/>
  <c r="AB208" i="6"/>
  <c r="X65" i="7"/>
  <c r="AG199" i="7"/>
  <c r="AH199" i="7" s="1"/>
  <c r="AJ199" i="7" s="1"/>
  <c r="AK199" i="7" s="1"/>
  <c r="AC194" i="6"/>
  <c r="AE194" i="6"/>
  <c r="AG215" i="7"/>
  <c r="AH215" i="7" s="1"/>
  <c r="AJ215" i="7" s="1"/>
  <c r="AC210" i="6"/>
  <c r="AE210" i="6"/>
  <c r="Y173" i="7"/>
  <c r="X63" i="7"/>
  <c r="Y185" i="7"/>
  <c r="AA177" i="7"/>
  <c r="Z173" i="6"/>
  <c r="AB173" i="6"/>
  <c r="V62" i="7"/>
  <c r="Y217" i="7"/>
  <c r="X57" i="7"/>
  <c r="Y181" i="7"/>
  <c r="AA205" i="7"/>
  <c r="AB205" i="7" s="1"/>
  <c r="AD205" i="7" s="1"/>
  <c r="AE205" i="7" s="1"/>
  <c r="Z200" i="6"/>
  <c r="AB200" i="6"/>
  <c r="AG204" i="7"/>
  <c r="AH204" i="7" s="1"/>
  <c r="AJ204" i="7" s="1"/>
  <c r="AC199" i="6"/>
  <c r="AE199" i="6"/>
  <c r="X64" i="7"/>
  <c r="Y201" i="7"/>
  <c r="AG202" i="7"/>
  <c r="AH202" i="7" s="1"/>
  <c r="AJ202" i="7" s="1"/>
  <c r="AK202" i="7" s="1"/>
  <c r="AE197" i="6"/>
  <c r="AC197" i="6"/>
  <c r="AA173" i="7"/>
  <c r="AB173" i="7" s="1"/>
  <c r="AD173" i="7" s="1"/>
  <c r="AE173" i="7" s="1"/>
  <c r="Z169" i="6"/>
  <c r="AB169" i="6"/>
  <c r="AG176" i="7"/>
  <c r="AH176" i="7" s="1"/>
  <c r="AJ176" i="7" s="1"/>
  <c r="AC172" i="6"/>
  <c r="AE172" i="6"/>
  <c r="AK77" i="7"/>
  <c r="AG200" i="7"/>
  <c r="AH200" i="7" s="1"/>
  <c r="AJ200" i="7" s="1"/>
  <c r="AC195" i="6"/>
  <c r="AE195" i="6"/>
  <c r="AD48" i="7"/>
  <c r="AD56" i="7"/>
  <c r="Y205" i="7"/>
  <c r="AH55" i="7"/>
  <c r="AH48" i="7"/>
  <c r="AH52" i="7"/>
  <c r="AH60" i="7"/>
  <c r="AJ61" i="7"/>
  <c r="AH49" i="7"/>
  <c r="AB50" i="7"/>
  <c r="AB58" i="7"/>
  <c r="AB51" i="7"/>
  <c r="AB59" i="7"/>
  <c r="AB67" i="7"/>
  <c r="AH47" i="7"/>
  <c r="Y209" i="7"/>
  <c r="X53" i="7"/>
  <c r="Y213" i="7"/>
  <c r="AG167" i="7"/>
  <c r="AH167" i="7" s="1"/>
  <c r="AJ167" i="7" s="1"/>
  <c r="AC163" i="6"/>
  <c r="AE163" i="6"/>
  <c r="AD47" i="7"/>
  <c r="AD53" i="7"/>
  <c r="AA201" i="7"/>
  <c r="AB201" i="7" s="1"/>
  <c r="AD201" i="7" s="1"/>
  <c r="AE201" i="7" s="1"/>
  <c r="Z196" i="6"/>
  <c r="AB196" i="6"/>
  <c r="X48" i="7"/>
  <c r="AR112" i="7"/>
  <c r="AA169" i="7"/>
  <c r="Z165" i="6"/>
  <c r="AB165" i="6"/>
  <c r="Y177" i="7"/>
  <c r="Y197" i="7"/>
  <c r="AD63" i="7"/>
  <c r="AD61" i="7"/>
  <c r="AG203" i="7"/>
  <c r="AH203" i="7" s="1"/>
  <c r="AJ203" i="7" s="1"/>
  <c r="AC198" i="6"/>
  <c r="AE198" i="6"/>
  <c r="AG187" i="7"/>
  <c r="AH187" i="7" s="1"/>
  <c r="AJ187" i="7" s="1"/>
  <c r="AC183" i="6"/>
  <c r="AE183" i="6"/>
  <c r="AD49" i="7"/>
  <c r="AG186" i="7"/>
  <c r="AH186" i="7" s="1"/>
  <c r="AJ186" i="7" s="1"/>
  <c r="AE182" i="6"/>
  <c r="AC182" i="6"/>
  <c r="AD151" i="29"/>
  <c r="AH151" i="29"/>
  <c r="X29" i="29"/>
  <c r="Y29" i="29" s="1"/>
  <c r="AH143" i="29"/>
  <c r="AD143" i="29"/>
  <c r="Y119" i="29"/>
  <c r="AC119" i="29"/>
  <c r="AC31" i="29" s="1"/>
  <c r="AD31" i="29" s="1"/>
  <c r="X17" i="29"/>
  <c r="Y17" i="29" s="1"/>
  <c r="AD167" i="29"/>
  <c r="AH167" i="29"/>
  <c r="AH175" i="29"/>
  <c r="AD175" i="29"/>
  <c r="X25" i="29"/>
  <c r="Y25" i="29" s="1"/>
  <c r="AC113" i="29"/>
  <c r="Y113" i="29"/>
  <c r="AH140" i="29"/>
  <c r="AD140" i="29"/>
  <c r="AI177" i="29"/>
  <c r="AM177" i="29"/>
  <c r="Y208" i="29"/>
  <c r="AC208" i="29"/>
  <c r="AN111" i="29"/>
  <c r="AR111" i="29"/>
  <c r="AH165" i="29"/>
  <c r="AD165" i="29"/>
  <c r="AH197" i="29"/>
  <c r="AD197" i="29"/>
  <c r="AH118" i="29"/>
  <c r="AD118" i="29"/>
  <c r="AH201" i="29"/>
  <c r="AD201" i="29"/>
  <c r="AD198" i="29"/>
  <c r="AH198" i="29"/>
  <c r="Y204" i="29"/>
  <c r="AC204" i="29"/>
  <c r="Y200" i="29"/>
  <c r="AC200" i="29"/>
  <c r="AC150" i="29"/>
  <c r="Y150" i="29"/>
  <c r="AH114" i="29"/>
  <c r="AD114" i="29"/>
  <c r="AN145" i="29"/>
  <c r="AR145" i="29"/>
  <c r="AM191" i="29"/>
  <c r="AI191" i="29"/>
  <c r="AD202" i="29"/>
  <c r="AH202" i="29"/>
  <c r="Y162" i="29"/>
  <c r="AC162" i="29"/>
  <c r="AD108" i="29"/>
  <c r="AH108" i="29"/>
  <c r="AD112" i="29"/>
  <c r="AH112" i="29"/>
  <c r="AI147" i="29"/>
  <c r="AM147" i="29"/>
  <c r="AC134" i="29"/>
  <c r="Y134" i="29"/>
  <c r="AC142" i="29"/>
  <c r="Y142" i="29"/>
  <c r="Y174" i="29"/>
  <c r="AC174" i="29"/>
  <c r="Y178" i="29"/>
  <c r="AC178" i="29"/>
  <c r="AD116" i="29"/>
  <c r="AH116" i="29"/>
  <c r="AN141" i="29"/>
  <c r="AR141" i="29"/>
  <c r="AC146" i="29"/>
  <c r="Y146" i="29"/>
  <c r="AH115" i="29"/>
  <c r="AD115" i="29"/>
  <c r="AD120" i="29"/>
  <c r="AH120" i="29"/>
  <c r="AM203" i="29"/>
  <c r="AI203" i="29"/>
  <c r="AD180" i="29"/>
  <c r="AH180" i="29"/>
  <c r="Y192" i="29"/>
  <c r="AC192" i="29"/>
  <c r="AN137" i="29"/>
  <c r="AR137" i="29"/>
  <c r="AN103" i="29"/>
  <c r="AR103" i="29"/>
  <c r="AH193" i="29"/>
  <c r="AD193" i="29"/>
  <c r="AD171" i="29"/>
  <c r="AH171" i="29"/>
  <c r="AN133" i="29"/>
  <c r="AR133" i="29"/>
  <c r="AD172" i="29"/>
  <c r="AH172" i="29"/>
  <c r="AC105" i="29"/>
  <c r="Y105" i="29"/>
  <c r="AC109" i="29"/>
  <c r="Y109" i="29"/>
  <c r="AC117" i="29"/>
  <c r="Y117" i="29"/>
  <c r="AC121" i="29"/>
  <c r="Y121" i="29"/>
  <c r="Y196" i="29"/>
  <c r="AC196" i="29"/>
  <c r="AM195" i="29"/>
  <c r="AI195" i="29"/>
  <c r="AH110" i="29"/>
  <c r="AD110" i="29"/>
  <c r="AH136" i="29"/>
  <c r="AD136" i="29"/>
  <c r="AH148" i="29"/>
  <c r="AD148" i="29"/>
  <c r="AN149" i="29"/>
  <c r="AR149" i="29"/>
  <c r="AR207" i="29"/>
  <c r="AN207" i="29"/>
  <c r="AI169" i="29"/>
  <c r="AM169" i="29"/>
  <c r="AI161" i="29"/>
  <c r="AM161" i="29"/>
  <c r="AD206" i="29"/>
  <c r="AH206" i="29"/>
  <c r="AD164" i="29"/>
  <c r="AH164" i="29"/>
  <c r="AH181" i="29"/>
  <c r="AD181" i="29"/>
  <c r="AH106" i="29"/>
  <c r="AD106" i="29"/>
  <c r="AH122" i="29"/>
  <c r="AD122" i="29"/>
  <c r="AH152" i="29"/>
  <c r="AD152" i="29"/>
  <c r="AC138" i="29"/>
  <c r="Y138" i="29"/>
  <c r="AI139" i="29"/>
  <c r="AM139" i="29"/>
  <c r="AH209" i="29"/>
  <c r="AD209" i="29"/>
  <c r="AD179" i="29"/>
  <c r="AH179" i="29"/>
  <c r="AD163" i="29"/>
  <c r="AH163" i="29"/>
  <c r="AH123" i="29"/>
  <c r="AD123" i="29"/>
  <c r="AR135" i="29"/>
  <c r="AN135" i="29"/>
  <c r="AH107" i="29"/>
  <c r="AD107" i="29"/>
  <c r="Y166" i="29"/>
  <c r="AC166" i="29"/>
  <c r="Y170" i="29"/>
  <c r="AC170" i="29"/>
  <c r="AD194" i="29"/>
  <c r="AH194" i="29"/>
  <c r="AD104" i="29"/>
  <c r="AH104" i="29"/>
  <c r="AR199" i="29"/>
  <c r="AN199" i="29"/>
  <c r="AH176" i="29"/>
  <c r="AD176" i="29"/>
  <c r="AH168" i="29"/>
  <c r="AD168" i="29"/>
  <c r="AD190" i="29"/>
  <c r="AH190" i="29"/>
  <c r="AH173" i="29"/>
  <c r="AD173" i="29"/>
  <c r="AD210" i="29"/>
  <c r="AH210" i="29"/>
  <c r="AH144" i="29"/>
  <c r="AD144" i="29"/>
  <c r="AH132" i="29"/>
  <c r="AD132" i="29"/>
  <c r="AH205" i="29"/>
  <c r="AD205" i="29"/>
  <c r="O195" i="13"/>
  <c r="P195" i="13" s="1"/>
  <c r="P116" i="13"/>
  <c r="O199" i="13"/>
  <c r="P199" i="13" s="1"/>
  <c r="L199" i="13"/>
  <c r="Y25" i="5"/>
  <c r="AC35" i="5"/>
  <c r="AD35" i="5" s="1"/>
  <c r="AD31" i="5"/>
  <c r="J112" i="13"/>
  <c r="O113" i="13"/>
  <c r="P113" i="13" s="1"/>
  <c r="Y15" i="5"/>
  <c r="L106" i="13"/>
  <c r="AC20" i="5"/>
  <c r="Q108" i="13" s="1"/>
  <c r="J106" i="13"/>
  <c r="Y35" i="5"/>
  <c r="M195" i="13"/>
  <c r="O206" i="13"/>
  <c r="P206" i="13" s="1"/>
  <c r="Y31" i="5"/>
  <c r="L109" i="13"/>
  <c r="O111" i="13"/>
  <c r="P111" i="13" s="1"/>
  <c r="O120" i="13"/>
  <c r="P120" i="13" s="1"/>
  <c r="AC33" i="5"/>
  <c r="Q208" i="13" s="1"/>
  <c r="AH64" i="5"/>
  <c r="AD64" i="5"/>
  <c r="AH90" i="5"/>
  <c r="AH31" i="5" s="1"/>
  <c r="AI31" i="5" s="1"/>
  <c r="AD90" i="5"/>
  <c r="Y23" i="5"/>
  <c r="AN58" i="5"/>
  <c r="AR58" i="5"/>
  <c r="AU60" i="5"/>
  <c r="AS60" i="5"/>
  <c r="AN62" i="5"/>
  <c r="AR62" i="5"/>
  <c r="AM61" i="5"/>
  <c r="AI61" i="5"/>
  <c r="L116" i="13"/>
  <c r="AH63" i="5"/>
  <c r="AD63" i="5"/>
  <c r="AH59" i="5"/>
  <c r="AD59" i="5"/>
  <c r="AD65" i="5"/>
  <c r="AH65" i="5"/>
  <c r="AH94" i="5"/>
  <c r="AD94" i="5"/>
  <c r="AH91" i="5"/>
  <c r="AH32" i="5" s="1"/>
  <c r="AD91" i="5"/>
  <c r="AN88" i="5"/>
  <c r="AR88" i="5"/>
  <c r="AH87" i="5"/>
  <c r="AH28" i="5" s="1"/>
  <c r="AD87" i="5"/>
  <c r="AI89" i="5"/>
  <c r="AM89" i="5"/>
  <c r="AM116" i="5"/>
  <c r="AI116" i="5"/>
  <c r="AI93" i="5"/>
  <c r="AM93" i="5"/>
  <c r="AI92" i="5"/>
  <c r="AM92" i="5"/>
  <c r="AI122" i="5"/>
  <c r="AM122" i="5"/>
  <c r="AH121" i="5"/>
  <c r="AD121" i="5"/>
  <c r="AU118" i="5"/>
  <c r="AS118" i="5"/>
  <c r="Q206" i="13"/>
  <c r="AM119" i="5"/>
  <c r="AI119" i="5"/>
  <c r="AM123" i="5"/>
  <c r="AI123" i="5"/>
  <c r="AN120" i="5"/>
  <c r="AR120" i="5"/>
  <c r="AH117" i="5"/>
  <c r="AD117" i="5"/>
  <c r="Y24" i="5"/>
  <c r="AD86" i="5"/>
  <c r="AH86" i="5"/>
  <c r="AH78" i="5"/>
  <c r="AD78" i="5"/>
  <c r="AM172" i="5"/>
  <c r="AI172" i="5"/>
  <c r="AH109" i="5"/>
  <c r="AD109" i="5"/>
  <c r="AM76" i="5"/>
  <c r="AI76" i="5"/>
  <c r="L108" i="13"/>
  <c r="AH49" i="5"/>
  <c r="AD49" i="5"/>
  <c r="AH85" i="5"/>
  <c r="AD85" i="5"/>
  <c r="AS110" i="5"/>
  <c r="AU110" i="5"/>
  <c r="AH54" i="5"/>
  <c r="AD54" i="5"/>
  <c r="AD77" i="5"/>
  <c r="AH77" i="5"/>
  <c r="AH112" i="5"/>
  <c r="AD112" i="5"/>
  <c r="AI83" i="5"/>
  <c r="AM83" i="5"/>
  <c r="AM104" i="5"/>
  <c r="AI104" i="5"/>
  <c r="AM51" i="5"/>
  <c r="AI51" i="5"/>
  <c r="AC29" i="5"/>
  <c r="Q204" i="13" s="1"/>
  <c r="AC21" i="5"/>
  <c r="Q196" i="13" s="1"/>
  <c r="R196" i="13" s="1"/>
  <c r="AD50" i="5"/>
  <c r="AH50" i="5"/>
  <c r="AM164" i="5"/>
  <c r="AI164" i="5"/>
  <c r="AH108" i="5"/>
  <c r="AD108" i="5"/>
  <c r="AD57" i="5"/>
  <c r="AH57" i="5"/>
  <c r="AI180" i="5"/>
  <c r="AM180" i="5"/>
  <c r="AH48" i="5"/>
  <c r="AD48" i="5"/>
  <c r="AU106" i="5"/>
  <c r="AS106" i="5"/>
  <c r="AD113" i="5"/>
  <c r="AH113" i="5"/>
  <c r="AI55" i="5"/>
  <c r="AM55" i="5"/>
  <c r="AM84" i="5"/>
  <c r="AI84" i="5"/>
  <c r="AI79" i="5"/>
  <c r="AM79" i="5"/>
  <c r="AM115" i="5"/>
  <c r="AI115" i="5"/>
  <c r="AD81" i="5"/>
  <c r="AH81" i="5"/>
  <c r="AM47" i="5"/>
  <c r="AI47" i="5"/>
  <c r="AR82" i="5"/>
  <c r="AN82" i="5"/>
  <c r="AD111" i="5"/>
  <c r="AH111" i="5"/>
  <c r="AI52" i="5"/>
  <c r="AM52" i="5"/>
  <c r="AC23" i="5"/>
  <c r="AD23" i="5" s="1"/>
  <c r="O194" i="13"/>
  <c r="P194" i="13" s="1"/>
  <c r="O107" i="13"/>
  <c r="P107" i="13" s="1"/>
  <c r="Y19" i="5"/>
  <c r="AH105" i="5"/>
  <c r="AD105" i="5"/>
  <c r="AD53" i="5"/>
  <c r="AH53" i="5"/>
  <c r="AD45" i="5"/>
  <c r="AH45" i="5"/>
  <c r="AI75" i="5"/>
  <c r="AM75" i="5"/>
  <c r="AM107" i="5"/>
  <c r="AI107" i="5"/>
  <c r="AH103" i="5"/>
  <c r="AD103" i="5"/>
  <c r="AH46" i="5"/>
  <c r="AH16" i="5" s="1"/>
  <c r="AI16" i="5" s="1"/>
  <c r="AD46" i="5"/>
  <c r="AM56" i="5"/>
  <c r="AI56" i="5"/>
  <c r="AM80" i="5"/>
  <c r="AI80" i="5"/>
  <c r="AR74" i="5"/>
  <c r="AN74" i="5"/>
  <c r="AH19" i="4"/>
  <c r="N250" i="4" s="1"/>
  <c r="AF19" i="4"/>
  <c r="Z16" i="4"/>
  <c r="AB16" i="4"/>
  <c r="J248" i="4" s="1"/>
  <c r="AE34" i="4"/>
  <c r="L244" i="4" s="1"/>
  <c r="AC34" i="4"/>
  <c r="AB32" i="4"/>
  <c r="Z32" i="4"/>
  <c r="AF27" i="4"/>
  <c r="AH27" i="4"/>
  <c r="AH31" i="4"/>
  <c r="AF31" i="4"/>
  <c r="AE26" i="4"/>
  <c r="AC26" i="4"/>
  <c r="AB28" i="4"/>
  <c r="Z28" i="4"/>
  <c r="AE18" i="4"/>
  <c r="L249" i="4" s="1"/>
  <c r="AC18" i="4"/>
  <c r="AE22" i="4"/>
  <c r="AC22" i="4"/>
  <c r="AH23" i="4"/>
  <c r="AF23" i="4"/>
  <c r="N247" i="4"/>
  <c r="AF15" i="4"/>
  <c r="Z24" i="4"/>
  <c r="AB24" i="4"/>
  <c r="AE30" i="4"/>
  <c r="AC30" i="4"/>
  <c r="Z20" i="4"/>
  <c r="AB20" i="4"/>
  <c r="J251" i="4" s="1"/>
  <c r="AH35" i="4"/>
  <c r="N245" i="4" s="1"/>
  <c r="AF35" i="4"/>
  <c r="AC17" i="5"/>
  <c r="AD17" i="5" s="1"/>
  <c r="AS114" i="5"/>
  <c r="AU114" i="5"/>
  <c r="S78" i="13"/>
  <c r="T78" i="13" s="1"/>
  <c r="AC14" i="4"/>
  <c r="AE14" i="4"/>
  <c r="L246" i="4" s="1"/>
  <c r="S90" i="13"/>
  <c r="T90" i="13" s="1"/>
  <c r="Y36" i="4"/>
  <c r="Z36" i="4" s="1"/>
  <c r="Z191" i="4"/>
  <c r="AB191" i="4"/>
  <c r="J320" i="4" s="1"/>
  <c r="L21" i="13"/>
  <c r="M21" i="13"/>
  <c r="M24" i="13"/>
  <c r="L24" i="13"/>
  <c r="Q119" i="13"/>
  <c r="R119" i="13" s="1"/>
  <c r="Q112" i="13"/>
  <c r="R112" i="13" s="1"/>
  <c r="Q120" i="13"/>
  <c r="AD24" i="5"/>
  <c r="Q104" i="13"/>
  <c r="R104" i="13" s="1"/>
  <c r="Q103" i="13"/>
  <c r="Q116" i="13"/>
  <c r="R116" i="13" s="1"/>
  <c r="O110" i="13"/>
  <c r="P110" i="13" s="1"/>
  <c r="Y22" i="5"/>
  <c r="O114" i="13"/>
  <c r="P114" i="13" s="1"/>
  <c r="Y26" i="5"/>
  <c r="O118" i="13"/>
  <c r="P118" i="13" s="1"/>
  <c r="Y30" i="5"/>
  <c r="O122" i="13"/>
  <c r="P122" i="13" s="1"/>
  <c r="Y34" i="5"/>
  <c r="O109" i="13"/>
  <c r="P109" i="13" s="1"/>
  <c r="Y21" i="5"/>
  <c r="O106" i="13"/>
  <c r="P106" i="13" s="1"/>
  <c r="Y18" i="5"/>
  <c r="AI177" i="5"/>
  <c r="AM177" i="5"/>
  <c r="AM198" i="5"/>
  <c r="AI198" i="5"/>
  <c r="AD200" i="5"/>
  <c r="AH200" i="5"/>
  <c r="AI170" i="5"/>
  <c r="AM170" i="5"/>
  <c r="AI165" i="5"/>
  <c r="AM165" i="5"/>
  <c r="AH171" i="5"/>
  <c r="AD171" i="5"/>
  <c r="AI145" i="5"/>
  <c r="AM145" i="5"/>
  <c r="AD139" i="5"/>
  <c r="AH139" i="5"/>
  <c r="AC22" i="5"/>
  <c r="AD192" i="5"/>
  <c r="AH192" i="5"/>
  <c r="AI169" i="5"/>
  <c r="AM169" i="5"/>
  <c r="AI205" i="5"/>
  <c r="AM205" i="5"/>
  <c r="AM142" i="5"/>
  <c r="AI142" i="5"/>
  <c r="AI193" i="5"/>
  <c r="AM193" i="5"/>
  <c r="AM207" i="5"/>
  <c r="AI207" i="5"/>
  <c r="AH167" i="5"/>
  <c r="AD167" i="5"/>
  <c r="AI149" i="5"/>
  <c r="AM149" i="5"/>
  <c r="AM176" i="5"/>
  <c r="AI176" i="5"/>
  <c r="AH163" i="5"/>
  <c r="AD163" i="5"/>
  <c r="AM199" i="5"/>
  <c r="AI199" i="5"/>
  <c r="AH175" i="5"/>
  <c r="AD175" i="5"/>
  <c r="AI209" i="5"/>
  <c r="AM209" i="5"/>
  <c r="AR152" i="5"/>
  <c r="AN152" i="5"/>
  <c r="AD204" i="5"/>
  <c r="AH204" i="5"/>
  <c r="AM190" i="5"/>
  <c r="AI190" i="5"/>
  <c r="AM206" i="5"/>
  <c r="AI206" i="5"/>
  <c r="AI201" i="5"/>
  <c r="AM201" i="5"/>
  <c r="AM210" i="5"/>
  <c r="AI210" i="5"/>
  <c r="AM195" i="5"/>
  <c r="AI195" i="5"/>
  <c r="AI141" i="5"/>
  <c r="AM141" i="5"/>
  <c r="AR203" i="5"/>
  <c r="AN203" i="5"/>
  <c r="AD147" i="5"/>
  <c r="AH147" i="5"/>
  <c r="AC30" i="5"/>
  <c r="AD30" i="5" s="1"/>
  <c r="AM134" i="5"/>
  <c r="AI134" i="5"/>
  <c r="AI137" i="5"/>
  <c r="AM137" i="5"/>
  <c r="AI197" i="5"/>
  <c r="AM197" i="5"/>
  <c r="AD143" i="5"/>
  <c r="AH143" i="5"/>
  <c r="AC26" i="5"/>
  <c r="AR136" i="5"/>
  <c r="AN136" i="5"/>
  <c r="AU140" i="5"/>
  <c r="AS140" i="5"/>
  <c r="AD135" i="5"/>
  <c r="AH135" i="5"/>
  <c r="AC18" i="5"/>
  <c r="AD18" i="5" s="1"/>
  <c r="AM138" i="5"/>
  <c r="AI138" i="5"/>
  <c r="AN174" i="5"/>
  <c r="AR174" i="5"/>
  <c r="AI161" i="5"/>
  <c r="AM161" i="5"/>
  <c r="AD151" i="5"/>
  <c r="AH151" i="5"/>
  <c r="AC34" i="5"/>
  <c r="AD34" i="5" s="1"/>
  <c r="AD196" i="5"/>
  <c r="AH196" i="5"/>
  <c r="AR144" i="5"/>
  <c r="AN144" i="5"/>
  <c r="AU148" i="5"/>
  <c r="AS148" i="5"/>
  <c r="AI181" i="5"/>
  <c r="AM181" i="5"/>
  <c r="Q190" i="13"/>
  <c r="R190" i="13" s="1"/>
  <c r="AM168" i="5"/>
  <c r="AI168" i="5"/>
  <c r="AI162" i="5"/>
  <c r="AM162" i="5"/>
  <c r="AU132" i="5"/>
  <c r="AS132" i="5"/>
  <c r="AI133" i="5"/>
  <c r="AM133" i="5"/>
  <c r="AH179" i="5"/>
  <c r="AD179" i="5"/>
  <c r="AC25" i="5"/>
  <c r="AM194" i="5"/>
  <c r="AI194" i="5"/>
  <c r="AI178" i="5"/>
  <c r="AM178" i="5"/>
  <c r="AI173" i="5"/>
  <c r="AM173" i="5"/>
  <c r="AM202" i="5"/>
  <c r="AI202" i="5"/>
  <c r="AM150" i="5"/>
  <c r="AI150" i="5"/>
  <c r="AM191" i="5"/>
  <c r="AI191" i="5"/>
  <c r="AD208" i="5"/>
  <c r="AH208" i="5"/>
  <c r="AM146" i="5"/>
  <c r="AI146" i="5"/>
  <c r="AN166" i="5"/>
  <c r="AR166" i="5"/>
  <c r="AC224" i="4"/>
  <c r="AE224" i="4"/>
  <c r="L335" i="4" s="1"/>
  <c r="AB235" i="4"/>
  <c r="Z235" i="4"/>
  <c r="AC236" i="4"/>
  <c r="AE236" i="4"/>
  <c r="AB227" i="4"/>
  <c r="Z227" i="4"/>
  <c r="AC220" i="4"/>
  <c r="AE220" i="4"/>
  <c r="L332" i="4" s="1"/>
  <c r="Z238" i="4"/>
  <c r="AB238" i="4"/>
  <c r="J328" i="4" s="1"/>
  <c r="Z222" i="4"/>
  <c r="AB222" i="4"/>
  <c r="J333" i="4" s="1"/>
  <c r="Z221" i="4"/>
  <c r="AB221" i="4"/>
  <c r="Z229" i="4"/>
  <c r="AB229" i="4"/>
  <c r="AC239" i="4"/>
  <c r="AE239" i="4"/>
  <c r="L329" i="4" s="1"/>
  <c r="AF237" i="4"/>
  <c r="AH237" i="4"/>
  <c r="AB219" i="4"/>
  <c r="J331" i="4" s="1"/>
  <c r="Z219" i="4"/>
  <c r="AE233" i="4"/>
  <c r="AC233" i="4"/>
  <c r="AC232" i="4"/>
  <c r="AE232" i="4"/>
  <c r="AC228" i="4"/>
  <c r="AE228" i="4"/>
  <c r="AC223" i="4"/>
  <c r="AE223" i="4"/>
  <c r="L334" i="4" s="1"/>
  <c r="Z234" i="4"/>
  <c r="AB234" i="4"/>
  <c r="Z230" i="4"/>
  <c r="AB230" i="4"/>
  <c r="Z226" i="4"/>
  <c r="AB226" i="4"/>
  <c r="AC231" i="4"/>
  <c r="AE231" i="4"/>
  <c r="Z225" i="4"/>
  <c r="AB225" i="4"/>
  <c r="J336" i="4" s="1"/>
  <c r="Z206" i="4"/>
  <c r="AB206" i="4"/>
  <c r="AC196" i="4"/>
  <c r="AE196" i="4"/>
  <c r="L324" i="4" s="1"/>
  <c r="Z210" i="4"/>
  <c r="AB210" i="4"/>
  <c r="J317" i="4" s="1"/>
  <c r="Z193" i="4"/>
  <c r="AB193" i="4"/>
  <c r="J321" i="4" s="1"/>
  <c r="Z207" i="4"/>
  <c r="AB207" i="4"/>
  <c r="Z205" i="4"/>
  <c r="AB205" i="4"/>
  <c r="AF203" i="4"/>
  <c r="AF195" i="4"/>
  <c r="AH195" i="4"/>
  <c r="N323" i="4" s="1"/>
  <c r="AB208" i="4"/>
  <c r="Z208" i="4"/>
  <c r="Z209" i="4"/>
  <c r="AB209" i="4"/>
  <c r="J316" i="4" s="1"/>
  <c r="AB200" i="4"/>
  <c r="Z200" i="4"/>
  <c r="AB192" i="4"/>
  <c r="Z192" i="4"/>
  <c r="Z199" i="4"/>
  <c r="AB199" i="4"/>
  <c r="AC204" i="4"/>
  <c r="AE204" i="4"/>
  <c r="Z190" i="4"/>
  <c r="AB190" i="4"/>
  <c r="J319" i="4" s="1"/>
  <c r="Z198" i="4"/>
  <c r="AB198" i="4"/>
  <c r="Z201" i="4"/>
  <c r="AB201" i="4"/>
  <c r="Z194" i="4"/>
  <c r="AB194" i="4"/>
  <c r="J322" i="4" s="1"/>
  <c r="Z202" i="4"/>
  <c r="AB202" i="4"/>
  <c r="Z197" i="4"/>
  <c r="AB197" i="4"/>
  <c r="AF181" i="4"/>
  <c r="AH181" i="4"/>
  <c r="N305" i="4" s="1"/>
  <c r="AF173" i="4"/>
  <c r="AH173" i="4"/>
  <c r="Z176" i="4"/>
  <c r="AB176" i="4"/>
  <c r="Z172" i="4"/>
  <c r="AB172" i="4"/>
  <c r="AC178" i="4"/>
  <c r="AE178" i="4"/>
  <c r="AC166" i="4"/>
  <c r="AE166" i="4"/>
  <c r="L311" i="4" s="1"/>
  <c r="Z164" i="4"/>
  <c r="AB164" i="4"/>
  <c r="J309" i="4" s="1"/>
  <c r="Z169" i="4"/>
  <c r="AB169" i="4"/>
  <c r="Z161" i="4"/>
  <c r="AB161" i="4"/>
  <c r="J307" i="4" s="1"/>
  <c r="AC177" i="4"/>
  <c r="AE177" i="4"/>
  <c r="AC167" i="4"/>
  <c r="AE167" i="4"/>
  <c r="L312" i="4" s="1"/>
  <c r="AC175" i="4"/>
  <c r="AE175" i="4"/>
  <c r="AB170" i="4"/>
  <c r="Z170" i="4"/>
  <c r="AC171" i="4"/>
  <c r="AE171" i="4"/>
  <c r="AB162" i="4"/>
  <c r="J308" i="4" s="1"/>
  <c r="Z162" i="4"/>
  <c r="AC179" i="4"/>
  <c r="AE179" i="4"/>
  <c r="AF165" i="4"/>
  <c r="AH165" i="4"/>
  <c r="N310" i="4" s="1"/>
  <c r="AC163" i="4"/>
  <c r="AE163" i="4"/>
  <c r="Z168" i="4"/>
  <c r="AB168" i="4"/>
  <c r="AC174" i="4"/>
  <c r="AE174" i="4"/>
  <c r="Z180" i="4"/>
  <c r="AB180" i="4"/>
  <c r="J304" i="4" s="1"/>
  <c r="AK133" i="4"/>
  <c r="AI133" i="4"/>
  <c r="Z148" i="4"/>
  <c r="AB148" i="4"/>
  <c r="Z142" i="4"/>
  <c r="AB142" i="4"/>
  <c r="Z150" i="4"/>
  <c r="AB150" i="4"/>
  <c r="Z134" i="4"/>
  <c r="AB134" i="4"/>
  <c r="AF132" i="4"/>
  <c r="AH132" i="4"/>
  <c r="N295" i="4" s="1"/>
  <c r="AB147" i="4"/>
  <c r="Z147" i="4"/>
  <c r="AB135" i="4"/>
  <c r="J297" i="4" s="1"/>
  <c r="Z135" i="4"/>
  <c r="AB143" i="4"/>
  <c r="Z143" i="4"/>
  <c r="AB151" i="4"/>
  <c r="J292" i="4" s="1"/>
  <c r="Z151" i="4"/>
  <c r="AK149" i="4"/>
  <c r="AI149" i="4"/>
  <c r="AC140" i="4"/>
  <c r="AE140" i="4"/>
  <c r="AE141" i="4"/>
  <c r="AC141" i="4"/>
  <c r="AC136" i="4"/>
  <c r="AE136" i="4"/>
  <c r="L298" i="4" s="1"/>
  <c r="AC152" i="4"/>
  <c r="AE152" i="4"/>
  <c r="L293" i="4" s="1"/>
  <c r="AE145" i="4"/>
  <c r="AC145" i="4"/>
  <c r="AB139" i="4"/>
  <c r="Z139" i="4"/>
  <c r="AF144" i="4"/>
  <c r="AH144" i="4"/>
  <c r="AK137" i="4"/>
  <c r="AI137" i="4"/>
  <c r="Z138" i="4"/>
  <c r="AB138" i="4"/>
  <c r="J300" i="4" s="1"/>
  <c r="Z146" i="4"/>
  <c r="AB146" i="4"/>
  <c r="AC108" i="4"/>
  <c r="AE108" i="4"/>
  <c r="L287" i="4" s="1"/>
  <c r="AB123" i="4"/>
  <c r="J281" i="4" s="1"/>
  <c r="Z123" i="4"/>
  <c r="AH111" i="4"/>
  <c r="AF111" i="4"/>
  <c r="AC120" i="4"/>
  <c r="AE120" i="4"/>
  <c r="AH103" i="4"/>
  <c r="N283" i="4" s="1"/>
  <c r="AF103" i="4"/>
  <c r="AE113" i="4"/>
  <c r="AC113" i="4"/>
  <c r="Z106" i="4"/>
  <c r="AB106" i="4"/>
  <c r="J285" i="4" s="1"/>
  <c r="Z118" i="4"/>
  <c r="AB118" i="4"/>
  <c r="AC104" i="4"/>
  <c r="AE104" i="4"/>
  <c r="L284" i="4" s="1"/>
  <c r="AE105" i="4"/>
  <c r="AC105" i="4"/>
  <c r="AC112" i="4"/>
  <c r="AE112" i="4"/>
  <c r="Z122" i="4"/>
  <c r="AB122" i="4"/>
  <c r="J280" i="4" s="1"/>
  <c r="Z110" i="4"/>
  <c r="AB110" i="4"/>
  <c r="AC116" i="4"/>
  <c r="AE116" i="4"/>
  <c r="Z114" i="4"/>
  <c r="AB114" i="4"/>
  <c r="AE117" i="4"/>
  <c r="AC117" i="4"/>
  <c r="AH119" i="4"/>
  <c r="AF119" i="4"/>
  <c r="AE109" i="4"/>
  <c r="L288" i="4" s="1"/>
  <c r="AC109" i="4"/>
  <c r="AB107" i="4"/>
  <c r="J286" i="4" s="1"/>
  <c r="Z107" i="4"/>
  <c r="AB115" i="4"/>
  <c r="Z115" i="4"/>
  <c r="AE121" i="4"/>
  <c r="AC121" i="4"/>
  <c r="AC75" i="4"/>
  <c r="AE75" i="4"/>
  <c r="L272" i="4" s="1"/>
  <c r="AC92" i="4"/>
  <c r="AE92" i="4"/>
  <c r="AE88" i="4"/>
  <c r="AC88" i="4"/>
  <c r="AF90" i="4"/>
  <c r="AH90" i="4"/>
  <c r="AC79" i="4"/>
  <c r="AE79" i="4"/>
  <c r="L275" i="4" s="1"/>
  <c r="AF78" i="4"/>
  <c r="AH78" i="4"/>
  <c r="N274" i="4" s="1"/>
  <c r="AF82" i="4"/>
  <c r="AH82" i="4"/>
  <c r="AF94" i="4"/>
  <c r="AH94" i="4"/>
  <c r="N269" i="4" s="1"/>
  <c r="Z93" i="4"/>
  <c r="AB93" i="4"/>
  <c r="J268" i="4" s="1"/>
  <c r="AC91" i="4"/>
  <c r="AE91" i="4"/>
  <c r="Z85" i="4"/>
  <c r="AB85" i="4"/>
  <c r="Z77" i="4"/>
  <c r="AB77" i="4"/>
  <c r="J273" i="4" s="1"/>
  <c r="Z89" i="4"/>
  <c r="AB89" i="4"/>
  <c r="AC87" i="4"/>
  <c r="AE87" i="4"/>
  <c r="AC83" i="4"/>
  <c r="AE83" i="4"/>
  <c r="AC84" i="4"/>
  <c r="AE84" i="4"/>
  <c r="AF74" i="4"/>
  <c r="AH74" i="4"/>
  <c r="N271" i="4" s="1"/>
  <c r="AC80" i="4"/>
  <c r="AE80" i="4"/>
  <c r="L276" i="4" s="1"/>
  <c r="AH86" i="4"/>
  <c r="AF86" i="4"/>
  <c r="Z81" i="4"/>
  <c r="AB81" i="4"/>
  <c r="AC76" i="4"/>
  <c r="AE76" i="4"/>
  <c r="O81" i="13"/>
  <c r="P81" i="13" s="1"/>
  <c r="O52" i="13"/>
  <c r="P52" i="13" s="1"/>
  <c r="O197" i="13"/>
  <c r="P197" i="13" s="1"/>
  <c r="Y52" i="4"/>
  <c r="W52" i="4"/>
  <c r="M193" i="13"/>
  <c r="L193" i="13"/>
  <c r="Q92" i="13"/>
  <c r="R92" i="13" s="1"/>
  <c r="Q63" i="13"/>
  <c r="R63" i="13" s="1"/>
  <c r="Z63" i="4"/>
  <c r="AB63" i="4"/>
  <c r="S61" i="13"/>
  <c r="T61" i="13" s="1"/>
  <c r="AC61" i="4"/>
  <c r="AE61" i="4"/>
  <c r="M172" i="13"/>
  <c r="L172" i="13"/>
  <c r="Q91" i="13"/>
  <c r="R91" i="13" s="1"/>
  <c r="Q207" i="13"/>
  <c r="R207" i="13" s="1"/>
  <c r="Q62" i="13"/>
  <c r="R62" i="13" s="1"/>
  <c r="AB62" i="4"/>
  <c r="J372" i="4" s="1"/>
  <c r="J374" i="4" s="1"/>
  <c r="Z62" i="4"/>
  <c r="O93" i="13"/>
  <c r="P93" i="13" s="1"/>
  <c r="O209" i="13"/>
  <c r="P209" i="13" s="1"/>
  <c r="O64" i="13"/>
  <c r="P64" i="13" s="1"/>
  <c r="Y64" i="4"/>
  <c r="H256" i="4" s="1"/>
  <c r="W64" i="4"/>
  <c r="Q80" i="13"/>
  <c r="R80" i="13" s="1"/>
  <c r="Q51" i="13"/>
  <c r="R51" i="13" s="1"/>
  <c r="Z51" i="4"/>
  <c r="AB51" i="4"/>
  <c r="J264" i="4" s="1"/>
  <c r="M52" i="13"/>
  <c r="L52" i="13"/>
  <c r="L77" i="13"/>
  <c r="M77" i="13"/>
  <c r="S82" i="13"/>
  <c r="T82" i="13" s="1"/>
  <c r="S53" i="13"/>
  <c r="T53" i="13" s="1"/>
  <c r="AC53" i="4"/>
  <c r="AE53" i="4"/>
  <c r="Q76" i="13"/>
  <c r="R76" i="13" s="1"/>
  <c r="Q47" i="13"/>
  <c r="R47" i="13" s="1"/>
  <c r="Z47" i="4"/>
  <c r="AB47" i="4"/>
  <c r="M60" i="13"/>
  <c r="L60" i="13"/>
  <c r="S94" i="13"/>
  <c r="T94" i="13" s="1"/>
  <c r="S65" i="13"/>
  <c r="T65" i="13" s="1"/>
  <c r="AC65" i="4"/>
  <c r="AE65" i="4"/>
  <c r="L257" i="4" s="1"/>
  <c r="M85" i="13"/>
  <c r="L85" i="13"/>
  <c r="M180" i="13"/>
  <c r="L180" i="13"/>
  <c r="M48" i="13"/>
  <c r="L48" i="13"/>
  <c r="O89" i="13"/>
  <c r="P89" i="13" s="1"/>
  <c r="O205" i="13"/>
  <c r="P205" i="13" s="1"/>
  <c r="O60" i="13"/>
  <c r="P60" i="13" s="1"/>
  <c r="Y60" i="4"/>
  <c r="W60" i="4"/>
  <c r="O85" i="13"/>
  <c r="P85" i="13" s="1"/>
  <c r="O56" i="13"/>
  <c r="P56" i="13" s="1"/>
  <c r="O201" i="13"/>
  <c r="P201" i="13" s="1"/>
  <c r="Y56" i="4"/>
  <c r="W56" i="4"/>
  <c r="Q88" i="13"/>
  <c r="R88" i="13" s="1"/>
  <c r="Q59" i="13"/>
  <c r="R59" i="13" s="1"/>
  <c r="Z59" i="4"/>
  <c r="AB59" i="4"/>
  <c r="M209" i="13"/>
  <c r="L209" i="13"/>
  <c r="M64" i="13"/>
  <c r="L64" i="13"/>
  <c r="M81" i="13"/>
  <c r="L81" i="13"/>
  <c r="M164" i="13"/>
  <c r="L164" i="13"/>
  <c r="S86" i="13"/>
  <c r="T86" i="13" s="1"/>
  <c r="S57" i="13"/>
  <c r="T57" i="13" s="1"/>
  <c r="AC57" i="4"/>
  <c r="AE57" i="4"/>
  <c r="M89" i="13"/>
  <c r="L89" i="13"/>
  <c r="Q79" i="13"/>
  <c r="R79" i="13" s="1"/>
  <c r="Q50" i="13"/>
  <c r="R50" i="13" s="1"/>
  <c r="AB50" i="4"/>
  <c r="J263" i="4" s="1"/>
  <c r="Z50" i="4"/>
  <c r="M201" i="13"/>
  <c r="L201" i="13"/>
  <c r="M56" i="13"/>
  <c r="L56" i="13"/>
  <c r="S49" i="13"/>
  <c r="T49" i="13" s="1"/>
  <c r="AC49" i="4"/>
  <c r="AE49" i="4"/>
  <c r="L262" i="4" s="1"/>
  <c r="Q83" i="13"/>
  <c r="R83" i="13" s="1"/>
  <c r="Q199" i="13"/>
  <c r="Q54" i="13"/>
  <c r="R54" i="13" s="1"/>
  <c r="AB54" i="4"/>
  <c r="Z54" i="4"/>
  <c r="M93" i="13"/>
  <c r="L93" i="13"/>
  <c r="M197" i="13"/>
  <c r="L197" i="13"/>
  <c r="L168" i="13"/>
  <c r="M168" i="13"/>
  <c r="O48" i="13"/>
  <c r="P48" i="13" s="1"/>
  <c r="O77" i="13"/>
  <c r="P77" i="13" s="1"/>
  <c r="O193" i="13"/>
  <c r="P193" i="13" s="1"/>
  <c r="Y48" i="4"/>
  <c r="H261" i="4" s="1"/>
  <c r="W48" i="4"/>
  <c r="Q58" i="13"/>
  <c r="R58" i="13" s="1"/>
  <c r="Q203" i="13"/>
  <c r="R203" i="13" s="1"/>
  <c r="Q87" i="13"/>
  <c r="R87" i="13" s="1"/>
  <c r="AB58" i="4"/>
  <c r="Z58" i="4"/>
  <c r="M205" i="13"/>
  <c r="L205" i="13"/>
  <c r="M176" i="13"/>
  <c r="L176" i="13"/>
  <c r="Q84" i="13"/>
  <c r="R84" i="13" s="1"/>
  <c r="Q55" i="13"/>
  <c r="R55" i="13" s="1"/>
  <c r="Z55" i="4"/>
  <c r="AB55" i="4"/>
  <c r="Q46" i="13"/>
  <c r="R46" i="13" s="1"/>
  <c r="Z46" i="4"/>
  <c r="Q75" i="13"/>
  <c r="R75" i="13" s="1"/>
  <c r="Q191" i="13"/>
  <c r="AB46" i="4"/>
  <c r="J260" i="4" s="1"/>
  <c r="AC45" i="4"/>
  <c r="S45" i="13"/>
  <c r="T45" i="13" s="1"/>
  <c r="AE45" i="4"/>
  <c r="L259" i="4" s="1"/>
  <c r="S74" i="13"/>
  <c r="T74" i="13" s="1"/>
  <c r="Z122" i="6"/>
  <c r="AB122" i="6"/>
  <c r="AG124" i="7" s="1"/>
  <c r="AH124" i="7" s="1"/>
  <c r="AJ124" i="7" s="1"/>
  <c r="AK124" i="7" s="1"/>
  <c r="Z114" i="6"/>
  <c r="AB114" i="6"/>
  <c r="AG116" i="7" s="1"/>
  <c r="AH116" i="7" s="1"/>
  <c r="AJ116" i="7" s="1"/>
  <c r="AK116" i="7" s="1"/>
  <c r="AB106" i="6"/>
  <c r="AG108" i="7" s="1"/>
  <c r="AH108" i="7" s="1"/>
  <c r="AJ108" i="7" s="1"/>
  <c r="AK108" i="7" s="1"/>
  <c r="Z106" i="6"/>
  <c r="Z121" i="6"/>
  <c r="AB121" i="6"/>
  <c r="AG123" i="7" s="1"/>
  <c r="AH123" i="7" s="1"/>
  <c r="AJ123" i="7" s="1"/>
  <c r="AK123" i="7" s="1"/>
  <c r="AC112" i="6"/>
  <c r="AE112" i="6"/>
  <c r="AM114" i="7" s="1"/>
  <c r="AN114" i="7" s="1"/>
  <c r="AP114" i="7" s="1"/>
  <c r="Z105" i="6"/>
  <c r="AB105" i="6"/>
  <c r="AG107" i="7" s="1"/>
  <c r="AH107" i="7" s="1"/>
  <c r="AJ107" i="7" s="1"/>
  <c r="AK107" i="7" s="1"/>
  <c r="Z117" i="6"/>
  <c r="AB117" i="6"/>
  <c r="AG119" i="7" s="1"/>
  <c r="AH119" i="7" s="1"/>
  <c r="AJ119" i="7" s="1"/>
  <c r="AK119" i="7" s="1"/>
  <c r="Z109" i="6"/>
  <c r="AB109" i="6"/>
  <c r="AG111" i="7" s="1"/>
  <c r="AH111" i="7" s="1"/>
  <c r="AJ111" i="7" s="1"/>
  <c r="AK111" i="7" s="1"/>
  <c r="AC123" i="6"/>
  <c r="AE123" i="6"/>
  <c r="AM125" i="7" s="1"/>
  <c r="AN125" i="7" s="1"/>
  <c r="AP125" i="7" s="1"/>
  <c r="AC119" i="6"/>
  <c r="AE119" i="6"/>
  <c r="AM121" i="7" s="1"/>
  <c r="AN121" i="7" s="1"/>
  <c r="AP121" i="7" s="1"/>
  <c r="Z125" i="6"/>
  <c r="AB125" i="6"/>
  <c r="AG127" i="7" s="1"/>
  <c r="AH127" i="7" s="1"/>
  <c r="AJ127" i="7" s="1"/>
  <c r="AK127" i="7" s="1"/>
  <c r="Z113" i="6"/>
  <c r="AB113" i="6"/>
  <c r="AG115" i="7" s="1"/>
  <c r="AH115" i="7" s="1"/>
  <c r="AJ115" i="7" s="1"/>
  <c r="AK115" i="7" s="1"/>
  <c r="AC107" i="6"/>
  <c r="AE107" i="6"/>
  <c r="AM109" i="7" s="1"/>
  <c r="AN109" i="7" s="1"/>
  <c r="AP109" i="7" s="1"/>
  <c r="AC111" i="6"/>
  <c r="AE111" i="6"/>
  <c r="AM113" i="7" s="1"/>
  <c r="AN113" i="7" s="1"/>
  <c r="AP113" i="7" s="1"/>
  <c r="AC115" i="6"/>
  <c r="AE115" i="6"/>
  <c r="AM117" i="7" s="1"/>
  <c r="AN117" i="7" s="1"/>
  <c r="AP117" i="7" s="1"/>
  <c r="AC116" i="6"/>
  <c r="AE116" i="6"/>
  <c r="AM118" i="7" s="1"/>
  <c r="AN118" i="7" s="1"/>
  <c r="AP118" i="7" s="1"/>
  <c r="AC120" i="6"/>
  <c r="AE120" i="6"/>
  <c r="AM122" i="7" s="1"/>
  <c r="AN122" i="7" s="1"/>
  <c r="AP122" i="7" s="1"/>
  <c r="AC124" i="6"/>
  <c r="AE124" i="6"/>
  <c r="AM126" i="7" s="1"/>
  <c r="AN126" i="7" s="1"/>
  <c r="AP126" i="7" s="1"/>
  <c r="AF118" i="6"/>
  <c r="AH118" i="6"/>
  <c r="AC108" i="6"/>
  <c r="AE108" i="6"/>
  <c r="AM110" i="7" s="1"/>
  <c r="AN110" i="7" s="1"/>
  <c r="AP110" i="7" s="1"/>
  <c r="AR110" i="7" s="1"/>
  <c r="AF110" i="6"/>
  <c r="AH110" i="6"/>
  <c r="Z89" i="6"/>
  <c r="AB89" i="6"/>
  <c r="AG91" i="7" s="1"/>
  <c r="AH91" i="7" s="1"/>
  <c r="AJ91" i="7" s="1"/>
  <c r="AK91" i="7" s="1"/>
  <c r="Z81" i="6"/>
  <c r="AB81" i="6"/>
  <c r="AG83" i="7" s="1"/>
  <c r="AH83" i="7" s="1"/>
  <c r="AJ83" i="7" s="1"/>
  <c r="AK83" i="7" s="1"/>
  <c r="Z76" i="6"/>
  <c r="AB76" i="6"/>
  <c r="AG78" i="7" s="1"/>
  <c r="AH78" i="7" s="1"/>
  <c r="AJ78" i="7" s="1"/>
  <c r="AK78" i="7" s="1"/>
  <c r="AC90" i="6"/>
  <c r="AE90" i="6"/>
  <c r="AM92" i="7" s="1"/>
  <c r="AC86" i="6"/>
  <c r="AE86" i="6"/>
  <c r="AM88" i="7" s="1"/>
  <c r="Z84" i="6"/>
  <c r="AB84" i="6"/>
  <c r="AG86" i="7" s="1"/>
  <c r="AH86" i="7" s="1"/>
  <c r="AJ86" i="7" s="1"/>
  <c r="AK86" i="7" s="1"/>
  <c r="AC78" i="6"/>
  <c r="AE78" i="6"/>
  <c r="AM80" i="7" s="1"/>
  <c r="Z88" i="6"/>
  <c r="AB88" i="6"/>
  <c r="AG90" i="7" s="1"/>
  <c r="AH90" i="7" s="1"/>
  <c r="AJ90" i="7" s="1"/>
  <c r="AK90" i="7" s="1"/>
  <c r="AF77" i="6"/>
  <c r="AC79" i="6"/>
  <c r="AE79" i="6"/>
  <c r="AM81" i="7" s="1"/>
  <c r="AC87" i="6"/>
  <c r="AE87" i="6"/>
  <c r="AM89" i="7" s="1"/>
  <c r="AC95" i="6"/>
  <c r="AE95" i="6"/>
  <c r="AM97" i="7" s="1"/>
  <c r="Z92" i="6"/>
  <c r="AB92" i="6"/>
  <c r="AG94" i="7" s="1"/>
  <c r="AH94" i="7" s="1"/>
  <c r="AJ94" i="7" s="1"/>
  <c r="AC94" i="6"/>
  <c r="AE94" i="6"/>
  <c r="AM96" i="7" s="1"/>
  <c r="Z80" i="6"/>
  <c r="AB80" i="6"/>
  <c r="AG82" i="7" s="1"/>
  <c r="AH82" i="7" s="1"/>
  <c r="AJ82" i="7" s="1"/>
  <c r="AK82" i="7" s="1"/>
  <c r="AC82" i="6"/>
  <c r="AE82" i="6"/>
  <c r="AM84" i="7" s="1"/>
  <c r="AE53" i="6"/>
  <c r="AM55" i="7" s="1"/>
  <c r="AC53" i="6"/>
  <c r="AE61" i="6"/>
  <c r="AM63" i="7" s="1"/>
  <c r="AC61" i="6"/>
  <c r="AB49" i="6"/>
  <c r="AG51" i="7" s="1"/>
  <c r="Z49" i="6"/>
  <c r="Z57" i="6"/>
  <c r="AB57" i="6"/>
  <c r="AG59" i="7" s="1"/>
  <c r="AB65" i="6"/>
  <c r="AG67" i="7" s="1"/>
  <c r="Z65" i="6"/>
  <c r="AE45" i="6"/>
  <c r="AM47" i="7" s="1"/>
  <c r="AC45" i="6"/>
  <c r="AE54" i="6"/>
  <c r="AM56" i="7" s="1"/>
  <c r="AC54" i="6"/>
  <c r="AB52" i="6"/>
  <c r="AG54" i="7" s="1"/>
  <c r="Z52" i="6"/>
  <c r="AB60" i="6"/>
  <c r="AG62" i="7" s="1"/>
  <c r="Z60" i="6"/>
  <c r="AE46" i="6"/>
  <c r="AM48" i="7" s="1"/>
  <c r="AC46" i="6"/>
  <c r="AB64" i="6"/>
  <c r="AG66" i="7" s="1"/>
  <c r="Z64" i="6"/>
  <c r="AE50" i="6"/>
  <c r="AM52" i="7" s="1"/>
  <c r="AC50" i="6"/>
  <c r="AE58" i="6"/>
  <c r="AM60" i="7" s="1"/>
  <c r="AC58" i="6"/>
  <c r="AC59" i="6"/>
  <c r="AE59" i="6"/>
  <c r="AM61" i="7" s="1"/>
  <c r="AC47" i="6"/>
  <c r="AE47" i="6"/>
  <c r="AM49" i="7" s="1"/>
  <c r="AB48" i="6"/>
  <c r="AG50" i="7" s="1"/>
  <c r="Z48" i="6"/>
  <c r="AC55" i="6"/>
  <c r="AE55" i="6"/>
  <c r="AM57" i="7" s="1"/>
  <c r="AC63" i="6"/>
  <c r="AE63" i="6"/>
  <c r="AM65" i="7" s="1"/>
  <c r="AC51" i="6"/>
  <c r="AE51" i="6"/>
  <c r="AM53" i="7" s="1"/>
  <c r="AE62" i="6"/>
  <c r="AM64" i="7" s="1"/>
  <c r="AC62" i="6"/>
  <c r="AB56" i="6"/>
  <c r="AG58" i="7" s="1"/>
  <c r="Z56" i="6"/>
  <c r="AC77" i="29"/>
  <c r="Y77" i="29"/>
  <c r="AC93" i="29"/>
  <c r="Y93" i="29"/>
  <c r="Y91" i="29"/>
  <c r="AC91" i="29"/>
  <c r="AM88" i="29"/>
  <c r="AI88" i="29"/>
  <c r="AC85" i="29"/>
  <c r="Y85" i="29"/>
  <c r="AH83" i="29"/>
  <c r="AD83" i="29"/>
  <c r="AH90" i="29"/>
  <c r="AD90" i="29"/>
  <c r="AH94" i="29"/>
  <c r="AD94" i="29"/>
  <c r="AH78" i="29"/>
  <c r="AD78" i="29"/>
  <c r="AM92" i="29"/>
  <c r="AI92" i="29"/>
  <c r="AM84" i="29"/>
  <c r="AI84" i="29"/>
  <c r="Y75" i="29"/>
  <c r="AC75" i="29"/>
  <c r="AH74" i="29"/>
  <c r="AD74" i="29"/>
  <c r="AH82" i="29"/>
  <c r="AD82" i="29"/>
  <c r="AC81" i="29"/>
  <c r="Y81" i="29"/>
  <c r="AH89" i="29"/>
  <c r="AD89" i="29"/>
  <c r="AH87" i="29"/>
  <c r="AD87" i="29"/>
  <c r="AH86" i="29"/>
  <c r="AD86" i="29"/>
  <c r="AH79" i="29"/>
  <c r="AD79" i="29"/>
  <c r="AM76" i="29"/>
  <c r="AI76" i="29"/>
  <c r="AM80" i="29"/>
  <c r="AI80" i="29"/>
  <c r="AH55" i="29"/>
  <c r="AD55" i="29"/>
  <c r="AH63" i="29"/>
  <c r="AD63" i="29"/>
  <c r="AC58" i="29"/>
  <c r="Y58" i="29"/>
  <c r="X28" i="29"/>
  <c r="AD45" i="29"/>
  <c r="AH45" i="29"/>
  <c r="AC15" i="29"/>
  <c r="AD15" i="29" s="1"/>
  <c r="X30" i="29"/>
  <c r="Y30" i="29" s="1"/>
  <c r="AC60" i="29"/>
  <c r="Y60" i="29"/>
  <c r="X18" i="29"/>
  <c r="Y18" i="29" s="1"/>
  <c r="Y48" i="29"/>
  <c r="AC48" i="29"/>
  <c r="Y23" i="29"/>
  <c r="AC46" i="29"/>
  <c r="Y46" i="29"/>
  <c r="X16" i="29"/>
  <c r="AD61" i="29"/>
  <c r="AH61" i="29"/>
  <c r="Y19" i="29"/>
  <c r="X26" i="29"/>
  <c r="Y26" i="29" s="1"/>
  <c r="AC56" i="29"/>
  <c r="Y56" i="29"/>
  <c r="X22" i="29"/>
  <c r="Y22" i="29" s="1"/>
  <c r="Y52" i="29"/>
  <c r="AC52" i="29"/>
  <c r="AH59" i="29"/>
  <c r="AD59" i="29"/>
  <c r="Y35" i="29"/>
  <c r="AC54" i="29"/>
  <c r="Y54" i="29"/>
  <c r="X24" i="29"/>
  <c r="Y27" i="29"/>
  <c r="AD57" i="29"/>
  <c r="AH57" i="29"/>
  <c r="AC27" i="29"/>
  <c r="AD27" i="29" s="1"/>
  <c r="AH51" i="29"/>
  <c r="AD51" i="29"/>
  <c r="AD53" i="29"/>
  <c r="AH53" i="29"/>
  <c r="AC23" i="29"/>
  <c r="AD23" i="29" s="1"/>
  <c r="Y31" i="29"/>
  <c r="AH47" i="29"/>
  <c r="AD47" i="29"/>
  <c r="AC50" i="29"/>
  <c r="Y50" i="29"/>
  <c r="X20" i="29"/>
  <c r="Y33" i="29"/>
  <c r="AD49" i="29"/>
  <c r="AH49" i="29"/>
  <c r="AC19" i="29"/>
  <c r="AD19" i="29" s="1"/>
  <c r="Y15" i="29"/>
  <c r="X34" i="29"/>
  <c r="Y34" i="29" s="1"/>
  <c r="Y64" i="29"/>
  <c r="AC64" i="29"/>
  <c r="AC62" i="29"/>
  <c r="X32" i="29"/>
  <c r="Y62" i="29"/>
  <c r="AD65" i="29"/>
  <c r="AH65" i="29"/>
  <c r="AC35" i="29"/>
  <c r="Q189" i="5"/>
  <c r="X189" i="5"/>
  <c r="X211" i="5" s="1"/>
  <c r="S189" i="5"/>
  <c r="J253" i="4" l="1"/>
  <c r="N252" i="4"/>
  <c r="AK21" i="4"/>
  <c r="AI21" i="4"/>
  <c r="AF93" i="6"/>
  <c r="R204" i="13"/>
  <c r="R103" i="13"/>
  <c r="R191" i="13"/>
  <c r="R108" i="13"/>
  <c r="R115" i="13"/>
  <c r="R208" i="13"/>
  <c r="Q202" i="13"/>
  <c r="R202" i="13" s="1"/>
  <c r="AD27" i="5"/>
  <c r="Q194" i="13"/>
  <c r="R194" i="13" s="1"/>
  <c r="AD19" i="5"/>
  <c r="H146" i="22"/>
  <c r="I146" i="22" s="1"/>
  <c r="J146" i="22" s="1"/>
  <c r="K146" i="22" s="1"/>
  <c r="L146" i="22" s="1"/>
  <c r="M146" i="22" s="1"/>
  <c r="N146" i="22" s="1"/>
  <c r="O146" i="22" s="1"/>
  <c r="P146" i="22" s="1"/>
  <c r="Q146" i="22" s="1"/>
  <c r="R146" i="22" s="1"/>
  <c r="S146" i="22" s="1"/>
  <c r="T146" i="22" s="1"/>
  <c r="U146" i="22" s="1"/>
  <c r="V146" i="22" s="1"/>
  <c r="W146" i="22" s="1"/>
  <c r="X146" i="22" s="1"/>
  <c r="Y146" i="22" s="1"/>
  <c r="Z146" i="22" s="1"/>
  <c r="AA146" i="22" s="1"/>
  <c r="AB146" i="22" s="1"/>
  <c r="G179" i="22"/>
  <c r="D171" i="22"/>
  <c r="E246" i="22"/>
  <c r="F212" i="22"/>
  <c r="R199" i="13"/>
  <c r="Q111" i="13"/>
  <c r="R111" i="13" s="1"/>
  <c r="Q195" i="13"/>
  <c r="R195" i="13" s="1"/>
  <c r="R206" i="13"/>
  <c r="AF85" i="6"/>
  <c r="AN65" i="7"/>
  <c r="AQ117" i="7"/>
  <c r="AS117" i="7"/>
  <c r="AQ125" i="7"/>
  <c r="AS125" i="7"/>
  <c r="AD59" i="7"/>
  <c r="AD50" i="7"/>
  <c r="AJ60" i="7"/>
  <c r="AJ55" i="7"/>
  <c r="Y64" i="7"/>
  <c r="Y57" i="7"/>
  <c r="AK171" i="7"/>
  <c r="X66" i="7"/>
  <c r="AK175" i="7"/>
  <c r="X58" i="7"/>
  <c r="Y61" i="7"/>
  <c r="AJ65" i="7"/>
  <c r="AD66" i="7"/>
  <c r="AN57" i="7"/>
  <c r="AN49" i="7"/>
  <c r="AS126" i="7"/>
  <c r="AQ126" i="7"/>
  <c r="AS114" i="7"/>
  <c r="AQ114" i="7"/>
  <c r="AK187" i="7"/>
  <c r="AM203" i="7"/>
  <c r="AN203" i="7" s="1"/>
  <c r="AP203" i="7" s="1"/>
  <c r="AR203" i="7" s="1"/>
  <c r="AH198" i="6"/>
  <c r="AF198" i="6"/>
  <c r="AE61" i="7"/>
  <c r="AE47" i="7"/>
  <c r="Y53" i="7"/>
  <c r="AJ49" i="7"/>
  <c r="AK200" i="7"/>
  <c r="AK176" i="7"/>
  <c r="AG173" i="7"/>
  <c r="AE169" i="6"/>
  <c r="AC169" i="6"/>
  <c r="AM215" i="7"/>
  <c r="AN215" i="7" s="1"/>
  <c r="AP215" i="7" s="1"/>
  <c r="AR215" i="7" s="1"/>
  <c r="AH210" i="6"/>
  <c r="AF210" i="6"/>
  <c r="AM171" i="7"/>
  <c r="AN171" i="7" s="1"/>
  <c r="AP171" i="7" s="1"/>
  <c r="AR171" i="7" s="1"/>
  <c r="AF167" i="6"/>
  <c r="AH167" i="6"/>
  <c r="AB185" i="7"/>
  <c r="AE65" i="7"/>
  <c r="AM175" i="7"/>
  <c r="AN175" i="7" s="1"/>
  <c r="AP175" i="7" s="1"/>
  <c r="AR175" i="7" s="1"/>
  <c r="AH171" i="6"/>
  <c r="AF171" i="6"/>
  <c r="AM174" i="7"/>
  <c r="AN174" i="7" s="1"/>
  <c r="AP174" i="7" s="1"/>
  <c r="AF170" i="6"/>
  <c r="AH170" i="6"/>
  <c r="AM214" i="7"/>
  <c r="AN214" i="7" s="1"/>
  <c r="AP214" i="7" s="1"/>
  <c r="AR214" i="7" s="1"/>
  <c r="AH209" i="6"/>
  <c r="AF209" i="6"/>
  <c r="AM170" i="7"/>
  <c r="AN170" i="7" s="1"/>
  <c r="AP170" i="7" s="1"/>
  <c r="AR170" i="7" s="1"/>
  <c r="AF166" i="6"/>
  <c r="AH166" i="6"/>
  <c r="X51" i="7"/>
  <c r="AM178" i="7"/>
  <c r="AN178" i="7" s="1"/>
  <c r="AP178" i="7" s="1"/>
  <c r="AR178" i="7" s="1"/>
  <c r="AF174" i="6"/>
  <c r="AH174" i="6"/>
  <c r="AE57" i="7"/>
  <c r="X59" i="7"/>
  <c r="AM182" i="7"/>
  <c r="AN182" i="7" s="1"/>
  <c r="AP182" i="7" s="1"/>
  <c r="AF178" i="6"/>
  <c r="AH178" i="6"/>
  <c r="AD54" i="7"/>
  <c r="AJ57" i="7"/>
  <c r="AK208" i="7"/>
  <c r="AG217" i="7"/>
  <c r="AH217" i="7" s="1"/>
  <c r="AJ217" i="7" s="1"/>
  <c r="AC212" i="6"/>
  <c r="AE212" i="6"/>
  <c r="AM198" i="7"/>
  <c r="AN198" i="7" s="1"/>
  <c r="AP198" i="7" s="1"/>
  <c r="AH193" i="6"/>
  <c r="AF193" i="6"/>
  <c r="AK206" i="7"/>
  <c r="AQ109" i="7"/>
  <c r="AS109" i="7"/>
  <c r="AR109" i="7"/>
  <c r="AK186" i="7"/>
  <c r="AM187" i="7"/>
  <c r="AN187" i="7" s="1"/>
  <c r="AP187" i="7" s="1"/>
  <c r="AH183" i="6"/>
  <c r="AF183" i="6"/>
  <c r="AR125" i="7"/>
  <c r="AJ47" i="7"/>
  <c r="AK215" i="7"/>
  <c r="Y56" i="7"/>
  <c r="AM208" i="7"/>
  <c r="AN208" i="7" s="1"/>
  <c r="AP208" i="7" s="1"/>
  <c r="AF203" i="6"/>
  <c r="AH203" i="6"/>
  <c r="AN53" i="7"/>
  <c r="AN61" i="7"/>
  <c r="AK94" i="7"/>
  <c r="AS110" i="7"/>
  <c r="AQ110" i="7"/>
  <c r="AS118" i="7"/>
  <c r="AQ118" i="7"/>
  <c r="AQ113" i="7"/>
  <c r="AS113" i="7"/>
  <c r="AR113" i="7"/>
  <c r="AQ121" i="7"/>
  <c r="AS121" i="7"/>
  <c r="AH58" i="7"/>
  <c r="AN52" i="7"/>
  <c r="AN48" i="7"/>
  <c r="AH62" i="7"/>
  <c r="AN56" i="7"/>
  <c r="AH67" i="7"/>
  <c r="AH51" i="7"/>
  <c r="AN55" i="7"/>
  <c r="AM186" i="7"/>
  <c r="AN186" i="7" s="1"/>
  <c r="AP186" i="7" s="1"/>
  <c r="AF182" i="6"/>
  <c r="AH182" i="6"/>
  <c r="AE49" i="7"/>
  <c r="AG169" i="7"/>
  <c r="AC165" i="6"/>
  <c r="AE165" i="6"/>
  <c r="AM167" i="7"/>
  <c r="AN167" i="7" s="1"/>
  <c r="AP167" i="7" s="1"/>
  <c r="AH163" i="6"/>
  <c r="AF163" i="6"/>
  <c r="AD67" i="7"/>
  <c r="AD51" i="7"/>
  <c r="AK61" i="7"/>
  <c r="AJ52" i="7"/>
  <c r="AK204" i="7"/>
  <c r="X62" i="7"/>
  <c r="AG177" i="7"/>
  <c r="AE173" i="6"/>
  <c r="AC173" i="6"/>
  <c r="Y63" i="7"/>
  <c r="Y65" i="7"/>
  <c r="AR121" i="7"/>
  <c r="AG209" i="7"/>
  <c r="AH209" i="7" s="1"/>
  <c r="AJ209" i="7" s="1"/>
  <c r="AK209" i="7" s="1"/>
  <c r="AE204" i="6"/>
  <c r="AC204" i="6"/>
  <c r="AJ63" i="7"/>
  <c r="AR118" i="7"/>
  <c r="Y60" i="7"/>
  <c r="AB181" i="7"/>
  <c r="AK174" i="7"/>
  <c r="AK214" i="7"/>
  <c r="AG197" i="7"/>
  <c r="AH197" i="7" s="1"/>
  <c r="AJ197" i="7" s="1"/>
  <c r="AC192" i="6"/>
  <c r="AE192" i="6"/>
  <c r="Y55" i="7"/>
  <c r="AK178" i="7"/>
  <c r="Y52" i="7"/>
  <c r="Y47" i="7"/>
  <c r="AM211" i="7"/>
  <c r="AN211" i="7" s="1"/>
  <c r="AP211" i="7" s="1"/>
  <c r="AH206" i="6"/>
  <c r="AF206" i="6"/>
  <c r="AJ64" i="7"/>
  <c r="AJ56" i="7"/>
  <c r="AE64" i="7"/>
  <c r="AM210" i="7"/>
  <c r="AN210" i="7" s="1"/>
  <c r="AP210" i="7" s="1"/>
  <c r="AF205" i="6"/>
  <c r="AH205" i="6"/>
  <c r="AM184" i="7"/>
  <c r="AN184" i="7" s="1"/>
  <c r="AP184" i="7" s="1"/>
  <c r="AR184" i="7" s="1"/>
  <c r="AH180" i="6"/>
  <c r="AF180" i="6"/>
  <c r="AE52" i="7"/>
  <c r="AM216" i="7"/>
  <c r="AN216" i="7" s="1"/>
  <c r="AP216" i="7" s="1"/>
  <c r="AF211" i="6"/>
  <c r="AH211" i="6"/>
  <c r="AM168" i="7"/>
  <c r="AN168" i="7" s="1"/>
  <c r="AP168" i="7" s="1"/>
  <c r="AH164" i="6"/>
  <c r="AF164" i="6"/>
  <c r="AR114" i="7"/>
  <c r="AH59" i="7"/>
  <c r="AS122" i="7"/>
  <c r="AQ122" i="7"/>
  <c r="AK203" i="7"/>
  <c r="AE48" i="7"/>
  <c r="AM200" i="7"/>
  <c r="AN200" i="7" s="1"/>
  <c r="AP200" i="7" s="1"/>
  <c r="AR200" i="7" s="1"/>
  <c r="AF195" i="6"/>
  <c r="AH195" i="6"/>
  <c r="AM176" i="7"/>
  <c r="AN176" i="7" s="1"/>
  <c r="AP176" i="7" s="1"/>
  <c r="AH172" i="6"/>
  <c r="AF172" i="6"/>
  <c r="AG205" i="7"/>
  <c r="AH205" i="7" s="1"/>
  <c r="AJ205" i="7" s="1"/>
  <c r="AK205" i="7" s="1"/>
  <c r="AC200" i="6"/>
  <c r="AE200" i="6"/>
  <c r="AG213" i="7"/>
  <c r="AH213" i="7" s="1"/>
  <c r="AJ213" i="7" s="1"/>
  <c r="AC208" i="6"/>
  <c r="AE208" i="6"/>
  <c r="AG185" i="7"/>
  <c r="AE181" i="6"/>
  <c r="AC181" i="6"/>
  <c r="AR117" i="7"/>
  <c r="AE55" i="7"/>
  <c r="AM172" i="7"/>
  <c r="AN172" i="7" s="1"/>
  <c r="AP172" i="7" s="1"/>
  <c r="AH168" i="6"/>
  <c r="AF168" i="6"/>
  <c r="Y49" i="7"/>
  <c r="AN64" i="7"/>
  <c r="AH50" i="7"/>
  <c r="AN60" i="7"/>
  <c r="AH66" i="7"/>
  <c r="AH54" i="7"/>
  <c r="AN47" i="7"/>
  <c r="AN63" i="7"/>
  <c r="AE63" i="7"/>
  <c r="AB169" i="7"/>
  <c r="Y48" i="7"/>
  <c r="AG201" i="7"/>
  <c r="AH201" i="7" s="1"/>
  <c r="AJ201" i="7" s="1"/>
  <c r="AK201" i="7" s="1"/>
  <c r="AE196" i="6"/>
  <c r="AC196" i="6"/>
  <c r="AE53" i="7"/>
  <c r="AK167" i="7"/>
  <c r="AD58" i="7"/>
  <c r="AJ48" i="7"/>
  <c r="AE56" i="7"/>
  <c r="AM202" i="7"/>
  <c r="AN202" i="7" s="1"/>
  <c r="AP202" i="7" s="1"/>
  <c r="AF197" i="6"/>
  <c r="AH197" i="6"/>
  <c r="AM204" i="7"/>
  <c r="AN204" i="7" s="1"/>
  <c r="AP204" i="7" s="1"/>
  <c r="AF199" i="6"/>
  <c r="AH199" i="6"/>
  <c r="AB177" i="7"/>
  <c r="AM199" i="7"/>
  <c r="AN199" i="7" s="1"/>
  <c r="AP199" i="7" s="1"/>
  <c r="AH194" i="6"/>
  <c r="AF194" i="6"/>
  <c r="AR122" i="7"/>
  <c r="AR126" i="7"/>
  <c r="AM179" i="7"/>
  <c r="AN179" i="7" s="1"/>
  <c r="AP179" i="7" s="1"/>
  <c r="AH175" i="6"/>
  <c r="AF175" i="6"/>
  <c r="AG181" i="7"/>
  <c r="AH181" i="7" s="1"/>
  <c r="AJ181" i="7" s="1"/>
  <c r="AC177" i="6"/>
  <c r="AE177" i="6"/>
  <c r="X67" i="7"/>
  <c r="AB197" i="7"/>
  <c r="AM212" i="7"/>
  <c r="AN212" i="7" s="1"/>
  <c r="AP212" i="7" s="1"/>
  <c r="AF207" i="6"/>
  <c r="AH207" i="6"/>
  <c r="X54" i="7"/>
  <c r="X50" i="7"/>
  <c r="AM183" i="7"/>
  <c r="AN183" i="7" s="1"/>
  <c r="AP183" i="7" s="1"/>
  <c r="AF179" i="6"/>
  <c r="AH179" i="6"/>
  <c r="AJ53" i="7"/>
  <c r="AD62" i="7"/>
  <c r="AK184" i="7"/>
  <c r="AM180" i="7"/>
  <c r="AN180" i="7" s="1"/>
  <c r="AP180" i="7" s="1"/>
  <c r="AH176" i="6"/>
  <c r="AF176" i="6"/>
  <c r="AE60" i="7"/>
  <c r="AM206" i="7"/>
  <c r="AN206" i="7" s="1"/>
  <c r="AP206" i="7" s="1"/>
  <c r="AR206" i="7" s="1"/>
  <c r="AF201" i="6"/>
  <c r="AH201" i="6"/>
  <c r="AK216" i="7"/>
  <c r="AM207" i="7"/>
  <c r="AN207" i="7" s="1"/>
  <c r="AP207" i="7" s="1"/>
  <c r="AH202" i="6"/>
  <c r="AF202" i="6"/>
  <c r="AC29" i="29"/>
  <c r="AD29" i="29" s="1"/>
  <c r="AI151" i="29"/>
  <c r="AM151" i="29"/>
  <c r="AI143" i="29"/>
  <c r="AM143" i="29"/>
  <c r="AC33" i="29"/>
  <c r="AD33" i="29" s="1"/>
  <c r="AC21" i="29"/>
  <c r="AD21" i="29" s="1"/>
  <c r="AC17" i="29"/>
  <c r="AD17" i="29" s="1"/>
  <c r="AH119" i="29"/>
  <c r="AH31" i="29" s="1"/>
  <c r="AI31" i="29" s="1"/>
  <c r="AD119" i="29"/>
  <c r="AI175" i="29"/>
  <c r="AM175" i="29"/>
  <c r="AM167" i="29"/>
  <c r="AI167" i="29"/>
  <c r="AC25" i="29"/>
  <c r="AD25" i="29" s="1"/>
  <c r="AI144" i="29"/>
  <c r="AM144" i="29"/>
  <c r="AI173" i="29"/>
  <c r="AM173" i="29"/>
  <c r="AI176" i="29"/>
  <c r="AM176" i="29"/>
  <c r="AU135" i="29"/>
  <c r="AS135" i="29"/>
  <c r="AI164" i="29"/>
  <c r="AM164" i="29"/>
  <c r="AI206" i="29"/>
  <c r="AM206" i="29"/>
  <c r="AN169" i="29"/>
  <c r="AR169" i="29"/>
  <c r="AS149" i="29"/>
  <c r="AU149" i="29"/>
  <c r="AH196" i="29"/>
  <c r="AD196" i="29"/>
  <c r="AD105" i="29"/>
  <c r="AH105" i="29"/>
  <c r="AR203" i="29"/>
  <c r="AN203" i="29"/>
  <c r="AM115" i="29"/>
  <c r="AI115" i="29"/>
  <c r="AD142" i="29"/>
  <c r="AH142" i="29"/>
  <c r="AR191" i="29"/>
  <c r="AN191" i="29"/>
  <c r="AI118" i="29"/>
  <c r="AM118" i="29"/>
  <c r="AI197" i="29"/>
  <c r="AM197" i="29"/>
  <c r="AI140" i="29"/>
  <c r="AM140" i="29"/>
  <c r="AI210" i="29"/>
  <c r="AM210" i="29"/>
  <c r="AI190" i="29"/>
  <c r="AM190" i="29"/>
  <c r="AI194" i="29"/>
  <c r="AM194" i="29"/>
  <c r="AI209" i="29"/>
  <c r="AM209" i="29"/>
  <c r="AD138" i="29"/>
  <c r="AH138" i="29"/>
  <c r="AI122" i="29"/>
  <c r="AM122" i="29"/>
  <c r="AI181" i="29"/>
  <c r="AM181" i="29"/>
  <c r="AI110" i="29"/>
  <c r="AM110" i="29"/>
  <c r="AM171" i="29"/>
  <c r="AI171" i="29"/>
  <c r="AU103" i="29"/>
  <c r="AS103" i="29"/>
  <c r="AI180" i="29"/>
  <c r="AM180" i="29"/>
  <c r="AM120" i="29"/>
  <c r="AI120" i="29"/>
  <c r="AS141" i="29"/>
  <c r="AU141" i="29"/>
  <c r="AH178" i="29"/>
  <c r="AD178" i="29"/>
  <c r="AH174" i="29"/>
  <c r="AD174" i="29"/>
  <c r="AR147" i="29"/>
  <c r="AN147" i="29"/>
  <c r="AM108" i="29"/>
  <c r="AI108" i="29"/>
  <c r="AI202" i="29"/>
  <c r="AM202" i="29"/>
  <c r="AS145" i="29"/>
  <c r="AU145" i="29"/>
  <c r="AH204" i="29"/>
  <c r="AD204" i="29"/>
  <c r="AN177" i="29"/>
  <c r="AR177" i="29"/>
  <c r="AD117" i="29"/>
  <c r="AH117" i="29"/>
  <c r="AI205" i="29"/>
  <c r="AM205" i="29"/>
  <c r="AI132" i="29"/>
  <c r="AM132" i="29"/>
  <c r="AI168" i="29"/>
  <c r="AM168" i="29"/>
  <c r="AS199" i="29"/>
  <c r="AU199" i="29"/>
  <c r="AM107" i="29"/>
  <c r="AI107" i="29"/>
  <c r="AM163" i="29"/>
  <c r="AI163" i="29"/>
  <c r="AM179" i="29"/>
  <c r="AI179" i="29"/>
  <c r="AR139" i="29"/>
  <c r="AN139" i="29"/>
  <c r="AN161" i="29"/>
  <c r="AR161" i="29"/>
  <c r="AI193" i="29"/>
  <c r="AM193" i="29"/>
  <c r="AD146" i="29"/>
  <c r="AH146" i="29"/>
  <c r="AD134" i="29"/>
  <c r="AH134" i="29"/>
  <c r="AI114" i="29"/>
  <c r="AM114" i="29"/>
  <c r="AD150" i="29"/>
  <c r="AH150" i="29"/>
  <c r="AI201" i="29"/>
  <c r="AM201" i="29"/>
  <c r="AI165" i="29"/>
  <c r="AM165" i="29"/>
  <c r="AD113" i="29"/>
  <c r="AH113" i="29"/>
  <c r="AM104" i="29"/>
  <c r="AI104" i="29"/>
  <c r="AH170" i="29"/>
  <c r="AD170" i="29"/>
  <c r="AH166" i="29"/>
  <c r="AD166" i="29"/>
  <c r="AM123" i="29"/>
  <c r="AI123" i="29"/>
  <c r="AI152" i="29"/>
  <c r="AM152" i="29"/>
  <c r="AI106" i="29"/>
  <c r="AM106" i="29"/>
  <c r="AS207" i="29"/>
  <c r="AU207" i="29"/>
  <c r="AI148" i="29"/>
  <c r="AM148" i="29"/>
  <c r="AI136" i="29"/>
  <c r="AM136" i="29"/>
  <c r="AR195" i="29"/>
  <c r="AN195" i="29"/>
  <c r="AD121" i="29"/>
  <c r="AH121" i="29"/>
  <c r="AD109" i="29"/>
  <c r="AH109" i="29"/>
  <c r="AI172" i="29"/>
  <c r="AM172" i="29"/>
  <c r="AS133" i="29"/>
  <c r="AU133" i="29"/>
  <c r="AS137" i="29"/>
  <c r="AU137" i="29"/>
  <c r="AH192" i="29"/>
  <c r="AD192" i="29"/>
  <c r="AM116" i="29"/>
  <c r="AI116" i="29"/>
  <c r="AM112" i="29"/>
  <c r="AI112" i="29"/>
  <c r="AH162" i="29"/>
  <c r="AD162" i="29"/>
  <c r="AH200" i="29"/>
  <c r="AD200" i="29"/>
  <c r="AI198" i="29"/>
  <c r="AM198" i="29"/>
  <c r="AU111" i="29"/>
  <c r="AS111" i="29"/>
  <c r="AH208" i="29"/>
  <c r="AD208" i="29"/>
  <c r="Q123" i="13"/>
  <c r="R123" i="13" s="1"/>
  <c r="Q210" i="13"/>
  <c r="R210" i="13" s="1"/>
  <c r="Q198" i="13"/>
  <c r="R198" i="13" s="1"/>
  <c r="AD29" i="5"/>
  <c r="R120" i="13"/>
  <c r="AD20" i="5"/>
  <c r="AH24" i="5"/>
  <c r="AI24" i="5" s="1"/>
  <c r="Q117" i="13"/>
  <c r="R117" i="13" s="1"/>
  <c r="AH19" i="5"/>
  <c r="AI19" i="5" s="1"/>
  <c r="Q192" i="13"/>
  <c r="R192" i="13" s="1"/>
  <c r="AH27" i="5"/>
  <c r="S202" i="13" s="1"/>
  <c r="AH20" i="5"/>
  <c r="AI20" i="5" s="1"/>
  <c r="AD33" i="5"/>
  <c r="Q121" i="13"/>
  <c r="R121" i="13" s="1"/>
  <c r="AM90" i="5"/>
  <c r="AM31" i="5" s="1"/>
  <c r="U206" i="13" s="1"/>
  <c r="AI90" i="5"/>
  <c r="AH17" i="5"/>
  <c r="S105" i="13" s="1"/>
  <c r="AI64" i="5"/>
  <c r="AM64" i="5"/>
  <c r="AI94" i="5"/>
  <c r="AM94" i="5"/>
  <c r="AI59" i="5"/>
  <c r="AM59" i="5"/>
  <c r="AI63" i="5"/>
  <c r="AM63" i="5"/>
  <c r="AS62" i="5"/>
  <c r="AU62" i="5"/>
  <c r="AS58" i="5"/>
  <c r="AU58" i="5"/>
  <c r="AD21" i="5"/>
  <c r="Q109" i="13"/>
  <c r="R109" i="13" s="1"/>
  <c r="AI65" i="5"/>
  <c r="AM65" i="5"/>
  <c r="AH35" i="5"/>
  <c r="S210" i="13" s="1"/>
  <c r="AR61" i="5"/>
  <c r="AN61" i="5"/>
  <c r="AN92" i="5"/>
  <c r="AR92" i="5"/>
  <c r="AR93" i="5"/>
  <c r="AN93" i="5"/>
  <c r="AN116" i="5"/>
  <c r="AR116" i="5"/>
  <c r="AM87" i="5"/>
  <c r="AM28" i="5" s="1"/>
  <c r="AI87" i="5"/>
  <c r="AR89" i="5"/>
  <c r="AN89" i="5"/>
  <c r="AU88" i="5"/>
  <c r="AS88" i="5"/>
  <c r="AM91" i="5"/>
  <c r="AM32" i="5" s="1"/>
  <c r="AI91" i="5"/>
  <c r="AR119" i="5"/>
  <c r="AN119" i="5"/>
  <c r="AI117" i="5"/>
  <c r="AM117" i="5"/>
  <c r="AR123" i="5"/>
  <c r="AN123" i="5"/>
  <c r="AR122" i="5"/>
  <c r="AN122" i="5"/>
  <c r="AS120" i="5"/>
  <c r="AU120" i="5"/>
  <c r="AI121" i="5"/>
  <c r="AM121" i="5"/>
  <c r="R107" i="13"/>
  <c r="AM86" i="5"/>
  <c r="AI86" i="5"/>
  <c r="AI78" i="5"/>
  <c r="AM78" i="5"/>
  <c r="AU74" i="5"/>
  <c r="AS74" i="5"/>
  <c r="AM103" i="5"/>
  <c r="AI103" i="5"/>
  <c r="AM105" i="5"/>
  <c r="AI105" i="5"/>
  <c r="AI111" i="5"/>
  <c r="AM111" i="5"/>
  <c r="AN79" i="5"/>
  <c r="AR79" i="5"/>
  <c r="AR55" i="5"/>
  <c r="AN55" i="5"/>
  <c r="AM113" i="5"/>
  <c r="AI113" i="5"/>
  <c r="AN180" i="5"/>
  <c r="AR180" i="5"/>
  <c r="AI50" i="5"/>
  <c r="AM50" i="5"/>
  <c r="AM77" i="5"/>
  <c r="AI77" i="5"/>
  <c r="AH15" i="5"/>
  <c r="AI15" i="5" s="1"/>
  <c r="AH23" i="5"/>
  <c r="S198" i="13" s="1"/>
  <c r="AM45" i="5"/>
  <c r="AM15" i="5" s="1"/>
  <c r="AI45" i="5"/>
  <c r="AU82" i="5"/>
  <c r="AS82" i="5"/>
  <c r="AI48" i="5"/>
  <c r="AM48" i="5"/>
  <c r="AR164" i="5"/>
  <c r="AN164" i="5"/>
  <c r="AN104" i="5"/>
  <c r="AR104" i="5"/>
  <c r="AM54" i="5"/>
  <c r="AI54" i="5"/>
  <c r="AI49" i="5"/>
  <c r="AM49" i="5"/>
  <c r="AN76" i="5"/>
  <c r="AR76" i="5"/>
  <c r="AM109" i="5"/>
  <c r="AI109" i="5"/>
  <c r="AN80" i="5"/>
  <c r="AR80" i="5"/>
  <c r="AI46" i="5"/>
  <c r="AM46" i="5"/>
  <c r="AM16" i="5" s="1"/>
  <c r="AN16" i="5" s="1"/>
  <c r="AR107" i="5"/>
  <c r="AN107" i="5"/>
  <c r="AR52" i="5"/>
  <c r="AN52" i="5"/>
  <c r="AM81" i="5"/>
  <c r="AI81" i="5"/>
  <c r="AM57" i="5"/>
  <c r="AI57" i="5"/>
  <c r="AN83" i="5"/>
  <c r="AR83" i="5"/>
  <c r="AN56" i="5"/>
  <c r="AR56" i="5"/>
  <c r="AH25" i="5"/>
  <c r="AI25" i="5" s="1"/>
  <c r="Q105" i="13"/>
  <c r="R105" i="13" s="1"/>
  <c r="AN75" i="5"/>
  <c r="AR75" i="5"/>
  <c r="AM53" i="5"/>
  <c r="AI53" i="5"/>
  <c r="AR47" i="5"/>
  <c r="AN47" i="5"/>
  <c r="AN115" i="5"/>
  <c r="AR115" i="5"/>
  <c r="AN84" i="5"/>
  <c r="AR84" i="5"/>
  <c r="AI108" i="5"/>
  <c r="AM108" i="5"/>
  <c r="AN51" i="5"/>
  <c r="AR51" i="5"/>
  <c r="AI112" i="5"/>
  <c r="AM112" i="5"/>
  <c r="AM85" i="5"/>
  <c r="AI85" i="5"/>
  <c r="AR172" i="5"/>
  <c r="AN172" i="5"/>
  <c r="AC16" i="4"/>
  <c r="AE16" i="4"/>
  <c r="AK35" i="4"/>
  <c r="AI35" i="4"/>
  <c r="AH30" i="4"/>
  <c r="AF30" i="4"/>
  <c r="AI15" i="4"/>
  <c r="AK15" i="4"/>
  <c r="AH22" i="4"/>
  <c r="AF22" i="4"/>
  <c r="AE28" i="4"/>
  <c r="AC28" i="4"/>
  <c r="AI31" i="4"/>
  <c r="AK31" i="4"/>
  <c r="AC32" i="4"/>
  <c r="AE32" i="4"/>
  <c r="AE20" i="4"/>
  <c r="L251" i="4" s="1"/>
  <c r="AC20" i="4"/>
  <c r="AE24" i="4"/>
  <c r="AC24" i="4"/>
  <c r="AI27" i="4"/>
  <c r="AK27" i="4"/>
  <c r="AK23" i="4"/>
  <c r="AI23" i="4"/>
  <c r="AF18" i="4"/>
  <c r="AH18" i="4"/>
  <c r="N249" i="4" s="1"/>
  <c r="AH26" i="4"/>
  <c r="AF26" i="4"/>
  <c r="AH34" i="4"/>
  <c r="N244" i="4" s="1"/>
  <c r="AF34" i="4"/>
  <c r="AI19" i="4"/>
  <c r="AK19" i="4"/>
  <c r="AC191" i="4"/>
  <c r="AE191" i="4"/>
  <c r="L320" i="4" s="1"/>
  <c r="U94" i="13"/>
  <c r="V94" i="13" s="1"/>
  <c r="U90" i="13"/>
  <c r="V90" i="13" s="1"/>
  <c r="AB36" i="4"/>
  <c r="AC36" i="4" s="1"/>
  <c r="AF14" i="4"/>
  <c r="AH14" i="4"/>
  <c r="N246" i="4" s="1"/>
  <c r="S116" i="13"/>
  <c r="T116" i="13" s="1"/>
  <c r="S120" i="13"/>
  <c r="T120" i="13" s="1"/>
  <c r="AI28" i="5"/>
  <c r="AI32" i="5"/>
  <c r="S104" i="13"/>
  <c r="T104" i="13" s="1"/>
  <c r="S119" i="13"/>
  <c r="T119" i="13" s="1"/>
  <c r="Q110" i="13"/>
  <c r="R110" i="13" s="1"/>
  <c r="AD22" i="5"/>
  <c r="Q113" i="13"/>
  <c r="R113" i="13" s="1"/>
  <c r="AD25" i="5"/>
  <c r="Q114" i="13"/>
  <c r="R114" i="13" s="1"/>
  <c r="Q200" i="13"/>
  <c r="R200" i="13" s="1"/>
  <c r="Q118" i="13"/>
  <c r="R118" i="13" s="1"/>
  <c r="AD26" i="5"/>
  <c r="Q122" i="13"/>
  <c r="R122" i="13" s="1"/>
  <c r="Q106" i="13"/>
  <c r="R106" i="13" s="1"/>
  <c r="S206" i="13"/>
  <c r="T206" i="13" s="1"/>
  <c r="AN162" i="5"/>
  <c r="AR162" i="5"/>
  <c r="AS203" i="5"/>
  <c r="AU203" i="5"/>
  <c r="AN201" i="5"/>
  <c r="AR201" i="5"/>
  <c r="AI204" i="5"/>
  <c r="AM204" i="5"/>
  <c r="AR199" i="5"/>
  <c r="AN199" i="5"/>
  <c r="AN198" i="5"/>
  <c r="AR198" i="5"/>
  <c r="AU166" i="5"/>
  <c r="AS166" i="5"/>
  <c r="AH29" i="5"/>
  <c r="S204" i="13" s="1"/>
  <c r="T204" i="13" s="1"/>
  <c r="AN150" i="5"/>
  <c r="AR150" i="5"/>
  <c r="AN202" i="5"/>
  <c r="AR202" i="5"/>
  <c r="AN194" i="5"/>
  <c r="AR194" i="5"/>
  <c r="AR168" i="5"/>
  <c r="AN168" i="5"/>
  <c r="AR161" i="5"/>
  <c r="AN161" i="5"/>
  <c r="AN138" i="5"/>
  <c r="AR138" i="5"/>
  <c r="AM147" i="5"/>
  <c r="AI147" i="5"/>
  <c r="AH30" i="5"/>
  <c r="AI30" i="5" s="1"/>
  <c r="AR195" i="5"/>
  <c r="AN195" i="5"/>
  <c r="AN190" i="5"/>
  <c r="AR190" i="5"/>
  <c r="AN209" i="5"/>
  <c r="AR209" i="5"/>
  <c r="AR176" i="5"/>
  <c r="AN176" i="5"/>
  <c r="AR207" i="5"/>
  <c r="AN207" i="5"/>
  <c r="AI192" i="5"/>
  <c r="AM192" i="5"/>
  <c r="AN145" i="5"/>
  <c r="AR145" i="5"/>
  <c r="AR165" i="5"/>
  <c r="AN165" i="5"/>
  <c r="AI200" i="5"/>
  <c r="AM200" i="5"/>
  <c r="AM163" i="5"/>
  <c r="AI163" i="5"/>
  <c r="AM167" i="5"/>
  <c r="AI167" i="5"/>
  <c r="AR177" i="5"/>
  <c r="AN177" i="5"/>
  <c r="AR191" i="5"/>
  <c r="AN191" i="5"/>
  <c r="AR173" i="5"/>
  <c r="AN173" i="5"/>
  <c r="AN178" i="5"/>
  <c r="AR178" i="5"/>
  <c r="AN133" i="5"/>
  <c r="AR133" i="5"/>
  <c r="AU144" i="5"/>
  <c r="AS144" i="5"/>
  <c r="AM151" i="5"/>
  <c r="AI151" i="5"/>
  <c r="AH34" i="5"/>
  <c r="AM143" i="5"/>
  <c r="AI143" i="5"/>
  <c r="AH26" i="5"/>
  <c r="AI26" i="5" s="1"/>
  <c r="AN141" i="5"/>
  <c r="AR141" i="5"/>
  <c r="AM175" i="5"/>
  <c r="AI175" i="5"/>
  <c r="AN193" i="5"/>
  <c r="AR193" i="5"/>
  <c r="AN142" i="5"/>
  <c r="AR142" i="5"/>
  <c r="AM139" i="5"/>
  <c r="AI139" i="5"/>
  <c r="AH22" i="5"/>
  <c r="AI208" i="5"/>
  <c r="AM208" i="5"/>
  <c r="AM179" i="5"/>
  <c r="AI179" i="5"/>
  <c r="AU136" i="5"/>
  <c r="AS136" i="5"/>
  <c r="AN197" i="5"/>
  <c r="AR197" i="5"/>
  <c r="AU152" i="5"/>
  <c r="AS152" i="5"/>
  <c r="AM171" i="5"/>
  <c r="AI171" i="5"/>
  <c r="AN146" i="5"/>
  <c r="AR146" i="5"/>
  <c r="AH33" i="5"/>
  <c r="S208" i="13" s="1"/>
  <c r="T208" i="13" s="1"/>
  <c r="AR181" i="5"/>
  <c r="AN181" i="5"/>
  <c r="AI196" i="5"/>
  <c r="AM196" i="5"/>
  <c r="AU174" i="5"/>
  <c r="AS174" i="5"/>
  <c r="AH21" i="5"/>
  <c r="S196" i="13" s="1"/>
  <c r="T196" i="13" s="1"/>
  <c r="AM135" i="5"/>
  <c r="AI135" i="5"/>
  <c r="AH18" i="5"/>
  <c r="AN137" i="5"/>
  <c r="AR137" i="5"/>
  <c r="AN134" i="5"/>
  <c r="AR134" i="5"/>
  <c r="AN210" i="5"/>
  <c r="AR210" i="5"/>
  <c r="AN206" i="5"/>
  <c r="AR206" i="5"/>
  <c r="AN149" i="5"/>
  <c r="AR149" i="5"/>
  <c r="AN205" i="5"/>
  <c r="AR205" i="5"/>
  <c r="AR169" i="5"/>
  <c r="AN169" i="5"/>
  <c r="AN170" i="5"/>
  <c r="AR170" i="5"/>
  <c r="AC226" i="4"/>
  <c r="AE226" i="4"/>
  <c r="AF228" i="4"/>
  <c r="AH228" i="4"/>
  <c r="AK237" i="4"/>
  <c r="AI237" i="4"/>
  <c r="AH231" i="4"/>
  <c r="AF231" i="4"/>
  <c r="AC234" i="4"/>
  <c r="AE234" i="4"/>
  <c r="AF232" i="4"/>
  <c r="AH232" i="4"/>
  <c r="AE229" i="4"/>
  <c r="AC229" i="4"/>
  <c r="AF236" i="4"/>
  <c r="AH236" i="4"/>
  <c r="AE225" i="4"/>
  <c r="L336" i="4" s="1"/>
  <c r="AC225" i="4"/>
  <c r="AC230" i="4"/>
  <c r="AE230" i="4"/>
  <c r="AH223" i="4"/>
  <c r="N334" i="4" s="1"/>
  <c r="AF223" i="4"/>
  <c r="AH239" i="4"/>
  <c r="N329" i="4" s="1"/>
  <c r="AF239" i="4"/>
  <c r="AE221" i="4"/>
  <c r="AC221" i="4"/>
  <c r="AC222" i="4"/>
  <c r="AE222" i="4"/>
  <c r="L333" i="4" s="1"/>
  <c r="AC238" i="4"/>
  <c r="AE238" i="4"/>
  <c r="L328" i="4" s="1"/>
  <c r="AF224" i="4"/>
  <c r="AH224" i="4"/>
  <c r="N335" i="4" s="1"/>
  <c r="AF220" i="4"/>
  <c r="AH220" i="4"/>
  <c r="N332" i="4" s="1"/>
  <c r="AF233" i="4"/>
  <c r="AH233" i="4"/>
  <c r="AC219" i="4"/>
  <c r="AE219" i="4"/>
  <c r="L331" i="4" s="1"/>
  <c r="AC227" i="4"/>
  <c r="AE227" i="4"/>
  <c r="AC235" i="4"/>
  <c r="AE235" i="4"/>
  <c r="AE206" i="4"/>
  <c r="AC206" i="4"/>
  <c r="AC192" i="4"/>
  <c r="AE192" i="4"/>
  <c r="AC208" i="4"/>
  <c r="AE208" i="4"/>
  <c r="AC197" i="4"/>
  <c r="AE197" i="4"/>
  <c r="AE198" i="4"/>
  <c r="AC198" i="4"/>
  <c r="AC199" i="4"/>
  <c r="AE199" i="4"/>
  <c r="AI203" i="4"/>
  <c r="AK203" i="4"/>
  <c r="AE202" i="4"/>
  <c r="AC202" i="4"/>
  <c r="AC201" i="4"/>
  <c r="AE201" i="4"/>
  <c r="AE190" i="4"/>
  <c r="L319" i="4" s="1"/>
  <c r="AC190" i="4"/>
  <c r="AH204" i="4"/>
  <c r="AF204" i="4"/>
  <c r="AC209" i="4"/>
  <c r="AE209" i="4"/>
  <c r="L316" i="4" s="1"/>
  <c r="AI195" i="4"/>
  <c r="AK195" i="4"/>
  <c r="AC207" i="4"/>
  <c r="AE207" i="4"/>
  <c r="AC193" i="4"/>
  <c r="AE193" i="4"/>
  <c r="L321" i="4" s="1"/>
  <c r="AE210" i="4"/>
  <c r="L317" i="4" s="1"/>
  <c r="AC210" i="4"/>
  <c r="AE194" i="4"/>
  <c r="L322" i="4" s="1"/>
  <c r="AC194" i="4"/>
  <c r="AC205" i="4"/>
  <c r="AE205" i="4"/>
  <c r="AH196" i="4"/>
  <c r="N324" i="4" s="1"/>
  <c r="AF196" i="4"/>
  <c r="AC200" i="4"/>
  <c r="AE200" i="4"/>
  <c r="AE180" i="4"/>
  <c r="L304" i="4" s="1"/>
  <c r="AC180" i="4"/>
  <c r="AI165" i="4"/>
  <c r="AK165" i="4"/>
  <c r="AF175" i="4"/>
  <c r="AH175" i="4"/>
  <c r="AE176" i="4"/>
  <c r="AC176" i="4"/>
  <c r="AC162" i="4"/>
  <c r="AE162" i="4"/>
  <c r="L308" i="4" s="1"/>
  <c r="AE168" i="4"/>
  <c r="AC168" i="4"/>
  <c r="AF171" i="4"/>
  <c r="AH171" i="4"/>
  <c r="AC161" i="4"/>
  <c r="AE161" i="4"/>
  <c r="L307" i="4" s="1"/>
  <c r="AC169" i="4"/>
  <c r="AE169" i="4"/>
  <c r="AH166" i="4"/>
  <c r="N311" i="4" s="1"/>
  <c r="AF166" i="4"/>
  <c r="AH174" i="4"/>
  <c r="AF174" i="4"/>
  <c r="AF163" i="4"/>
  <c r="AH163" i="4"/>
  <c r="AF179" i="4"/>
  <c r="AH179" i="4"/>
  <c r="AF177" i="4"/>
  <c r="AH177" i="4"/>
  <c r="AE172" i="4"/>
  <c r="AC172" i="4"/>
  <c r="AI173" i="4"/>
  <c r="AK173" i="4"/>
  <c r="AI181" i="4"/>
  <c r="AK181" i="4"/>
  <c r="AF167" i="4"/>
  <c r="AH167" i="4"/>
  <c r="N312" i="4" s="1"/>
  <c r="AE164" i="4"/>
  <c r="L309" i="4" s="1"/>
  <c r="AC164" i="4"/>
  <c r="AH178" i="4"/>
  <c r="AF178" i="4"/>
  <c r="AC170" i="4"/>
  <c r="AE170" i="4"/>
  <c r="AK132" i="4"/>
  <c r="AI132" i="4"/>
  <c r="AC139" i="4"/>
  <c r="AE139" i="4"/>
  <c r="AC135" i="4"/>
  <c r="AE135" i="4"/>
  <c r="L297" i="4" s="1"/>
  <c r="AC146" i="4"/>
  <c r="AE146" i="4"/>
  <c r="AC138" i="4"/>
  <c r="AE138" i="4"/>
  <c r="L300" i="4" s="1"/>
  <c r="AK144" i="4"/>
  <c r="AI144" i="4"/>
  <c r="AF152" i="4"/>
  <c r="AH152" i="4"/>
  <c r="N293" i="4" s="1"/>
  <c r="AF140" i="4"/>
  <c r="AH140" i="4"/>
  <c r="AC134" i="4"/>
  <c r="AE134" i="4"/>
  <c r="AC150" i="4"/>
  <c r="AE150" i="4"/>
  <c r="AC148" i="4"/>
  <c r="AE148" i="4"/>
  <c r="AF136" i="4"/>
  <c r="AH136" i="4"/>
  <c r="N298" i="4" s="1"/>
  <c r="AC142" i="4"/>
  <c r="AE142" i="4"/>
  <c r="AF145" i="4"/>
  <c r="AH145" i="4"/>
  <c r="AF141" i="4"/>
  <c r="AH141" i="4"/>
  <c r="AC151" i="4"/>
  <c r="AE151" i="4"/>
  <c r="L292" i="4" s="1"/>
  <c r="AC143" i="4"/>
  <c r="AE143" i="4"/>
  <c r="AC147" i="4"/>
  <c r="AE147" i="4"/>
  <c r="AC114" i="4"/>
  <c r="AE114" i="4"/>
  <c r="AF112" i="4"/>
  <c r="AH112" i="4"/>
  <c r="AF121" i="4"/>
  <c r="AH121" i="4"/>
  <c r="AF105" i="4"/>
  <c r="AH105" i="4"/>
  <c r="AF113" i="4"/>
  <c r="AH113" i="4"/>
  <c r="AI103" i="4"/>
  <c r="AK103" i="4"/>
  <c r="AI111" i="4"/>
  <c r="AK111" i="4"/>
  <c r="AC110" i="4"/>
  <c r="AE110" i="4"/>
  <c r="AC106" i="4"/>
  <c r="AE106" i="4"/>
  <c r="L285" i="4" s="1"/>
  <c r="AF116" i="4"/>
  <c r="AH116" i="4"/>
  <c r="AC122" i="4"/>
  <c r="AE122" i="4"/>
  <c r="L280" i="4" s="1"/>
  <c r="AF104" i="4"/>
  <c r="AH104" i="4"/>
  <c r="N284" i="4" s="1"/>
  <c r="AC118" i="4"/>
  <c r="AE118" i="4"/>
  <c r="AF120" i="4"/>
  <c r="AH120" i="4"/>
  <c r="AF108" i="4"/>
  <c r="AH108" i="4"/>
  <c r="N287" i="4" s="1"/>
  <c r="AC115" i="4"/>
  <c r="AE115" i="4"/>
  <c r="AC107" i="4"/>
  <c r="AE107" i="4"/>
  <c r="L286" i="4" s="1"/>
  <c r="AF109" i="4"/>
  <c r="AH109" i="4"/>
  <c r="N288" i="4" s="1"/>
  <c r="AI119" i="4"/>
  <c r="AK119" i="4"/>
  <c r="AF117" i="4"/>
  <c r="AH117" i="4"/>
  <c r="AC123" i="4"/>
  <c r="AE123" i="4"/>
  <c r="L281" i="4" s="1"/>
  <c r="AH84" i="4"/>
  <c r="AF84" i="4"/>
  <c r="AE77" i="4"/>
  <c r="L273" i="4" s="1"/>
  <c r="AC77" i="4"/>
  <c r="AE93" i="4"/>
  <c r="L268" i="4" s="1"/>
  <c r="AC93" i="4"/>
  <c r="AK78" i="4"/>
  <c r="AI78" i="4"/>
  <c r="AI86" i="4"/>
  <c r="AK86" i="4"/>
  <c r="AH88" i="4"/>
  <c r="AF88" i="4"/>
  <c r="AI90" i="4"/>
  <c r="AK90" i="4"/>
  <c r="AH76" i="4"/>
  <c r="AF76" i="4"/>
  <c r="AH80" i="4"/>
  <c r="N276" i="4" s="1"/>
  <c r="AF80" i="4"/>
  <c r="AF83" i="4"/>
  <c r="AH83" i="4"/>
  <c r="AF87" i="4"/>
  <c r="AH87" i="4"/>
  <c r="AC89" i="4"/>
  <c r="AE89" i="4"/>
  <c r="AH91" i="4"/>
  <c r="AF91" i="4"/>
  <c r="AK94" i="4"/>
  <c r="AI94" i="4"/>
  <c r="AI82" i="4"/>
  <c r="AK82" i="4"/>
  <c r="AF79" i="4"/>
  <c r="AH79" i="4"/>
  <c r="N275" i="4" s="1"/>
  <c r="AH92" i="4"/>
  <c r="AF92" i="4"/>
  <c r="AH75" i="4"/>
  <c r="N272" i="4" s="1"/>
  <c r="AF75" i="4"/>
  <c r="AC81" i="4"/>
  <c r="AE81" i="4"/>
  <c r="AI74" i="4"/>
  <c r="AK74" i="4"/>
  <c r="AC85" i="4"/>
  <c r="AE85" i="4"/>
  <c r="U49" i="13"/>
  <c r="V49" i="13" s="1"/>
  <c r="AH49" i="4"/>
  <c r="N262" i="4" s="1"/>
  <c r="AF49" i="4"/>
  <c r="U65" i="13"/>
  <c r="V65" i="13" s="1"/>
  <c r="AH65" i="4"/>
  <c r="N257" i="4" s="1"/>
  <c r="AF65" i="4"/>
  <c r="S76" i="13"/>
  <c r="T76" i="13" s="1"/>
  <c r="S47" i="13"/>
  <c r="T47" i="13" s="1"/>
  <c r="AE47" i="4"/>
  <c r="AC47" i="4"/>
  <c r="U82" i="13"/>
  <c r="V82" i="13" s="1"/>
  <c r="U53" i="13"/>
  <c r="V53" i="13" s="1"/>
  <c r="AH53" i="4"/>
  <c r="AF53" i="4"/>
  <c r="U61" i="13"/>
  <c r="V61" i="13" s="1"/>
  <c r="AH61" i="4"/>
  <c r="AF61" i="4"/>
  <c r="S87" i="13"/>
  <c r="T87" i="13" s="1"/>
  <c r="S58" i="13"/>
  <c r="T58" i="13" s="1"/>
  <c r="AE58" i="4"/>
  <c r="AC58" i="4"/>
  <c r="S203" i="13"/>
  <c r="T203" i="13" s="1"/>
  <c r="S79" i="13"/>
  <c r="T79" i="13" s="1"/>
  <c r="S50" i="13"/>
  <c r="T50" i="13" s="1"/>
  <c r="AE50" i="4"/>
  <c r="L263" i="4" s="1"/>
  <c r="AC50" i="4"/>
  <c r="Q85" i="13"/>
  <c r="R85" i="13" s="1"/>
  <c r="Q56" i="13"/>
  <c r="R56" i="13" s="1"/>
  <c r="AB56" i="4"/>
  <c r="Z56" i="4"/>
  <c r="Q201" i="13"/>
  <c r="R201" i="13" s="1"/>
  <c r="Q93" i="13"/>
  <c r="R93" i="13" s="1"/>
  <c r="Q64" i="13"/>
  <c r="R64" i="13" s="1"/>
  <c r="AB64" i="4"/>
  <c r="J256" i="4" s="1"/>
  <c r="Z64" i="4"/>
  <c r="Q209" i="13"/>
  <c r="R209" i="13" s="1"/>
  <c r="Q81" i="13"/>
  <c r="R81" i="13" s="1"/>
  <c r="Q52" i="13"/>
  <c r="R52" i="13" s="1"/>
  <c r="AB52" i="4"/>
  <c r="Z52" i="4"/>
  <c r="Q197" i="13"/>
  <c r="R197" i="13" s="1"/>
  <c r="S84" i="13"/>
  <c r="T84" i="13" s="1"/>
  <c r="S55" i="13"/>
  <c r="T55" i="13" s="1"/>
  <c r="AE55" i="4"/>
  <c r="AC55" i="4"/>
  <c r="S80" i="13"/>
  <c r="T80" i="13" s="1"/>
  <c r="S51" i="13"/>
  <c r="T51" i="13" s="1"/>
  <c r="AE51" i="4"/>
  <c r="L264" i="4" s="1"/>
  <c r="AC51" i="4"/>
  <c r="S92" i="13"/>
  <c r="T92" i="13" s="1"/>
  <c r="S63" i="13"/>
  <c r="T63" i="13" s="1"/>
  <c r="AE63" i="4"/>
  <c r="AC63" i="4"/>
  <c r="U86" i="13"/>
  <c r="V86" i="13" s="1"/>
  <c r="U57" i="13"/>
  <c r="V57" i="13" s="1"/>
  <c r="AH57" i="4"/>
  <c r="AF57" i="4"/>
  <c r="S88" i="13"/>
  <c r="T88" i="13" s="1"/>
  <c r="S59" i="13"/>
  <c r="T59" i="13" s="1"/>
  <c r="AE59" i="4"/>
  <c r="AC59" i="4"/>
  <c r="Q77" i="13"/>
  <c r="R77" i="13" s="1"/>
  <c r="Q48" i="13"/>
  <c r="R48" i="13" s="1"/>
  <c r="AB48" i="4"/>
  <c r="J261" i="4" s="1"/>
  <c r="Z48" i="4"/>
  <c r="Q193" i="13"/>
  <c r="R193" i="13" s="1"/>
  <c r="S83" i="13"/>
  <c r="T83" i="13" s="1"/>
  <c r="S54" i="13"/>
  <c r="T54" i="13" s="1"/>
  <c r="AE54" i="4"/>
  <c r="AC54" i="4"/>
  <c r="Q89" i="13"/>
  <c r="R89" i="13" s="1"/>
  <c r="Q60" i="13"/>
  <c r="R60" i="13" s="1"/>
  <c r="AB60" i="4"/>
  <c r="Z60" i="4"/>
  <c r="Q205" i="13"/>
  <c r="R205" i="13" s="1"/>
  <c r="S91" i="13"/>
  <c r="T91" i="13" s="1"/>
  <c r="S62" i="13"/>
  <c r="T62" i="13" s="1"/>
  <c r="AE62" i="4"/>
  <c r="L372" i="4" s="1"/>
  <c r="L374" i="4" s="1"/>
  <c r="AC62" i="4"/>
  <c r="S207" i="13"/>
  <c r="T207" i="13" s="1"/>
  <c r="S46" i="13"/>
  <c r="T46" i="13" s="1"/>
  <c r="AC46" i="4"/>
  <c r="S75" i="13"/>
  <c r="T75" i="13" s="1"/>
  <c r="S191" i="13"/>
  <c r="T191" i="13" s="1"/>
  <c r="AE46" i="4"/>
  <c r="L260" i="4" s="1"/>
  <c r="U45" i="13"/>
  <c r="V45" i="13" s="1"/>
  <c r="AH45" i="4"/>
  <c r="N259" i="4" s="1"/>
  <c r="U74" i="13"/>
  <c r="V74" i="13" s="1"/>
  <c r="AF45" i="4"/>
  <c r="AE122" i="6"/>
  <c r="AM124" i="7" s="1"/>
  <c r="AN124" i="7" s="1"/>
  <c r="AP124" i="7" s="1"/>
  <c r="AC122" i="6"/>
  <c r="AE106" i="6"/>
  <c r="AM108" i="7" s="1"/>
  <c r="AN108" i="7" s="1"/>
  <c r="AP108" i="7" s="1"/>
  <c r="AC106" i="6"/>
  <c r="AC114" i="6"/>
  <c r="AE114" i="6"/>
  <c r="AM116" i="7" s="1"/>
  <c r="AN116" i="7" s="1"/>
  <c r="AP116" i="7" s="1"/>
  <c r="AR116" i="7" s="1"/>
  <c r="AH124" i="6"/>
  <c r="AF124" i="6"/>
  <c r="AF111" i="6"/>
  <c r="AH111" i="6"/>
  <c r="AC125" i="6"/>
  <c r="AE125" i="6"/>
  <c r="AM127" i="7" s="1"/>
  <c r="AN127" i="7" s="1"/>
  <c r="AP127" i="7" s="1"/>
  <c r="AH112" i="6"/>
  <c r="AF112" i="6"/>
  <c r="AK110" i="6"/>
  <c r="AI110" i="6"/>
  <c r="AK118" i="6"/>
  <c r="AI118" i="6"/>
  <c r="AH120" i="6"/>
  <c r="AF120" i="6"/>
  <c r="AF115" i="6"/>
  <c r="AH115" i="6"/>
  <c r="AC113" i="6"/>
  <c r="AE113" i="6"/>
  <c r="AM115" i="7" s="1"/>
  <c r="AN115" i="7" s="1"/>
  <c r="AP115" i="7" s="1"/>
  <c r="AF119" i="6"/>
  <c r="AH119" i="6"/>
  <c r="AC109" i="6"/>
  <c r="AE109" i="6"/>
  <c r="AM111" i="7" s="1"/>
  <c r="AN111" i="7" s="1"/>
  <c r="AP111" i="7" s="1"/>
  <c r="AR111" i="7" s="1"/>
  <c r="AC105" i="6"/>
  <c r="AE105" i="6"/>
  <c r="AM107" i="7" s="1"/>
  <c r="AN107" i="7" s="1"/>
  <c r="AP107" i="7" s="1"/>
  <c r="AC121" i="6"/>
  <c r="AE121" i="6"/>
  <c r="AM123" i="7" s="1"/>
  <c r="AN123" i="7" s="1"/>
  <c r="AP123" i="7" s="1"/>
  <c r="AH108" i="6"/>
  <c r="AF108" i="6"/>
  <c r="AH116" i="6"/>
  <c r="AF116" i="6"/>
  <c r="AF107" i="6"/>
  <c r="AH107" i="6"/>
  <c r="AF123" i="6"/>
  <c r="AH123" i="6"/>
  <c r="AC117" i="6"/>
  <c r="AE117" i="6"/>
  <c r="AM119" i="7" s="1"/>
  <c r="AN119" i="7" s="1"/>
  <c r="AP119" i="7" s="1"/>
  <c r="AC81" i="6"/>
  <c r="AE81" i="6"/>
  <c r="AM83" i="7" s="1"/>
  <c r="AE89" i="6"/>
  <c r="AM91" i="7" s="1"/>
  <c r="AC89" i="6"/>
  <c r="AF86" i="6"/>
  <c r="AF95" i="6"/>
  <c r="AE80" i="6"/>
  <c r="AM82" i="7" s="1"/>
  <c r="AC80" i="6"/>
  <c r="AE92" i="6"/>
  <c r="AM94" i="7" s="1"/>
  <c r="AC92" i="6"/>
  <c r="AE88" i="6"/>
  <c r="AM90" i="7" s="1"/>
  <c r="AC88" i="6"/>
  <c r="AE84" i="6"/>
  <c r="AM86" i="7" s="1"/>
  <c r="AC84" i="6"/>
  <c r="AE76" i="6"/>
  <c r="AM78" i="7" s="1"/>
  <c r="AC76" i="6"/>
  <c r="AF82" i="6"/>
  <c r="AF94" i="6"/>
  <c r="AF87" i="6"/>
  <c r="AF79" i="6"/>
  <c r="AF78" i="6"/>
  <c r="AF90" i="6"/>
  <c r="AC57" i="6"/>
  <c r="AE57" i="6"/>
  <c r="AM59" i="7" s="1"/>
  <c r="AF45" i="6"/>
  <c r="AH45" i="6"/>
  <c r="AH61" i="6"/>
  <c r="AF61" i="6"/>
  <c r="AC65" i="6"/>
  <c r="AE65" i="6"/>
  <c r="AM67" i="7" s="1"/>
  <c r="AC49" i="6"/>
  <c r="AE49" i="6"/>
  <c r="AM51" i="7" s="1"/>
  <c r="AF53" i="6"/>
  <c r="AH53" i="6"/>
  <c r="AF59" i="6"/>
  <c r="AH59" i="6"/>
  <c r="AF62" i="6"/>
  <c r="AH62" i="6"/>
  <c r="AC48" i="6"/>
  <c r="AE48" i="6"/>
  <c r="AM50" i="7" s="1"/>
  <c r="AF50" i="6"/>
  <c r="AH50" i="6"/>
  <c r="AF46" i="6"/>
  <c r="AH46" i="6"/>
  <c r="AF54" i="6"/>
  <c r="AH54" i="6"/>
  <c r="AF47" i="6"/>
  <c r="AH47" i="6"/>
  <c r="AF51" i="6"/>
  <c r="AH51" i="6"/>
  <c r="AF55" i="6"/>
  <c r="AH55" i="6"/>
  <c r="AF63" i="6"/>
  <c r="AH63" i="6"/>
  <c r="AC56" i="6"/>
  <c r="AE56" i="6"/>
  <c r="AM58" i="7" s="1"/>
  <c r="AF58" i="6"/>
  <c r="AH58" i="6"/>
  <c r="AC64" i="6"/>
  <c r="AE64" i="6"/>
  <c r="AM66" i="7" s="1"/>
  <c r="AC60" i="6"/>
  <c r="AE60" i="6"/>
  <c r="AM62" i="7" s="1"/>
  <c r="AC52" i="6"/>
  <c r="AE52" i="6"/>
  <c r="AM54" i="7" s="1"/>
  <c r="AN76" i="29"/>
  <c r="AR76" i="29"/>
  <c r="AI86" i="29"/>
  <c r="AM86" i="29"/>
  <c r="AH81" i="29"/>
  <c r="AD81" i="29"/>
  <c r="AI74" i="29"/>
  <c r="AM74" i="29"/>
  <c r="AN92" i="29"/>
  <c r="AR92" i="29"/>
  <c r="AI94" i="29"/>
  <c r="AM94" i="29"/>
  <c r="AI90" i="29"/>
  <c r="AM90" i="29"/>
  <c r="AH85" i="29"/>
  <c r="AD85" i="29"/>
  <c r="AH77" i="29"/>
  <c r="AD77" i="29"/>
  <c r="AH75" i="29"/>
  <c r="AD75" i="29"/>
  <c r="AH91" i="29"/>
  <c r="AD91" i="29"/>
  <c r="AN80" i="29"/>
  <c r="AR80" i="29"/>
  <c r="AM79" i="29"/>
  <c r="AI79" i="29"/>
  <c r="AM87" i="29"/>
  <c r="AI87" i="29"/>
  <c r="AM89" i="29"/>
  <c r="AI89" i="29"/>
  <c r="AI82" i="29"/>
  <c r="AM82" i="29"/>
  <c r="AN84" i="29"/>
  <c r="AR84" i="29"/>
  <c r="AI78" i="29"/>
  <c r="AM78" i="29"/>
  <c r="AM83" i="29"/>
  <c r="AI83" i="29"/>
  <c r="AN88" i="29"/>
  <c r="AR88" i="29"/>
  <c r="AH93" i="29"/>
  <c r="AD93" i="29"/>
  <c r="AM49" i="29"/>
  <c r="AI49" i="29"/>
  <c r="AH19" i="29"/>
  <c r="AI19" i="29" s="1"/>
  <c r="AH52" i="29"/>
  <c r="AD52" i="29"/>
  <c r="AC22" i="29"/>
  <c r="AD22" i="29" s="1"/>
  <c r="AH46" i="29"/>
  <c r="AD46" i="29"/>
  <c r="AC16" i="29"/>
  <c r="AD16" i="29" s="1"/>
  <c r="AD60" i="29"/>
  <c r="AC30" i="29"/>
  <c r="AD30" i="29" s="1"/>
  <c r="AH60" i="29"/>
  <c r="Y32" i="29"/>
  <c r="AH50" i="29"/>
  <c r="AD50" i="29"/>
  <c r="AC20" i="29"/>
  <c r="AD20" i="29" s="1"/>
  <c r="Y28" i="29"/>
  <c r="AD54" i="29"/>
  <c r="AC24" i="29"/>
  <c r="AD24" i="29" s="1"/>
  <c r="AH54" i="29"/>
  <c r="AM61" i="29"/>
  <c r="AI61" i="29"/>
  <c r="AM65" i="29"/>
  <c r="AI65" i="29"/>
  <c r="AH35" i="29"/>
  <c r="AI35" i="29" s="1"/>
  <c r="AD64" i="29"/>
  <c r="AH64" i="29"/>
  <c r="AC34" i="29"/>
  <c r="AD34" i="29" s="1"/>
  <c r="AM47" i="29"/>
  <c r="AI47" i="29"/>
  <c r="AM51" i="29"/>
  <c r="AI51" i="29"/>
  <c r="Y24" i="29"/>
  <c r="AD35" i="29"/>
  <c r="AH56" i="29"/>
  <c r="AD56" i="29"/>
  <c r="AC26" i="29"/>
  <c r="AD26" i="29" s="1"/>
  <c r="Y16" i="29"/>
  <c r="AD48" i="29"/>
  <c r="AH48" i="29"/>
  <c r="AC18" i="29"/>
  <c r="AD18" i="29" s="1"/>
  <c r="AM63" i="29"/>
  <c r="AI63" i="29"/>
  <c r="AM57" i="29"/>
  <c r="AI57" i="29"/>
  <c r="AH27" i="29"/>
  <c r="AI27" i="29" s="1"/>
  <c r="AH62" i="29"/>
  <c r="AD62" i="29"/>
  <c r="AC32" i="29"/>
  <c r="Y20" i="29"/>
  <c r="AM53" i="29"/>
  <c r="AI53" i="29"/>
  <c r="AH23" i="29"/>
  <c r="AI23" i="29" s="1"/>
  <c r="AI59" i="29"/>
  <c r="AM59" i="29"/>
  <c r="AM45" i="29"/>
  <c r="AH15" i="29"/>
  <c r="AI15" i="29" s="1"/>
  <c r="AI45" i="29"/>
  <c r="AH58" i="29"/>
  <c r="AD58" i="29"/>
  <c r="AC28" i="29"/>
  <c r="AD28" i="29" s="1"/>
  <c r="AI55" i="29"/>
  <c r="AM55" i="29"/>
  <c r="AC189" i="5"/>
  <c r="AC211" i="5" s="1"/>
  <c r="Y189" i="5"/>
  <c r="Q211" i="5"/>
  <c r="S211" i="5"/>
  <c r="Y211" i="5"/>
  <c r="U78" i="13" l="1"/>
  <c r="V78" i="13" s="1"/>
  <c r="L248" i="4"/>
  <c r="L253" i="4" s="1"/>
  <c r="AM19" i="5"/>
  <c r="AN19" i="5" s="1"/>
  <c r="T210" i="13"/>
  <c r="S112" i="13"/>
  <c r="T112" i="13" s="1"/>
  <c r="T202" i="13"/>
  <c r="S199" i="13"/>
  <c r="T199" i="13" s="1"/>
  <c r="F246" i="22"/>
  <c r="H179" i="22"/>
  <c r="I179" i="22" s="1"/>
  <c r="J179" i="22" s="1"/>
  <c r="K179" i="22" s="1"/>
  <c r="L179" i="22" s="1"/>
  <c r="M179" i="22" s="1"/>
  <c r="N179" i="22" s="1"/>
  <c r="O179" i="22" s="1"/>
  <c r="P179" i="22" s="1"/>
  <c r="Q179" i="22" s="1"/>
  <c r="R179" i="22" s="1"/>
  <c r="S179" i="22" s="1"/>
  <c r="T179" i="22" s="1"/>
  <c r="U179" i="22" s="1"/>
  <c r="V179" i="22" s="1"/>
  <c r="W179" i="22" s="1"/>
  <c r="X179" i="22" s="1"/>
  <c r="Y179" i="22" s="1"/>
  <c r="Z179" i="22" s="1"/>
  <c r="AA179" i="22" s="1"/>
  <c r="AB179" i="22" s="1"/>
  <c r="G212" i="22"/>
  <c r="D204" i="22"/>
  <c r="AI17" i="5"/>
  <c r="AI27" i="5"/>
  <c r="AM23" i="5"/>
  <c r="AN23" i="5" s="1"/>
  <c r="S190" i="13"/>
  <c r="T190" i="13" s="1"/>
  <c r="AM24" i="5"/>
  <c r="AN24" i="5" s="1"/>
  <c r="T198" i="13"/>
  <c r="AN62" i="7"/>
  <c r="AN50" i="7"/>
  <c r="AS115" i="7"/>
  <c r="AQ115" i="7"/>
  <c r="AR115" i="7"/>
  <c r="AK53" i="7"/>
  <c r="AS204" i="7"/>
  <c r="AQ204" i="7"/>
  <c r="AK197" i="6"/>
  <c r="AI197" i="6"/>
  <c r="AM213" i="7"/>
  <c r="AN213" i="7" s="1"/>
  <c r="AP213" i="7" s="1"/>
  <c r="AF208" i="6"/>
  <c r="AH208" i="6"/>
  <c r="AM205" i="7"/>
  <c r="AN205" i="7" s="1"/>
  <c r="AP205" i="7" s="1"/>
  <c r="AR205" i="7" s="1"/>
  <c r="AF200" i="6"/>
  <c r="AH200" i="6"/>
  <c r="AK172" i="6"/>
  <c r="AI172" i="6"/>
  <c r="AS216" i="7"/>
  <c r="AQ216" i="7"/>
  <c r="AR204" i="7"/>
  <c r="AQ167" i="7"/>
  <c r="AS167" i="7"/>
  <c r="AI182" i="6"/>
  <c r="AK182" i="6"/>
  <c r="AI183" i="6"/>
  <c r="AK183" i="6"/>
  <c r="AK166" i="6"/>
  <c r="AI166" i="6"/>
  <c r="AK209" i="6"/>
  <c r="AI209" i="6"/>
  <c r="AI210" i="6"/>
  <c r="AK210" i="6"/>
  <c r="AK49" i="7"/>
  <c r="AS203" i="7"/>
  <c r="AQ203" i="7"/>
  <c r="Y58" i="7"/>
  <c r="AK55" i="7"/>
  <c r="AQ124" i="7"/>
  <c r="AS124" i="7"/>
  <c r="AR124" i="7"/>
  <c r="AS207" i="7"/>
  <c r="AQ207" i="7"/>
  <c r="AR207" i="7"/>
  <c r="Y54" i="7"/>
  <c r="AS212" i="7"/>
  <c r="AQ212" i="7"/>
  <c r="AR212" i="7"/>
  <c r="AD197" i="7"/>
  <c r="Y67" i="7"/>
  <c r="AQ179" i="7"/>
  <c r="AS179" i="7"/>
  <c r="AR179" i="7"/>
  <c r="AE58" i="7"/>
  <c r="AR167" i="7"/>
  <c r="AJ54" i="7"/>
  <c r="AJ66" i="7"/>
  <c r="AI168" i="6"/>
  <c r="AK168" i="6"/>
  <c r="AH185" i="7"/>
  <c r="AS176" i="7"/>
  <c r="AQ176" i="7"/>
  <c r="AJ59" i="7"/>
  <c r="AS184" i="7"/>
  <c r="AQ184" i="7"/>
  <c r="AI206" i="6"/>
  <c r="AK206" i="6"/>
  <c r="AE67" i="7"/>
  <c r="AM169" i="7"/>
  <c r="AF165" i="6"/>
  <c r="AH165" i="6"/>
  <c r="AJ67" i="7"/>
  <c r="AS208" i="7"/>
  <c r="AQ208" i="7"/>
  <c r="AQ187" i="7"/>
  <c r="AS187" i="7"/>
  <c r="AK193" i="6"/>
  <c r="AI193" i="6"/>
  <c r="AK217" i="7"/>
  <c r="AR208" i="7"/>
  <c r="AK174" i="6"/>
  <c r="AI174" i="6"/>
  <c r="AQ214" i="7"/>
  <c r="AS214" i="7"/>
  <c r="AI167" i="6"/>
  <c r="AK167" i="6"/>
  <c r="AS215" i="7"/>
  <c r="AQ215" i="7"/>
  <c r="AM173" i="7"/>
  <c r="AN173" i="7" s="1"/>
  <c r="AP173" i="7" s="1"/>
  <c r="AF169" i="6"/>
  <c r="AH169" i="6"/>
  <c r="AR187" i="7"/>
  <c r="AE66" i="7"/>
  <c r="AE50" i="7"/>
  <c r="AP65" i="7"/>
  <c r="AN66" i="7"/>
  <c r="AS111" i="7"/>
  <c r="AQ111" i="7"/>
  <c r="AS127" i="7"/>
  <c r="AQ127" i="7"/>
  <c r="AI202" i="6"/>
  <c r="AK202" i="6"/>
  <c r="AI175" i="6"/>
  <c r="AK175" i="6"/>
  <c r="AD177" i="7"/>
  <c r="AR127" i="7"/>
  <c r="AM185" i="7"/>
  <c r="AF181" i="6"/>
  <c r="AH181" i="6"/>
  <c r="AQ210" i="7"/>
  <c r="AS210" i="7"/>
  <c r="AR210" i="7"/>
  <c r="AN54" i="7"/>
  <c r="AN58" i="7"/>
  <c r="AN59" i="7"/>
  <c r="AS119" i="7"/>
  <c r="AQ119" i="7"/>
  <c r="AR119" i="7"/>
  <c r="AS123" i="7"/>
  <c r="AQ123" i="7"/>
  <c r="AS107" i="7"/>
  <c r="AQ107" i="7"/>
  <c r="AR216" i="7"/>
  <c r="AQ206" i="7"/>
  <c r="AS206" i="7"/>
  <c r="AI176" i="6"/>
  <c r="AK176" i="6"/>
  <c r="AE62" i="7"/>
  <c r="AI179" i="6"/>
  <c r="AK179" i="6"/>
  <c r="AI199" i="6"/>
  <c r="AK199" i="6"/>
  <c r="AQ202" i="7"/>
  <c r="AS202" i="7"/>
  <c r="AR202" i="7"/>
  <c r="AD169" i="7"/>
  <c r="AS172" i="7"/>
  <c r="AQ172" i="7"/>
  <c r="AR172" i="7"/>
  <c r="AK213" i="7"/>
  <c r="AI195" i="6"/>
  <c r="AK195" i="6"/>
  <c r="AK164" i="6"/>
  <c r="AI164" i="6"/>
  <c r="AI211" i="6"/>
  <c r="AK211" i="6"/>
  <c r="AK205" i="6"/>
  <c r="AI205" i="6"/>
  <c r="AK64" i="7"/>
  <c r="AS211" i="7"/>
  <c r="AQ211" i="7"/>
  <c r="AR211" i="7"/>
  <c r="AR107" i="7"/>
  <c r="AM197" i="7"/>
  <c r="AN197" i="7" s="1"/>
  <c r="AP197" i="7" s="1"/>
  <c r="AF192" i="6"/>
  <c r="AH192" i="6"/>
  <c r="AK63" i="7"/>
  <c r="AM177" i="7"/>
  <c r="AF173" i="6"/>
  <c r="AH173" i="6"/>
  <c r="AQ186" i="7"/>
  <c r="AS186" i="7"/>
  <c r="AP55" i="7"/>
  <c r="AJ62" i="7"/>
  <c r="AP52" i="7"/>
  <c r="AJ58" i="7"/>
  <c r="AP61" i="7"/>
  <c r="AP53" i="7"/>
  <c r="AR186" i="7"/>
  <c r="AQ198" i="7"/>
  <c r="AS198" i="7"/>
  <c r="AR198" i="7"/>
  <c r="AK57" i="7"/>
  <c r="AE54" i="7"/>
  <c r="AK178" i="6"/>
  <c r="AI178" i="6"/>
  <c r="Y59" i="7"/>
  <c r="Y51" i="7"/>
  <c r="AQ170" i="7"/>
  <c r="AS170" i="7"/>
  <c r="AI170" i="6"/>
  <c r="AK170" i="6"/>
  <c r="AI171" i="6"/>
  <c r="AK171" i="6"/>
  <c r="AH173" i="7"/>
  <c r="AP57" i="7"/>
  <c r="AR57" i="7" s="1"/>
  <c r="AK60" i="7"/>
  <c r="AN67" i="7"/>
  <c r="AQ116" i="7"/>
  <c r="AS116" i="7"/>
  <c r="AK201" i="6"/>
  <c r="AI201" i="6"/>
  <c r="AQ183" i="7"/>
  <c r="AS183" i="7"/>
  <c r="AR183" i="7"/>
  <c r="AS199" i="7"/>
  <c r="AQ199" i="7"/>
  <c r="AR199" i="7"/>
  <c r="AP64" i="7"/>
  <c r="AS200" i="7"/>
  <c r="AQ200" i="7"/>
  <c r="AK180" i="6"/>
  <c r="AI180" i="6"/>
  <c r="AK56" i="7"/>
  <c r="Y62" i="7"/>
  <c r="AP56" i="7"/>
  <c r="AQ182" i="7"/>
  <c r="AS182" i="7"/>
  <c r="AR182" i="7"/>
  <c r="AQ174" i="7"/>
  <c r="AS174" i="7"/>
  <c r="AD185" i="7"/>
  <c r="AP49" i="7"/>
  <c r="AR49" i="7" s="1"/>
  <c r="Y66" i="7"/>
  <c r="AN51" i="7"/>
  <c r="AQ108" i="7"/>
  <c r="AS108" i="7"/>
  <c r="AR108" i="7"/>
  <c r="AS180" i="7"/>
  <c r="AQ180" i="7"/>
  <c r="AR180" i="7"/>
  <c r="Y50" i="7"/>
  <c r="AI207" i="6"/>
  <c r="AK207" i="6"/>
  <c r="AM181" i="7"/>
  <c r="AN181" i="7" s="1"/>
  <c r="AP181" i="7" s="1"/>
  <c r="AF177" i="6"/>
  <c r="AH177" i="6"/>
  <c r="AI194" i="6"/>
  <c r="AK194" i="6"/>
  <c r="AR123" i="7"/>
  <c r="AK48" i="7"/>
  <c r="AM201" i="7"/>
  <c r="AN201" i="7" s="1"/>
  <c r="AP201" i="7" s="1"/>
  <c r="AF196" i="6"/>
  <c r="AH196" i="6"/>
  <c r="AP63" i="7"/>
  <c r="AP47" i="7"/>
  <c r="AP60" i="7"/>
  <c r="AJ50" i="7"/>
  <c r="AS168" i="7"/>
  <c r="AQ168" i="7"/>
  <c r="AR168" i="7"/>
  <c r="AR174" i="7"/>
  <c r="AD181" i="7"/>
  <c r="AM209" i="7"/>
  <c r="AN209" i="7" s="1"/>
  <c r="AP209" i="7" s="1"/>
  <c r="AR209" i="7" s="1"/>
  <c r="AF204" i="6"/>
  <c r="AH204" i="6"/>
  <c r="AH177" i="7"/>
  <c r="AK52" i="7"/>
  <c r="AE51" i="7"/>
  <c r="AI163" i="6"/>
  <c r="AK163" i="6"/>
  <c r="AH169" i="7"/>
  <c r="AJ51" i="7"/>
  <c r="AP48" i="7"/>
  <c r="AI203" i="6"/>
  <c r="AK203" i="6"/>
  <c r="AK47" i="7"/>
  <c r="AM217" i="7"/>
  <c r="AN217" i="7" s="1"/>
  <c r="AP217" i="7" s="1"/>
  <c r="AF212" i="6"/>
  <c r="AH212" i="6"/>
  <c r="AQ178" i="7"/>
  <c r="AS178" i="7"/>
  <c r="AQ175" i="7"/>
  <c r="AS175" i="7"/>
  <c r="AQ171" i="7"/>
  <c r="AS171" i="7"/>
  <c r="AR176" i="7"/>
  <c r="AI198" i="6"/>
  <c r="AK198" i="6"/>
  <c r="AK65" i="7"/>
  <c r="AE59" i="7"/>
  <c r="AH21" i="29"/>
  <c r="AI21" i="29" s="1"/>
  <c r="AH33" i="29"/>
  <c r="AI33" i="29" s="1"/>
  <c r="AH17" i="29"/>
  <c r="AI17" i="29" s="1"/>
  <c r="AN151" i="29"/>
  <c r="AR151" i="29"/>
  <c r="AH29" i="29"/>
  <c r="AI29" i="29" s="1"/>
  <c r="AN143" i="29"/>
  <c r="AR143" i="29"/>
  <c r="AH25" i="29"/>
  <c r="AI25" i="29" s="1"/>
  <c r="AI119" i="29"/>
  <c r="AM119" i="29"/>
  <c r="AM31" i="29" s="1"/>
  <c r="AN31" i="29" s="1"/>
  <c r="AN167" i="29"/>
  <c r="AR167" i="29"/>
  <c r="AN175" i="29"/>
  <c r="AR175" i="29"/>
  <c r="AM208" i="29"/>
  <c r="AI208" i="29"/>
  <c r="AM162" i="29"/>
  <c r="AI162" i="29"/>
  <c r="AM192" i="29"/>
  <c r="AI192" i="29"/>
  <c r="AM166" i="29"/>
  <c r="AI166" i="29"/>
  <c r="AN104" i="29"/>
  <c r="AR104" i="29"/>
  <c r="AU139" i="29"/>
  <c r="AS139" i="29"/>
  <c r="AR163" i="29"/>
  <c r="AN163" i="29"/>
  <c r="AM204" i="29"/>
  <c r="AI204" i="29"/>
  <c r="AR108" i="29"/>
  <c r="AN108" i="29"/>
  <c r="AM178" i="29"/>
  <c r="AI178" i="29"/>
  <c r="AN120" i="29"/>
  <c r="AR120" i="29"/>
  <c r="AS191" i="29"/>
  <c r="AU191" i="29"/>
  <c r="AS203" i="29"/>
  <c r="AU203" i="29"/>
  <c r="AN173" i="29"/>
  <c r="AR173" i="29"/>
  <c r="AI109" i="29"/>
  <c r="AM109" i="29"/>
  <c r="AN148" i="29"/>
  <c r="AR148" i="29"/>
  <c r="AN152" i="29"/>
  <c r="AR152" i="29"/>
  <c r="AN201" i="29"/>
  <c r="AR201" i="29"/>
  <c r="AR114" i="29"/>
  <c r="AN114" i="29"/>
  <c r="AM146" i="29"/>
  <c r="AI146" i="29"/>
  <c r="AN193" i="29"/>
  <c r="AR193" i="29"/>
  <c r="AU161" i="29"/>
  <c r="AS161" i="29"/>
  <c r="AN132" i="29"/>
  <c r="AR132" i="29"/>
  <c r="AI117" i="29"/>
  <c r="AM117" i="29"/>
  <c r="AR202" i="29"/>
  <c r="AN202" i="29"/>
  <c r="AR180" i="29"/>
  <c r="AN180" i="29"/>
  <c r="AN181" i="29"/>
  <c r="AR181" i="29"/>
  <c r="AM138" i="29"/>
  <c r="AI138" i="29"/>
  <c r="AR210" i="29"/>
  <c r="AN210" i="29"/>
  <c r="AN197" i="29"/>
  <c r="AR197" i="29"/>
  <c r="AM142" i="29"/>
  <c r="AI142" i="29"/>
  <c r="AR206" i="29"/>
  <c r="AN206" i="29"/>
  <c r="AM200" i="29"/>
  <c r="AI200" i="29"/>
  <c r="AN112" i="29"/>
  <c r="AR112" i="29"/>
  <c r="AR116" i="29"/>
  <c r="AN116" i="29"/>
  <c r="AS195" i="29"/>
  <c r="AU195" i="29"/>
  <c r="AR123" i="29"/>
  <c r="AN123" i="29"/>
  <c r="AM170" i="29"/>
  <c r="AI170" i="29"/>
  <c r="AR179" i="29"/>
  <c r="AN179" i="29"/>
  <c r="AR107" i="29"/>
  <c r="AN107" i="29"/>
  <c r="AU147" i="29"/>
  <c r="AS147" i="29"/>
  <c r="AM174" i="29"/>
  <c r="AI174" i="29"/>
  <c r="AR171" i="29"/>
  <c r="AN171" i="29"/>
  <c r="AR115" i="29"/>
  <c r="AN115" i="29"/>
  <c r="AM196" i="29"/>
  <c r="AI196" i="29"/>
  <c r="AR176" i="29"/>
  <c r="AN176" i="29"/>
  <c r="AN144" i="29"/>
  <c r="AR144" i="29"/>
  <c r="AR198" i="29"/>
  <c r="AN198" i="29"/>
  <c r="AR172" i="29"/>
  <c r="AN172" i="29"/>
  <c r="AI121" i="29"/>
  <c r="AM121" i="29"/>
  <c r="AN136" i="29"/>
  <c r="AR136" i="29"/>
  <c r="AR106" i="29"/>
  <c r="AN106" i="29"/>
  <c r="AI113" i="29"/>
  <c r="AM113" i="29"/>
  <c r="AN165" i="29"/>
  <c r="AR165" i="29"/>
  <c r="AM150" i="29"/>
  <c r="AI150" i="29"/>
  <c r="AM134" i="29"/>
  <c r="AI134" i="29"/>
  <c r="AR168" i="29"/>
  <c r="AN168" i="29"/>
  <c r="AN205" i="29"/>
  <c r="AR205" i="29"/>
  <c r="AU177" i="29"/>
  <c r="AS177" i="29"/>
  <c r="AR110" i="29"/>
  <c r="AN110" i="29"/>
  <c r="AR122" i="29"/>
  <c r="AN122" i="29"/>
  <c r="AN209" i="29"/>
  <c r="AR209" i="29"/>
  <c r="AR194" i="29"/>
  <c r="AN194" i="29"/>
  <c r="AR190" i="29"/>
  <c r="AN190" i="29"/>
  <c r="AN140" i="29"/>
  <c r="AR140" i="29"/>
  <c r="AR118" i="29"/>
  <c r="AN118" i="29"/>
  <c r="AI105" i="29"/>
  <c r="AM105" i="29"/>
  <c r="AU169" i="29"/>
  <c r="AS169" i="29"/>
  <c r="AR164" i="29"/>
  <c r="AN164" i="29"/>
  <c r="S195" i="13"/>
  <c r="T195" i="13" s="1"/>
  <c r="S108" i="13"/>
  <c r="T108" i="13" s="1"/>
  <c r="S194" i="13"/>
  <c r="T194" i="13" s="1"/>
  <c r="S107" i="13"/>
  <c r="T107" i="13" s="1"/>
  <c r="AI35" i="5"/>
  <c r="S115" i="13"/>
  <c r="T115" i="13" s="1"/>
  <c r="AM35" i="5"/>
  <c r="U123" i="13" s="1"/>
  <c r="T105" i="13"/>
  <c r="S123" i="13"/>
  <c r="T123" i="13" s="1"/>
  <c r="S192" i="13"/>
  <c r="T192" i="13" s="1"/>
  <c r="AM17" i="5"/>
  <c r="AN17" i="5" s="1"/>
  <c r="S200" i="13"/>
  <c r="T200" i="13" s="1"/>
  <c r="S103" i="13"/>
  <c r="T103" i="13" s="1"/>
  <c r="S113" i="13"/>
  <c r="T113" i="13" s="1"/>
  <c r="AR90" i="5"/>
  <c r="AR31" i="5" s="1"/>
  <c r="AS31" i="5" s="1"/>
  <c r="AN90" i="5"/>
  <c r="AR64" i="5"/>
  <c r="AN64" i="5"/>
  <c r="AR65" i="5"/>
  <c r="AN65" i="5"/>
  <c r="AN59" i="5"/>
  <c r="AR59" i="5"/>
  <c r="AS61" i="5"/>
  <c r="AU61" i="5"/>
  <c r="AN63" i="5"/>
  <c r="AR63" i="5"/>
  <c r="AR94" i="5"/>
  <c r="AN94" i="5"/>
  <c r="AS116" i="5"/>
  <c r="AU116" i="5"/>
  <c r="AN91" i="5"/>
  <c r="AR91" i="5"/>
  <c r="AR32" i="5" s="1"/>
  <c r="AU89" i="5"/>
  <c r="AS89" i="5"/>
  <c r="AU93" i="5"/>
  <c r="AS93" i="5"/>
  <c r="AU92" i="5"/>
  <c r="AS92" i="5"/>
  <c r="AM20" i="5"/>
  <c r="AN20" i="5" s="1"/>
  <c r="AN87" i="5"/>
  <c r="AR87" i="5"/>
  <c r="AR28" i="5" s="1"/>
  <c r="AS28" i="5" s="1"/>
  <c r="AI23" i="5"/>
  <c r="AN121" i="5"/>
  <c r="AR121" i="5"/>
  <c r="AS123" i="5"/>
  <c r="AU123" i="5"/>
  <c r="AS119" i="5"/>
  <c r="AU119" i="5"/>
  <c r="AM25" i="5"/>
  <c r="AN25" i="5" s="1"/>
  <c r="AN117" i="5"/>
  <c r="AR117" i="5"/>
  <c r="AU122" i="5"/>
  <c r="AS122" i="5"/>
  <c r="AM21" i="5"/>
  <c r="AN21" i="5" s="1"/>
  <c r="AM33" i="5"/>
  <c r="U121" i="13" s="1"/>
  <c r="AN78" i="5"/>
  <c r="AR78" i="5"/>
  <c r="AR86" i="5"/>
  <c r="AN86" i="5"/>
  <c r="AS172" i="5"/>
  <c r="AU172" i="5"/>
  <c r="AU107" i="5"/>
  <c r="AS107" i="5"/>
  <c r="AN50" i="5"/>
  <c r="AR50" i="5"/>
  <c r="AS180" i="5"/>
  <c r="AU180" i="5"/>
  <c r="AU79" i="5"/>
  <c r="AS79" i="5"/>
  <c r="AU115" i="5"/>
  <c r="AS115" i="5"/>
  <c r="AU83" i="5"/>
  <c r="AS83" i="5"/>
  <c r="AR46" i="5"/>
  <c r="AR16" i="5" s="1"/>
  <c r="AN46" i="5"/>
  <c r="AR54" i="5"/>
  <c r="AN54" i="5"/>
  <c r="AS164" i="5"/>
  <c r="AU164" i="5"/>
  <c r="AR77" i="5"/>
  <c r="AN77" i="5"/>
  <c r="AU55" i="5"/>
  <c r="AS55" i="5"/>
  <c r="AN105" i="5"/>
  <c r="AR105" i="5"/>
  <c r="AN103" i="5"/>
  <c r="AR103" i="5"/>
  <c r="U194" i="13"/>
  <c r="S111" i="13"/>
  <c r="T111" i="13" s="1"/>
  <c r="AN53" i="5"/>
  <c r="AR53" i="5"/>
  <c r="AR81" i="5"/>
  <c r="AN81" i="5"/>
  <c r="AU52" i="5"/>
  <c r="AS52" i="5"/>
  <c r="AN49" i="5"/>
  <c r="AR49" i="5"/>
  <c r="AS104" i="5"/>
  <c r="AU104" i="5"/>
  <c r="AN48" i="5"/>
  <c r="AR48" i="5"/>
  <c r="AR111" i="5"/>
  <c r="AN111" i="5"/>
  <c r="AR85" i="5"/>
  <c r="AN85" i="5"/>
  <c r="AU47" i="5"/>
  <c r="AS47" i="5"/>
  <c r="AN57" i="5"/>
  <c r="AR57" i="5"/>
  <c r="AS76" i="5"/>
  <c r="AU76" i="5"/>
  <c r="AN112" i="5"/>
  <c r="AR112" i="5"/>
  <c r="AU51" i="5"/>
  <c r="AS51" i="5"/>
  <c r="AN108" i="5"/>
  <c r="AR108" i="5"/>
  <c r="AS84" i="5"/>
  <c r="AU84" i="5"/>
  <c r="AU75" i="5"/>
  <c r="AS75" i="5"/>
  <c r="AU56" i="5"/>
  <c r="AS56" i="5"/>
  <c r="AS80" i="5"/>
  <c r="AU80" i="5"/>
  <c r="AM27" i="5"/>
  <c r="AN109" i="5"/>
  <c r="AR109" i="5"/>
  <c r="AN45" i="5"/>
  <c r="AR45" i="5"/>
  <c r="AR113" i="5"/>
  <c r="AN113" i="5"/>
  <c r="AF32" i="4"/>
  <c r="AH32" i="4"/>
  <c r="AK26" i="4"/>
  <c r="AI26" i="4"/>
  <c r="AH24" i="4"/>
  <c r="AF24" i="4"/>
  <c r="AH28" i="4"/>
  <c r="AF28" i="4"/>
  <c r="AI18" i="4"/>
  <c r="AK18" i="4"/>
  <c r="AF16" i="4"/>
  <c r="AH16" i="4"/>
  <c r="AI34" i="4"/>
  <c r="AK34" i="4"/>
  <c r="AH20" i="4"/>
  <c r="N251" i="4" s="1"/>
  <c r="AF20" i="4"/>
  <c r="AI22" i="4"/>
  <c r="AK22" i="4"/>
  <c r="AI30" i="4"/>
  <c r="AK30" i="4"/>
  <c r="AE36" i="4"/>
  <c r="AF36" i="4" s="1"/>
  <c r="W82" i="13"/>
  <c r="AK14" i="4"/>
  <c r="AI14" i="4"/>
  <c r="W94" i="13"/>
  <c r="AF191" i="4"/>
  <c r="AH191" i="4"/>
  <c r="N320" i="4" s="1"/>
  <c r="V206" i="13"/>
  <c r="W86" i="13"/>
  <c r="U103" i="13"/>
  <c r="U116" i="13"/>
  <c r="V116" i="13" s="1"/>
  <c r="U120" i="13"/>
  <c r="V120" i="13" s="1"/>
  <c r="U119" i="13"/>
  <c r="V119" i="13" s="1"/>
  <c r="AN31" i="5"/>
  <c r="AN15" i="5"/>
  <c r="U190" i="13"/>
  <c r="U107" i="13"/>
  <c r="U104" i="13"/>
  <c r="V104" i="13" s="1"/>
  <c r="AN28" i="5"/>
  <c r="AN32" i="5"/>
  <c r="S109" i="13"/>
  <c r="T109" i="13" s="1"/>
  <c r="AI21" i="5"/>
  <c r="S121" i="13"/>
  <c r="T121" i="13" s="1"/>
  <c r="AI33" i="5"/>
  <c r="S114" i="13"/>
  <c r="T114" i="13" s="1"/>
  <c r="S122" i="13"/>
  <c r="T122" i="13" s="1"/>
  <c r="AI34" i="5"/>
  <c r="S106" i="13"/>
  <c r="T106" i="13" s="1"/>
  <c r="S110" i="13"/>
  <c r="T110" i="13" s="1"/>
  <c r="S118" i="13"/>
  <c r="T118" i="13" s="1"/>
  <c r="S117" i="13"/>
  <c r="T117" i="13" s="1"/>
  <c r="AI29" i="5"/>
  <c r="AI18" i="5"/>
  <c r="AI22" i="5"/>
  <c r="AU149" i="5"/>
  <c r="AS149" i="5"/>
  <c r="AS146" i="5"/>
  <c r="AU146" i="5"/>
  <c r="AS194" i="5"/>
  <c r="AU194" i="5"/>
  <c r="AU205" i="5"/>
  <c r="AS205" i="5"/>
  <c r="AS206" i="5"/>
  <c r="AU206" i="5"/>
  <c r="AU137" i="5"/>
  <c r="AS137" i="5"/>
  <c r="AR135" i="5"/>
  <c r="AN135" i="5"/>
  <c r="AM18" i="5"/>
  <c r="AR196" i="5"/>
  <c r="AN196" i="5"/>
  <c r="AU181" i="5"/>
  <c r="AS181" i="5"/>
  <c r="AU193" i="5"/>
  <c r="AS193" i="5"/>
  <c r="AU133" i="5"/>
  <c r="AS133" i="5"/>
  <c r="AU177" i="5"/>
  <c r="AS177" i="5"/>
  <c r="AN163" i="5"/>
  <c r="AR163" i="5"/>
  <c r="AU165" i="5"/>
  <c r="AS165" i="5"/>
  <c r="AR192" i="5"/>
  <c r="AN192" i="5"/>
  <c r="AU209" i="5"/>
  <c r="AS209" i="5"/>
  <c r="AR147" i="5"/>
  <c r="AN147" i="5"/>
  <c r="AM30" i="5"/>
  <c r="AS138" i="5"/>
  <c r="AU138" i="5"/>
  <c r="AS150" i="5"/>
  <c r="AU150" i="5"/>
  <c r="AS199" i="5"/>
  <c r="AU199" i="5"/>
  <c r="AS191" i="5"/>
  <c r="AU191" i="5"/>
  <c r="AU162" i="5"/>
  <c r="AS162" i="5"/>
  <c r="AS134" i="5"/>
  <c r="AU134" i="5"/>
  <c r="AN179" i="5"/>
  <c r="AR179" i="5"/>
  <c r="AN175" i="5"/>
  <c r="AR175" i="5"/>
  <c r="AU141" i="5"/>
  <c r="AS141" i="5"/>
  <c r="AR143" i="5"/>
  <c r="AN143" i="5"/>
  <c r="AM26" i="5"/>
  <c r="AR151" i="5"/>
  <c r="AN151" i="5"/>
  <c r="AM34" i="5"/>
  <c r="AN34" i="5" s="1"/>
  <c r="AU173" i="5"/>
  <c r="AS173" i="5"/>
  <c r="AR200" i="5"/>
  <c r="AN200" i="5"/>
  <c r="AS195" i="5"/>
  <c r="AU195" i="5"/>
  <c r="AS202" i="5"/>
  <c r="AU202" i="5"/>
  <c r="AR204" i="5"/>
  <c r="AN204" i="5"/>
  <c r="AU170" i="5"/>
  <c r="AS170" i="5"/>
  <c r="AU169" i="5"/>
  <c r="AS169" i="5"/>
  <c r="AS207" i="5"/>
  <c r="AU207" i="5"/>
  <c r="AS176" i="5"/>
  <c r="AU176" i="5"/>
  <c r="AU201" i="5"/>
  <c r="AS201" i="5"/>
  <c r="AS210" i="5"/>
  <c r="AU210" i="5"/>
  <c r="AM29" i="5"/>
  <c r="AN171" i="5"/>
  <c r="AR171" i="5"/>
  <c r="AU197" i="5"/>
  <c r="AS197" i="5"/>
  <c r="AR208" i="5"/>
  <c r="AN208" i="5"/>
  <c r="AR139" i="5"/>
  <c r="AN139" i="5"/>
  <c r="AM22" i="5"/>
  <c r="AS142" i="5"/>
  <c r="AU142" i="5"/>
  <c r="AU178" i="5"/>
  <c r="AS178" i="5"/>
  <c r="AN167" i="5"/>
  <c r="AR167" i="5"/>
  <c r="AU145" i="5"/>
  <c r="AS145" i="5"/>
  <c r="AS190" i="5"/>
  <c r="AU190" i="5"/>
  <c r="AU161" i="5"/>
  <c r="AS161" i="5"/>
  <c r="AS168" i="5"/>
  <c r="AU168" i="5"/>
  <c r="AS198" i="5"/>
  <c r="AU198" i="5"/>
  <c r="AF221" i="4"/>
  <c r="AH221" i="4"/>
  <c r="AI223" i="4"/>
  <c r="AK223" i="4"/>
  <c r="AF229" i="4"/>
  <c r="AH229" i="4"/>
  <c r="AK233" i="4"/>
  <c r="AI233" i="4"/>
  <c r="AH235" i="4"/>
  <c r="AF235" i="4"/>
  <c r="AH219" i="4"/>
  <c r="N331" i="4" s="1"/>
  <c r="AF219" i="4"/>
  <c r="AK224" i="4"/>
  <c r="AI224" i="4"/>
  <c r="AF222" i="4"/>
  <c r="AH222" i="4"/>
  <c r="N333" i="4" s="1"/>
  <c r="AF230" i="4"/>
  <c r="AH230" i="4"/>
  <c r="AK232" i="4"/>
  <c r="AI232" i="4"/>
  <c r="AK228" i="4"/>
  <c r="AI228" i="4"/>
  <c r="AF226" i="4"/>
  <c r="AH226" i="4"/>
  <c r="AH227" i="4"/>
  <c r="AF227" i="4"/>
  <c r="AK220" i="4"/>
  <c r="AI220" i="4"/>
  <c r="AF238" i="4"/>
  <c r="AH238" i="4"/>
  <c r="N328" i="4" s="1"/>
  <c r="AK236" i="4"/>
  <c r="AI236" i="4"/>
  <c r="AF234" i="4"/>
  <c r="AH234" i="4"/>
  <c r="AI239" i="4"/>
  <c r="AK239" i="4"/>
  <c r="AF225" i="4"/>
  <c r="AH225" i="4"/>
  <c r="N336" i="4" s="1"/>
  <c r="AI231" i="4"/>
  <c r="AK231" i="4"/>
  <c r="AF199" i="4"/>
  <c r="AH199" i="4"/>
  <c r="AF194" i="4"/>
  <c r="AH194" i="4"/>
  <c r="N322" i="4" s="1"/>
  <c r="AF190" i="4"/>
  <c r="AH190" i="4"/>
  <c r="N319" i="4" s="1"/>
  <c r="AF202" i="4"/>
  <c r="AH202" i="4"/>
  <c r="AH200" i="4"/>
  <c r="AF200" i="4"/>
  <c r="AF193" i="4"/>
  <c r="AH193" i="4"/>
  <c r="N321" i="4" s="1"/>
  <c r="AF209" i="4"/>
  <c r="AH209" i="4"/>
  <c r="N316" i="4" s="1"/>
  <c r="AH192" i="4"/>
  <c r="AF192" i="4"/>
  <c r="AF207" i="4"/>
  <c r="AH207" i="4"/>
  <c r="AF201" i="4"/>
  <c r="AH201" i="4"/>
  <c r="AH208" i="4"/>
  <c r="AF208" i="4"/>
  <c r="AF205" i="4"/>
  <c r="AH205" i="4"/>
  <c r="AF197" i="4"/>
  <c r="AH197" i="4"/>
  <c r="AI196" i="4"/>
  <c r="AK196" i="4"/>
  <c r="AF210" i="4"/>
  <c r="AH210" i="4"/>
  <c r="N317" i="4" s="1"/>
  <c r="AI204" i="4"/>
  <c r="AK204" i="4"/>
  <c r="AF198" i="4"/>
  <c r="AH198" i="4"/>
  <c r="AF206" i="4"/>
  <c r="AH206" i="4"/>
  <c r="AF164" i="4"/>
  <c r="AH164" i="4"/>
  <c r="N309" i="4" s="1"/>
  <c r="AI166" i="4"/>
  <c r="AK166" i="4"/>
  <c r="AF168" i="4"/>
  <c r="AH168" i="4"/>
  <c r="AF176" i="4"/>
  <c r="AH176" i="4"/>
  <c r="AI177" i="4"/>
  <c r="AK177" i="4"/>
  <c r="AK163" i="4"/>
  <c r="AI163" i="4"/>
  <c r="AF161" i="4"/>
  <c r="AH161" i="4"/>
  <c r="N307" i="4" s="1"/>
  <c r="AH170" i="4"/>
  <c r="AF170" i="4"/>
  <c r="AK167" i="4"/>
  <c r="AI167" i="4"/>
  <c r="AK179" i="4"/>
  <c r="AI179" i="4"/>
  <c r="AF169" i="4"/>
  <c r="AH169" i="4"/>
  <c r="AK171" i="4"/>
  <c r="AI171" i="4"/>
  <c r="AH162" i="4"/>
  <c r="N308" i="4" s="1"/>
  <c r="AF162" i="4"/>
  <c r="AK175" i="4"/>
  <c r="AI175" i="4"/>
  <c r="AI178" i="4"/>
  <c r="AK178" i="4"/>
  <c r="AF172" i="4"/>
  <c r="AH172" i="4"/>
  <c r="AI174" i="4"/>
  <c r="AK174" i="4"/>
  <c r="AF180" i="4"/>
  <c r="AH180" i="4"/>
  <c r="N304" i="4" s="1"/>
  <c r="AH143" i="4"/>
  <c r="AF143" i="4"/>
  <c r="AK141" i="4"/>
  <c r="AI141" i="4"/>
  <c r="AK145" i="4"/>
  <c r="AI145" i="4"/>
  <c r="AF148" i="4"/>
  <c r="AH148" i="4"/>
  <c r="AF134" i="4"/>
  <c r="AH134" i="4"/>
  <c r="AK152" i="4"/>
  <c r="AI152" i="4"/>
  <c r="AH135" i="4"/>
  <c r="N297" i="4" s="1"/>
  <c r="AF135" i="4"/>
  <c r="AH147" i="4"/>
  <c r="AF147" i="4"/>
  <c r="AH151" i="4"/>
  <c r="N292" i="4" s="1"/>
  <c r="AF151" i="4"/>
  <c r="AF142" i="4"/>
  <c r="AH142" i="4"/>
  <c r="AF150" i="4"/>
  <c r="AH150" i="4"/>
  <c r="AF146" i="4"/>
  <c r="AH146" i="4"/>
  <c r="AK136" i="4"/>
  <c r="AI136" i="4"/>
  <c r="AK140" i="4"/>
  <c r="AI140" i="4"/>
  <c r="AF138" i="4"/>
  <c r="AH138" i="4"/>
  <c r="N300" i="4" s="1"/>
  <c r="AH139" i="4"/>
  <c r="AF139" i="4"/>
  <c r="AK109" i="4"/>
  <c r="AI109" i="4"/>
  <c r="AF118" i="4"/>
  <c r="AH118" i="4"/>
  <c r="AF114" i="4"/>
  <c r="AH114" i="4"/>
  <c r="AK117" i="4"/>
  <c r="AI117" i="4"/>
  <c r="AH115" i="4"/>
  <c r="AF115" i="4"/>
  <c r="AK120" i="4"/>
  <c r="AI120" i="4"/>
  <c r="AF122" i="4"/>
  <c r="AH122" i="4"/>
  <c r="N280" i="4" s="1"/>
  <c r="AF110" i="4"/>
  <c r="AH110" i="4"/>
  <c r="AH123" i="4"/>
  <c r="N281" i="4" s="1"/>
  <c r="AF123" i="4"/>
  <c r="AH107" i="4"/>
  <c r="N286" i="4" s="1"/>
  <c r="AF107" i="4"/>
  <c r="AK108" i="4"/>
  <c r="AI108" i="4"/>
  <c r="AK104" i="4"/>
  <c r="AI104" i="4"/>
  <c r="AK116" i="4"/>
  <c r="AI116" i="4"/>
  <c r="AF106" i="4"/>
  <c r="AH106" i="4"/>
  <c r="N285" i="4" s="1"/>
  <c r="AK113" i="4"/>
  <c r="AI113" i="4"/>
  <c r="AK105" i="4"/>
  <c r="AI105" i="4"/>
  <c r="AK121" i="4"/>
  <c r="AI121" i="4"/>
  <c r="AK112" i="4"/>
  <c r="AI112" i="4"/>
  <c r="AF81" i="4"/>
  <c r="AH81" i="4"/>
  <c r="AI92" i="4"/>
  <c r="AK92" i="4"/>
  <c r="AI91" i="4"/>
  <c r="AK91" i="4"/>
  <c r="AI76" i="4"/>
  <c r="AK76" i="4"/>
  <c r="AK88" i="4"/>
  <c r="AI88" i="4"/>
  <c r="AF93" i="4"/>
  <c r="AH93" i="4"/>
  <c r="N268" i="4" s="1"/>
  <c r="AF85" i="4"/>
  <c r="AH85" i="4"/>
  <c r="AI79" i="4"/>
  <c r="AK79" i="4"/>
  <c r="AI87" i="4"/>
  <c r="AK87" i="4"/>
  <c r="AF89" i="4"/>
  <c r="AH89" i="4"/>
  <c r="AI83" i="4"/>
  <c r="AK83" i="4"/>
  <c r="AI75" i="4"/>
  <c r="AK75" i="4"/>
  <c r="AI80" i="4"/>
  <c r="AK80" i="4"/>
  <c r="AF77" i="4"/>
  <c r="AH77" i="4"/>
  <c r="N273" i="4" s="1"/>
  <c r="AK84" i="4"/>
  <c r="AI84" i="4"/>
  <c r="S89" i="13"/>
  <c r="T89" i="13" s="1"/>
  <c r="S60" i="13"/>
  <c r="T60" i="13" s="1"/>
  <c r="S205" i="13"/>
  <c r="T205" i="13" s="1"/>
  <c r="AE60" i="4"/>
  <c r="AC60" i="4"/>
  <c r="W57" i="13"/>
  <c r="AK57" i="4"/>
  <c r="AI57" i="4"/>
  <c r="W61" i="13"/>
  <c r="AK61" i="4"/>
  <c r="AI61" i="4"/>
  <c r="U76" i="13"/>
  <c r="V76" i="13" s="1"/>
  <c r="U47" i="13"/>
  <c r="V47" i="13" s="1"/>
  <c r="AF47" i="4"/>
  <c r="AH47" i="4"/>
  <c r="U91" i="13"/>
  <c r="V91" i="13" s="1"/>
  <c r="U62" i="13"/>
  <c r="V62" i="13" s="1"/>
  <c r="U207" i="13"/>
  <c r="V207" i="13" s="1"/>
  <c r="AH62" i="4"/>
  <c r="N372" i="4" s="1"/>
  <c r="N374" i="4" s="1"/>
  <c r="AF62" i="4"/>
  <c r="S77" i="13"/>
  <c r="T77" i="13" s="1"/>
  <c r="S193" i="13"/>
  <c r="T193" i="13" s="1"/>
  <c r="S48" i="13"/>
  <c r="T48" i="13" s="1"/>
  <c r="AE48" i="4"/>
  <c r="L261" i="4" s="1"/>
  <c r="AC48" i="4"/>
  <c r="U83" i="13"/>
  <c r="V83" i="13" s="1"/>
  <c r="U54" i="13"/>
  <c r="V54" i="13" s="1"/>
  <c r="AH54" i="4"/>
  <c r="AF54" i="4"/>
  <c r="U80" i="13"/>
  <c r="V80" i="13" s="1"/>
  <c r="U51" i="13"/>
  <c r="V51" i="13" s="1"/>
  <c r="AF51" i="4"/>
  <c r="AH51" i="4"/>
  <c r="N264" i="4" s="1"/>
  <c r="S52" i="13"/>
  <c r="T52" i="13" s="1"/>
  <c r="S197" i="13"/>
  <c r="T197" i="13" s="1"/>
  <c r="S81" i="13"/>
  <c r="T81" i="13" s="1"/>
  <c r="AE52" i="4"/>
  <c r="AC52" i="4"/>
  <c r="S93" i="13"/>
  <c r="T93" i="13" s="1"/>
  <c r="S209" i="13"/>
  <c r="T209" i="13" s="1"/>
  <c r="S64" i="13"/>
  <c r="T64" i="13" s="1"/>
  <c r="AE64" i="4"/>
  <c r="L256" i="4" s="1"/>
  <c r="AC64" i="4"/>
  <c r="U79" i="13"/>
  <c r="V79" i="13" s="1"/>
  <c r="U50" i="13"/>
  <c r="V50" i="13" s="1"/>
  <c r="AH50" i="4"/>
  <c r="N263" i="4" s="1"/>
  <c r="AF50" i="4"/>
  <c r="U87" i="13"/>
  <c r="V87" i="13" s="1"/>
  <c r="U203" i="13"/>
  <c r="V203" i="13" s="1"/>
  <c r="U58" i="13"/>
  <c r="V58" i="13" s="1"/>
  <c r="AH58" i="4"/>
  <c r="AF58" i="4"/>
  <c r="U92" i="13"/>
  <c r="V92" i="13" s="1"/>
  <c r="U63" i="13"/>
  <c r="V63" i="13" s="1"/>
  <c r="AF63" i="4"/>
  <c r="AH63" i="4"/>
  <c r="U84" i="13"/>
  <c r="V84" i="13" s="1"/>
  <c r="U55" i="13"/>
  <c r="V55" i="13" s="1"/>
  <c r="AF55" i="4"/>
  <c r="AH55" i="4"/>
  <c r="S85" i="13"/>
  <c r="T85" i="13" s="1"/>
  <c r="S201" i="13"/>
  <c r="T201" i="13" s="1"/>
  <c r="S56" i="13"/>
  <c r="T56" i="13" s="1"/>
  <c r="AE56" i="4"/>
  <c r="AC56" i="4"/>
  <c r="U88" i="13"/>
  <c r="V88" i="13" s="1"/>
  <c r="U59" i="13"/>
  <c r="V59" i="13" s="1"/>
  <c r="AF59" i="4"/>
  <c r="AH59" i="4"/>
  <c r="W53" i="13"/>
  <c r="AK53" i="4"/>
  <c r="AI53" i="4"/>
  <c r="W65" i="13"/>
  <c r="AK65" i="4"/>
  <c r="AI65" i="4"/>
  <c r="W49" i="13"/>
  <c r="AK49" i="4"/>
  <c r="AI49" i="4"/>
  <c r="U46" i="13"/>
  <c r="V46" i="13" s="1"/>
  <c r="AF46" i="4"/>
  <c r="U75" i="13"/>
  <c r="V75" i="13" s="1"/>
  <c r="U191" i="13"/>
  <c r="V191" i="13" s="1"/>
  <c r="AH46" i="4"/>
  <c r="N260" i="4" s="1"/>
  <c r="AI45" i="4"/>
  <c r="W45" i="13"/>
  <c r="W74" i="13"/>
  <c r="AK45" i="4"/>
  <c r="AH106" i="6"/>
  <c r="AF106" i="6"/>
  <c r="AH114" i="6"/>
  <c r="AF114" i="6"/>
  <c r="AF122" i="6"/>
  <c r="AH122" i="6"/>
  <c r="AF117" i="6"/>
  <c r="AH117" i="6"/>
  <c r="AI107" i="6"/>
  <c r="AK107" i="6"/>
  <c r="AF125" i="6"/>
  <c r="AH125" i="6"/>
  <c r="AF121" i="6"/>
  <c r="AH121" i="6"/>
  <c r="AF105" i="6"/>
  <c r="AH105" i="6"/>
  <c r="AI119" i="6"/>
  <c r="AK119" i="6"/>
  <c r="AI115" i="6"/>
  <c r="AK115" i="6"/>
  <c r="AI111" i="6"/>
  <c r="AK111" i="6"/>
  <c r="AI108" i="6"/>
  <c r="AK108" i="6"/>
  <c r="AI123" i="6"/>
  <c r="AK123" i="6"/>
  <c r="AF109" i="6"/>
  <c r="AH109" i="6"/>
  <c r="AF113" i="6"/>
  <c r="AH113" i="6"/>
  <c r="AI116" i="6"/>
  <c r="AK116" i="6"/>
  <c r="AI120" i="6"/>
  <c r="AK120" i="6"/>
  <c r="AI112" i="6"/>
  <c r="AK112" i="6"/>
  <c r="AI124" i="6"/>
  <c r="AK124" i="6"/>
  <c r="AF81" i="6"/>
  <c r="AF89" i="6"/>
  <c r="AF88" i="6"/>
  <c r="AF76" i="6"/>
  <c r="AF84" i="6"/>
  <c r="AF92" i="6"/>
  <c r="AF80" i="6"/>
  <c r="AI61" i="6"/>
  <c r="AK61" i="6"/>
  <c r="AF65" i="6"/>
  <c r="AH65" i="6"/>
  <c r="AK45" i="6"/>
  <c r="AI45" i="6"/>
  <c r="AF49" i="6"/>
  <c r="AH49" i="6"/>
  <c r="AF57" i="6"/>
  <c r="AH57" i="6"/>
  <c r="AK53" i="6"/>
  <c r="AI53" i="6"/>
  <c r="AH64" i="6"/>
  <c r="AF64" i="6"/>
  <c r="AI63" i="6"/>
  <c r="AK63" i="6"/>
  <c r="AI55" i="6"/>
  <c r="AK55" i="6"/>
  <c r="AK46" i="6"/>
  <c r="AI46" i="6"/>
  <c r="AK62" i="6"/>
  <c r="AI62" i="6"/>
  <c r="AH60" i="6"/>
  <c r="AF60" i="6"/>
  <c r="AI47" i="6"/>
  <c r="AK47" i="6"/>
  <c r="AH48" i="6"/>
  <c r="AF48" i="6"/>
  <c r="AH52" i="6"/>
  <c r="AF52" i="6"/>
  <c r="AK58" i="6"/>
  <c r="AI58" i="6"/>
  <c r="AH56" i="6"/>
  <c r="AF56" i="6"/>
  <c r="AI51" i="6"/>
  <c r="AK51" i="6"/>
  <c r="AK54" i="6"/>
  <c r="AI54" i="6"/>
  <c r="AK50" i="6"/>
  <c r="AI50" i="6"/>
  <c r="AI59" i="6"/>
  <c r="AK59" i="6"/>
  <c r="AU92" i="29"/>
  <c r="AS92" i="29"/>
  <c r="AR86" i="29"/>
  <c r="AN86" i="29"/>
  <c r="AM93" i="29"/>
  <c r="AI93" i="29"/>
  <c r="AN83" i="29"/>
  <c r="AR83" i="29"/>
  <c r="AR89" i="29"/>
  <c r="AN89" i="29"/>
  <c r="AN87" i="29"/>
  <c r="AR87" i="29"/>
  <c r="AM75" i="29"/>
  <c r="AI75" i="29"/>
  <c r="AM85" i="29"/>
  <c r="AI85" i="29"/>
  <c r="AS80" i="29"/>
  <c r="AU80" i="29"/>
  <c r="AS88" i="29"/>
  <c r="AU88" i="29"/>
  <c r="AR78" i="29"/>
  <c r="AN78" i="29"/>
  <c r="AU84" i="29"/>
  <c r="AS84" i="29"/>
  <c r="AR82" i="29"/>
  <c r="AN82" i="29"/>
  <c r="AR90" i="29"/>
  <c r="AN90" i="29"/>
  <c r="AR94" i="29"/>
  <c r="AN94" i="29"/>
  <c r="AU76" i="29"/>
  <c r="AS76" i="29"/>
  <c r="AR74" i="29"/>
  <c r="AN74" i="29"/>
  <c r="AN79" i="29"/>
  <c r="AR79" i="29"/>
  <c r="AM91" i="29"/>
  <c r="AI91" i="29"/>
  <c r="AM77" i="29"/>
  <c r="AI77" i="29"/>
  <c r="AM81" i="29"/>
  <c r="AI81" i="29"/>
  <c r="AN55" i="29"/>
  <c r="AR55" i="29"/>
  <c r="AN59" i="29"/>
  <c r="AR59" i="29"/>
  <c r="AI54" i="29"/>
  <c r="AM54" i="29"/>
  <c r="AH24" i="29"/>
  <c r="AI24" i="29" s="1"/>
  <c r="AI62" i="29"/>
  <c r="AM62" i="29"/>
  <c r="AH32" i="29"/>
  <c r="AI32" i="29" s="1"/>
  <c r="AR61" i="29"/>
  <c r="AN61" i="29"/>
  <c r="AH30" i="29"/>
  <c r="AI30" i="29" s="1"/>
  <c r="AM60" i="29"/>
  <c r="AI60" i="29"/>
  <c r="AH22" i="29"/>
  <c r="AI22" i="29" s="1"/>
  <c r="AM52" i="29"/>
  <c r="AI52" i="29"/>
  <c r="AI58" i="29"/>
  <c r="AM58" i="29"/>
  <c r="AH28" i="29"/>
  <c r="AI28" i="29" s="1"/>
  <c r="AH18" i="29"/>
  <c r="AI18" i="29" s="1"/>
  <c r="AM48" i="29"/>
  <c r="AI48" i="29"/>
  <c r="AH26" i="29"/>
  <c r="AI26" i="29" s="1"/>
  <c r="AM56" i="29"/>
  <c r="AI56" i="29"/>
  <c r="AN47" i="29"/>
  <c r="AR47" i="29"/>
  <c r="AH34" i="29"/>
  <c r="AI34" i="29" s="1"/>
  <c r="AM64" i="29"/>
  <c r="AI64" i="29"/>
  <c r="AR65" i="29"/>
  <c r="AN65" i="29"/>
  <c r="AM35" i="29"/>
  <c r="AI46" i="29"/>
  <c r="AM46" i="29"/>
  <c r="AH16" i="29"/>
  <c r="AI16" i="29" s="1"/>
  <c r="AR57" i="29"/>
  <c r="AN57" i="29"/>
  <c r="AM27" i="29"/>
  <c r="AR45" i="29"/>
  <c r="AN45" i="29"/>
  <c r="AM15" i="29"/>
  <c r="AN15" i="29" s="1"/>
  <c r="AR53" i="29"/>
  <c r="AN53" i="29"/>
  <c r="AM23" i="29"/>
  <c r="AN63" i="29"/>
  <c r="AR63" i="29"/>
  <c r="AN51" i="29"/>
  <c r="AR51" i="29"/>
  <c r="AI50" i="29"/>
  <c r="AM50" i="29"/>
  <c r="AH20" i="29"/>
  <c r="AI20" i="29" s="1"/>
  <c r="AD32" i="29"/>
  <c r="AR49" i="29"/>
  <c r="AN49" i="29"/>
  <c r="AM19" i="29"/>
  <c r="AD189" i="5"/>
  <c r="AH189" i="5"/>
  <c r="AH211" i="5" s="1"/>
  <c r="AD211" i="5"/>
  <c r="W78" i="13" l="1"/>
  <c r="N248" i="4"/>
  <c r="N253" i="4" s="1"/>
  <c r="AR19" i="5"/>
  <c r="W194" i="13" s="1"/>
  <c r="X194" i="13" s="1"/>
  <c r="H212" i="22"/>
  <c r="I212" i="22" s="1"/>
  <c r="J212" i="22" s="1"/>
  <c r="K212" i="22" s="1"/>
  <c r="L212" i="22" s="1"/>
  <c r="M212" i="22" s="1"/>
  <c r="N212" i="22" s="1"/>
  <c r="O212" i="22" s="1"/>
  <c r="P212" i="22" s="1"/>
  <c r="Q212" i="22" s="1"/>
  <c r="R212" i="22" s="1"/>
  <c r="S212" i="22" s="1"/>
  <c r="T212" i="22" s="1"/>
  <c r="U212" i="22" s="1"/>
  <c r="V212" i="22" s="1"/>
  <c r="W212" i="22" s="1"/>
  <c r="X212" i="22" s="1"/>
  <c r="Y212" i="22" s="1"/>
  <c r="Z212" i="22" s="1"/>
  <c r="AA212" i="22" s="1"/>
  <c r="AB212" i="22" s="1"/>
  <c r="G246" i="22"/>
  <c r="H246" i="22" s="1"/>
  <c r="I246" i="22" s="1"/>
  <c r="J246" i="22" s="1"/>
  <c r="K246" i="22" s="1"/>
  <c r="L246" i="22" s="1"/>
  <c r="M246" i="22" s="1"/>
  <c r="N246" i="22" s="1"/>
  <c r="O246" i="22" s="1"/>
  <c r="P246" i="22" s="1"/>
  <c r="Q246" i="22" s="1"/>
  <c r="R246" i="22" s="1"/>
  <c r="S246" i="22" s="1"/>
  <c r="T246" i="22" s="1"/>
  <c r="U246" i="22" s="1"/>
  <c r="V246" i="22" s="1"/>
  <c r="W246" i="22" s="1"/>
  <c r="X246" i="22" s="1"/>
  <c r="Y246" i="22" s="1"/>
  <c r="Z246" i="22" s="1"/>
  <c r="AA246" i="22" s="1"/>
  <c r="AB246" i="22" s="1"/>
  <c r="U199" i="13"/>
  <c r="V199" i="13" s="1"/>
  <c r="AM33" i="29"/>
  <c r="AN33" i="29" s="1"/>
  <c r="AM29" i="29"/>
  <c r="AN29" i="29" s="1"/>
  <c r="U112" i="13"/>
  <c r="V112" i="13" s="1"/>
  <c r="U198" i="13"/>
  <c r="V198" i="13" s="1"/>
  <c r="V190" i="13"/>
  <c r="U111" i="13"/>
  <c r="V111" i="13" s="1"/>
  <c r="V107" i="13"/>
  <c r="V123" i="13"/>
  <c r="AQ201" i="7"/>
  <c r="AS201" i="7"/>
  <c r="AK192" i="6"/>
  <c r="AI192" i="6"/>
  <c r="AE169" i="7"/>
  <c r="AK181" i="6"/>
  <c r="AI181" i="6"/>
  <c r="AS65" i="7"/>
  <c r="AQ65" i="7"/>
  <c r="AR65" i="7"/>
  <c r="AN169" i="7"/>
  <c r="AK59" i="7"/>
  <c r="AE197" i="7"/>
  <c r="AR197" i="7"/>
  <c r="AQ213" i="7"/>
  <c r="AS213" i="7"/>
  <c r="AK51" i="7"/>
  <c r="AS60" i="7"/>
  <c r="AQ60" i="7"/>
  <c r="AR60" i="7"/>
  <c r="AS181" i="7"/>
  <c r="AQ181" i="7"/>
  <c r="AS49" i="7"/>
  <c r="AQ49" i="7"/>
  <c r="AK197" i="7"/>
  <c r="AS53" i="7"/>
  <c r="AQ53" i="7"/>
  <c r="AS52" i="7"/>
  <c r="AQ52" i="7"/>
  <c r="AR52" i="7"/>
  <c r="AQ55" i="7"/>
  <c r="AS55" i="7"/>
  <c r="AR55" i="7"/>
  <c r="AP59" i="7"/>
  <c r="AP54" i="7"/>
  <c r="AE177" i="7"/>
  <c r="AK54" i="7"/>
  <c r="AQ205" i="7"/>
  <c r="AS205" i="7"/>
  <c r="AP62" i="7"/>
  <c r="AQ217" i="7"/>
  <c r="AS217" i="7"/>
  <c r="AJ177" i="7"/>
  <c r="AK173" i="6"/>
  <c r="AI173" i="6"/>
  <c r="AP58" i="7"/>
  <c r="AK169" i="6"/>
  <c r="AI169" i="6"/>
  <c r="AK212" i="6"/>
  <c r="AI212" i="6"/>
  <c r="AS48" i="7"/>
  <c r="AQ48" i="7"/>
  <c r="AR48" i="7"/>
  <c r="AQ209" i="7"/>
  <c r="AS209" i="7"/>
  <c r="AQ63" i="7"/>
  <c r="AS63" i="7"/>
  <c r="AK196" i="6"/>
  <c r="AI196" i="6"/>
  <c r="AP51" i="7"/>
  <c r="AS57" i="7"/>
  <c r="AQ57" i="7"/>
  <c r="AN177" i="7"/>
  <c r="AQ197" i="7"/>
  <c r="AS197" i="7"/>
  <c r="AN185" i="7"/>
  <c r="AP66" i="7"/>
  <c r="AS173" i="7"/>
  <c r="AK165" i="6"/>
  <c r="AI165" i="6"/>
  <c r="AK208" i="6"/>
  <c r="AI208" i="6"/>
  <c r="AP50" i="7"/>
  <c r="AK204" i="6"/>
  <c r="AI204" i="6"/>
  <c r="AQ47" i="7"/>
  <c r="AS47" i="7"/>
  <c r="AR47" i="7"/>
  <c r="AS64" i="7"/>
  <c r="AQ64" i="7"/>
  <c r="AK67" i="7"/>
  <c r="AJ185" i="7"/>
  <c r="AJ169" i="7"/>
  <c r="AR63" i="7"/>
  <c r="AE181" i="7"/>
  <c r="AR181" i="7"/>
  <c r="AK50" i="7"/>
  <c r="AK177" i="6"/>
  <c r="AI177" i="6"/>
  <c r="AE185" i="7"/>
  <c r="AS56" i="7"/>
  <c r="AQ56" i="7"/>
  <c r="AP67" i="7"/>
  <c r="AR67" i="7" s="1"/>
  <c r="AJ173" i="7"/>
  <c r="AQ173" i="7" s="1"/>
  <c r="AS61" i="7"/>
  <c r="AQ61" i="7"/>
  <c r="AR61" i="7"/>
  <c r="AK58" i="7"/>
  <c r="AK62" i="7"/>
  <c r="AR213" i="7"/>
  <c r="AR53" i="7"/>
  <c r="AR217" i="7"/>
  <c r="AR201" i="7"/>
  <c r="AK66" i="7"/>
  <c r="AK181" i="7"/>
  <c r="AK200" i="6"/>
  <c r="AI200" i="6"/>
  <c r="AR64" i="7"/>
  <c r="AR56" i="7"/>
  <c r="AM25" i="29"/>
  <c r="AN25" i="29" s="1"/>
  <c r="AU151" i="29"/>
  <c r="AS151" i="29"/>
  <c r="AU143" i="29"/>
  <c r="AS143" i="29"/>
  <c r="AN119" i="29"/>
  <c r="AR119" i="29"/>
  <c r="AR31" i="29" s="1"/>
  <c r="AM17" i="29"/>
  <c r="AN17" i="29" s="1"/>
  <c r="AM21" i="29"/>
  <c r="AN21" i="29" s="1"/>
  <c r="AS175" i="29"/>
  <c r="AU175" i="29"/>
  <c r="AU167" i="29"/>
  <c r="AS167" i="29"/>
  <c r="AU164" i="29"/>
  <c r="AS164" i="29"/>
  <c r="AS118" i="29"/>
  <c r="AU118" i="29"/>
  <c r="AU190" i="29"/>
  <c r="AS190" i="29"/>
  <c r="AS110" i="29"/>
  <c r="AU110" i="29"/>
  <c r="AU168" i="29"/>
  <c r="AS168" i="29"/>
  <c r="AR150" i="29"/>
  <c r="AN150" i="29"/>
  <c r="AU172" i="29"/>
  <c r="AS172" i="29"/>
  <c r="AN196" i="29"/>
  <c r="AR196" i="29"/>
  <c r="AN174" i="29"/>
  <c r="AR174" i="29"/>
  <c r="AU107" i="29"/>
  <c r="AS107" i="29"/>
  <c r="AN170" i="29"/>
  <c r="AR170" i="29"/>
  <c r="AN200" i="29"/>
  <c r="AR200" i="29"/>
  <c r="AR138" i="29"/>
  <c r="AN138" i="29"/>
  <c r="AU180" i="29"/>
  <c r="AS180" i="29"/>
  <c r="AR146" i="29"/>
  <c r="AN146" i="29"/>
  <c r="AS114" i="29"/>
  <c r="AU114" i="29"/>
  <c r="AU120" i="29"/>
  <c r="AS120" i="29"/>
  <c r="AU104" i="29"/>
  <c r="AS104" i="29"/>
  <c r="AU140" i="29"/>
  <c r="AS140" i="29"/>
  <c r="AU205" i="29"/>
  <c r="AS205" i="29"/>
  <c r="AU165" i="29"/>
  <c r="AS165" i="29"/>
  <c r="AR121" i="29"/>
  <c r="AN121" i="29"/>
  <c r="AU112" i="29"/>
  <c r="AS112" i="29"/>
  <c r="AU181" i="29"/>
  <c r="AS181" i="29"/>
  <c r="AR117" i="29"/>
  <c r="AN117" i="29"/>
  <c r="AU193" i="29"/>
  <c r="AS193" i="29"/>
  <c r="AU201" i="29"/>
  <c r="AS201" i="29"/>
  <c r="AU152" i="29"/>
  <c r="AS152" i="29"/>
  <c r="AR109" i="29"/>
  <c r="AN109" i="29"/>
  <c r="AU108" i="29"/>
  <c r="AS108" i="29"/>
  <c r="AS163" i="29"/>
  <c r="AU163" i="29"/>
  <c r="AN192" i="29"/>
  <c r="AR192" i="29"/>
  <c r="AN162" i="29"/>
  <c r="AR162" i="29"/>
  <c r="AU194" i="29"/>
  <c r="AS194" i="29"/>
  <c r="AS122" i="29"/>
  <c r="AU122" i="29"/>
  <c r="AR134" i="29"/>
  <c r="AN134" i="29"/>
  <c r="AS106" i="29"/>
  <c r="AU106" i="29"/>
  <c r="AU198" i="29"/>
  <c r="AS198" i="29"/>
  <c r="AU176" i="29"/>
  <c r="AS176" i="29"/>
  <c r="AU115" i="29"/>
  <c r="AS115" i="29"/>
  <c r="AS171" i="29"/>
  <c r="AU171" i="29"/>
  <c r="AS179" i="29"/>
  <c r="AU179" i="29"/>
  <c r="AU123" i="29"/>
  <c r="AS123" i="29"/>
  <c r="AU116" i="29"/>
  <c r="AS116" i="29"/>
  <c r="AU206" i="29"/>
  <c r="AS206" i="29"/>
  <c r="AR142" i="29"/>
  <c r="AN142" i="29"/>
  <c r="AU210" i="29"/>
  <c r="AS210" i="29"/>
  <c r="AU202" i="29"/>
  <c r="AS202" i="29"/>
  <c r="AR105" i="29"/>
  <c r="AN105" i="29"/>
  <c r="AU209" i="29"/>
  <c r="AS209" i="29"/>
  <c r="AR113" i="29"/>
  <c r="AN113" i="29"/>
  <c r="AU136" i="29"/>
  <c r="AS136" i="29"/>
  <c r="AU144" i="29"/>
  <c r="AS144" i="29"/>
  <c r="AU197" i="29"/>
  <c r="AS197" i="29"/>
  <c r="AU132" i="29"/>
  <c r="AS132" i="29"/>
  <c r="AU148" i="29"/>
  <c r="AS148" i="29"/>
  <c r="AU173" i="29"/>
  <c r="AS173" i="29"/>
  <c r="AN178" i="29"/>
  <c r="AR178" i="29"/>
  <c r="AN204" i="29"/>
  <c r="AR204" i="29"/>
  <c r="AN166" i="29"/>
  <c r="AR166" i="29"/>
  <c r="AN208" i="29"/>
  <c r="AR208" i="29"/>
  <c r="U105" i="13"/>
  <c r="V105" i="13" s="1"/>
  <c r="U109" i="13"/>
  <c r="V109" i="13" s="1"/>
  <c r="U210" i="13"/>
  <c r="V210" i="13" s="1"/>
  <c r="V194" i="13"/>
  <c r="AR27" i="5"/>
  <c r="AU27" i="5" s="1"/>
  <c r="U196" i="13"/>
  <c r="V196" i="13" s="1"/>
  <c r="AN35" i="5"/>
  <c r="U195" i="13"/>
  <c r="V195" i="13" s="1"/>
  <c r="U192" i="13"/>
  <c r="V192" i="13" s="1"/>
  <c r="AR35" i="5"/>
  <c r="AU35" i="5" s="1"/>
  <c r="U200" i="13"/>
  <c r="V200" i="13" s="1"/>
  <c r="AR23" i="5"/>
  <c r="AS23" i="5" s="1"/>
  <c r="U113" i="13"/>
  <c r="V113" i="13" s="1"/>
  <c r="U208" i="13"/>
  <c r="V208" i="13" s="1"/>
  <c r="V103" i="13"/>
  <c r="W206" i="13"/>
  <c r="Y206" i="13" s="1"/>
  <c r="AU64" i="5"/>
  <c r="AS64" i="5"/>
  <c r="AS90" i="5"/>
  <c r="AU90" i="5"/>
  <c r="AU59" i="5"/>
  <c r="AS59" i="5"/>
  <c r="AS94" i="5"/>
  <c r="AU94" i="5"/>
  <c r="AS63" i="5"/>
  <c r="AU63" i="5"/>
  <c r="AS65" i="5"/>
  <c r="AU65" i="5"/>
  <c r="AS87" i="5"/>
  <c r="AU87" i="5"/>
  <c r="AN33" i="5"/>
  <c r="U108" i="13"/>
  <c r="V108" i="13" s="1"/>
  <c r="AS91" i="5"/>
  <c r="AU91" i="5"/>
  <c r="AU117" i="5"/>
  <c r="AS117" i="5"/>
  <c r="AU121" i="5"/>
  <c r="AS121" i="5"/>
  <c r="AR21" i="5"/>
  <c r="AS21" i="5" s="1"/>
  <c r="AR24" i="5"/>
  <c r="W112" i="13" s="1"/>
  <c r="AU86" i="5"/>
  <c r="AS86" i="5"/>
  <c r="AR25" i="5"/>
  <c r="AS25" i="5" s="1"/>
  <c r="AS78" i="5"/>
  <c r="AU78" i="5"/>
  <c r="U115" i="13"/>
  <c r="V115" i="13" s="1"/>
  <c r="AN27" i="5"/>
  <c r="U202" i="13"/>
  <c r="V202" i="13" s="1"/>
  <c r="AU111" i="5"/>
  <c r="AS111" i="5"/>
  <c r="AU105" i="5"/>
  <c r="AS105" i="5"/>
  <c r="AU50" i="5"/>
  <c r="AS50" i="5"/>
  <c r="AU113" i="5"/>
  <c r="AS113" i="5"/>
  <c r="AU108" i="5"/>
  <c r="AS108" i="5"/>
  <c r="AU112" i="5"/>
  <c r="AS112" i="5"/>
  <c r="AU57" i="5"/>
  <c r="AS57" i="5"/>
  <c r="AU48" i="5"/>
  <c r="AS48" i="5"/>
  <c r="AU49" i="5"/>
  <c r="AS49" i="5"/>
  <c r="AU46" i="5"/>
  <c r="AS46" i="5"/>
  <c r="AR20" i="5"/>
  <c r="W108" i="13" s="1"/>
  <c r="Y108" i="13" s="1"/>
  <c r="AS109" i="5"/>
  <c r="AU109" i="5"/>
  <c r="AS85" i="5"/>
  <c r="AU85" i="5"/>
  <c r="AS81" i="5"/>
  <c r="AU81" i="5"/>
  <c r="AU103" i="5"/>
  <c r="AS103" i="5"/>
  <c r="AU45" i="5"/>
  <c r="AS45" i="5"/>
  <c r="AR15" i="5"/>
  <c r="W190" i="13" s="1"/>
  <c r="X190" i="13" s="1"/>
  <c r="AR29" i="5"/>
  <c r="W117" i="13" s="1"/>
  <c r="AS53" i="5"/>
  <c r="AU53" i="5"/>
  <c r="AS77" i="5"/>
  <c r="AU77" i="5"/>
  <c r="AU54" i="5"/>
  <c r="AS54" i="5"/>
  <c r="AI16" i="4"/>
  <c r="AK16" i="4"/>
  <c r="AK20" i="4"/>
  <c r="AI20" i="4"/>
  <c r="AI28" i="4"/>
  <c r="AK28" i="4"/>
  <c r="AI32" i="4"/>
  <c r="AK32" i="4"/>
  <c r="AI24" i="4"/>
  <c r="AK24" i="4"/>
  <c r="AR17" i="5"/>
  <c r="AS17" i="5" s="1"/>
  <c r="W90" i="13"/>
  <c r="Y90" i="13" s="1"/>
  <c r="AI191" i="4"/>
  <c r="AK191" i="4"/>
  <c r="AH36" i="4"/>
  <c r="V121" i="13"/>
  <c r="W104" i="13"/>
  <c r="Y104" i="13" s="1"/>
  <c r="AU16" i="5"/>
  <c r="W119" i="13"/>
  <c r="Y119" i="13" s="1"/>
  <c r="AU31" i="5"/>
  <c r="AS16" i="5"/>
  <c r="W116" i="13"/>
  <c r="Y116" i="13" s="1"/>
  <c r="AU28" i="5"/>
  <c r="W120" i="13"/>
  <c r="X120" i="13" s="1"/>
  <c r="AU32" i="5"/>
  <c r="AS32" i="5"/>
  <c r="U118" i="13"/>
  <c r="V118" i="13" s="1"/>
  <c r="U110" i="13"/>
  <c r="V110" i="13" s="1"/>
  <c r="U114" i="13"/>
  <c r="V114" i="13" s="1"/>
  <c r="U106" i="13"/>
  <c r="V106" i="13" s="1"/>
  <c r="AN30" i="5"/>
  <c r="AN22" i="5"/>
  <c r="U117" i="13"/>
  <c r="V117" i="13" s="1"/>
  <c r="U122" i="13"/>
  <c r="V122" i="13" s="1"/>
  <c r="AN29" i="5"/>
  <c r="AN18" i="5"/>
  <c r="AN26" i="5"/>
  <c r="U204" i="13"/>
  <c r="V204" i="13" s="1"/>
  <c r="AS171" i="5"/>
  <c r="AU171" i="5"/>
  <c r="AU204" i="5"/>
  <c r="AS204" i="5"/>
  <c r="AU200" i="5"/>
  <c r="AS200" i="5"/>
  <c r="AS143" i="5"/>
  <c r="AU143" i="5"/>
  <c r="AR26" i="5"/>
  <c r="AS175" i="5"/>
  <c r="AU175" i="5"/>
  <c r="AS179" i="5"/>
  <c r="AU179" i="5"/>
  <c r="AR33" i="5"/>
  <c r="W208" i="13" s="1"/>
  <c r="AS147" i="5"/>
  <c r="AU147" i="5"/>
  <c r="AR30" i="5"/>
  <c r="AU192" i="5"/>
  <c r="AS192" i="5"/>
  <c r="AS139" i="5"/>
  <c r="AU139" i="5"/>
  <c r="AR22" i="5"/>
  <c r="AS22" i="5" s="1"/>
  <c r="AS151" i="5"/>
  <c r="AU151" i="5"/>
  <c r="AR34" i="5"/>
  <c r="AS34" i="5" s="1"/>
  <c r="AS163" i="5"/>
  <c r="AU163" i="5"/>
  <c r="AS135" i="5"/>
  <c r="AU135" i="5"/>
  <c r="AR18" i="5"/>
  <c r="AS18" i="5" s="1"/>
  <c r="AU208" i="5"/>
  <c r="AS208" i="5"/>
  <c r="AS167" i="5"/>
  <c r="AU167" i="5"/>
  <c r="AU196" i="5"/>
  <c r="AS196" i="5"/>
  <c r="AK221" i="4"/>
  <c r="AI221" i="4"/>
  <c r="AI227" i="4"/>
  <c r="AK227" i="4"/>
  <c r="AI219" i="4"/>
  <c r="AK219" i="4"/>
  <c r="AK225" i="4"/>
  <c r="AI225" i="4"/>
  <c r="AI234" i="4"/>
  <c r="AK234" i="4"/>
  <c r="AI226" i="4"/>
  <c r="AK226" i="4"/>
  <c r="AI230" i="4"/>
  <c r="AK230" i="4"/>
  <c r="AI222" i="4"/>
  <c r="AK222" i="4"/>
  <c r="AI238" i="4"/>
  <c r="AK238" i="4"/>
  <c r="AK229" i="4"/>
  <c r="AI229" i="4"/>
  <c r="AI235" i="4"/>
  <c r="AK235" i="4"/>
  <c r="AK201" i="4"/>
  <c r="AI201" i="4"/>
  <c r="AK209" i="4"/>
  <c r="AI209" i="4"/>
  <c r="AK194" i="4"/>
  <c r="AI194" i="4"/>
  <c r="AI192" i="4"/>
  <c r="AK192" i="4"/>
  <c r="AI200" i="4"/>
  <c r="AK200" i="4"/>
  <c r="AK198" i="4"/>
  <c r="AI198" i="4"/>
  <c r="AK205" i="4"/>
  <c r="AI205" i="4"/>
  <c r="AK190" i="4"/>
  <c r="AI190" i="4"/>
  <c r="AK206" i="4"/>
  <c r="AI206" i="4"/>
  <c r="AK210" i="4"/>
  <c r="AI210" i="4"/>
  <c r="AK197" i="4"/>
  <c r="AI197" i="4"/>
  <c r="AI207" i="4"/>
  <c r="AK207" i="4"/>
  <c r="AK193" i="4"/>
  <c r="AI193" i="4"/>
  <c r="AK202" i="4"/>
  <c r="AI202" i="4"/>
  <c r="AI199" i="4"/>
  <c r="AK199" i="4"/>
  <c r="AI208" i="4"/>
  <c r="AK208" i="4"/>
  <c r="AI170" i="4"/>
  <c r="AK170" i="4"/>
  <c r="AK172" i="4"/>
  <c r="AI172" i="4"/>
  <c r="AK164" i="4"/>
  <c r="AI164" i="4"/>
  <c r="AK180" i="4"/>
  <c r="AI180" i="4"/>
  <c r="AI169" i="4"/>
  <c r="AK169" i="4"/>
  <c r="AI161" i="4"/>
  <c r="AK161" i="4"/>
  <c r="AK168" i="4"/>
  <c r="AI168" i="4"/>
  <c r="AK176" i="4"/>
  <c r="AI176" i="4"/>
  <c r="AI162" i="4"/>
  <c r="AK162" i="4"/>
  <c r="AI138" i="4"/>
  <c r="AK138" i="4"/>
  <c r="AI150" i="4"/>
  <c r="AK150" i="4"/>
  <c r="AI146" i="4"/>
  <c r="AK146" i="4"/>
  <c r="AI134" i="4"/>
  <c r="AK134" i="4"/>
  <c r="AI142" i="4"/>
  <c r="AK142" i="4"/>
  <c r="AK148" i="4"/>
  <c r="AI148" i="4"/>
  <c r="AI147" i="4"/>
  <c r="AK147" i="4"/>
  <c r="AI139" i="4"/>
  <c r="AK139" i="4"/>
  <c r="AI151" i="4"/>
  <c r="AK151" i="4"/>
  <c r="AI135" i="4"/>
  <c r="AK135" i="4"/>
  <c r="AI143" i="4"/>
  <c r="AK143" i="4"/>
  <c r="AI122" i="4"/>
  <c r="AK122" i="4"/>
  <c r="AI123" i="4"/>
  <c r="AK123" i="4"/>
  <c r="AI115" i="4"/>
  <c r="AK115" i="4"/>
  <c r="AI118" i="4"/>
  <c r="AK118" i="4"/>
  <c r="AI106" i="4"/>
  <c r="AK106" i="4"/>
  <c r="AI110" i="4"/>
  <c r="AK110" i="4"/>
  <c r="AI114" i="4"/>
  <c r="AK114" i="4"/>
  <c r="AI107" i="4"/>
  <c r="AK107" i="4"/>
  <c r="AK77" i="4"/>
  <c r="AI77" i="4"/>
  <c r="AK89" i="4"/>
  <c r="AI89" i="4"/>
  <c r="AK85" i="4"/>
  <c r="AI85" i="4"/>
  <c r="AK93" i="4"/>
  <c r="AI93" i="4"/>
  <c r="AK81" i="4"/>
  <c r="AI81" i="4"/>
  <c r="Y53" i="13"/>
  <c r="X53" i="13"/>
  <c r="W84" i="13"/>
  <c r="W55" i="13"/>
  <c r="AK55" i="4"/>
  <c r="AI55" i="4"/>
  <c r="Y86" i="13"/>
  <c r="X86" i="13"/>
  <c r="Y49" i="13"/>
  <c r="X49" i="13"/>
  <c r="W79" i="13"/>
  <c r="W50" i="13"/>
  <c r="AK50" i="4"/>
  <c r="AI50" i="4"/>
  <c r="U81" i="13"/>
  <c r="V81" i="13" s="1"/>
  <c r="U52" i="13"/>
  <c r="V52" i="13" s="1"/>
  <c r="AH52" i="4"/>
  <c r="U197" i="13"/>
  <c r="V197" i="13" s="1"/>
  <c r="AF52" i="4"/>
  <c r="W91" i="13"/>
  <c r="W62" i="13"/>
  <c r="AK62" i="4"/>
  <c r="AI62" i="4"/>
  <c r="W207" i="13"/>
  <c r="Y78" i="13"/>
  <c r="X78" i="13"/>
  <c r="Y82" i="13"/>
  <c r="X82" i="13"/>
  <c r="W92" i="13"/>
  <c r="W63" i="13"/>
  <c r="AK63" i="4"/>
  <c r="AI63" i="4"/>
  <c r="W80" i="13"/>
  <c r="W51" i="13"/>
  <c r="AK51" i="4"/>
  <c r="AI51" i="4"/>
  <c r="W76" i="13"/>
  <c r="W47" i="13"/>
  <c r="AK47" i="4"/>
  <c r="AI47" i="4"/>
  <c r="Y94" i="13"/>
  <c r="X94" i="13"/>
  <c r="W88" i="13"/>
  <c r="W59" i="13"/>
  <c r="AK59" i="4"/>
  <c r="AI59" i="4"/>
  <c r="Y65" i="13"/>
  <c r="X65" i="13"/>
  <c r="U85" i="13"/>
  <c r="V85" i="13" s="1"/>
  <c r="U56" i="13"/>
  <c r="V56" i="13" s="1"/>
  <c r="U201" i="13"/>
  <c r="V201" i="13" s="1"/>
  <c r="AH56" i="4"/>
  <c r="AF56" i="4"/>
  <c r="W87" i="13"/>
  <c r="W58" i="13"/>
  <c r="AK58" i="4"/>
  <c r="AI58" i="4"/>
  <c r="W203" i="13"/>
  <c r="U93" i="13"/>
  <c r="V93" i="13" s="1"/>
  <c r="U64" i="13"/>
  <c r="V64" i="13" s="1"/>
  <c r="AH64" i="4"/>
  <c r="N256" i="4" s="1"/>
  <c r="AF64" i="4"/>
  <c r="U209" i="13"/>
  <c r="V209" i="13" s="1"/>
  <c r="W83" i="13"/>
  <c r="W54" i="13"/>
  <c r="AK54" i="4"/>
  <c r="AI54" i="4"/>
  <c r="U77" i="13"/>
  <c r="V77" i="13" s="1"/>
  <c r="U48" i="13"/>
  <c r="V48" i="13" s="1"/>
  <c r="AH48" i="4"/>
  <c r="N261" i="4" s="1"/>
  <c r="AF48" i="4"/>
  <c r="U193" i="13"/>
  <c r="V193" i="13" s="1"/>
  <c r="Y61" i="13"/>
  <c r="X61" i="13"/>
  <c r="Y57" i="13"/>
  <c r="X57" i="13"/>
  <c r="U89" i="13"/>
  <c r="V89" i="13" s="1"/>
  <c r="U60" i="13"/>
  <c r="V60" i="13" s="1"/>
  <c r="AH60" i="4"/>
  <c r="U205" i="13"/>
  <c r="V205" i="13" s="1"/>
  <c r="AF60" i="4"/>
  <c r="W46" i="13"/>
  <c r="AI46" i="4"/>
  <c r="W75" i="13"/>
  <c r="W191" i="13"/>
  <c r="AK46" i="4"/>
  <c r="Y45" i="13"/>
  <c r="X45" i="13"/>
  <c r="X74" i="13"/>
  <c r="Y74" i="13"/>
  <c r="AK114" i="6"/>
  <c r="AI114" i="6"/>
  <c r="AK122" i="6"/>
  <c r="AI122" i="6"/>
  <c r="AK106" i="6"/>
  <c r="AI106" i="6"/>
  <c r="AK125" i="6"/>
  <c r="AI125" i="6"/>
  <c r="AK109" i="6"/>
  <c r="AI109" i="6"/>
  <c r="AK121" i="6"/>
  <c r="AI121" i="6"/>
  <c r="AK113" i="6"/>
  <c r="AI113" i="6"/>
  <c r="AK105" i="6"/>
  <c r="AI105" i="6"/>
  <c r="AK117" i="6"/>
  <c r="AI117" i="6"/>
  <c r="AK57" i="6"/>
  <c r="AI57" i="6"/>
  <c r="AK49" i="6"/>
  <c r="AI49" i="6"/>
  <c r="AK65" i="6"/>
  <c r="AI65" i="6"/>
  <c r="AI52" i="6"/>
  <c r="AK52" i="6"/>
  <c r="AI48" i="6"/>
  <c r="AK48" i="6"/>
  <c r="AI56" i="6"/>
  <c r="AK56" i="6"/>
  <c r="AI60" i="6"/>
  <c r="AK60" i="6"/>
  <c r="AI64" i="6"/>
  <c r="AK64" i="6"/>
  <c r="AU79" i="29"/>
  <c r="AS79" i="29"/>
  <c r="AU87" i="29"/>
  <c r="AS87" i="29"/>
  <c r="AR81" i="29"/>
  <c r="AN81" i="29"/>
  <c r="AR77" i="29"/>
  <c r="AN77" i="29"/>
  <c r="AU90" i="29"/>
  <c r="AS90" i="29"/>
  <c r="AU82" i="29"/>
  <c r="AS82" i="29"/>
  <c r="AU78" i="29"/>
  <c r="AS78" i="29"/>
  <c r="AR85" i="29"/>
  <c r="AN85" i="29"/>
  <c r="AU86" i="29"/>
  <c r="AS86" i="29"/>
  <c r="AU83" i="29"/>
  <c r="AS83" i="29"/>
  <c r="AN91" i="29"/>
  <c r="AR91" i="29"/>
  <c r="AU74" i="29"/>
  <c r="AS74" i="29"/>
  <c r="AU94" i="29"/>
  <c r="AS94" i="29"/>
  <c r="AN75" i="29"/>
  <c r="AR75" i="29"/>
  <c r="AS89" i="29"/>
  <c r="AU89" i="29"/>
  <c r="AR93" i="29"/>
  <c r="AN93" i="29"/>
  <c r="AN27" i="29"/>
  <c r="AU65" i="29"/>
  <c r="AR35" i="29"/>
  <c r="AU35" i="29" s="1"/>
  <c r="AS65" i="29"/>
  <c r="AS51" i="29"/>
  <c r="AU51" i="29"/>
  <c r="AS47" i="29"/>
  <c r="AU47" i="29"/>
  <c r="AN60" i="29"/>
  <c r="AR60" i="29"/>
  <c r="AM30" i="29"/>
  <c r="AN30" i="29" s="1"/>
  <c r="AS55" i="29"/>
  <c r="AU55" i="29"/>
  <c r="AN19" i="29"/>
  <c r="AN23" i="29"/>
  <c r="AN35" i="29"/>
  <c r="AR52" i="29"/>
  <c r="AN52" i="29"/>
  <c r="AM22" i="29"/>
  <c r="AN22" i="29" s="1"/>
  <c r="AU49" i="29"/>
  <c r="AS49" i="29"/>
  <c r="AR19" i="29"/>
  <c r="AU19" i="29" s="1"/>
  <c r="AU53" i="29"/>
  <c r="AS53" i="29"/>
  <c r="AR23" i="29"/>
  <c r="AU23" i="29" s="1"/>
  <c r="AR46" i="29"/>
  <c r="AN46" i="29"/>
  <c r="AM16" i="29"/>
  <c r="AN16" i="29" s="1"/>
  <c r="AN48" i="29"/>
  <c r="AR48" i="29"/>
  <c r="AM18" i="29"/>
  <c r="AN18" i="29" s="1"/>
  <c r="AS61" i="29"/>
  <c r="AU61" i="29"/>
  <c r="AS57" i="29"/>
  <c r="AU57" i="29"/>
  <c r="AR27" i="29"/>
  <c r="AU27" i="29" s="1"/>
  <c r="AN64" i="29"/>
  <c r="AR64" i="29"/>
  <c r="AM34" i="29"/>
  <c r="AN34" i="29" s="1"/>
  <c r="AN50" i="29"/>
  <c r="AR50" i="29"/>
  <c r="AM20" i="29"/>
  <c r="AN20" i="29" s="1"/>
  <c r="AS63" i="29"/>
  <c r="AU63" i="29"/>
  <c r="AS45" i="29"/>
  <c r="AU45" i="29"/>
  <c r="AR15" i="29"/>
  <c r="AR56" i="29"/>
  <c r="AN56" i="29"/>
  <c r="AM26" i="29"/>
  <c r="AN26" i="29" s="1"/>
  <c r="AN58" i="29"/>
  <c r="AR58" i="29"/>
  <c r="AM28" i="29"/>
  <c r="AN28" i="29" s="1"/>
  <c r="AR62" i="29"/>
  <c r="AN62" i="29"/>
  <c r="AM32" i="29"/>
  <c r="AN32" i="29" s="1"/>
  <c r="AN54" i="29"/>
  <c r="AR54" i="29"/>
  <c r="AM24" i="29"/>
  <c r="AN24" i="29" s="1"/>
  <c r="AU59" i="29"/>
  <c r="AS59" i="29"/>
  <c r="AI211" i="5"/>
  <c r="AM189" i="5"/>
  <c r="AI189" i="5"/>
  <c r="AN14" i="9"/>
  <c r="AN36" i="9" s="1"/>
  <c r="T14" i="9"/>
  <c r="T36" i="9" s="1"/>
  <c r="D14" i="9"/>
  <c r="D36" i="9" s="1"/>
  <c r="H14" i="9"/>
  <c r="H36" i="9" s="1"/>
  <c r="Y194" i="13" l="1"/>
  <c r="W107" i="13"/>
  <c r="Y107" i="13" s="1"/>
  <c r="X112" i="13"/>
  <c r="AU19" i="5"/>
  <c r="AS19" i="5"/>
  <c r="AR29" i="29"/>
  <c r="AS29" i="29" s="1"/>
  <c r="Y190" i="13"/>
  <c r="X206" i="13"/>
  <c r="W123" i="13"/>
  <c r="X123" i="13" s="1"/>
  <c r="W202" i="13"/>
  <c r="Y202" i="13" s="1"/>
  <c r="AQ51" i="7"/>
  <c r="AS51" i="7"/>
  <c r="AR51" i="7"/>
  <c r="AP169" i="7"/>
  <c r="AK173" i="7"/>
  <c r="AR173" i="7"/>
  <c r="AK185" i="7"/>
  <c r="AS50" i="7"/>
  <c r="AQ50" i="7"/>
  <c r="AR50" i="7"/>
  <c r="AP185" i="7"/>
  <c r="AP177" i="7"/>
  <c r="AS62" i="7"/>
  <c r="AQ62" i="7"/>
  <c r="AR62" i="7"/>
  <c r="AS54" i="7"/>
  <c r="AQ54" i="7"/>
  <c r="AR54" i="7"/>
  <c r="AK169" i="7"/>
  <c r="AS58" i="7"/>
  <c r="AQ58" i="7"/>
  <c r="AR58" i="7"/>
  <c r="AK177" i="7"/>
  <c r="AQ67" i="7"/>
  <c r="AS67" i="7"/>
  <c r="AS66" i="7"/>
  <c r="AQ66" i="7"/>
  <c r="AR66" i="7"/>
  <c r="AQ59" i="7"/>
  <c r="AS59" i="7"/>
  <c r="AR59" i="7"/>
  <c r="AR33" i="29"/>
  <c r="AU33" i="29" s="1"/>
  <c r="AR25" i="29"/>
  <c r="AS25" i="29" s="1"/>
  <c r="AR17" i="29"/>
  <c r="AU17" i="29" s="1"/>
  <c r="AS35" i="29"/>
  <c r="AR21" i="29"/>
  <c r="AS21" i="29" s="1"/>
  <c r="AU119" i="29"/>
  <c r="AS119" i="29"/>
  <c r="AS105" i="29"/>
  <c r="AU105" i="29"/>
  <c r="AS162" i="29"/>
  <c r="AU162" i="29"/>
  <c r="AS200" i="29"/>
  <c r="AU200" i="29"/>
  <c r="AS170" i="29"/>
  <c r="AU170" i="29"/>
  <c r="AS174" i="29"/>
  <c r="AU174" i="29"/>
  <c r="AS196" i="29"/>
  <c r="AU196" i="29"/>
  <c r="AS208" i="29"/>
  <c r="AU208" i="29"/>
  <c r="AS166" i="29"/>
  <c r="AU166" i="29"/>
  <c r="AS178" i="29"/>
  <c r="AU178" i="29"/>
  <c r="AS109" i="29"/>
  <c r="AU109" i="29"/>
  <c r="AS121" i="29"/>
  <c r="AU121" i="29"/>
  <c r="AS146" i="29"/>
  <c r="AU146" i="29"/>
  <c r="AS138" i="29"/>
  <c r="AU138" i="29"/>
  <c r="AS27" i="29"/>
  <c r="AS113" i="29"/>
  <c r="AU113" i="29"/>
  <c r="AS192" i="29"/>
  <c r="AU192" i="29"/>
  <c r="AS204" i="29"/>
  <c r="AU204" i="29"/>
  <c r="AS142" i="29"/>
  <c r="AU142" i="29"/>
  <c r="AS134" i="29"/>
  <c r="AU134" i="29"/>
  <c r="AS117" i="29"/>
  <c r="AU117" i="29"/>
  <c r="AS150" i="29"/>
  <c r="AU150" i="29"/>
  <c r="W210" i="13"/>
  <c r="X210" i="13" s="1"/>
  <c r="W204" i="13"/>
  <c r="Y204" i="13" s="1"/>
  <c r="AU29" i="5"/>
  <c r="W196" i="13"/>
  <c r="Y196" i="13" s="1"/>
  <c r="AS27" i="5"/>
  <c r="AU21" i="5"/>
  <c r="W115" i="13"/>
  <c r="Y115" i="13" s="1"/>
  <c r="W105" i="13"/>
  <c r="X105" i="13" s="1"/>
  <c r="AS35" i="5"/>
  <c r="AU23" i="5"/>
  <c r="W200" i="13"/>
  <c r="Y200" i="13" s="1"/>
  <c r="W111" i="13"/>
  <c r="Y111" i="13" s="1"/>
  <c r="W198" i="13"/>
  <c r="W113" i="13"/>
  <c r="X113" i="13" s="1"/>
  <c r="AU24" i="5"/>
  <c r="W199" i="13"/>
  <c r="X199" i="13" s="1"/>
  <c r="W192" i="13"/>
  <c r="Y192" i="13" s="1"/>
  <c r="AS24" i="5"/>
  <c r="AU15" i="5"/>
  <c r="AU20" i="5"/>
  <c r="W195" i="13"/>
  <c r="X195" i="13" s="1"/>
  <c r="AS20" i="5"/>
  <c r="X119" i="13"/>
  <c r="AS15" i="5"/>
  <c r="AU17" i="5"/>
  <c r="W103" i="13"/>
  <c r="Y103" i="13" s="1"/>
  <c r="AS29" i="5"/>
  <c r="W109" i="13"/>
  <c r="AU25" i="5"/>
  <c r="X116" i="13"/>
  <c r="Y120" i="13"/>
  <c r="AM211" i="5"/>
  <c r="AN211" i="5" s="1"/>
  <c r="Y112" i="13"/>
  <c r="X117" i="13"/>
  <c r="X108" i="13"/>
  <c r="X104" i="13"/>
  <c r="X90" i="13"/>
  <c r="AK36" i="4"/>
  <c r="AI36" i="4"/>
  <c r="Y117" i="13"/>
  <c r="W118" i="13"/>
  <c r="Y118" i="13" s="1"/>
  <c r="AU30" i="5"/>
  <c r="W114" i="13"/>
  <c r="Y114" i="13" s="1"/>
  <c r="AU26" i="5"/>
  <c r="W122" i="13"/>
  <c r="Y122" i="13" s="1"/>
  <c r="AU34" i="5"/>
  <c r="W110" i="13"/>
  <c r="Y110" i="13" s="1"/>
  <c r="AU22" i="5"/>
  <c r="AS30" i="5"/>
  <c r="W106" i="13"/>
  <c r="Y106" i="13" s="1"/>
  <c r="AU18" i="5"/>
  <c r="AS26" i="5"/>
  <c r="W121" i="13"/>
  <c r="X121" i="13" s="1"/>
  <c r="AU33" i="5"/>
  <c r="AS33" i="5"/>
  <c r="W77" i="13"/>
  <c r="W48" i="13"/>
  <c r="W193" i="13"/>
  <c r="AI48" i="4"/>
  <c r="AK48" i="4"/>
  <c r="X88" i="13"/>
  <c r="Y88" i="13"/>
  <c r="X76" i="13"/>
  <c r="Y76" i="13"/>
  <c r="X92" i="13"/>
  <c r="Y92" i="13"/>
  <c r="W81" i="13"/>
  <c r="W52" i="13"/>
  <c r="W197" i="13"/>
  <c r="AK52" i="4"/>
  <c r="AI52" i="4"/>
  <c r="X79" i="13"/>
  <c r="Y79" i="13"/>
  <c r="X84" i="13"/>
  <c r="Y84" i="13"/>
  <c r="Y54" i="13"/>
  <c r="X54" i="13"/>
  <c r="Y58" i="13"/>
  <c r="X58" i="13"/>
  <c r="W56" i="13"/>
  <c r="W85" i="13"/>
  <c r="W201" i="13"/>
  <c r="AK56" i="4"/>
  <c r="AI56" i="4"/>
  <c r="X51" i="13"/>
  <c r="Y51" i="13"/>
  <c r="Y62" i="13"/>
  <c r="X62" i="13"/>
  <c r="W89" i="13"/>
  <c r="W60" i="13"/>
  <c r="W205" i="13"/>
  <c r="AI60" i="4"/>
  <c r="AK60" i="4"/>
  <c r="W93" i="13"/>
  <c r="W64" i="13"/>
  <c r="W209" i="13"/>
  <c r="AI64" i="4"/>
  <c r="AK64" i="4"/>
  <c r="X87" i="13"/>
  <c r="Y87" i="13"/>
  <c r="Y208" i="13"/>
  <c r="X208" i="13"/>
  <c r="Y91" i="13"/>
  <c r="X91" i="13"/>
  <c r="Y83" i="13"/>
  <c r="X83" i="13"/>
  <c r="Y203" i="13"/>
  <c r="X203" i="13"/>
  <c r="X80" i="13"/>
  <c r="Y80" i="13"/>
  <c r="Y207" i="13"/>
  <c r="X207" i="13"/>
  <c r="X59" i="13"/>
  <c r="Y59" i="13"/>
  <c r="X47" i="13"/>
  <c r="Y47" i="13"/>
  <c r="X63" i="13"/>
  <c r="Y63" i="13"/>
  <c r="Y50" i="13"/>
  <c r="X50" i="13"/>
  <c r="X55" i="13"/>
  <c r="Y55" i="13"/>
  <c r="Y75" i="13"/>
  <c r="X75" i="13"/>
  <c r="Y46" i="13"/>
  <c r="X46" i="13"/>
  <c r="X191" i="13"/>
  <c r="Y191" i="13"/>
  <c r="AU93" i="29"/>
  <c r="AS93" i="29"/>
  <c r="AU85" i="29"/>
  <c r="AS85" i="29"/>
  <c r="AS81" i="29"/>
  <c r="AU81" i="29"/>
  <c r="AU75" i="29"/>
  <c r="AS75" i="29"/>
  <c r="AU91" i="29"/>
  <c r="AS91" i="29"/>
  <c r="AU77" i="29"/>
  <c r="AS77" i="29"/>
  <c r="AR30" i="29"/>
  <c r="AS60" i="29"/>
  <c r="AU60" i="29"/>
  <c r="AU58" i="29"/>
  <c r="AS58" i="29"/>
  <c r="AR28" i="29"/>
  <c r="AR34" i="29"/>
  <c r="AS64" i="29"/>
  <c r="AU64" i="29"/>
  <c r="AR22" i="29"/>
  <c r="AS52" i="29"/>
  <c r="AU52" i="29"/>
  <c r="AS19" i="29"/>
  <c r="AR26" i="29"/>
  <c r="AS56" i="29"/>
  <c r="AU56" i="29"/>
  <c r="AU54" i="29"/>
  <c r="AR24" i="29"/>
  <c r="AS54" i="29"/>
  <c r="AS15" i="29"/>
  <c r="AU15" i="29"/>
  <c r="AS31" i="29"/>
  <c r="AU31" i="29"/>
  <c r="AR18" i="29"/>
  <c r="AS48" i="29"/>
  <c r="AU48" i="29"/>
  <c r="AU46" i="29"/>
  <c r="AS46" i="29"/>
  <c r="AR16" i="29"/>
  <c r="AU50" i="29"/>
  <c r="AS50" i="29"/>
  <c r="AR20" i="29"/>
  <c r="AU29" i="29"/>
  <c r="AU62" i="29"/>
  <c r="AS62" i="29"/>
  <c r="AR32" i="29"/>
  <c r="AS23" i="29"/>
  <c r="AR189" i="5"/>
  <c r="AR211" i="5" s="1"/>
  <c r="AN189" i="5"/>
  <c r="R13" i="30" l="1"/>
  <c r="S13" i="30" s="1"/>
  <c r="T13" i="30" s="1"/>
  <c r="U13" i="30" s="1"/>
  <c r="X107" i="13"/>
  <c r="AS17" i="29"/>
  <c r="AS33" i="29"/>
  <c r="AU21" i="29"/>
  <c r="AU25" i="29"/>
  <c r="Y123" i="13"/>
  <c r="X202" i="13"/>
  <c r="X204" i="13"/>
  <c r="Y105" i="13"/>
  <c r="Y199" i="13"/>
  <c r="X200" i="13"/>
  <c r="Y195" i="13"/>
  <c r="X111" i="13"/>
  <c r="Y210" i="13"/>
  <c r="AS177" i="7"/>
  <c r="AQ177" i="7"/>
  <c r="AS169" i="7"/>
  <c r="AQ169" i="7"/>
  <c r="AR169" i="7"/>
  <c r="AR177" i="7"/>
  <c r="AS185" i="7"/>
  <c r="AQ185" i="7"/>
  <c r="AR185" i="7"/>
  <c r="X196" i="13"/>
  <c r="X115" i="13"/>
  <c r="Y113" i="13"/>
  <c r="X198" i="13"/>
  <c r="Y198" i="13"/>
  <c r="X118" i="13"/>
  <c r="X192" i="13"/>
  <c r="X110" i="13"/>
  <c r="X103" i="13"/>
  <c r="Y109" i="13"/>
  <c r="X109" i="13"/>
  <c r="X122" i="13"/>
  <c r="Y121" i="13"/>
  <c r="X114" i="13"/>
  <c r="X106" i="13"/>
  <c r="Y56" i="13"/>
  <c r="X56" i="13"/>
  <c r="X193" i="13"/>
  <c r="Y193" i="13"/>
  <c r="Y60" i="13"/>
  <c r="X60" i="13"/>
  <c r="Y81" i="13"/>
  <c r="X81" i="13"/>
  <c r="Y48" i="13"/>
  <c r="X48" i="13"/>
  <c r="Y93" i="13"/>
  <c r="X93" i="13"/>
  <c r="X209" i="13"/>
  <c r="Y209" i="13"/>
  <c r="Y89" i="13"/>
  <c r="X89" i="13"/>
  <c r="X201" i="13"/>
  <c r="Y201" i="13"/>
  <c r="X197" i="13"/>
  <c r="Y197" i="13"/>
  <c r="Y77" i="13"/>
  <c r="X77" i="13"/>
  <c r="X205" i="13"/>
  <c r="Y205" i="13"/>
  <c r="Y64" i="13"/>
  <c r="X64" i="13"/>
  <c r="Y85" i="13"/>
  <c r="X85" i="13"/>
  <c r="Y52" i="13"/>
  <c r="X52" i="13"/>
  <c r="AU16" i="29"/>
  <c r="AS16" i="29"/>
  <c r="AS26" i="29"/>
  <c r="AU26" i="29"/>
  <c r="AU34" i="29"/>
  <c r="AS34" i="29"/>
  <c r="AU32" i="29"/>
  <c r="AS32" i="29"/>
  <c r="AS18" i="29"/>
  <c r="AU18" i="29"/>
  <c r="AS22" i="29"/>
  <c r="AU22" i="29"/>
  <c r="AU30" i="29"/>
  <c r="AS30" i="29"/>
  <c r="AU24" i="29"/>
  <c r="AS24" i="29"/>
  <c r="AU20" i="29"/>
  <c r="AS20" i="29"/>
  <c r="AU28" i="29"/>
  <c r="AS28" i="29"/>
  <c r="AS189" i="5"/>
  <c r="AU189" i="5"/>
  <c r="AJ44" i="4"/>
  <c r="J342" i="26"/>
  <c r="AJ66" i="4" l="1"/>
  <c r="O258" i="4"/>
  <c r="O265" i="4" s="1"/>
  <c r="AU211" i="5"/>
  <c r="AS211" i="5"/>
  <c r="K159" i="30"/>
  <c r="K160" i="30"/>
  <c r="K161" i="30"/>
  <c r="K162" i="30"/>
  <c r="K163" i="30"/>
  <c r="K164" i="30"/>
  <c r="K167" i="30"/>
  <c r="U44" i="5" l="1"/>
  <c r="U73" i="5"/>
  <c r="U95" i="5" s="1"/>
  <c r="U102" i="5"/>
  <c r="U124" i="5" s="1"/>
  <c r="U131" i="5"/>
  <c r="U153" i="5" s="1"/>
  <c r="H13" i="3" l="1"/>
  <c r="G13" i="3"/>
  <c r="F13" i="3"/>
  <c r="E13" i="3"/>
  <c r="R44" i="29" l="1"/>
  <c r="R66" i="29" s="1"/>
  <c r="R44" i="4"/>
  <c r="R73" i="4"/>
  <c r="R102" i="4"/>
  <c r="R131" i="4"/>
  <c r="R160" i="4"/>
  <c r="R218" i="4"/>
  <c r="R189" i="4"/>
  <c r="I18" i="1"/>
  <c r="I26" i="1"/>
  <c r="I24" i="1"/>
  <c r="I22" i="1"/>
  <c r="I20" i="1"/>
  <c r="I16" i="1"/>
  <c r="I14" i="1"/>
  <c r="I12" i="1"/>
  <c r="E12" i="30" s="1"/>
  <c r="E14" i="30" l="1"/>
  <c r="E16" i="30"/>
  <c r="E20" i="30"/>
  <c r="E22" i="30"/>
  <c r="E24" i="30"/>
  <c r="E26" i="30"/>
  <c r="E18" i="30"/>
  <c r="C3" i="30" l="1"/>
  <c r="C2" i="30"/>
  <c r="J141" i="30"/>
  <c r="I142" i="30"/>
  <c r="I141" i="30"/>
  <c r="AJ14" i="9"/>
  <c r="AJ36" i="9" s="1"/>
  <c r="H141" i="30"/>
  <c r="AF14" i="9"/>
  <c r="AF36" i="9" s="1"/>
  <c r="G141" i="30"/>
  <c r="AB14" i="9"/>
  <c r="AB36" i="9" s="1"/>
  <c r="F141" i="30"/>
  <c r="X14" i="9"/>
  <c r="X36" i="9" s="1"/>
  <c r="I100" i="1"/>
  <c r="E141" i="30" s="1"/>
  <c r="P14" i="9"/>
  <c r="P36" i="9" s="1"/>
  <c r="H100" i="1"/>
  <c r="F101" i="1"/>
  <c r="F100" i="1"/>
  <c r="L14" i="9"/>
  <c r="L36" i="9" s="1"/>
  <c r="G100" i="1"/>
  <c r="F99" i="1"/>
  <c r="E100" i="1"/>
  <c r="I62" i="1"/>
  <c r="E63" i="30" s="1"/>
  <c r="H62" i="1"/>
  <c r="G62" i="1"/>
  <c r="F62" i="1"/>
  <c r="E63" i="1"/>
  <c r="E62" i="1"/>
  <c r="AO189" i="29"/>
  <c r="AO211" i="29" s="1"/>
  <c r="AJ189" i="29"/>
  <c r="AJ211" i="29" s="1"/>
  <c r="AE189" i="29"/>
  <c r="AE211" i="29" s="1"/>
  <c r="Z189" i="29"/>
  <c r="Z211" i="29" s="1"/>
  <c r="U189" i="29"/>
  <c r="U211" i="29" s="1"/>
  <c r="R189" i="29"/>
  <c r="R211" i="29" s="1"/>
  <c r="G189" i="29"/>
  <c r="G211" i="29" s="1"/>
  <c r="H211" i="29" s="1"/>
  <c r="I60" i="1"/>
  <c r="E61" i="30" s="1"/>
  <c r="H60" i="1"/>
  <c r="G60" i="1"/>
  <c r="F60" i="1"/>
  <c r="E61" i="1"/>
  <c r="E60" i="1"/>
  <c r="AO160" i="29"/>
  <c r="AO182" i="29" s="1"/>
  <c r="AJ160" i="29"/>
  <c r="AJ182" i="29" s="1"/>
  <c r="AE160" i="29"/>
  <c r="AE182" i="29" s="1"/>
  <c r="Z160" i="29"/>
  <c r="Z182" i="29" s="1"/>
  <c r="U160" i="29"/>
  <c r="U182" i="29" s="1"/>
  <c r="R160" i="29"/>
  <c r="R182" i="29" s="1"/>
  <c r="G160" i="29"/>
  <c r="I58" i="1"/>
  <c r="E59" i="30" s="1"/>
  <c r="H58" i="1"/>
  <c r="G58" i="1"/>
  <c r="F58" i="1"/>
  <c r="E59" i="1"/>
  <c r="E58" i="1"/>
  <c r="AO131" i="29"/>
  <c r="AO153" i="29" s="1"/>
  <c r="AJ131" i="29"/>
  <c r="AJ153" i="29" s="1"/>
  <c r="AE131" i="29"/>
  <c r="AE153" i="29" s="1"/>
  <c r="Z131" i="29"/>
  <c r="Z153" i="29" s="1"/>
  <c r="U131" i="29"/>
  <c r="U153" i="29" s="1"/>
  <c r="R131" i="29"/>
  <c r="R153" i="29" s="1"/>
  <c r="G131" i="29"/>
  <c r="I56" i="1"/>
  <c r="E57" i="30" s="1"/>
  <c r="H56" i="1"/>
  <c r="G56" i="1"/>
  <c r="F56" i="1"/>
  <c r="E57" i="1"/>
  <c r="E56" i="1"/>
  <c r="AO102" i="29"/>
  <c r="AO124" i="29" s="1"/>
  <c r="AJ102" i="29"/>
  <c r="AJ124" i="29" s="1"/>
  <c r="AE102" i="29"/>
  <c r="AE124" i="29" s="1"/>
  <c r="Z102" i="29"/>
  <c r="Z124" i="29" s="1"/>
  <c r="U102" i="29"/>
  <c r="U124" i="29" s="1"/>
  <c r="R102" i="29"/>
  <c r="R124" i="29" s="1"/>
  <c r="G102" i="29"/>
  <c r="G124" i="29" s="1"/>
  <c r="H124" i="29" s="1"/>
  <c r="I54" i="1"/>
  <c r="E55" i="30" s="1"/>
  <c r="H54" i="1"/>
  <c r="G54" i="1"/>
  <c r="F54" i="1"/>
  <c r="E55" i="1"/>
  <c r="AO73" i="29"/>
  <c r="AO95" i="29" s="1"/>
  <c r="AJ73" i="29"/>
  <c r="AJ95" i="29" s="1"/>
  <c r="AE73" i="29"/>
  <c r="AE95" i="29" s="1"/>
  <c r="Z73" i="29"/>
  <c r="Z95" i="29" s="1"/>
  <c r="U73" i="29"/>
  <c r="U95" i="29" s="1"/>
  <c r="R73" i="29"/>
  <c r="R95" i="29" s="1"/>
  <c r="G73" i="29"/>
  <c r="G95" i="29" s="1"/>
  <c r="I52" i="1"/>
  <c r="H52" i="1"/>
  <c r="G52" i="1"/>
  <c r="F52" i="1"/>
  <c r="E53" i="1"/>
  <c r="AO44" i="29"/>
  <c r="AO66" i="29" s="1"/>
  <c r="AJ44" i="29"/>
  <c r="AJ66" i="29" s="1"/>
  <c r="AE44" i="29"/>
  <c r="AE66" i="29" s="1"/>
  <c r="Z44" i="29"/>
  <c r="Z66" i="29" s="1"/>
  <c r="U44" i="29"/>
  <c r="U66" i="29" s="1"/>
  <c r="G44" i="29"/>
  <c r="AQ14" i="29"/>
  <c r="AQ36" i="29" s="1"/>
  <c r="AP14" i="29"/>
  <c r="AP36" i="29" s="1"/>
  <c r="AL14" i="29"/>
  <c r="AL36" i="29" s="1"/>
  <c r="AK14" i="29"/>
  <c r="AK36" i="29" s="1"/>
  <c r="AG14" i="29"/>
  <c r="AG36" i="29" s="1"/>
  <c r="AF14" i="29"/>
  <c r="AF36" i="29" s="1"/>
  <c r="AB14" i="29"/>
  <c r="AB36" i="29" s="1"/>
  <c r="AA14" i="29"/>
  <c r="AA36" i="29" s="1"/>
  <c r="W14" i="29"/>
  <c r="W36" i="29" s="1"/>
  <c r="V14" i="29"/>
  <c r="V36" i="29" s="1"/>
  <c r="O14" i="29"/>
  <c r="O36" i="29" s="1"/>
  <c r="L14" i="29"/>
  <c r="L36" i="29" s="1"/>
  <c r="I14" i="29"/>
  <c r="I36" i="29" s="1"/>
  <c r="F14" i="29"/>
  <c r="F36" i="29" s="1"/>
  <c r="E14" i="29"/>
  <c r="E36" i="29" s="1"/>
  <c r="C3" i="29"/>
  <c r="C2" i="29"/>
  <c r="O131" i="13"/>
  <c r="F81" i="30"/>
  <c r="G81" i="30"/>
  <c r="H81" i="30"/>
  <c r="I81" i="30"/>
  <c r="J81" i="30"/>
  <c r="J79" i="30"/>
  <c r="I79" i="30"/>
  <c r="H79" i="30"/>
  <c r="G79" i="30"/>
  <c r="F79" i="30"/>
  <c r="J75" i="30"/>
  <c r="I75" i="30"/>
  <c r="H75" i="30"/>
  <c r="G75" i="30"/>
  <c r="F75" i="30"/>
  <c r="U160" i="5"/>
  <c r="C3" i="28"/>
  <c r="C2" i="28"/>
  <c r="H44" i="29" l="1"/>
  <c r="G66" i="29"/>
  <c r="J131" i="29"/>
  <c r="J153" i="29" s="1"/>
  <c r="G153" i="29"/>
  <c r="H153" i="29" s="1"/>
  <c r="H160" i="29"/>
  <c r="G182" i="29"/>
  <c r="H182" i="29" s="1"/>
  <c r="U14" i="5"/>
  <c r="U182" i="5"/>
  <c r="H77" i="30"/>
  <c r="G73" i="30"/>
  <c r="I73" i="30"/>
  <c r="I77" i="30"/>
  <c r="F73" i="30"/>
  <c r="H73" i="30"/>
  <c r="J77" i="30"/>
  <c r="G71" i="30"/>
  <c r="J71" i="30"/>
  <c r="H71" i="30"/>
  <c r="F71" i="30"/>
  <c r="I71" i="30"/>
  <c r="Z14" i="29"/>
  <c r="Z36" i="29" s="1"/>
  <c r="E54" i="1"/>
  <c r="F61" i="1"/>
  <c r="G61" i="1" s="1"/>
  <c r="H61" i="1" s="1"/>
  <c r="I61" i="1" s="1"/>
  <c r="E62" i="30" s="1"/>
  <c r="E52" i="1"/>
  <c r="F55" i="1"/>
  <c r="G55" i="1" s="1"/>
  <c r="H55" i="1" s="1"/>
  <c r="I55" i="1" s="1"/>
  <c r="E56" i="30" s="1"/>
  <c r="F63" i="1"/>
  <c r="G63" i="1" s="1"/>
  <c r="H63" i="1" s="1"/>
  <c r="I63" i="1" s="1"/>
  <c r="E64" i="30" s="1"/>
  <c r="F98" i="1"/>
  <c r="F57" i="1"/>
  <c r="G57" i="1" s="1"/>
  <c r="H57" i="1" s="1"/>
  <c r="I57" i="1" s="1"/>
  <c r="E58" i="30" s="1"/>
  <c r="AJ187" i="29"/>
  <c r="F187" i="29"/>
  <c r="O158" i="29"/>
  <c r="AJ129" i="29"/>
  <c r="F129" i="29"/>
  <c r="O100" i="29"/>
  <c r="AJ71" i="29"/>
  <c r="F71" i="29"/>
  <c r="O42" i="29"/>
  <c r="AJ12" i="29"/>
  <c r="F12" i="29"/>
  <c r="I187" i="29"/>
  <c r="I71" i="29"/>
  <c r="AE187" i="29"/>
  <c r="D187" i="29"/>
  <c r="AE129" i="29"/>
  <c r="D129" i="29"/>
  <c r="AE71" i="29"/>
  <c r="D71" i="29"/>
  <c r="AE12" i="29"/>
  <c r="D12" i="29"/>
  <c r="AO129" i="29"/>
  <c r="I12" i="29"/>
  <c r="Z187" i="29"/>
  <c r="L158" i="29"/>
  <c r="Z129" i="29"/>
  <c r="L100" i="29"/>
  <c r="Z71" i="29"/>
  <c r="L42" i="29"/>
  <c r="Z12" i="29"/>
  <c r="AO71" i="29"/>
  <c r="U187" i="29"/>
  <c r="AO158" i="29"/>
  <c r="I158" i="29"/>
  <c r="U129" i="29"/>
  <c r="AO100" i="29"/>
  <c r="I100" i="29"/>
  <c r="U71" i="29"/>
  <c r="AO42" i="29"/>
  <c r="I42" i="29"/>
  <c r="U12" i="29"/>
  <c r="U158" i="29"/>
  <c r="U42" i="29"/>
  <c r="AT42" i="29" s="1"/>
  <c r="O187" i="29"/>
  <c r="AJ158" i="29"/>
  <c r="F158" i="29"/>
  <c r="O129" i="29"/>
  <c r="AJ100" i="29"/>
  <c r="F100" i="29"/>
  <c r="O71" i="29"/>
  <c r="AJ42" i="29"/>
  <c r="F42" i="29"/>
  <c r="O12" i="29"/>
  <c r="I129" i="29"/>
  <c r="AE158" i="29"/>
  <c r="D158" i="29"/>
  <c r="AE100" i="29"/>
  <c r="D100" i="29"/>
  <c r="AE42" i="29"/>
  <c r="D42" i="29"/>
  <c r="U100" i="29"/>
  <c r="L187" i="29"/>
  <c r="Z158" i="29"/>
  <c r="L129" i="29"/>
  <c r="Z100" i="29"/>
  <c r="L71" i="29"/>
  <c r="Z42" i="29"/>
  <c r="L12" i="29"/>
  <c r="AO187" i="29"/>
  <c r="AO12" i="29"/>
  <c r="H50" i="1"/>
  <c r="F50" i="1"/>
  <c r="G50" i="1"/>
  <c r="F53" i="1"/>
  <c r="E51" i="1"/>
  <c r="E53" i="30"/>
  <c r="I50" i="1"/>
  <c r="E51" i="30" s="1"/>
  <c r="F59" i="1"/>
  <c r="G59" i="1" s="1"/>
  <c r="H59" i="1" s="1"/>
  <c r="I59" i="1" s="1"/>
  <c r="E60" i="30" s="1"/>
  <c r="F32" i="30"/>
  <c r="E32" i="30"/>
  <c r="J32" i="30"/>
  <c r="I32" i="30"/>
  <c r="H32" i="30"/>
  <c r="G32" i="30"/>
  <c r="F87" i="30"/>
  <c r="I87" i="30"/>
  <c r="E87" i="30"/>
  <c r="H87" i="30"/>
  <c r="G87" i="30"/>
  <c r="J87" i="30"/>
  <c r="K81" i="30"/>
  <c r="K79" i="30"/>
  <c r="K75" i="30"/>
  <c r="AE14" i="29"/>
  <c r="AE36" i="29" s="1"/>
  <c r="I57" i="30"/>
  <c r="J57" i="30"/>
  <c r="AT131" i="29"/>
  <c r="AT153" i="29" s="1"/>
  <c r="H63" i="30"/>
  <c r="J55" i="30"/>
  <c r="H59" i="30"/>
  <c r="I59" i="30"/>
  <c r="AO14" i="29"/>
  <c r="AO36" i="29" s="1"/>
  <c r="H53" i="30"/>
  <c r="G63" i="30"/>
  <c r="F55" i="30"/>
  <c r="I53" i="30"/>
  <c r="G57" i="30"/>
  <c r="J160" i="29"/>
  <c r="H61" i="30"/>
  <c r="I63" i="30"/>
  <c r="R14" i="29"/>
  <c r="R36" i="29" s="1"/>
  <c r="AJ14" i="29"/>
  <c r="AJ36" i="29" s="1"/>
  <c r="G55" i="30"/>
  <c r="G61" i="30"/>
  <c r="H55" i="30"/>
  <c r="F53" i="30"/>
  <c r="I61" i="30"/>
  <c r="J63" i="30"/>
  <c r="U14" i="29"/>
  <c r="U36" i="29" s="1"/>
  <c r="G14" i="29"/>
  <c r="G36" i="29" s="1"/>
  <c r="G53" i="30"/>
  <c r="J61" i="30"/>
  <c r="E11" i="30"/>
  <c r="E50" i="30"/>
  <c r="E97" i="30"/>
  <c r="E68" i="30"/>
  <c r="E149" i="30"/>
  <c r="E156" i="30"/>
  <c r="E138" i="30"/>
  <c r="F156" i="30"/>
  <c r="G97" i="30"/>
  <c r="G11" i="30"/>
  <c r="I50" i="30"/>
  <c r="H97" i="30"/>
  <c r="E3" i="30"/>
  <c r="I11" i="30"/>
  <c r="F68" i="30"/>
  <c r="I97" i="30"/>
  <c r="J11" i="30"/>
  <c r="G68" i="30"/>
  <c r="J97" i="30"/>
  <c r="F138" i="30"/>
  <c r="G156" i="30"/>
  <c r="H156" i="30"/>
  <c r="H68" i="30"/>
  <c r="G138" i="30"/>
  <c r="I68" i="30"/>
  <c r="I156" i="30"/>
  <c r="G50" i="30"/>
  <c r="J68" i="30"/>
  <c r="I138" i="30"/>
  <c r="G149" i="30"/>
  <c r="J156" i="30"/>
  <c r="F50" i="30"/>
  <c r="H138" i="30"/>
  <c r="F149" i="30"/>
  <c r="F11" i="30"/>
  <c r="H50" i="30"/>
  <c r="F97" i="30"/>
  <c r="J138" i="30"/>
  <c r="H149" i="30"/>
  <c r="I149" i="30"/>
  <c r="H11" i="30"/>
  <c r="J50" i="30"/>
  <c r="J149" i="30"/>
  <c r="E3" i="29"/>
  <c r="B7" i="29" s="1"/>
  <c r="H66" i="29"/>
  <c r="AT44" i="29"/>
  <c r="AT66" i="29" s="1"/>
  <c r="AT73" i="29"/>
  <c r="AT95" i="29" s="1"/>
  <c r="AT102" i="29"/>
  <c r="AT124" i="29" s="1"/>
  <c r="F57" i="30"/>
  <c r="J44" i="29"/>
  <c r="J66" i="29" s="1"/>
  <c r="M131" i="29"/>
  <c r="M153" i="29" s="1"/>
  <c r="N153" i="29" s="1"/>
  <c r="J189" i="29"/>
  <c r="J211" i="29" s="1"/>
  <c r="K211" i="29" s="1"/>
  <c r="H189" i="29"/>
  <c r="J53" i="30"/>
  <c r="H95" i="29"/>
  <c r="J73" i="29"/>
  <c r="J95" i="29" s="1"/>
  <c r="H73" i="29"/>
  <c r="H102" i="29"/>
  <c r="J102" i="29"/>
  <c r="J124" i="29" s="1"/>
  <c r="K124" i="29" s="1"/>
  <c r="J59" i="30"/>
  <c r="F61" i="30"/>
  <c r="H131" i="29"/>
  <c r="I55" i="30"/>
  <c r="F59" i="30"/>
  <c r="H57" i="30"/>
  <c r="F63" i="30"/>
  <c r="AT189" i="29"/>
  <c r="AT211" i="29" s="1"/>
  <c r="G59" i="30"/>
  <c r="AT160" i="29"/>
  <c r="AT182" i="29" s="1"/>
  <c r="E3" i="28"/>
  <c r="C3" i="18"/>
  <c r="C2" i="18"/>
  <c r="C3" i="13"/>
  <c r="C2" i="13"/>
  <c r="J151" i="30"/>
  <c r="I151" i="30"/>
  <c r="H151" i="30"/>
  <c r="G151" i="30"/>
  <c r="F151" i="30"/>
  <c r="I110" i="1"/>
  <c r="E151" i="30" s="1"/>
  <c r="H110" i="1"/>
  <c r="G110" i="1"/>
  <c r="F110" i="1"/>
  <c r="E110" i="1"/>
  <c r="J150" i="30"/>
  <c r="I150" i="30"/>
  <c r="H150" i="30"/>
  <c r="G150" i="30"/>
  <c r="F150" i="30"/>
  <c r="I109" i="1"/>
  <c r="H109" i="1"/>
  <c r="G109" i="1"/>
  <c r="F109" i="1"/>
  <c r="E109" i="1"/>
  <c r="J143" i="30"/>
  <c r="I143" i="30"/>
  <c r="H143" i="30"/>
  <c r="G143" i="30"/>
  <c r="F143" i="30"/>
  <c r="I102" i="1"/>
  <c r="E143" i="30" s="1"/>
  <c r="H102" i="1"/>
  <c r="G102" i="1"/>
  <c r="F102" i="1"/>
  <c r="E102" i="1"/>
  <c r="J142" i="30"/>
  <c r="J140" i="30"/>
  <c r="I140" i="30"/>
  <c r="I139" i="30" s="1"/>
  <c r="H142" i="30"/>
  <c r="H140" i="30"/>
  <c r="G142" i="30"/>
  <c r="G140" i="30"/>
  <c r="F142" i="30"/>
  <c r="F140" i="30"/>
  <c r="I101" i="1"/>
  <c r="I99" i="1"/>
  <c r="H101" i="1"/>
  <c r="H99" i="1"/>
  <c r="G101" i="1"/>
  <c r="G99" i="1"/>
  <c r="E101" i="1"/>
  <c r="E99" i="1"/>
  <c r="C3" i="9"/>
  <c r="C2" i="9"/>
  <c r="H228" i="27"/>
  <c r="H250" i="27" s="1"/>
  <c r="G228" i="27"/>
  <c r="G250" i="27" s="1"/>
  <c r="F228" i="27"/>
  <c r="F250" i="27" s="1"/>
  <c r="E228" i="27"/>
  <c r="E250" i="27" s="1"/>
  <c r="D228" i="27"/>
  <c r="D250" i="27" s="1"/>
  <c r="H201" i="27"/>
  <c r="H223" i="27" s="1"/>
  <c r="G201" i="27"/>
  <c r="G223" i="27" s="1"/>
  <c r="F201" i="27"/>
  <c r="F223" i="27" s="1"/>
  <c r="E201" i="27"/>
  <c r="E223" i="27" s="1"/>
  <c r="D201" i="27"/>
  <c r="D223" i="27" s="1"/>
  <c r="H174" i="27"/>
  <c r="H196" i="27" s="1"/>
  <c r="G174" i="27"/>
  <c r="G196" i="27" s="1"/>
  <c r="F174" i="27"/>
  <c r="F196" i="27" s="1"/>
  <c r="E174" i="27"/>
  <c r="E196" i="27" s="1"/>
  <c r="D174" i="27"/>
  <c r="D196" i="27" s="1"/>
  <c r="H147" i="27"/>
  <c r="H169" i="27" s="1"/>
  <c r="G147" i="27"/>
  <c r="G169" i="27" s="1"/>
  <c r="F147" i="27"/>
  <c r="F169" i="27" s="1"/>
  <c r="E147" i="27"/>
  <c r="E169" i="27" s="1"/>
  <c r="D147" i="27"/>
  <c r="D169" i="27" s="1"/>
  <c r="H120" i="27"/>
  <c r="H142" i="27" s="1"/>
  <c r="G120" i="27"/>
  <c r="G142" i="27" s="1"/>
  <c r="F120" i="27"/>
  <c r="F142" i="27" s="1"/>
  <c r="E120" i="27"/>
  <c r="E142" i="27" s="1"/>
  <c r="D120" i="27"/>
  <c r="D142" i="27" s="1"/>
  <c r="H93" i="27"/>
  <c r="H115" i="27" s="1"/>
  <c r="G93" i="27"/>
  <c r="G115" i="27" s="1"/>
  <c r="F93" i="27"/>
  <c r="F115" i="27" s="1"/>
  <c r="E93" i="27"/>
  <c r="E115" i="27" s="1"/>
  <c r="H66" i="27"/>
  <c r="H88" i="27" s="1"/>
  <c r="G66" i="27"/>
  <c r="G88" i="27" s="1"/>
  <c r="F66" i="27"/>
  <c r="F88" i="27" s="1"/>
  <c r="E66" i="27"/>
  <c r="E88" i="27" s="1"/>
  <c r="D66" i="27"/>
  <c r="D88" i="27" s="1"/>
  <c r="H61" i="27"/>
  <c r="G61" i="27"/>
  <c r="F61" i="27"/>
  <c r="E61" i="27"/>
  <c r="D61" i="27"/>
  <c r="C3" i="27"/>
  <c r="C2" i="27"/>
  <c r="C3" i="19"/>
  <c r="C2" i="19"/>
  <c r="K166" i="30" l="1"/>
  <c r="K32" i="30"/>
  <c r="K131" i="29"/>
  <c r="E98" i="1"/>
  <c r="H98" i="1"/>
  <c r="F139" i="30"/>
  <c r="H139" i="30"/>
  <c r="K153" i="29"/>
  <c r="M160" i="29"/>
  <c r="M182" i="29" s="1"/>
  <c r="J182" i="29"/>
  <c r="K182" i="29" s="1"/>
  <c r="K71" i="30"/>
  <c r="G101" i="18"/>
  <c r="G20" i="18"/>
  <c r="F101" i="18"/>
  <c r="F20" i="18"/>
  <c r="J139" i="30"/>
  <c r="M99" i="9"/>
  <c r="I99" i="9"/>
  <c r="E99" i="9"/>
  <c r="L71" i="9"/>
  <c r="D71" i="9"/>
  <c r="D99" i="9"/>
  <c r="K71" i="9"/>
  <c r="G71" i="9"/>
  <c r="G99" i="9"/>
  <c r="N71" i="9"/>
  <c r="J71" i="9"/>
  <c r="F71" i="9"/>
  <c r="J99" i="9"/>
  <c r="F99" i="9"/>
  <c r="M71" i="9"/>
  <c r="I71" i="9"/>
  <c r="E71" i="9"/>
  <c r="L99" i="9"/>
  <c r="K99" i="9"/>
  <c r="N99" i="9"/>
  <c r="G98" i="1"/>
  <c r="I98" i="1"/>
  <c r="E139" i="30" s="1"/>
  <c r="H69" i="30"/>
  <c r="F27" i="2" s="1"/>
  <c r="I69" i="30"/>
  <c r="G27" i="2" s="1"/>
  <c r="E50" i="1"/>
  <c r="R99" i="29"/>
  <c r="AT158" i="29"/>
  <c r="G139" i="30"/>
  <c r="R11" i="29"/>
  <c r="AT100" i="29"/>
  <c r="R41" i="29"/>
  <c r="AT129" i="29"/>
  <c r="AT71" i="29"/>
  <c r="D12" i="27"/>
  <c r="D34" i="27" s="1"/>
  <c r="I187" i="13"/>
  <c r="O158" i="13"/>
  <c r="S129" i="13"/>
  <c r="W100" i="13"/>
  <c r="E100" i="13"/>
  <c r="I71" i="13"/>
  <c r="O42" i="13"/>
  <c r="G42" i="13"/>
  <c r="Q158" i="13"/>
  <c r="M11" i="13"/>
  <c r="G187" i="13"/>
  <c r="K158" i="13"/>
  <c r="Q129" i="13"/>
  <c r="U100" i="13"/>
  <c r="D100" i="13"/>
  <c r="G71" i="13"/>
  <c r="K42" i="13"/>
  <c r="D71" i="13"/>
  <c r="E42" i="13"/>
  <c r="D129" i="13"/>
  <c r="Q42" i="13"/>
  <c r="W187" i="13"/>
  <c r="E187" i="13"/>
  <c r="I158" i="13"/>
  <c r="O129" i="13"/>
  <c r="S100" i="13"/>
  <c r="W71" i="13"/>
  <c r="E71" i="13"/>
  <c r="I42" i="13"/>
  <c r="U71" i="13"/>
  <c r="U129" i="13"/>
  <c r="U187" i="13"/>
  <c r="D187" i="13"/>
  <c r="G158" i="13"/>
  <c r="K129" i="13"/>
  <c r="Q100" i="13"/>
  <c r="K187" i="13"/>
  <c r="S187" i="13"/>
  <c r="W158" i="13"/>
  <c r="E158" i="13"/>
  <c r="I129" i="13"/>
  <c r="O100" i="13"/>
  <c r="S71" i="13"/>
  <c r="W42" i="13"/>
  <c r="G100" i="13"/>
  <c r="Q187" i="13"/>
  <c r="U158" i="13"/>
  <c r="D158" i="13"/>
  <c r="G129" i="13"/>
  <c r="K100" i="13"/>
  <c r="Q71" i="13"/>
  <c r="U42" i="13"/>
  <c r="D42" i="13"/>
  <c r="I100" i="13"/>
  <c r="S42" i="13"/>
  <c r="O187" i="13"/>
  <c r="S158" i="13"/>
  <c r="W129" i="13"/>
  <c r="E129" i="13"/>
  <c r="O71" i="13"/>
  <c r="K71" i="13"/>
  <c r="R186" i="29"/>
  <c r="R70" i="29"/>
  <c r="AT187" i="29"/>
  <c r="AT12" i="29"/>
  <c r="R157" i="29"/>
  <c r="R128" i="29"/>
  <c r="I43" i="9"/>
  <c r="T12" i="9"/>
  <c r="E140" i="30"/>
  <c r="E142" i="30"/>
  <c r="E150" i="30"/>
  <c r="H14" i="2"/>
  <c r="G53" i="1"/>
  <c r="F51" i="1"/>
  <c r="K87" i="30"/>
  <c r="G43" i="9"/>
  <c r="E3" i="9"/>
  <c r="P12" i="9"/>
  <c r="H36" i="29"/>
  <c r="AT14" i="29"/>
  <c r="AT36" i="29" s="1"/>
  <c r="J14" i="29"/>
  <c r="H14" i="29"/>
  <c r="K160" i="29"/>
  <c r="I93" i="27"/>
  <c r="I115" i="27" s="1"/>
  <c r="I228" i="27"/>
  <c r="I250" i="27" s="1"/>
  <c r="K156" i="30"/>
  <c r="K97" i="30"/>
  <c r="K50" i="30"/>
  <c r="K11" i="30"/>
  <c r="K68" i="30"/>
  <c r="K66" i="29"/>
  <c r="M44" i="29"/>
  <c r="M66" i="29" s="1"/>
  <c r="K44" i="29"/>
  <c r="M102" i="29"/>
  <c r="M124" i="29" s="1"/>
  <c r="N124" i="29" s="1"/>
  <c r="K102" i="29"/>
  <c r="P131" i="29"/>
  <c r="N131" i="29"/>
  <c r="K95" i="29"/>
  <c r="M73" i="29"/>
  <c r="M95" i="29" s="1"/>
  <c r="K73" i="29"/>
  <c r="M189" i="29"/>
  <c r="M211" i="29" s="1"/>
  <c r="N211" i="29" s="1"/>
  <c r="K189" i="29"/>
  <c r="E3" i="18"/>
  <c r="I38" i="18" s="1"/>
  <c r="E3" i="13"/>
  <c r="Y11" i="13" s="1"/>
  <c r="I201" i="27"/>
  <c r="I223" i="27" s="1"/>
  <c r="G12" i="27"/>
  <c r="G34" i="27" s="1"/>
  <c r="I174" i="27"/>
  <c r="I196" i="27" s="1"/>
  <c r="E12" i="27"/>
  <c r="E34" i="27" s="1"/>
  <c r="I147" i="27"/>
  <c r="I169" i="27" s="1"/>
  <c r="I120" i="27"/>
  <c r="I142" i="27" s="1"/>
  <c r="F12" i="27"/>
  <c r="F34" i="27" s="1"/>
  <c r="H12" i="27"/>
  <c r="H34" i="27" s="1"/>
  <c r="I66" i="27"/>
  <c r="I88" i="27" s="1"/>
  <c r="I39" i="27"/>
  <c r="I61" i="27" s="1"/>
  <c r="F11" i="27"/>
  <c r="D37" i="19"/>
  <c r="D63" i="19"/>
  <c r="D89" i="19"/>
  <c r="D115" i="19"/>
  <c r="D141" i="19"/>
  <c r="D193" i="19"/>
  <c r="D167" i="19"/>
  <c r="D11" i="19"/>
  <c r="E11" i="19"/>
  <c r="D65" i="27"/>
  <c r="E92" i="27"/>
  <c r="E3" i="27"/>
  <c r="D38" i="27"/>
  <c r="E65" i="27"/>
  <c r="F92" i="27"/>
  <c r="G119" i="27"/>
  <c r="H146" i="27"/>
  <c r="D200" i="27"/>
  <c r="E38" i="27"/>
  <c r="F65" i="27"/>
  <c r="G92" i="27"/>
  <c r="H119" i="27"/>
  <c r="D227" i="27"/>
  <c r="E200" i="27"/>
  <c r="F119" i="27"/>
  <c r="G146" i="27"/>
  <c r="D11" i="27"/>
  <c r="F38" i="27"/>
  <c r="G65" i="27"/>
  <c r="H92" i="27"/>
  <c r="D173" i="27"/>
  <c r="E227" i="27"/>
  <c r="F200" i="27"/>
  <c r="E11" i="27"/>
  <c r="G38" i="27"/>
  <c r="H65" i="27"/>
  <c r="E173" i="27"/>
  <c r="F227" i="27"/>
  <c r="G200" i="27"/>
  <c r="H38" i="27"/>
  <c r="D146" i="27"/>
  <c r="I146" i="27" s="1"/>
  <c r="F173" i="27"/>
  <c r="G227" i="27"/>
  <c r="H200" i="27"/>
  <c r="G11" i="27"/>
  <c r="D119" i="27"/>
  <c r="E146" i="27"/>
  <c r="G173" i="27"/>
  <c r="H227" i="27"/>
  <c r="H11" i="27"/>
  <c r="D92" i="27"/>
  <c r="E119" i="27"/>
  <c r="F146" i="27"/>
  <c r="H173" i="27"/>
  <c r="E3" i="19"/>
  <c r="F37" i="19"/>
  <c r="G63" i="19"/>
  <c r="H89" i="19"/>
  <c r="I115" i="19"/>
  <c r="E167" i="19"/>
  <c r="E37" i="19"/>
  <c r="F63" i="19"/>
  <c r="G89" i="19"/>
  <c r="H115" i="19"/>
  <c r="F11" i="19"/>
  <c r="G37" i="19"/>
  <c r="H63" i="19"/>
  <c r="I89" i="19"/>
  <c r="E193" i="19"/>
  <c r="F167" i="19"/>
  <c r="G11" i="19"/>
  <c r="H37" i="19"/>
  <c r="I63" i="19"/>
  <c r="E141" i="19"/>
  <c r="F193" i="19"/>
  <c r="G167" i="19"/>
  <c r="H11" i="19"/>
  <c r="I37" i="19"/>
  <c r="F141" i="19"/>
  <c r="G193" i="19"/>
  <c r="H167" i="19"/>
  <c r="I11" i="19"/>
  <c r="E115" i="19"/>
  <c r="G141" i="19"/>
  <c r="H193" i="19"/>
  <c r="I167" i="19"/>
  <c r="E89" i="19"/>
  <c r="F115" i="19"/>
  <c r="H141" i="19"/>
  <c r="I193" i="19"/>
  <c r="E63" i="19"/>
  <c r="F89" i="19"/>
  <c r="G115" i="19"/>
  <c r="I141" i="19"/>
  <c r="K165" i="30" l="1"/>
  <c r="P160" i="29"/>
  <c r="P182" i="29" s="1"/>
  <c r="N182" i="29"/>
  <c r="N160" i="29"/>
  <c r="K14" i="29"/>
  <c r="J36" i="29"/>
  <c r="K36" i="29" s="1"/>
  <c r="X131" i="29"/>
  <c r="X153" i="29" s="1"/>
  <c r="P153" i="29"/>
  <c r="X160" i="29"/>
  <c r="X182" i="29" s="1"/>
  <c r="H53" i="1"/>
  <c r="I53" i="1" s="1"/>
  <c r="G51" i="1"/>
  <c r="I65" i="18"/>
  <c r="I92" i="18"/>
  <c r="I119" i="18"/>
  <c r="I146" i="18"/>
  <c r="I11" i="18"/>
  <c r="K158" i="30"/>
  <c r="K157" i="30" s="1"/>
  <c r="M14" i="29"/>
  <c r="Q160" i="29"/>
  <c r="N95" i="29"/>
  <c r="P73" i="29"/>
  <c r="N73" i="29"/>
  <c r="P102" i="29"/>
  <c r="N102" i="29"/>
  <c r="Q131" i="29"/>
  <c r="S131" i="29"/>
  <c r="P44" i="29"/>
  <c r="P66" i="29" s="1"/>
  <c r="N44" i="29"/>
  <c r="N66" i="29"/>
  <c r="P189" i="29"/>
  <c r="N189" i="29"/>
  <c r="B7" i="13"/>
  <c r="Y186" i="13"/>
  <c r="Y157" i="13"/>
  <c r="Y128" i="13"/>
  <c r="Y99" i="13"/>
  <c r="Y70" i="13"/>
  <c r="Y41" i="13"/>
  <c r="I92" i="27"/>
  <c r="I12" i="27"/>
  <c r="I34" i="27" s="1"/>
  <c r="I38" i="27"/>
  <c r="I119" i="27"/>
  <c r="I173" i="27"/>
  <c r="I227" i="27"/>
  <c r="I11" i="27"/>
  <c r="I200" i="27"/>
  <c r="I65" i="27"/>
  <c r="S160" i="29" l="1"/>
  <c r="Y153" i="29"/>
  <c r="X102" i="29"/>
  <c r="X124" i="29" s="1"/>
  <c r="P124" i="29"/>
  <c r="Q153" i="29"/>
  <c r="S153" i="29"/>
  <c r="X189" i="29"/>
  <c r="X211" i="29" s="1"/>
  <c r="P211" i="29"/>
  <c r="X73" i="29"/>
  <c r="X95" i="29" s="1"/>
  <c r="P95" i="29"/>
  <c r="N14" i="29"/>
  <c r="M36" i="29"/>
  <c r="N36" i="29" s="1"/>
  <c r="Q182" i="29"/>
  <c r="S182" i="29"/>
  <c r="Y182" i="29"/>
  <c r="H51" i="1"/>
  <c r="P14" i="29"/>
  <c r="Q73" i="29"/>
  <c r="S73" i="29"/>
  <c r="S189" i="29"/>
  <c r="Q189" i="29"/>
  <c r="Y131" i="29"/>
  <c r="AC131" i="29"/>
  <c r="AC153" i="29" s="1"/>
  <c r="AD153" i="29" s="1"/>
  <c r="AC160" i="29"/>
  <c r="AC182" i="29" s="1"/>
  <c r="AD182" i="29" s="1"/>
  <c r="Y160" i="29"/>
  <c r="S102" i="29"/>
  <c r="Q102" i="29"/>
  <c r="Q44" i="29"/>
  <c r="X44" i="29"/>
  <c r="X66" i="29" s="1"/>
  <c r="S44" i="29"/>
  <c r="F131" i="30"/>
  <c r="F126" i="30"/>
  <c r="F121" i="30"/>
  <c r="F116" i="30"/>
  <c r="F111" i="30"/>
  <c r="F106" i="30"/>
  <c r="P46" i="7"/>
  <c r="Q15" i="7"/>
  <c r="Q37" i="7" s="1"/>
  <c r="C3" i="7"/>
  <c r="C2" i="7"/>
  <c r="C3" i="26"/>
  <c r="C2" i="26"/>
  <c r="I312" i="26"/>
  <c r="I334" i="26" s="1"/>
  <c r="I285" i="26"/>
  <c r="I307" i="26" s="1"/>
  <c r="I258" i="26"/>
  <c r="I280" i="26" s="1"/>
  <c r="I253" i="26"/>
  <c r="I199" i="26"/>
  <c r="I148" i="26"/>
  <c r="I170" i="26" s="1"/>
  <c r="I143" i="26"/>
  <c r="I35" i="26"/>
  <c r="C3" i="22"/>
  <c r="C2" i="22"/>
  <c r="C3" i="24"/>
  <c r="E3" i="24" s="1"/>
  <c r="C2" i="24"/>
  <c r="AB28" i="22"/>
  <c r="AB31" i="22" s="1"/>
  <c r="AA28" i="22"/>
  <c r="AA31" i="22" s="1"/>
  <c r="Z28" i="22"/>
  <c r="Z31" i="22" s="1"/>
  <c r="Y28" i="22"/>
  <c r="Y31" i="22" s="1"/>
  <c r="X28" i="22"/>
  <c r="X31" i="22" s="1"/>
  <c r="W28" i="22"/>
  <c r="W31" i="22" s="1"/>
  <c r="V28" i="22"/>
  <c r="V31" i="22" s="1"/>
  <c r="U28" i="22"/>
  <c r="U31" i="22" s="1"/>
  <c r="T28" i="22"/>
  <c r="T31" i="22" s="1"/>
  <c r="S28" i="22"/>
  <c r="S31" i="22" s="1"/>
  <c r="R28" i="22"/>
  <c r="R31" i="22" s="1"/>
  <c r="Q28" i="22"/>
  <c r="Q31" i="22" s="1"/>
  <c r="P28" i="22"/>
  <c r="P31" i="22" s="1"/>
  <c r="O28" i="22"/>
  <c r="O31" i="22" s="1"/>
  <c r="N28" i="22"/>
  <c r="N31" i="22" s="1"/>
  <c r="M28" i="22"/>
  <c r="M31" i="22" s="1"/>
  <c r="L28" i="22"/>
  <c r="L31" i="22" s="1"/>
  <c r="K28" i="22"/>
  <c r="K31" i="22" s="1"/>
  <c r="J28" i="22"/>
  <c r="J31" i="22" s="1"/>
  <c r="I28" i="22"/>
  <c r="I31" i="22" s="1"/>
  <c r="H28" i="22"/>
  <c r="H31" i="22" s="1"/>
  <c r="G28" i="22"/>
  <c r="G31" i="22" s="1"/>
  <c r="F28" i="22"/>
  <c r="F31" i="22" s="1"/>
  <c r="E28" i="22"/>
  <c r="E31" i="22" s="1"/>
  <c r="D28" i="22"/>
  <c r="D31" i="22" s="1"/>
  <c r="AB23" i="22"/>
  <c r="AA23" i="22"/>
  <c r="Z23" i="22"/>
  <c r="Y23" i="22"/>
  <c r="X23" i="22"/>
  <c r="W23" i="22"/>
  <c r="V23" i="22"/>
  <c r="U23" i="22"/>
  <c r="T23" i="22"/>
  <c r="S23" i="22"/>
  <c r="R23" i="22"/>
  <c r="Q23" i="22"/>
  <c r="P23" i="22"/>
  <c r="O23" i="22"/>
  <c r="N23" i="22"/>
  <c r="M23" i="22"/>
  <c r="L23" i="22"/>
  <c r="K23" i="22"/>
  <c r="J23" i="22"/>
  <c r="E33" i="22" l="1"/>
  <c r="E34" i="22" s="1"/>
  <c r="D33" i="22"/>
  <c r="D34" i="22" s="1"/>
  <c r="F218" i="22"/>
  <c r="H185" i="22"/>
  <c r="I185" i="22" s="1"/>
  <c r="J185" i="22" s="1"/>
  <c r="K185" i="22" s="1"/>
  <c r="L185" i="22" s="1"/>
  <c r="M185" i="22" s="1"/>
  <c r="N185" i="22" s="1"/>
  <c r="O185" i="22" s="1"/>
  <c r="P185" i="22" s="1"/>
  <c r="Q185" i="22" s="1"/>
  <c r="R185" i="22" s="1"/>
  <c r="S185" i="22" s="1"/>
  <c r="T185" i="22" s="1"/>
  <c r="U185" i="22" s="1"/>
  <c r="V185" i="22" s="1"/>
  <c r="W185" i="22" s="1"/>
  <c r="X185" i="22" s="1"/>
  <c r="Y185" i="22" s="1"/>
  <c r="Z185" i="22" s="1"/>
  <c r="AA185" i="22" s="1"/>
  <c r="AB185" i="22" s="1"/>
  <c r="D185" i="22"/>
  <c r="G152" i="22"/>
  <c r="F119" i="22"/>
  <c r="E85" i="22"/>
  <c r="E51" i="22"/>
  <c r="E218" i="22"/>
  <c r="G185" i="22"/>
  <c r="F152" i="22"/>
  <c r="E119" i="22"/>
  <c r="H85" i="22"/>
  <c r="I85" i="22" s="1"/>
  <c r="J85" i="22" s="1"/>
  <c r="K85" i="22" s="1"/>
  <c r="L85" i="22" s="1"/>
  <c r="M85" i="22" s="1"/>
  <c r="N85" i="22" s="1"/>
  <c r="O85" i="22" s="1"/>
  <c r="P85" i="22" s="1"/>
  <c r="Q85" i="22" s="1"/>
  <c r="R85" i="22" s="1"/>
  <c r="S85" i="22" s="1"/>
  <c r="T85" i="22" s="1"/>
  <c r="U85" i="22" s="1"/>
  <c r="V85" i="22" s="1"/>
  <c r="W85" i="22" s="1"/>
  <c r="X85" i="22" s="1"/>
  <c r="Y85" i="22" s="1"/>
  <c r="Z85" i="22" s="1"/>
  <c r="AA85" i="22" s="1"/>
  <c r="AB85" i="22" s="1"/>
  <c r="D85" i="22"/>
  <c r="H51" i="22"/>
  <c r="I51" i="22" s="1"/>
  <c r="J51" i="22" s="1"/>
  <c r="K51" i="22" s="1"/>
  <c r="L51" i="22" s="1"/>
  <c r="M51" i="22" s="1"/>
  <c r="N51" i="22" s="1"/>
  <c r="O51" i="22" s="1"/>
  <c r="P51" i="22" s="1"/>
  <c r="Q51" i="22" s="1"/>
  <c r="R51" i="22" s="1"/>
  <c r="S51" i="22" s="1"/>
  <c r="T51" i="22" s="1"/>
  <c r="U51" i="22" s="1"/>
  <c r="V51" i="22" s="1"/>
  <c r="W51" i="22" s="1"/>
  <c r="X51" i="22" s="1"/>
  <c r="Y51" i="22" s="1"/>
  <c r="Z51" i="22" s="1"/>
  <c r="AA51" i="22" s="1"/>
  <c r="AB51" i="22" s="1"/>
  <c r="D51" i="22"/>
  <c r="H218" i="22"/>
  <c r="I218" i="22" s="1"/>
  <c r="J218" i="22" s="1"/>
  <c r="K218" i="22" s="1"/>
  <c r="L218" i="22" s="1"/>
  <c r="M218" i="22" s="1"/>
  <c r="N218" i="22" s="1"/>
  <c r="O218" i="22" s="1"/>
  <c r="P218" i="22" s="1"/>
  <c r="Q218" i="22" s="1"/>
  <c r="R218" i="22" s="1"/>
  <c r="S218" i="22" s="1"/>
  <c r="T218" i="22" s="1"/>
  <c r="U218" i="22" s="1"/>
  <c r="V218" i="22" s="1"/>
  <c r="W218" i="22" s="1"/>
  <c r="X218" i="22" s="1"/>
  <c r="Y218" i="22" s="1"/>
  <c r="Z218" i="22" s="1"/>
  <c r="AA218" i="22" s="1"/>
  <c r="AB218" i="22" s="1"/>
  <c r="D218" i="22"/>
  <c r="F185" i="22"/>
  <c r="E152" i="22"/>
  <c r="H119" i="22"/>
  <c r="I119" i="22" s="1"/>
  <c r="J119" i="22" s="1"/>
  <c r="K119" i="22" s="1"/>
  <c r="L119" i="22" s="1"/>
  <c r="M119" i="22" s="1"/>
  <c r="N119" i="22" s="1"/>
  <c r="O119" i="22" s="1"/>
  <c r="P119" i="22" s="1"/>
  <c r="Q119" i="22" s="1"/>
  <c r="R119" i="22" s="1"/>
  <c r="S119" i="22" s="1"/>
  <c r="T119" i="22" s="1"/>
  <c r="U119" i="22" s="1"/>
  <c r="V119" i="22" s="1"/>
  <c r="W119" i="22" s="1"/>
  <c r="X119" i="22" s="1"/>
  <c r="Y119" i="22" s="1"/>
  <c r="Z119" i="22" s="1"/>
  <c r="AA119" i="22" s="1"/>
  <c r="AB119" i="22" s="1"/>
  <c r="D119" i="22"/>
  <c r="G85" i="22"/>
  <c r="G51" i="22"/>
  <c r="G218" i="22"/>
  <c r="E185" i="22"/>
  <c r="H152" i="22"/>
  <c r="I152" i="22" s="1"/>
  <c r="J152" i="22" s="1"/>
  <c r="K152" i="22" s="1"/>
  <c r="L152" i="22" s="1"/>
  <c r="M152" i="22" s="1"/>
  <c r="N152" i="22" s="1"/>
  <c r="O152" i="22" s="1"/>
  <c r="P152" i="22" s="1"/>
  <c r="Q152" i="22" s="1"/>
  <c r="R152" i="22" s="1"/>
  <c r="S152" i="22" s="1"/>
  <c r="T152" i="22" s="1"/>
  <c r="U152" i="22" s="1"/>
  <c r="V152" i="22" s="1"/>
  <c r="W152" i="22" s="1"/>
  <c r="X152" i="22" s="1"/>
  <c r="Y152" i="22" s="1"/>
  <c r="Z152" i="22" s="1"/>
  <c r="AA152" i="22" s="1"/>
  <c r="AB152" i="22" s="1"/>
  <c r="D152" i="22"/>
  <c r="G119" i="22"/>
  <c r="F85" i="22"/>
  <c r="F51" i="22"/>
  <c r="Y211" i="29"/>
  <c r="Y124" i="29"/>
  <c r="R46" i="7"/>
  <c r="R68" i="7" s="1"/>
  <c r="S68" i="7" s="1"/>
  <c r="P68" i="7"/>
  <c r="S14" i="29"/>
  <c r="P36" i="29"/>
  <c r="Q36" i="29" s="1"/>
  <c r="Q211" i="29"/>
  <c r="S211" i="29"/>
  <c r="Q124" i="29"/>
  <c r="S124" i="29"/>
  <c r="E3" i="22"/>
  <c r="G284" i="26"/>
  <c r="D66" i="26"/>
  <c r="H66" i="26"/>
  <c r="F93" i="26"/>
  <c r="G66" i="26"/>
  <c r="E66" i="26"/>
  <c r="G93" i="26"/>
  <c r="F66" i="26"/>
  <c r="D93" i="26"/>
  <c r="H93" i="26"/>
  <c r="E93" i="26"/>
  <c r="AF193" i="7"/>
  <c r="AF195" i="7" s="1"/>
  <c r="E193" i="7"/>
  <c r="AF133" i="7"/>
  <c r="AF135" i="7" s="1"/>
  <c r="E133" i="7"/>
  <c r="K103" i="7"/>
  <c r="AF73" i="7"/>
  <c r="AF75" i="7" s="1"/>
  <c r="E73" i="7"/>
  <c r="Z193" i="7"/>
  <c r="Z195" i="7" s="1"/>
  <c r="D193" i="7"/>
  <c r="I163" i="7"/>
  <c r="Z133" i="7"/>
  <c r="Z135" i="7" s="1"/>
  <c r="D133" i="7"/>
  <c r="Z73" i="7"/>
  <c r="Z75" i="7" s="1"/>
  <c r="D73" i="7"/>
  <c r="I43" i="7"/>
  <c r="T163" i="7"/>
  <c r="T165" i="7" s="1"/>
  <c r="T193" i="7"/>
  <c r="T195" i="7" s="1"/>
  <c r="AL163" i="7"/>
  <c r="AL165" i="7" s="1"/>
  <c r="G163" i="7"/>
  <c r="T133" i="7"/>
  <c r="T135" i="7" s="1"/>
  <c r="I103" i="7"/>
  <c r="T73" i="7"/>
  <c r="T75" i="7" s="1"/>
  <c r="AL43" i="7"/>
  <c r="AL45" i="7" s="1"/>
  <c r="G43" i="7"/>
  <c r="T43" i="7"/>
  <c r="T45" i="7" s="1"/>
  <c r="G73" i="7"/>
  <c r="P193" i="7"/>
  <c r="AF163" i="7"/>
  <c r="AF165" i="7" s="1"/>
  <c r="E163" i="7"/>
  <c r="P133" i="7"/>
  <c r="AL103" i="7"/>
  <c r="AL105" i="7" s="1"/>
  <c r="G103" i="7"/>
  <c r="P73" i="7"/>
  <c r="AF43" i="7"/>
  <c r="AF45" i="7" s="1"/>
  <c r="E43" i="7"/>
  <c r="Z103" i="7"/>
  <c r="Z105" i="7" s="1"/>
  <c r="P103" i="7"/>
  <c r="K193" i="7"/>
  <c r="Z163" i="7"/>
  <c r="Z165" i="7" s="1"/>
  <c r="D163" i="7"/>
  <c r="K133" i="7"/>
  <c r="AF103" i="7"/>
  <c r="AF105" i="7" s="1"/>
  <c r="E103" i="7"/>
  <c r="K73" i="7"/>
  <c r="Z43" i="7"/>
  <c r="Z45" i="7" s="1"/>
  <c r="D43" i="7"/>
  <c r="D103" i="7"/>
  <c r="I193" i="7"/>
  <c r="P163" i="7"/>
  <c r="I133" i="7"/>
  <c r="T103" i="7"/>
  <c r="T105" i="7" s="1"/>
  <c r="I73" i="7"/>
  <c r="P43" i="7"/>
  <c r="AL193" i="7"/>
  <c r="AL195" i="7" s="1"/>
  <c r="G193" i="7"/>
  <c r="K163" i="7"/>
  <c r="AL133" i="7"/>
  <c r="AL135" i="7" s="1"/>
  <c r="G133" i="7"/>
  <c r="AL73" i="7"/>
  <c r="AL75" i="7" s="1"/>
  <c r="K43" i="7"/>
  <c r="K12" i="7"/>
  <c r="I51" i="1"/>
  <c r="E52" i="30" s="1"/>
  <c r="E54" i="30"/>
  <c r="F101" i="30"/>
  <c r="D20" i="3" s="1"/>
  <c r="Q14" i="29"/>
  <c r="I12" i="7"/>
  <c r="V33" i="22"/>
  <c r="V34" i="22" s="1"/>
  <c r="P33" i="22"/>
  <c r="P34" i="22" s="1"/>
  <c r="X33" i="22"/>
  <c r="X34" i="22" s="1"/>
  <c r="N33" i="22"/>
  <c r="N34" i="22" s="1"/>
  <c r="L33" i="22"/>
  <c r="L34" i="22" s="1"/>
  <c r="T33" i="22"/>
  <c r="T34" i="22" s="1"/>
  <c r="AB33" i="22"/>
  <c r="AB34" i="22" s="1"/>
  <c r="Q33" i="22"/>
  <c r="Q34" i="22" s="1"/>
  <c r="Y33" i="22"/>
  <c r="Y34" i="22" s="1"/>
  <c r="J33" i="22"/>
  <c r="J34" i="22" s="1"/>
  <c r="R33" i="22"/>
  <c r="R34" i="22" s="1"/>
  <c r="Z33" i="22"/>
  <c r="Z34" i="22" s="1"/>
  <c r="K33" i="22"/>
  <c r="K34" i="22" s="1"/>
  <c r="S33" i="22"/>
  <c r="S34" i="22" s="1"/>
  <c r="AA33" i="22"/>
  <c r="AA34" i="22" s="1"/>
  <c r="M33" i="22"/>
  <c r="M34" i="22" s="1"/>
  <c r="U33" i="22"/>
  <c r="U34" i="22" s="1"/>
  <c r="O33" i="22"/>
  <c r="O34" i="22" s="1"/>
  <c r="W33" i="22"/>
  <c r="W34" i="22" s="1"/>
  <c r="I33" i="22"/>
  <c r="I34" i="22" s="1"/>
  <c r="H33" i="22"/>
  <c r="H34" i="22" s="1"/>
  <c r="G33" i="22"/>
  <c r="G34" i="22" s="1"/>
  <c r="F33" i="22"/>
  <c r="F34" i="22" s="1"/>
  <c r="AH160" i="29"/>
  <c r="AH182" i="29" s="1"/>
  <c r="AI182" i="29" s="1"/>
  <c r="AD160" i="29"/>
  <c r="AC189" i="29"/>
  <c r="AC211" i="29" s="1"/>
  <c r="AD211" i="29" s="1"/>
  <c r="Y189" i="29"/>
  <c r="Y66" i="29"/>
  <c r="AC44" i="29"/>
  <c r="AC66" i="29" s="1"/>
  <c r="Y44" i="29"/>
  <c r="X14" i="29"/>
  <c r="X36" i="29" s="1"/>
  <c r="AH131" i="29"/>
  <c r="AH153" i="29" s="1"/>
  <c r="AI153" i="29" s="1"/>
  <c r="AD131" i="29"/>
  <c r="Q66" i="29"/>
  <c r="S66" i="29"/>
  <c r="AC73" i="29"/>
  <c r="AC95" i="29" s="1"/>
  <c r="Y73" i="29"/>
  <c r="Y95" i="29"/>
  <c r="AC102" i="29"/>
  <c r="AC124" i="29" s="1"/>
  <c r="AD124" i="29" s="1"/>
  <c r="Y102" i="29"/>
  <c r="S95" i="29"/>
  <c r="Q95" i="29"/>
  <c r="F39" i="26"/>
  <c r="H203" i="26"/>
  <c r="G120" i="26"/>
  <c r="E176" i="26"/>
  <c r="E257" i="26"/>
  <c r="H284" i="26"/>
  <c r="D12" i="26"/>
  <c r="G39" i="26"/>
  <c r="H120" i="26"/>
  <c r="F176" i="26"/>
  <c r="F257" i="26"/>
  <c r="E3" i="26"/>
  <c r="E12" i="26"/>
  <c r="H39" i="26"/>
  <c r="D147" i="26"/>
  <c r="G176" i="26"/>
  <c r="D230" i="26"/>
  <c r="G257" i="26"/>
  <c r="D311" i="26"/>
  <c r="F12" i="26"/>
  <c r="E147" i="26"/>
  <c r="H176" i="26"/>
  <c r="E230" i="26"/>
  <c r="H257" i="26"/>
  <c r="E311" i="26"/>
  <c r="G12" i="26"/>
  <c r="F147" i="26"/>
  <c r="D203" i="26"/>
  <c r="F230" i="26"/>
  <c r="D284" i="26"/>
  <c r="F311" i="26"/>
  <c r="H12" i="26"/>
  <c r="D120" i="26"/>
  <c r="G147" i="26"/>
  <c r="E203" i="26"/>
  <c r="G230" i="26"/>
  <c r="E284" i="26"/>
  <c r="G311" i="26"/>
  <c r="D39" i="26"/>
  <c r="E120" i="26"/>
  <c r="H147" i="26"/>
  <c r="F203" i="26"/>
  <c r="H230" i="26"/>
  <c r="F284" i="26"/>
  <c r="H311" i="26"/>
  <c r="E39" i="26"/>
  <c r="F120" i="26"/>
  <c r="D176" i="26"/>
  <c r="G203" i="26"/>
  <c r="D257" i="26"/>
  <c r="E3" i="7"/>
  <c r="B7" i="7" s="1"/>
  <c r="D16" i="22"/>
  <c r="F16" i="22"/>
  <c r="G16" i="22"/>
  <c r="H16" i="22"/>
  <c r="I16" i="22" s="1"/>
  <c r="J16" i="22" s="1"/>
  <c r="K16" i="22" s="1"/>
  <c r="L16" i="22" s="1"/>
  <c r="M16" i="22" s="1"/>
  <c r="N16" i="22" s="1"/>
  <c r="O16" i="22" s="1"/>
  <c r="P16" i="22" s="1"/>
  <c r="Q16" i="22" s="1"/>
  <c r="R16" i="22" s="1"/>
  <c r="S16" i="22" s="1"/>
  <c r="T16" i="22" s="1"/>
  <c r="U16" i="22" s="1"/>
  <c r="V16" i="22" s="1"/>
  <c r="W16" i="22" s="1"/>
  <c r="X16" i="22" s="1"/>
  <c r="Y16" i="22" s="1"/>
  <c r="Z16" i="22" s="1"/>
  <c r="AA16" i="22" s="1"/>
  <c r="AB16" i="22" s="1"/>
  <c r="E16" i="22"/>
  <c r="D36" i="22" l="1"/>
  <c r="S46" i="7"/>
  <c r="M102" i="7"/>
  <c r="S36" i="29"/>
  <c r="M72" i="7"/>
  <c r="I66" i="26"/>
  <c r="I93" i="26"/>
  <c r="E42" i="22"/>
  <c r="D38" i="22"/>
  <c r="AR43" i="7"/>
  <c r="P44" i="7"/>
  <c r="U45" i="7"/>
  <c r="AR163" i="7"/>
  <c r="P164" i="7"/>
  <c r="U165" i="7"/>
  <c r="AR103" i="7"/>
  <c r="P104" i="7"/>
  <c r="U105" i="7"/>
  <c r="AR193" i="7"/>
  <c r="U195" i="7"/>
  <c r="P194" i="7"/>
  <c r="M192" i="7"/>
  <c r="U135" i="7"/>
  <c r="P134" i="7"/>
  <c r="AR73" i="7"/>
  <c r="U75" i="7"/>
  <c r="P74" i="7"/>
  <c r="M162" i="7"/>
  <c r="M132" i="7"/>
  <c r="M42" i="7"/>
  <c r="AR133" i="7"/>
  <c r="K42" i="22"/>
  <c r="L42" i="22"/>
  <c r="T42" i="22"/>
  <c r="N42" i="22"/>
  <c r="O42" i="22"/>
  <c r="J42" i="22"/>
  <c r="S42" i="22"/>
  <c r="U42" i="22"/>
  <c r="V42" i="22"/>
  <c r="Q42" i="22"/>
  <c r="Z42" i="22"/>
  <c r="R42" i="22"/>
  <c r="G42" i="22"/>
  <c r="AA42" i="22"/>
  <c r="AB42" i="22"/>
  <c r="I42" i="22"/>
  <c r="M42" i="22"/>
  <c r="F42" i="22"/>
  <c r="I39" i="26"/>
  <c r="W42" i="22"/>
  <c r="X42" i="22"/>
  <c r="Y42" i="22"/>
  <c r="P42" i="22"/>
  <c r="H42" i="22"/>
  <c r="D42" i="22"/>
  <c r="D44" i="22" s="1"/>
  <c r="I284" i="26"/>
  <c r="I203" i="26"/>
  <c r="AM131" i="29"/>
  <c r="AM153" i="29" s="1"/>
  <c r="AN153" i="29" s="1"/>
  <c r="AI131" i="29"/>
  <c r="Y36" i="29"/>
  <c r="Y14" i="29"/>
  <c r="AD189" i="29"/>
  <c r="AH189" i="29"/>
  <c r="AH211" i="29" s="1"/>
  <c r="AI211" i="29" s="1"/>
  <c r="AD73" i="29"/>
  <c r="AD95" i="29"/>
  <c r="AH73" i="29"/>
  <c r="AH95" i="29" s="1"/>
  <c r="AD66" i="29"/>
  <c r="AD44" i="29"/>
  <c r="AC14" i="29"/>
  <c r="AC36" i="29" s="1"/>
  <c r="AH44" i="29"/>
  <c r="AH66" i="29" s="1"/>
  <c r="AM160" i="29"/>
  <c r="AM182" i="29" s="1"/>
  <c r="AN182" i="29" s="1"/>
  <c r="AI160" i="29"/>
  <c r="AD102" i="29"/>
  <c r="AH102" i="29"/>
  <c r="AH124" i="29" s="1"/>
  <c r="AI124" i="29" s="1"/>
  <c r="I120" i="26"/>
  <c r="I176" i="26"/>
  <c r="I257" i="26"/>
  <c r="I12" i="26"/>
  <c r="I311" i="26"/>
  <c r="I230" i="26"/>
  <c r="I147" i="26"/>
  <c r="E44" i="22" l="1"/>
  <c r="F44" i="22" s="1"/>
  <c r="G44" i="22" s="1"/>
  <c r="H44" i="22" s="1"/>
  <c r="I44" i="22" s="1"/>
  <c r="J44" i="22" s="1"/>
  <c r="K44" i="22" s="1"/>
  <c r="L44" i="22" s="1"/>
  <c r="M44" i="22" s="1"/>
  <c r="N44" i="22" s="1"/>
  <c r="O44" i="22" s="1"/>
  <c r="P44" i="22" s="1"/>
  <c r="Q44" i="22" s="1"/>
  <c r="R44" i="22" s="1"/>
  <c r="S44" i="22" s="1"/>
  <c r="T44" i="22" s="1"/>
  <c r="U44" i="22" s="1"/>
  <c r="V44" i="22" s="1"/>
  <c r="W44" i="22" s="1"/>
  <c r="X44" i="22" s="1"/>
  <c r="Y44" i="22" s="1"/>
  <c r="Z44" i="22" s="1"/>
  <c r="AA44" i="22" s="1"/>
  <c r="AB44" i="22" s="1"/>
  <c r="AR160" i="29"/>
  <c r="AR182" i="29" s="1"/>
  <c r="AN160" i="29"/>
  <c r="AD14" i="29"/>
  <c r="AD36" i="29"/>
  <c r="AI102" i="29"/>
  <c r="AM102" i="29"/>
  <c r="AM124" i="29" s="1"/>
  <c r="AN124" i="29" s="1"/>
  <c r="AM189" i="29"/>
  <c r="AM211" i="29" s="1"/>
  <c r="AN211" i="29" s="1"/>
  <c r="AI189" i="29"/>
  <c r="AR131" i="29"/>
  <c r="AR153" i="29" s="1"/>
  <c r="AN131" i="29"/>
  <c r="AI66" i="29"/>
  <c r="AM44" i="29"/>
  <c r="AM66" i="29" s="1"/>
  <c r="AI44" i="29"/>
  <c r="AH14" i="29"/>
  <c r="AH36" i="29" s="1"/>
  <c r="AM73" i="29"/>
  <c r="AM95" i="29" s="1"/>
  <c r="AI95" i="29"/>
  <c r="AI73" i="29"/>
  <c r="C3" i="3"/>
  <c r="C3" i="2"/>
  <c r="H9" i="2" s="1"/>
  <c r="C3" i="1"/>
  <c r="C2" i="3"/>
  <c r="C2" i="2"/>
  <c r="C2" i="1"/>
  <c r="H92" i="18"/>
  <c r="C3" i="6"/>
  <c r="C3" i="12"/>
  <c r="C3" i="5"/>
  <c r="C2" i="6"/>
  <c r="C2" i="12"/>
  <c r="C2" i="5"/>
  <c r="C3" i="4"/>
  <c r="C2" i="4"/>
  <c r="E4" i="17"/>
  <c r="I49" i="1" l="1"/>
  <c r="I97" i="1"/>
  <c r="I86" i="1"/>
  <c r="I67" i="1"/>
  <c r="I31" i="1"/>
  <c r="I11" i="1"/>
  <c r="AU153" i="29"/>
  <c r="AS153" i="29"/>
  <c r="AU182" i="29"/>
  <c r="AS182" i="29"/>
  <c r="D127" i="12"/>
  <c r="D41" i="12"/>
  <c r="D99" i="12"/>
  <c r="D70" i="12"/>
  <c r="D155" i="12"/>
  <c r="AA189" i="6"/>
  <c r="D189" i="6"/>
  <c r="AA131" i="6"/>
  <c r="D131" i="6"/>
  <c r="AA72" i="6"/>
  <c r="D72" i="6"/>
  <c r="L42" i="6"/>
  <c r="D42" i="6"/>
  <c r="U160" i="6"/>
  <c r="I72" i="6"/>
  <c r="AD131" i="6"/>
  <c r="X189" i="6"/>
  <c r="L160" i="6"/>
  <c r="X131" i="6"/>
  <c r="L102" i="6"/>
  <c r="X72" i="6"/>
  <c r="L72" i="6"/>
  <c r="AG131" i="6"/>
  <c r="F131" i="6"/>
  <c r="O42" i="6"/>
  <c r="U189" i="6"/>
  <c r="AG160" i="6"/>
  <c r="I160" i="6"/>
  <c r="U131" i="6"/>
  <c r="AG102" i="6"/>
  <c r="I102" i="6"/>
  <c r="U72" i="6"/>
  <c r="AG42" i="6"/>
  <c r="I42" i="6"/>
  <c r="F42" i="6"/>
  <c r="AA42" i="6"/>
  <c r="I131" i="6"/>
  <c r="U42" i="6"/>
  <c r="O160" i="6"/>
  <c r="O189" i="6"/>
  <c r="AD160" i="6"/>
  <c r="F160" i="6"/>
  <c r="O131" i="6"/>
  <c r="AD102" i="6"/>
  <c r="F102" i="6"/>
  <c r="AD42" i="6"/>
  <c r="U102" i="6"/>
  <c r="AD189" i="6"/>
  <c r="AD72" i="6"/>
  <c r="AA160" i="6"/>
  <c r="D160" i="6"/>
  <c r="AA102" i="6"/>
  <c r="D102" i="6"/>
  <c r="AG189" i="6"/>
  <c r="O102" i="6"/>
  <c r="L189" i="6"/>
  <c r="X160" i="6"/>
  <c r="L131" i="6"/>
  <c r="X102" i="6"/>
  <c r="X42" i="6"/>
  <c r="I189" i="6"/>
  <c r="AG72" i="6"/>
  <c r="F189" i="6"/>
  <c r="F72" i="6"/>
  <c r="E28" i="13" s="1"/>
  <c r="F28" i="13" s="1"/>
  <c r="Z158" i="5"/>
  <c r="L129" i="5"/>
  <c r="U100" i="5"/>
  <c r="AO71" i="5"/>
  <c r="I71" i="5"/>
  <c r="Z42" i="5"/>
  <c r="O187" i="5"/>
  <c r="AE42" i="5"/>
  <c r="L187" i="5"/>
  <c r="U158" i="5"/>
  <c r="AO129" i="5"/>
  <c r="I129" i="5"/>
  <c r="O100" i="5"/>
  <c r="AJ71" i="5"/>
  <c r="F71" i="5"/>
  <c r="U42" i="5"/>
  <c r="AE158" i="5"/>
  <c r="D42" i="5"/>
  <c r="AO187" i="5"/>
  <c r="I187" i="5"/>
  <c r="O158" i="5"/>
  <c r="AJ129" i="5"/>
  <c r="F129" i="5"/>
  <c r="AE71" i="5"/>
  <c r="D71" i="5"/>
  <c r="O42" i="5"/>
  <c r="AJ187" i="5"/>
  <c r="F187" i="5"/>
  <c r="AE129" i="5"/>
  <c r="D129" i="5"/>
  <c r="L100" i="5"/>
  <c r="Z71" i="5"/>
  <c r="Z100" i="5"/>
  <c r="AE187" i="5"/>
  <c r="D187" i="5"/>
  <c r="L158" i="5"/>
  <c r="Z129" i="5"/>
  <c r="AO100" i="5"/>
  <c r="I100" i="5"/>
  <c r="U71" i="5"/>
  <c r="L42" i="5"/>
  <c r="D158" i="5"/>
  <c r="Z187" i="5"/>
  <c r="AO158" i="5"/>
  <c r="I158" i="5"/>
  <c r="U129" i="5"/>
  <c r="AJ100" i="5"/>
  <c r="F100" i="5"/>
  <c r="O71" i="5"/>
  <c r="AO42" i="5"/>
  <c r="I42" i="5"/>
  <c r="U187" i="5"/>
  <c r="AJ158" i="5"/>
  <c r="F158" i="5"/>
  <c r="O129" i="5"/>
  <c r="AE100" i="5"/>
  <c r="D100" i="5"/>
  <c r="R99" i="5" s="1"/>
  <c r="AJ42" i="5"/>
  <c r="F42" i="5"/>
  <c r="L71" i="5"/>
  <c r="AG216" i="4"/>
  <c r="I216" i="4"/>
  <c r="U187" i="4"/>
  <c r="AD158" i="4"/>
  <c r="F158" i="4"/>
  <c r="O129" i="4"/>
  <c r="AA100" i="4"/>
  <c r="D100" i="4"/>
  <c r="L71" i="4"/>
  <c r="X42" i="4"/>
  <c r="AG187" i="4"/>
  <c r="AJ187" i="4" s="1"/>
  <c r="F129" i="4"/>
  <c r="O71" i="4"/>
  <c r="AG158" i="4"/>
  <c r="AD216" i="4"/>
  <c r="F216" i="4"/>
  <c r="O187" i="4"/>
  <c r="AA158" i="4"/>
  <c r="D158" i="4"/>
  <c r="X100" i="4"/>
  <c r="AG71" i="4"/>
  <c r="I71" i="4"/>
  <c r="U42" i="4"/>
  <c r="U216" i="4"/>
  <c r="AD129" i="4"/>
  <c r="X71" i="4"/>
  <c r="X129" i="4"/>
  <c r="X187" i="4"/>
  <c r="U129" i="4"/>
  <c r="D42" i="4"/>
  <c r="AA216" i="4"/>
  <c r="D216" i="4"/>
  <c r="X158" i="4"/>
  <c r="L129" i="4"/>
  <c r="U100" i="4"/>
  <c r="AD71" i="4"/>
  <c r="F71" i="4"/>
  <c r="O42" i="4"/>
  <c r="O158" i="4"/>
  <c r="L42" i="4"/>
  <c r="AD100" i="4"/>
  <c r="X216" i="4"/>
  <c r="L187" i="4"/>
  <c r="U158" i="4"/>
  <c r="AG129" i="4"/>
  <c r="I129" i="4"/>
  <c r="O100" i="4"/>
  <c r="AA71" i="4"/>
  <c r="D71" i="4"/>
  <c r="I187" i="4"/>
  <c r="I100" i="4"/>
  <c r="F42" i="4"/>
  <c r="L216" i="4"/>
  <c r="F100" i="4"/>
  <c r="O216" i="4"/>
  <c r="AD187" i="4"/>
  <c r="F187" i="4"/>
  <c r="AA129" i="4"/>
  <c r="D129" i="4"/>
  <c r="L100" i="4"/>
  <c r="U71" i="4"/>
  <c r="AJ71" i="4" s="1"/>
  <c r="AG42" i="4"/>
  <c r="I42" i="4"/>
  <c r="AA187" i="4"/>
  <c r="D187" i="4"/>
  <c r="L158" i="4"/>
  <c r="AG100" i="4"/>
  <c r="AD42" i="4"/>
  <c r="I158" i="4"/>
  <c r="AA42" i="4"/>
  <c r="O12" i="6"/>
  <c r="O12" i="5"/>
  <c r="O12" i="4"/>
  <c r="G49" i="1"/>
  <c r="F49" i="1"/>
  <c r="E49" i="1"/>
  <c r="H49" i="1"/>
  <c r="I108" i="1"/>
  <c r="L12" i="6"/>
  <c r="L12" i="5"/>
  <c r="AR102" i="29"/>
  <c r="AN102" i="29"/>
  <c r="AR73" i="29"/>
  <c r="AN95" i="29"/>
  <c r="AN73" i="29"/>
  <c r="AN66" i="29"/>
  <c r="AR44" i="29"/>
  <c r="AR66" i="29" s="1"/>
  <c r="AM14" i="29"/>
  <c r="AM36" i="29" s="1"/>
  <c r="AN44" i="29"/>
  <c r="AU131" i="29"/>
  <c r="AS131" i="29"/>
  <c r="AR189" i="29"/>
  <c r="AR211" i="29" s="1"/>
  <c r="AN189" i="29"/>
  <c r="AU160" i="29"/>
  <c r="AS160" i="29"/>
  <c r="AI36" i="29"/>
  <c r="AI14" i="29"/>
  <c r="D12" i="12"/>
  <c r="D119" i="18"/>
  <c r="G92" i="18"/>
  <c r="E38" i="18"/>
  <c r="H11" i="18"/>
  <c r="H146" i="18"/>
  <c r="F92" i="18"/>
  <c r="D38" i="18"/>
  <c r="G11" i="18"/>
  <c r="G146" i="18"/>
  <c r="E92" i="18"/>
  <c r="H65" i="18"/>
  <c r="F11" i="18"/>
  <c r="F146" i="18"/>
  <c r="D92" i="18"/>
  <c r="G65" i="18"/>
  <c r="E11" i="18"/>
  <c r="E146" i="18"/>
  <c r="H119" i="18"/>
  <c r="F65" i="18"/>
  <c r="D11" i="18"/>
  <c r="D146" i="18"/>
  <c r="G119" i="18"/>
  <c r="E65" i="18"/>
  <c r="H38" i="18"/>
  <c r="F119" i="18"/>
  <c r="D65" i="18"/>
  <c r="G38" i="18"/>
  <c r="E119" i="18"/>
  <c r="F38" i="18"/>
  <c r="AJ189" i="6" l="1"/>
  <c r="AR124" i="29"/>
  <c r="AS102" i="29"/>
  <c r="AU211" i="29"/>
  <c r="AS211" i="29"/>
  <c r="AU73" i="29"/>
  <c r="AR95" i="29"/>
  <c r="R159" i="6"/>
  <c r="AJ131" i="6"/>
  <c r="E27" i="13"/>
  <c r="F27" i="13" s="1"/>
  <c r="R186" i="5"/>
  <c r="AT158" i="5"/>
  <c r="AT129" i="5"/>
  <c r="AT100" i="5"/>
  <c r="R186" i="4"/>
  <c r="AJ129" i="4"/>
  <c r="R157" i="4"/>
  <c r="R71" i="6"/>
  <c r="R101" i="6"/>
  <c r="AJ102" i="6"/>
  <c r="AT42" i="5"/>
  <c r="R99" i="4"/>
  <c r="AJ100" i="4"/>
  <c r="AJ72" i="6"/>
  <c r="R130" i="6"/>
  <c r="AJ42" i="6"/>
  <c r="AJ160" i="6"/>
  <c r="R41" i="6"/>
  <c r="R188" i="6"/>
  <c r="R157" i="5"/>
  <c r="AT71" i="5"/>
  <c r="AT187" i="5"/>
  <c r="R70" i="5"/>
  <c r="R41" i="5"/>
  <c r="R128" i="5"/>
  <c r="AJ158" i="4"/>
  <c r="R70" i="4"/>
  <c r="R215" i="4"/>
  <c r="R128" i="4"/>
  <c r="R41" i="4"/>
  <c r="AJ42" i="4"/>
  <c r="AJ216" i="4"/>
  <c r="AU189" i="29"/>
  <c r="AS189" i="29"/>
  <c r="AN36" i="29"/>
  <c r="AN14" i="29"/>
  <c r="AS73" i="29"/>
  <c r="AU102" i="29"/>
  <c r="AR14" i="29"/>
  <c r="AR36" i="29" s="1"/>
  <c r="AU44" i="29"/>
  <c r="AS44" i="29"/>
  <c r="AU124" i="29" l="1"/>
  <c r="AS124" i="29"/>
  <c r="G28" i="13"/>
  <c r="H28" i="13" s="1"/>
  <c r="G27" i="13"/>
  <c r="H27" i="13" s="1"/>
  <c r="AU14" i="29"/>
  <c r="AS14" i="29"/>
  <c r="AU66" i="29"/>
  <c r="AS66" i="29"/>
  <c r="AU95" i="29"/>
  <c r="AS95" i="29"/>
  <c r="E3" i="4"/>
  <c r="B7" i="4" s="1"/>
  <c r="E3" i="5"/>
  <c r="B7" i="5" s="1"/>
  <c r="I28" i="13" l="1"/>
  <c r="J28" i="13" s="1"/>
  <c r="I27" i="13"/>
  <c r="J27" i="13" s="1"/>
  <c r="AU36" i="29"/>
  <c r="AS36" i="29"/>
  <c r="O153" i="13"/>
  <c r="Q153" i="13"/>
  <c r="S153" i="13"/>
  <c r="U153" i="13"/>
  <c r="W153" i="13"/>
  <c r="Q131" i="13"/>
  <c r="S131" i="13"/>
  <c r="U131" i="13"/>
  <c r="W131" i="13"/>
  <c r="D73" i="13"/>
  <c r="D153" i="13"/>
  <c r="E153" i="13"/>
  <c r="G153" i="13"/>
  <c r="I153" i="13"/>
  <c r="K153" i="13"/>
  <c r="M186" i="13"/>
  <c r="M157" i="13"/>
  <c r="M128" i="13"/>
  <c r="M99" i="13"/>
  <c r="M70" i="13"/>
  <c r="M41" i="13"/>
  <c r="W12" i="13"/>
  <c r="U12" i="13"/>
  <c r="S12" i="13"/>
  <c r="Q12" i="13"/>
  <c r="O12" i="13"/>
  <c r="AO15" i="7"/>
  <c r="AO37" i="7" s="1"/>
  <c r="AI15" i="7"/>
  <c r="AI37" i="7" s="1"/>
  <c r="AC15" i="7"/>
  <c r="AC37" i="7" s="1"/>
  <c r="W15" i="7"/>
  <c r="W37" i="7" s="1"/>
  <c r="K15" i="7"/>
  <c r="K37" i="7" s="1"/>
  <c r="I15" i="7"/>
  <c r="I37" i="7" s="1"/>
  <c r="G15" i="7"/>
  <c r="G37" i="7" s="1"/>
  <c r="E15" i="7"/>
  <c r="E37" i="7" s="1"/>
  <c r="E131" i="13"/>
  <c r="G131" i="13"/>
  <c r="I131" i="13"/>
  <c r="K131" i="13"/>
  <c r="D131" i="13"/>
  <c r="AP36" i="5"/>
  <c r="AQ36" i="5"/>
  <c r="D44" i="13"/>
  <c r="K12" i="13"/>
  <c r="I12" i="13"/>
  <c r="G12" i="13"/>
  <c r="E12" i="13"/>
  <c r="N196" i="7"/>
  <c r="N166" i="7"/>
  <c r="N136" i="7"/>
  <c r="N106" i="7"/>
  <c r="N76" i="7"/>
  <c r="N46" i="7"/>
  <c r="J131" i="30"/>
  <c r="I131" i="30"/>
  <c r="H131" i="30"/>
  <c r="G131" i="30"/>
  <c r="AL196" i="7"/>
  <c r="AL218" i="7" s="1"/>
  <c r="AF196" i="7"/>
  <c r="AF218" i="7" s="1"/>
  <c r="Z196" i="7"/>
  <c r="Z218" i="7" s="1"/>
  <c r="T196" i="7"/>
  <c r="T218" i="7" s="1"/>
  <c r="P196" i="7"/>
  <c r="J126" i="30"/>
  <c r="I126" i="30"/>
  <c r="H126" i="30"/>
  <c r="G126" i="30"/>
  <c r="AL166" i="7"/>
  <c r="AL188" i="7" s="1"/>
  <c r="AF166" i="7"/>
  <c r="AF188" i="7" s="1"/>
  <c r="Z166" i="7"/>
  <c r="Z188" i="7" s="1"/>
  <c r="T166" i="7"/>
  <c r="T188" i="7" s="1"/>
  <c r="P166" i="7"/>
  <c r="J121" i="30"/>
  <c r="I121" i="30"/>
  <c r="H121" i="30"/>
  <c r="G121" i="30"/>
  <c r="AL136" i="7"/>
  <c r="AL158" i="7" s="1"/>
  <c r="AF136" i="7"/>
  <c r="AF158" i="7" s="1"/>
  <c r="Z136" i="7"/>
  <c r="Z158" i="7" s="1"/>
  <c r="J116" i="30"/>
  <c r="I116" i="30"/>
  <c r="H116" i="30"/>
  <c r="G116" i="30"/>
  <c r="AL106" i="7"/>
  <c r="AL128" i="7" s="1"/>
  <c r="AF106" i="7"/>
  <c r="AF128" i="7" s="1"/>
  <c r="Z106" i="7"/>
  <c r="Z128" i="7" s="1"/>
  <c r="T106" i="7"/>
  <c r="T128" i="7" s="1"/>
  <c r="P106" i="7"/>
  <c r="J111" i="30"/>
  <c r="I111" i="30"/>
  <c r="H111" i="30"/>
  <c r="G111" i="30"/>
  <c r="AF76" i="7"/>
  <c r="AF98" i="7" s="1"/>
  <c r="Z76" i="7"/>
  <c r="Z98" i="7" s="1"/>
  <c r="T76" i="7"/>
  <c r="T98" i="7" s="1"/>
  <c r="P76" i="7"/>
  <c r="AL46" i="7"/>
  <c r="AL68" i="7" s="1"/>
  <c r="AF46" i="7"/>
  <c r="AF68" i="7" s="1"/>
  <c r="Z46" i="7"/>
  <c r="Z68" i="7" s="1"/>
  <c r="T46" i="7"/>
  <c r="T68" i="7" s="1"/>
  <c r="D12" i="13"/>
  <c r="I93" i="1"/>
  <c r="H93" i="1"/>
  <c r="G93" i="1"/>
  <c r="F93" i="1"/>
  <c r="E93" i="1"/>
  <c r="M196" i="7"/>
  <c r="M218" i="7" s="1"/>
  <c r="L196" i="7"/>
  <c r="J196" i="7"/>
  <c r="H196" i="7"/>
  <c r="F196" i="7"/>
  <c r="I92" i="1"/>
  <c r="H92" i="1"/>
  <c r="G92" i="1"/>
  <c r="F92" i="1"/>
  <c r="E92" i="1"/>
  <c r="M166" i="7"/>
  <c r="M188" i="7" s="1"/>
  <c r="L166" i="7"/>
  <c r="J166" i="7"/>
  <c r="H166" i="7"/>
  <c r="F166" i="7"/>
  <c r="I91" i="1"/>
  <c r="H91" i="1"/>
  <c r="G91" i="1"/>
  <c r="F91" i="1"/>
  <c r="E91" i="1"/>
  <c r="M136" i="7"/>
  <c r="M158" i="7" s="1"/>
  <c r="L136" i="7"/>
  <c r="J136" i="7"/>
  <c r="F136" i="7"/>
  <c r="I90" i="1"/>
  <c r="H90" i="1"/>
  <c r="G90" i="1"/>
  <c r="F90" i="1"/>
  <c r="E90" i="1"/>
  <c r="M106" i="7"/>
  <c r="M128" i="7" s="1"/>
  <c r="L106" i="7"/>
  <c r="J106" i="7"/>
  <c r="H106" i="7"/>
  <c r="F106" i="7"/>
  <c r="I89" i="1"/>
  <c r="H89" i="1"/>
  <c r="G89" i="1"/>
  <c r="F89" i="1"/>
  <c r="E89" i="1"/>
  <c r="M76" i="7"/>
  <c r="M98" i="7" s="1"/>
  <c r="L76" i="7"/>
  <c r="J76" i="7"/>
  <c r="H76" i="7"/>
  <c r="F76" i="7"/>
  <c r="L46" i="7"/>
  <c r="J46" i="7"/>
  <c r="H46" i="7"/>
  <c r="F46" i="7"/>
  <c r="J106" i="30"/>
  <c r="I106" i="30"/>
  <c r="H106" i="30"/>
  <c r="G106" i="30"/>
  <c r="AO44" i="5"/>
  <c r="Z160" i="5"/>
  <c r="Z182" i="5" s="1"/>
  <c r="AE160" i="5"/>
  <c r="AE182" i="5" s="1"/>
  <c r="AJ160" i="5"/>
  <c r="AJ182" i="5" s="1"/>
  <c r="AO160" i="5"/>
  <c r="AO182" i="5" s="1"/>
  <c r="AO131" i="5"/>
  <c r="AO153" i="5" s="1"/>
  <c r="AJ131" i="5"/>
  <c r="AJ153" i="5" s="1"/>
  <c r="AE131" i="5"/>
  <c r="AE153" i="5" s="1"/>
  <c r="Z131" i="5"/>
  <c r="Z153" i="5" s="1"/>
  <c r="AO102" i="5"/>
  <c r="AO124" i="5" s="1"/>
  <c r="AJ102" i="5"/>
  <c r="AJ124" i="5" s="1"/>
  <c r="AE102" i="5"/>
  <c r="AE124" i="5" s="1"/>
  <c r="Z102" i="5"/>
  <c r="Z124" i="5" s="1"/>
  <c r="AO73" i="5"/>
  <c r="AO95" i="5" s="1"/>
  <c r="AJ73" i="5"/>
  <c r="AJ95" i="5" s="1"/>
  <c r="AE73" i="5"/>
  <c r="AE95" i="5" s="1"/>
  <c r="Z73" i="5"/>
  <c r="Z95" i="5" s="1"/>
  <c r="AJ44" i="5"/>
  <c r="AJ66" i="5" s="1"/>
  <c r="AE44" i="5"/>
  <c r="AE66" i="5" s="1"/>
  <c r="Z44" i="5"/>
  <c r="Z66" i="5" s="1"/>
  <c r="AL36" i="5"/>
  <c r="AK36" i="5"/>
  <c r="AG14" i="5"/>
  <c r="AG36" i="5" s="1"/>
  <c r="AF36" i="5"/>
  <c r="AB14" i="5"/>
  <c r="AB36" i="5" s="1"/>
  <c r="AA14" i="5"/>
  <c r="AA36" i="5" s="1"/>
  <c r="W14" i="5"/>
  <c r="W36" i="5" s="1"/>
  <c r="V14" i="5"/>
  <c r="V36" i="5" s="1"/>
  <c r="E3" i="12"/>
  <c r="R76" i="7" l="1"/>
  <c r="R98" i="7" s="1"/>
  <c r="S98" i="7" s="1"/>
  <c r="P98" i="7"/>
  <c r="F109" i="30" s="1"/>
  <c r="R196" i="7"/>
  <c r="R218" i="7" s="1"/>
  <c r="S218" i="7" s="1"/>
  <c r="P218" i="7"/>
  <c r="F129" i="30" s="1"/>
  <c r="F128" i="30" s="1"/>
  <c r="R106" i="7"/>
  <c r="R128" i="7" s="1"/>
  <c r="S128" i="7" s="1"/>
  <c r="P128" i="7"/>
  <c r="F114" i="30" s="1"/>
  <c r="F113" i="30" s="1"/>
  <c r="R166" i="7"/>
  <c r="R188" i="7" s="1"/>
  <c r="S188" i="7" s="1"/>
  <c r="P188" i="7"/>
  <c r="F124" i="30" s="1"/>
  <c r="F123" i="30" s="1"/>
  <c r="K28" i="13"/>
  <c r="L28" i="13" s="1"/>
  <c r="U66" i="5"/>
  <c r="F35" i="30" s="1"/>
  <c r="K27" i="13"/>
  <c r="F12" i="12"/>
  <c r="F155" i="12"/>
  <c r="F99" i="12"/>
  <c r="F41" i="12"/>
  <c r="F127" i="12"/>
  <c r="F70" i="12"/>
  <c r="G104" i="30"/>
  <c r="H101" i="30"/>
  <c r="F20" i="3" s="1"/>
  <c r="I101" i="30"/>
  <c r="G20" i="3" s="1"/>
  <c r="J101" i="30"/>
  <c r="H20" i="3" s="1"/>
  <c r="G101" i="30"/>
  <c r="E20" i="3" s="1"/>
  <c r="X153" i="13"/>
  <c r="J153" i="13"/>
  <c r="R153" i="13"/>
  <c r="X131" i="13"/>
  <c r="T131" i="13"/>
  <c r="F153" i="13"/>
  <c r="T153" i="13"/>
  <c r="L15" i="7"/>
  <c r="B7" i="12"/>
  <c r="G39" i="30"/>
  <c r="F37" i="30"/>
  <c r="I39" i="30"/>
  <c r="J131" i="13"/>
  <c r="L131" i="13"/>
  <c r="L153" i="13"/>
  <c r="H153" i="13"/>
  <c r="R131" i="13"/>
  <c r="V153" i="13"/>
  <c r="H131" i="13"/>
  <c r="P131" i="13"/>
  <c r="F131" i="13"/>
  <c r="P153" i="13"/>
  <c r="V131" i="13"/>
  <c r="Y153" i="13"/>
  <c r="H15" i="7"/>
  <c r="J15" i="7"/>
  <c r="M153" i="13"/>
  <c r="M131" i="13"/>
  <c r="Y131" i="13"/>
  <c r="H45" i="30"/>
  <c r="F43" i="30"/>
  <c r="H41" i="30"/>
  <c r="F41" i="30"/>
  <c r="F39" i="30"/>
  <c r="I41" i="30"/>
  <c r="J41" i="30"/>
  <c r="G35" i="30"/>
  <c r="I43" i="30"/>
  <c r="G37" i="30"/>
  <c r="J37" i="30"/>
  <c r="H35" i="30"/>
  <c r="I35" i="30"/>
  <c r="H37" i="30"/>
  <c r="J39" i="30"/>
  <c r="J43" i="30"/>
  <c r="I45" i="30"/>
  <c r="I37" i="30"/>
  <c r="G41" i="30"/>
  <c r="G43" i="30"/>
  <c r="F104" i="30"/>
  <c r="F103" i="30" s="1"/>
  <c r="G129" i="30"/>
  <c r="H119" i="30"/>
  <c r="J129" i="30"/>
  <c r="Z15" i="7"/>
  <c r="Z37" i="7" s="1"/>
  <c r="I129" i="30"/>
  <c r="J124" i="30"/>
  <c r="J114" i="30"/>
  <c r="G124" i="30"/>
  <c r="I104" i="30"/>
  <c r="AF15" i="7"/>
  <c r="AF37" i="7" s="1"/>
  <c r="G109" i="30"/>
  <c r="H104" i="30"/>
  <c r="J104" i="30"/>
  <c r="H109" i="30"/>
  <c r="G114" i="30"/>
  <c r="H43" i="30"/>
  <c r="AJ14" i="5"/>
  <c r="AJ36" i="5" s="1"/>
  <c r="F45" i="30"/>
  <c r="J45" i="30"/>
  <c r="G45" i="30"/>
  <c r="H39" i="30"/>
  <c r="H129" i="30"/>
  <c r="I124" i="30"/>
  <c r="H124" i="30"/>
  <c r="J119" i="30"/>
  <c r="I119" i="30"/>
  <c r="I114" i="30"/>
  <c r="H114" i="30"/>
  <c r="I109" i="30"/>
  <c r="Z14" i="5"/>
  <c r="Z36" i="5" s="1"/>
  <c r="AE14" i="5"/>
  <c r="AE36" i="5" s="1"/>
  <c r="AO14" i="5"/>
  <c r="N43" i="9"/>
  <c r="M43" i="9"/>
  <c r="L43" i="9"/>
  <c r="K43" i="9"/>
  <c r="J43" i="9"/>
  <c r="F43" i="9"/>
  <c r="E43" i="9"/>
  <c r="D43" i="9"/>
  <c r="AN12" i="9"/>
  <c r="AJ12" i="9"/>
  <c r="AF12" i="9"/>
  <c r="AB12" i="9"/>
  <c r="X12" i="9"/>
  <c r="L12" i="9"/>
  <c r="H12" i="9"/>
  <c r="D12" i="9"/>
  <c r="I88" i="1"/>
  <c r="I87" i="1" s="1"/>
  <c r="H88" i="1"/>
  <c r="H87" i="1" s="1"/>
  <c r="G88" i="1"/>
  <c r="G87" i="1" s="1"/>
  <c r="F88" i="1"/>
  <c r="F87" i="1" s="1"/>
  <c r="E88" i="1"/>
  <c r="E87" i="1" s="1"/>
  <c r="M46" i="7"/>
  <c r="M68" i="7" s="1"/>
  <c r="D15" i="7"/>
  <c r="D37" i="7" s="1"/>
  <c r="AL12" i="7"/>
  <c r="AL14" i="7" s="1"/>
  <c r="AF12" i="7"/>
  <c r="AF14" i="7" s="1"/>
  <c r="Z12" i="7"/>
  <c r="Z14" i="7" s="1"/>
  <c r="T12" i="7"/>
  <c r="T14" i="7" s="1"/>
  <c r="P12" i="7"/>
  <c r="G12" i="7"/>
  <c r="E12" i="7"/>
  <c r="D12" i="7"/>
  <c r="M11" i="7" s="1"/>
  <c r="I80" i="1"/>
  <c r="E81" i="30" s="1"/>
  <c r="H80" i="1"/>
  <c r="G80" i="1"/>
  <c r="F80" i="1"/>
  <c r="E81" i="1"/>
  <c r="E80" i="1"/>
  <c r="AJ191" i="6"/>
  <c r="AJ213" i="6" s="1"/>
  <c r="R191" i="6"/>
  <c r="R213" i="6" s="1"/>
  <c r="G191" i="6"/>
  <c r="I78" i="1"/>
  <c r="E79" i="30" s="1"/>
  <c r="H78" i="1"/>
  <c r="G78" i="1"/>
  <c r="F78" i="1"/>
  <c r="E79" i="1"/>
  <c r="E78" i="1"/>
  <c r="AJ162" i="6"/>
  <c r="AJ184" i="6" s="1"/>
  <c r="R162" i="6"/>
  <c r="R184" i="6" s="1"/>
  <c r="G162" i="6"/>
  <c r="R133" i="6"/>
  <c r="R155" i="6" s="1"/>
  <c r="G133" i="6"/>
  <c r="I74" i="1"/>
  <c r="E75" i="30" s="1"/>
  <c r="H74" i="1"/>
  <c r="G74" i="1"/>
  <c r="F74" i="1"/>
  <c r="E75" i="1"/>
  <c r="E74" i="1"/>
  <c r="AJ104" i="6"/>
  <c r="AJ126" i="6" s="1"/>
  <c r="R104" i="6"/>
  <c r="R126" i="6" s="1"/>
  <c r="G104" i="6"/>
  <c r="G126" i="6" s="1"/>
  <c r="H126" i="6" s="1"/>
  <c r="R74" i="6"/>
  <c r="R96" i="6" s="1"/>
  <c r="G74" i="6"/>
  <c r="AJ44" i="6"/>
  <c r="AJ66" i="6" s="1"/>
  <c r="R44" i="6"/>
  <c r="R66" i="6" s="1"/>
  <c r="G44" i="6"/>
  <c r="G66" i="6" s="1"/>
  <c r="H66" i="6" s="1"/>
  <c r="AD14" i="6"/>
  <c r="AA14" i="6"/>
  <c r="O14" i="6"/>
  <c r="O36" i="6" s="1"/>
  <c r="L14" i="6"/>
  <c r="L36" i="6" s="1"/>
  <c r="I14" i="6"/>
  <c r="I36" i="6" s="1"/>
  <c r="F14" i="6"/>
  <c r="F36" i="6" s="1"/>
  <c r="E14" i="6"/>
  <c r="AG12" i="6"/>
  <c r="AD12" i="6"/>
  <c r="AA12" i="6"/>
  <c r="X12" i="6"/>
  <c r="U12" i="6"/>
  <c r="I12" i="6"/>
  <c r="F12" i="6"/>
  <c r="D12" i="6"/>
  <c r="R11" i="6" s="1"/>
  <c r="E3" i="6"/>
  <c r="B7" i="6" s="1"/>
  <c r="I44" i="1"/>
  <c r="E45" i="30" s="1"/>
  <c r="H44" i="1"/>
  <c r="G44" i="1"/>
  <c r="F44" i="1"/>
  <c r="E45" i="1"/>
  <c r="E44" i="1"/>
  <c r="I42" i="1"/>
  <c r="E43" i="30" s="1"/>
  <c r="H42" i="1"/>
  <c r="G42" i="1"/>
  <c r="F42" i="1"/>
  <c r="E43" i="1"/>
  <c r="E42" i="1"/>
  <c r="AT160" i="5"/>
  <c r="AT182" i="5" s="1"/>
  <c r="R160" i="5"/>
  <c r="R182" i="5" s="1"/>
  <c r="G160" i="5"/>
  <c r="I40" i="1"/>
  <c r="E41" i="30" s="1"/>
  <c r="H40" i="1"/>
  <c r="G40" i="1"/>
  <c r="F40" i="1"/>
  <c r="E41" i="1"/>
  <c r="E40" i="1"/>
  <c r="AT131" i="5"/>
  <c r="AT153" i="5" s="1"/>
  <c r="R131" i="5"/>
  <c r="R153" i="5" s="1"/>
  <c r="G131" i="5"/>
  <c r="I38" i="1"/>
  <c r="E39" i="30" s="1"/>
  <c r="H38" i="1"/>
  <c r="G38" i="1"/>
  <c r="F38" i="1"/>
  <c r="E39" i="1"/>
  <c r="E38" i="1"/>
  <c r="AT102" i="5"/>
  <c r="AT124" i="5" s="1"/>
  <c r="R102" i="5"/>
  <c r="R124" i="5" s="1"/>
  <c r="G102" i="5"/>
  <c r="G124" i="5" s="1"/>
  <c r="I36" i="1"/>
  <c r="E37" i="30" s="1"/>
  <c r="H36" i="1"/>
  <c r="G36" i="1"/>
  <c r="F36" i="1"/>
  <c r="E37" i="1"/>
  <c r="E36" i="1"/>
  <c r="AT73" i="5"/>
  <c r="AT95" i="5" s="1"/>
  <c r="R73" i="5"/>
  <c r="R95" i="5" s="1"/>
  <c r="G73" i="5"/>
  <c r="I34" i="1"/>
  <c r="E35" i="30" s="1"/>
  <c r="H34" i="1"/>
  <c r="G34" i="1"/>
  <c r="F34" i="1"/>
  <c r="E35" i="1"/>
  <c r="E34" i="1"/>
  <c r="AT44" i="5"/>
  <c r="R44" i="5"/>
  <c r="G44" i="5"/>
  <c r="D66" i="18"/>
  <c r="O14" i="5"/>
  <c r="O36" i="5" s="1"/>
  <c r="L14" i="5"/>
  <c r="L36" i="5" s="1"/>
  <c r="I14" i="5"/>
  <c r="I36" i="5" s="1"/>
  <c r="F14" i="5"/>
  <c r="F36" i="5" s="1"/>
  <c r="D189" i="13"/>
  <c r="AO12" i="5"/>
  <c r="AJ12" i="5"/>
  <c r="AE12" i="5"/>
  <c r="Z12" i="5"/>
  <c r="U12" i="5"/>
  <c r="I12" i="5"/>
  <c r="F12" i="5"/>
  <c r="D12" i="5"/>
  <c r="R11" i="5" s="1"/>
  <c r="J24" i="30"/>
  <c r="I24" i="30"/>
  <c r="H24" i="30"/>
  <c r="G24" i="30"/>
  <c r="F24" i="30"/>
  <c r="H24" i="1"/>
  <c r="G24" i="1"/>
  <c r="F24" i="1"/>
  <c r="E24" i="1"/>
  <c r="AJ189" i="4"/>
  <c r="G189" i="4"/>
  <c r="G211" i="4" s="1"/>
  <c r="H211" i="4" s="1"/>
  <c r="J26" i="30"/>
  <c r="I26" i="30"/>
  <c r="H26" i="30"/>
  <c r="G26" i="30"/>
  <c r="F26" i="30"/>
  <c r="H26" i="1"/>
  <c r="G26" i="1"/>
  <c r="F26" i="1"/>
  <c r="E27" i="1"/>
  <c r="E26" i="1"/>
  <c r="AJ218" i="4"/>
  <c r="G218" i="4"/>
  <c r="J22" i="30"/>
  <c r="I22" i="30"/>
  <c r="H22" i="30"/>
  <c r="G22" i="30"/>
  <c r="F22" i="30"/>
  <c r="H22" i="1"/>
  <c r="G22" i="1"/>
  <c r="F22" i="1"/>
  <c r="E22" i="1"/>
  <c r="AJ160" i="4"/>
  <c r="G160" i="4"/>
  <c r="J20" i="30"/>
  <c r="I20" i="30"/>
  <c r="H20" i="30"/>
  <c r="G20" i="30"/>
  <c r="F20" i="30"/>
  <c r="H20" i="1"/>
  <c r="G20" i="1"/>
  <c r="F20" i="1"/>
  <c r="E20" i="1"/>
  <c r="AJ131" i="4"/>
  <c r="G131" i="4"/>
  <c r="G153" i="4" s="1"/>
  <c r="H153" i="4" s="1"/>
  <c r="J18" i="30"/>
  <c r="I18" i="30"/>
  <c r="H18" i="30"/>
  <c r="G18" i="30"/>
  <c r="F18" i="30"/>
  <c r="H18" i="1"/>
  <c r="G18" i="1"/>
  <c r="F18" i="1"/>
  <c r="E18" i="1"/>
  <c r="AJ102" i="4"/>
  <c r="G102" i="4"/>
  <c r="J16" i="30"/>
  <c r="I16" i="30"/>
  <c r="H16" i="30"/>
  <c r="G16" i="30"/>
  <c r="F16" i="30"/>
  <c r="H16" i="1"/>
  <c r="G16" i="1"/>
  <c r="F16" i="1"/>
  <c r="E16" i="1"/>
  <c r="AJ73" i="4"/>
  <c r="G73" i="4"/>
  <c r="F14" i="30"/>
  <c r="H14" i="1"/>
  <c r="G14" i="1"/>
  <c r="F14" i="1"/>
  <c r="E14" i="1"/>
  <c r="G44" i="4"/>
  <c r="G66" i="4" s="1"/>
  <c r="J12" i="30"/>
  <c r="I12" i="30"/>
  <c r="H12" i="30"/>
  <c r="G12" i="30"/>
  <c r="F12" i="30"/>
  <c r="H12" i="1"/>
  <c r="G12" i="1"/>
  <c r="F12" i="1"/>
  <c r="E12" i="1"/>
  <c r="AG12" i="4"/>
  <c r="AD12" i="4"/>
  <c r="AA12" i="4"/>
  <c r="X12" i="4"/>
  <c r="U12" i="4"/>
  <c r="L12" i="4"/>
  <c r="I12" i="4"/>
  <c r="F12" i="4"/>
  <c r="D12" i="4"/>
  <c r="R11" i="4" s="1"/>
  <c r="AJ95" i="4" l="1"/>
  <c r="O270" i="4"/>
  <c r="O277" i="4" s="1"/>
  <c r="AJ124" i="4"/>
  <c r="O282" i="4"/>
  <c r="O289" i="4" s="1"/>
  <c r="AJ153" i="4"/>
  <c r="O294" i="4"/>
  <c r="O301" i="4" s="1"/>
  <c r="AJ182" i="4"/>
  <c r="O306" i="4"/>
  <c r="O313" i="4" s="1"/>
  <c r="AJ240" i="4"/>
  <c r="O330" i="4"/>
  <c r="O337" i="4" s="1"/>
  <c r="AJ211" i="4"/>
  <c r="O318" i="4"/>
  <c r="O325" i="4" s="1"/>
  <c r="S166" i="7"/>
  <c r="S196" i="7"/>
  <c r="S76" i="7"/>
  <c r="S106" i="7"/>
  <c r="F12" i="18"/>
  <c r="AA36" i="6"/>
  <c r="F34" i="18" s="1"/>
  <c r="D14" i="13"/>
  <c r="E36" i="6"/>
  <c r="D36" i="13" s="1"/>
  <c r="G12" i="18"/>
  <c r="AD36" i="6"/>
  <c r="G34" i="18" s="1"/>
  <c r="J162" i="6"/>
  <c r="M162" i="6" s="1"/>
  <c r="M184" i="6" s="1"/>
  <c r="G184" i="6"/>
  <c r="H184" i="6" s="1"/>
  <c r="H74" i="6"/>
  <c r="G96" i="6"/>
  <c r="H96" i="6" s="1"/>
  <c r="J133" i="6"/>
  <c r="J155" i="6" s="1"/>
  <c r="G155" i="6"/>
  <c r="H155" i="6" s="1"/>
  <c r="H191" i="6"/>
  <c r="G213" i="6"/>
  <c r="H213" i="6" s="1"/>
  <c r="H160" i="5"/>
  <c r="G182" i="5"/>
  <c r="J73" i="5"/>
  <c r="J95" i="5" s="1"/>
  <c r="G95" i="5"/>
  <c r="H131" i="5"/>
  <c r="G153" i="5"/>
  <c r="H153" i="5" s="1"/>
  <c r="H160" i="4"/>
  <c r="G182" i="4"/>
  <c r="H182" i="4" s="1"/>
  <c r="H102" i="4"/>
  <c r="G124" i="4"/>
  <c r="H124" i="4" s="1"/>
  <c r="H73" i="4"/>
  <c r="G95" i="4"/>
  <c r="H95" i="4" s="1"/>
  <c r="J218" i="4"/>
  <c r="J240" i="4" s="1"/>
  <c r="G240" i="4"/>
  <c r="H240" i="4" s="1"/>
  <c r="M28" i="13"/>
  <c r="M27" i="13"/>
  <c r="L27" i="13"/>
  <c r="AO36" i="5"/>
  <c r="J44" i="5"/>
  <c r="K44" i="5" s="1"/>
  <c r="G66" i="5"/>
  <c r="F35" i="1" s="1"/>
  <c r="R66" i="5"/>
  <c r="AO66" i="5"/>
  <c r="U36" i="5"/>
  <c r="D88" i="18" s="1"/>
  <c r="F72" i="1"/>
  <c r="E76" i="1"/>
  <c r="H76" i="1"/>
  <c r="E73" i="1"/>
  <c r="G72" i="1"/>
  <c r="E77" i="1"/>
  <c r="I76" i="1"/>
  <c r="E77" i="30" s="1"/>
  <c r="I72" i="1"/>
  <c r="E73" i="30" s="1"/>
  <c r="G76" i="1"/>
  <c r="E72" i="1"/>
  <c r="H72" i="1"/>
  <c r="F76" i="1"/>
  <c r="H70" i="1"/>
  <c r="E71" i="1"/>
  <c r="D22" i="13"/>
  <c r="I70" i="1"/>
  <c r="E71" i="30" s="1"/>
  <c r="F70" i="1"/>
  <c r="E70" i="1"/>
  <c r="G70" i="1"/>
  <c r="F81" i="1"/>
  <c r="G81" i="1" s="1"/>
  <c r="H81" i="1" s="1"/>
  <c r="I81" i="1" s="1"/>
  <c r="E82" i="30" s="1"/>
  <c r="F75" i="1"/>
  <c r="G75" i="1" s="1"/>
  <c r="H75" i="1" s="1"/>
  <c r="I75" i="1" s="1"/>
  <c r="E76" i="30" s="1"/>
  <c r="E90" i="30" s="1"/>
  <c r="K45" i="30"/>
  <c r="E33" i="1"/>
  <c r="AM195" i="7"/>
  <c r="AM135" i="7"/>
  <c r="AM75" i="7"/>
  <c r="AG195" i="7"/>
  <c r="AG135" i="7"/>
  <c r="AG75" i="7"/>
  <c r="AA195" i="7"/>
  <c r="AA135" i="7"/>
  <c r="AA75" i="7"/>
  <c r="AM165" i="7"/>
  <c r="AM105" i="7"/>
  <c r="AM45" i="7"/>
  <c r="AG165" i="7"/>
  <c r="AG105" i="7"/>
  <c r="AG45" i="7"/>
  <c r="AA165" i="7"/>
  <c r="AA105" i="7"/>
  <c r="AA45" i="7"/>
  <c r="F79" i="1"/>
  <c r="G79" i="1" s="1"/>
  <c r="H79" i="1" s="1"/>
  <c r="I79" i="1" s="1"/>
  <c r="E80" i="30" s="1"/>
  <c r="E92" i="30" s="1"/>
  <c r="E32" i="1"/>
  <c r="K43" i="30"/>
  <c r="H120" i="18"/>
  <c r="H66" i="18"/>
  <c r="I66" i="18" s="1"/>
  <c r="F120" i="18"/>
  <c r="F66" i="18"/>
  <c r="K41" i="30"/>
  <c r="K37" i="30"/>
  <c r="E120" i="18"/>
  <c r="E66" i="18"/>
  <c r="G120" i="18"/>
  <c r="G66" i="18"/>
  <c r="K39" i="30"/>
  <c r="G14" i="30"/>
  <c r="H14" i="30"/>
  <c r="I14" i="30"/>
  <c r="G30" i="2" s="1"/>
  <c r="K12" i="30"/>
  <c r="J14" i="30"/>
  <c r="K16" i="30"/>
  <c r="K18" i="30"/>
  <c r="K20" i="30"/>
  <c r="K22" i="30"/>
  <c r="F27" i="1"/>
  <c r="G27" i="1" s="1"/>
  <c r="H27" i="1" s="1"/>
  <c r="I27" i="1" s="1"/>
  <c r="K26" i="30"/>
  <c r="K24" i="30"/>
  <c r="H33" i="30"/>
  <c r="F29" i="2" s="1"/>
  <c r="I33" i="30"/>
  <c r="G29" i="2" s="1"/>
  <c r="G33" i="30"/>
  <c r="E29" i="2" s="1"/>
  <c r="F107" i="30"/>
  <c r="E13" i="1"/>
  <c r="F13" i="1" s="1"/>
  <c r="G13" i="1" s="1"/>
  <c r="H13" i="1" s="1"/>
  <c r="I13" i="1" s="1"/>
  <c r="F132" i="30"/>
  <c r="F127" i="30"/>
  <c r="F117" i="30"/>
  <c r="H99" i="30"/>
  <c r="F108" i="30"/>
  <c r="I99" i="30"/>
  <c r="F64" i="30"/>
  <c r="G64" i="30" s="1"/>
  <c r="H64" i="30" s="1"/>
  <c r="I64" i="30" s="1"/>
  <c r="J64" i="30" s="1"/>
  <c r="K63" i="30"/>
  <c r="F62" i="30"/>
  <c r="G62" i="30" s="1"/>
  <c r="H62" i="30" s="1"/>
  <c r="I62" i="30" s="1"/>
  <c r="J62" i="30" s="1"/>
  <c r="K61" i="30"/>
  <c r="I32" i="1"/>
  <c r="E33" i="30" s="1"/>
  <c r="AT66" i="5"/>
  <c r="E25" i="1"/>
  <c r="E23" i="1"/>
  <c r="F23" i="1" s="1"/>
  <c r="E21" i="1"/>
  <c r="F21" i="1" s="1"/>
  <c r="E19" i="1"/>
  <c r="F19" i="1" s="1"/>
  <c r="G19" i="1" s="1"/>
  <c r="H19" i="1" s="1"/>
  <c r="I19" i="1" s="1"/>
  <c r="E17" i="1"/>
  <c r="F17" i="1" s="1"/>
  <c r="G17" i="1" s="1"/>
  <c r="H17" i="1" s="1"/>
  <c r="I17" i="1" s="1"/>
  <c r="E15" i="1"/>
  <c r="F15" i="1" s="1"/>
  <c r="G15" i="1" s="1"/>
  <c r="H15" i="1" s="1"/>
  <c r="I15" i="1" s="1"/>
  <c r="F58" i="30"/>
  <c r="G58" i="30" s="1"/>
  <c r="H58" i="30" s="1"/>
  <c r="I58" i="30" s="1"/>
  <c r="J58" i="30" s="1"/>
  <c r="K57" i="30"/>
  <c r="F60" i="30"/>
  <c r="G60" i="30" s="1"/>
  <c r="H60" i="30" s="1"/>
  <c r="I60" i="30" s="1"/>
  <c r="J60" i="30" s="1"/>
  <c r="K59" i="30"/>
  <c r="I51" i="30"/>
  <c r="H51" i="30"/>
  <c r="G51" i="30"/>
  <c r="F56" i="30"/>
  <c r="G56" i="30" s="1"/>
  <c r="H56" i="30" s="1"/>
  <c r="I56" i="30" s="1"/>
  <c r="J56" i="30" s="1"/>
  <c r="K55" i="30"/>
  <c r="F54" i="30"/>
  <c r="F51" i="30"/>
  <c r="R66" i="4"/>
  <c r="F93" i="18"/>
  <c r="G93" i="18"/>
  <c r="AJ12" i="6"/>
  <c r="AJ12" i="4"/>
  <c r="AT12" i="5"/>
  <c r="AG14" i="7"/>
  <c r="AA14" i="7"/>
  <c r="AM14" i="7"/>
  <c r="P13" i="7"/>
  <c r="U14" i="7"/>
  <c r="AR12" i="7"/>
  <c r="D120" i="18"/>
  <c r="D182" i="13"/>
  <c r="F15" i="7"/>
  <c r="N15" i="7"/>
  <c r="D160" i="13"/>
  <c r="D102" i="13"/>
  <c r="E88" i="18"/>
  <c r="F88" i="18"/>
  <c r="G88" i="18"/>
  <c r="J73" i="4"/>
  <c r="H189" i="4"/>
  <c r="J189" i="4"/>
  <c r="J44" i="4"/>
  <c r="E44" i="13"/>
  <c r="F44" i="13" s="1"/>
  <c r="E73" i="13"/>
  <c r="F73" i="13" s="1"/>
  <c r="E160" i="13"/>
  <c r="H131" i="4"/>
  <c r="H218" i="4"/>
  <c r="D66" i="13"/>
  <c r="D95" i="13"/>
  <c r="J191" i="6"/>
  <c r="J213" i="6" s="1"/>
  <c r="J74" i="6"/>
  <c r="J96" i="6" s="1"/>
  <c r="AT14" i="5"/>
  <c r="J131" i="5"/>
  <c r="J153" i="5" s="1"/>
  <c r="K153" i="5" s="1"/>
  <c r="J160" i="5"/>
  <c r="J182" i="5" s="1"/>
  <c r="M15" i="7"/>
  <c r="M37" i="7" s="1"/>
  <c r="H104" i="6"/>
  <c r="H44" i="6"/>
  <c r="J104" i="6"/>
  <c r="J126" i="6" s="1"/>
  <c r="K126" i="6" s="1"/>
  <c r="J44" i="6"/>
  <c r="J66" i="6" s="1"/>
  <c r="K66" i="6" s="1"/>
  <c r="G14" i="6"/>
  <c r="E14" i="13" s="1"/>
  <c r="R14" i="6"/>
  <c r="H133" i="6"/>
  <c r="H162" i="6"/>
  <c r="D124" i="13"/>
  <c r="G14" i="5"/>
  <c r="R14" i="5"/>
  <c r="H44" i="5"/>
  <c r="H73" i="5"/>
  <c r="H102" i="5"/>
  <c r="J102" i="5"/>
  <c r="J124" i="5" s="1"/>
  <c r="J102" i="4"/>
  <c r="H44" i="4"/>
  <c r="J131" i="4"/>
  <c r="J160" i="4"/>
  <c r="M73" i="5" l="1"/>
  <c r="M95" i="5" s="1"/>
  <c r="K73" i="5"/>
  <c r="K96" i="6"/>
  <c r="K213" i="6"/>
  <c r="F14" i="13"/>
  <c r="M133" i="6"/>
  <c r="M155" i="6" s="1"/>
  <c r="N155" i="6" s="1"/>
  <c r="K133" i="6"/>
  <c r="K155" i="6"/>
  <c r="K162" i="6"/>
  <c r="J184" i="6"/>
  <c r="K184" i="6" s="1"/>
  <c r="M44" i="5"/>
  <c r="P44" i="5" s="1"/>
  <c r="Q44" i="5" s="1"/>
  <c r="K218" i="4"/>
  <c r="M218" i="4"/>
  <c r="M240" i="4" s="1"/>
  <c r="N240" i="4" s="1"/>
  <c r="K131" i="4"/>
  <c r="J153" i="4"/>
  <c r="K153" i="4" s="1"/>
  <c r="K73" i="4"/>
  <c r="J95" i="4"/>
  <c r="K240" i="4"/>
  <c r="K189" i="4"/>
  <c r="J211" i="4"/>
  <c r="K211" i="4" s="1"/>
  <c r="K102" i="4"/>
  <c r="J124" i="4"/>
  <c r="K124" i="4" s="1"/>
  <c r="K160" i="4"/>
  <c r="J182" i="4"/>
  <c r="K182" i="4" s="1"/>
  <c r="F71" i="1"/>
  <c r="G71" i="1" s="1"/>
  <c r="H71" i="1" s="1"/>
  <c r="I71" i="1" s="1"/>
  <c r="E72" i="30" s="1"/>
  <c r="E88" i="30" s="1"/>
  <c r="R36" i="5"/>
  <c r="E102" i="13"/>
  <c r="F102" i="13" s="1"/>
  <c r="G36" i="5"/>
  <c r="H36" i="5" s="1"/>
  <c r="J66" i="5"/>
  <c r="K44" i="4"/>
  <c r="J66" i="4"/>
  <c r="K66" i="4" s="1"/>
  <c r="F73" i="1"/>
  <c r="G73" i="1" s="1"/>
  <c r="H73" i="1" s="1"/>
  <c r="I73" i="1" s="1"/>
  <c r="E74" i="30" s="1"/>
  <c r="E89" i="30" s="1"/>
  <c r="I68" i="1"/>
  <c r="E69" i="30" s="1"/>
  <c r="F77" i="1"/>
  <c r="G77" i="1" s="1"/>
  <c r="H77" i="1" s="1"/>
  <c r="I77" i="1" s="1"/>
  <c r="R36" i="6"/>
  <c r="F31" i="2"/>
  <c r="F82" i="30"/>
  <c r="G82" i="30" s="1"/>
  <c r="H82" i="30" s="1"/>
  <c r="I82" i="30" s="1"/>
  <c r="J82" i="30" s="1"/>
  <c r="E93" i="30"/>
  <c r="J51" i="30"/>
  <c r="K51" i="30" s="1"/>
  <c r="J35" i="30"/>
  <c r="K35" i="30" s="1"/>
  <c r="D29" i="2"/>
  <c r="D31" i="2"/>
  <c r="G31" i="2"/>
  <c r="F142" i="18"/>
  <c r="E142" i="18"/>
  <c r="I120" i="18"/>
  <c r="G142" i="18"/>
  <c r="E31" i="2"/>
  <c r="K14" i="30"/>
  <c r="F30" i="2"/>
  <c r="F80" i="30"/>
  <c r="G80" i="30" s="1"/>
  <c r="H80" i="30" s="1"/>
  <c r="I80" i="30" s="1"/>
  <c r="J80" i="30" s="1"/>
  <c r="F76" i="30"/>
  <c r="G76" i="30" s="1"/>
  <c r="H76" i="30" s="1"/>
  <c r="I76" i="30" s="1"/>
  <c r="J76" i="30" s="1"/>
  <c r="F112" i="30"/>
  <c r="F45" i="1"/>
  <c r="H182" i="5"/>
  <c r="F43" i="1"/>
  <c r="F41" i="1"/>
  <c r="H124" i="5"/>
  <c r="F39" i="1"/>
  <c r="H95" i="5"/>
  <c r="F37" i="1"/>
  <c r="H66" i="5"/>
  <c r="K53" i="30"/>
  <c r="F52" i="30"/>
  <c r="G54" i="30"/>
  <c r="N162" i="6"/>
  <c r="N218" i="4"/>
  <c r="D142" i="18"/>
  <c r="F160" i="13"/>
  <c r="D211" i="13"/>
  <c r="AT36" i="5"/>
  <c r="E189" i="13"/>
  <c r="F189" i="13" s="1"/>
  <c r="M189" i="4"/>
  <c r="M211" i="4" s="1"/>
  <c r="M73" i="4"/>
  <c r="M44" i="4"/>
  <c r="G44" i="13"/>
  <c r="H44" i="13" s="1"/>
  <c r="G73" i="13"/>
  <c r="H73" i="13" s="1"/>
  <c r="G160" i="13"/>
  <c r="H160" i="13" s="1"/>
  <c r="H66" i="4"/>
  <c r="E182" i="13"/>
  <c r="F182" i="13" s="1"/>
  <c r="E66" i="13"/>
  <c r="F66" i="13" s="1"/>
  <c r="E95" i="13"/>
  <c r="F95" i="13" s="1"/>
  <c r="P162" i="6"/>
  <c r="P184" i="6" s="1"/>
  <c r="M191" i="6"/>
  <c r="M213" i="6" s="1"/>
  <c r="N213" i="6" s="1"/>
  <c r="K191" i="6"/>
  <c r="K74" i="6"/>
  <c r="M74" i="6"/>
  <c r="M96" i="6" s="1"/>
  <c r="N96" i="6" s="1"/>
  <c r="L37" i="7"/>
  <c r="J37" i="7"/>
  <c r="H37" i="7"/>
  <c r="N37" i="7"/>
  <c r="F37" i="7"/>
  <c r="H45" i="1"/>
  <c r="M160" i="5"/>
  <c r="M182" i="5" s="1"/>
  <c r="K160" i="5"/>
  <c r="M131" i="5"/>
  <c r="M153" i="5" s="1"/>
  <c r="N153" i="5" s="1"/>
  <c r="K131" i="5"/>
  <c r="K44" i="6"/>
  <c r="M44" i="6"/>
  <c r="M66" i="6" s="1"/>
  <c r="N66" i="6" s="1"/>
  <c r="N133" i="6"/>
  <c r="K104" i="6"/>
  <c r="M104" i="6"/>
  <c r="M126" i="6" s="1"/>
  <c r="N126" i="6" s="1"/>
  <c r="J14" i="6"/>
  <c r="G14" i="13" s="1"/>
  <c r="H14" i="13" s="1"/>
  <c r="H14" i="6"/>
  <c r="K102" i="5"/>
  <c r="M102" i="5"/>
  <c r="M124" i="5" s="1"/>
  <c r="H37" i="1"/>
  <c r="P73" i="5"/>
  <c r="J14" i="5"/>
  <c r="J36" i="5" s="1"/>
  <c r="H14" i="5"/>
  <c r="M102" i="4"/>
  <c r="M160" i="4"/>
  <c r="M131" i="4"/>
  <c r="P133" i="6" l="1"/>
  <c r="P155" i="6" s="1"/>
  <c r="S155" i="6" s="1"/>
  <c r="N73" i="5"/>
  <c r="X44" i="5"/>
  <c r="Y44" i="5" s="1"/>
  <c r="N44" i="5"/>
  <c r="P218" i="4"/>
  <c r="N211" i="4"/>
  <c r="N184" i="6"/>
  <c r="S184" i="6"/>
  <c r="Q184" i="6"/>
  <c r="K36" i="5"/>
  <c r="E211" i="13"/>
  <c r="F211" i="13" s="1"/>
  <c r="X73" i="5"/>
  <c r="X95" i="5" s="1"/>
  <c r="P95" i="5"/>
  <c r="P131" i="4"/>
  <c r="M153" i="4"/>
  <c r="N153" i="4" s="1"/>
  <c r="K95" i="4"/>
  <c r="P160" i="4"/>
  <c r="M182" i="4"/>
  <c r="N182" i="4" s="1"/>
  <c r="P102" i="4"/>
  <c r="M124" i="4"/>
  <c r="N124" i="4" s="1"/>
  <c r="P73" i="4"/>
  <c r="M95" i="4"/>
  <c r="N95" i="4" s="1"/>
  <c r="G36" i="6"/>
  <c r="E36" i="13" s="1"/>
  <c r="F36" i="13" s="1"/>
  <c r="F72" i="30"/>
  <c r="F88" i="30" s="1"/>
  <c r="E22" i="13"/>
  <c r="F22" i="13" s="1"/>
  <c r="Q16" i="5"/>
  <c r="K104" i="13"/>
  <c r="K191" i="13"/>
  <c r="M66" i="5"/>
  <c r="J33" i="30"/>
  <c r="H29" i="2" s="1"/>
  <c r="P44" i="4"/>
  <c r="M66" i="4"/>
  <c r="F74" i="30"/>
  <c r="G74" i="30" s="1"/>
  <c r="H74" i="30" s="1"/>
  <c r="I74" i="30" s="1"/>
  <c r="E78" i="30"/>
  <c r="I69" i="1"/>
  <c r="H10" i="2" s="1"/>
  <c r="F93" i="30"/>
  <c r="H88" i="18"/>
  <c r="I88" i="18" s="1"/>
  <c r="H142" i="18"/>
  <c r="I142" i="18" s="1"/>
  <c r="F92" i="30"/>
  <c r="F90" i="30"/>
  <c r="G45" i="1"/>
  <c r="K182" i="5"/>
  <c r="G43" i="1"/>
  <c r="G41" i="1"/>
  <c r="K124" i="5"/>
  <c r="G39" i="1"/>
  <c r="K95" i="5"/>
  <c r="G37" i="1"/>
  <c r="K66" i="5"/>
  <c r="G35" i="1"/>
  <c r="V218" i="4"/>
  <c r="H54" i="30"/>
  <c r="G52" i="30"/>
  <c r="S218" i="4"/>
  <c r="N189" i="4"/>
  <c r="P189" i="4"/>
  <c r="D318" i="4" s="1"/>
  <c r="D325" i="4" s="1"/>
  <c r="G102" i="13"/>
  <c r="H102" i="13" s="1"/>
  <c r="Q162" i="6"/>
  <c r="S162" i="6"/>
  <c r="V162" i="6"/>
  <c r="V184" i="6" s="1"/>
  <c r="W184" i="6" s="1"/>
  <c r="G189" i="13"/>
  <c r="H189" i="13" s="1"/>
  <c r="E124" i="13"/>
  <c r="F124" i="13" s="1"/>
  <c r="G182" i="13"/>
  <c r="H182" i="13" s="1"/>
  <c r="G66" i="13"/>
  <c r="H66" i="13" s="1"/>
  <c r="N73" i="4"/>
  <c r="I44" i="13"/>
  <c r="J44" i="13" s="1"/>
  <c r="I73" i="13"/>
  <c r="J73" i="13" s="1"/>
  <c r="I160" i="13"/>
  <c r="J160" i="13" s="1"/>
  <c r="N44" i="4"/>
  <c r="G95" i="13"/>
  <c r="H95" i="13" s="1"/>
  <c r="P74" i="6"/>
  <c r="P96" i="6" s="1"/>
  <c r="N74" i="6"/>
  <c r="P191" i="6"/>
  <c r="P213" i="6" s="1"/>
  <c r="N191" i="6"/>
  <c r="N95" i="5"/>
  <c r="N131" i="5"/>
  <c r="P131" i="5"/>
  <c r="P153" i="5" s="1"/>
  <c r="N160" i="5"/>
  <c r="P160" i="5"/>
  <c r="P104" i="6"/>
  <c r="P126" i="6" s="1"/>
  <c r="N104" i="6"/>
  <c r="S133" i="6"/>
  <c r="Q133" i="6"/>
  <c r="P44" i="6"/>
  <c r="N44" i="6"/>
  <c r="K14" i="6"/>
  <c r="M14" i="6"/>
  <c r="I14" i="13" s="1"/>
  <c r="J14" i="13" s="1"/>
  <c r="P102" i="5"/>
  <c r="N102" i="5"/>
  <c r="S44" i="5"/>
  <c r="K14" i="5"/>
  <c r="G211" i="13"/>
  <c r="M14" i="5"/>
  <c r="S73" i="5"/>
  <c r="Q73" i="5"/>
  <c r="N160" i="4"/>
  <c r="N131" i="4"/>
  <c r="N102" i="4"/>
  <c r="V240" i="4" l="1"/>
  <c r="F330" i="4"/>
  <c r="F337" i="4" s="1"/>
  <c r="P66" i="4"/>
  <c r="D258" i="4"/>
  <c r="P95" i="4"/>
  <c r="D270" i="4"/>
  <c r="D277" i="4" s="1"/>
  <c r="P17" i="30" s="1"/>
  <c r="P124" i="4"/>
  <c r="D282" i="4"/>
  <c r="D289" i="4" s="1"/>
  <c r="P182" i="4"/>
  <c r="D306" i="4"/>
  <c r="D313" i="4" s="1"/>
  <c r="P23" i="30" s="1"/>
  <c r="P153" i="4"/>
  <c r="D294" i="4"/>
  <c r="D301" i="4" s="1"/>
  <c r="P240" i="4"/>
  <c r="D330" i="4"/>
  <c r="D337" i="4" s="1"/>
  <c r="Q155" i="6"/>
  <c r="G72" i="30"/>
  <c r="H72" i="30" s="1"/>
  <c r="Q131" i="4"/>
  <c r="V131" i="4"/>
  <c r="S131" i="4"/>
  <c r="Q218" i="4"/>
  <c r="S73" i="4"/>
  <c r="Y73" i="5"/>
  <c r="S96" i="6"/>
  <c r="Q96" i="6"/>
  <c r="V44" i="6"/>
  <c r="V66" i="6" s="1"/>
  <c r="P66" i="6"/>
  <c r="S213" i="6"/>
  <c r="Q213" i="6"/>
  <c r="Q126" i="6"/>
  <c r="S126" i="6"/>
  <c r="H211" i="13"/>
  <c r="X102" i="5"/>
  <c r="X124" i="5" s="1"/>
  <c r="P124" i="5"/>
  <c r="S153" i="5"/>
  <c r="Q153" i="5"/>
  <c r="X160" i="5"/>
  <c r="X182" i="5" s="1"/>
  <c r="P182" i="5"/>
  <c r="Q73" i="4"/>
  <c r="S160" i="4"/>
  <c r="S44" i="4"/>
  <c r="Q44" i="4"/>
  <c r="V73" i="4"/>
  <c r="V160" i="4"/>
  <c r="V102" i="4"/>
  <c r="V44" i="4"/>
  <c r="P211" i="4"/>
  <c r="Q211" i="4" s="1"/>
  <c r="S102" i="4"/>
  <c r="Q102" i="4"/>
  <c r="Q160" i="4"/>
  <c r="S95" i="4"/>
  <c r="Q95" i="4"/>
  <c r="V124" i="4"/>
  <c r="W124" i="4" s="1"/>
  <c r="K160" i="13"/>
  <c r="S124" i="4"/>
  <c r="Q124" i="4"/>
  <c r="S182" i="4"/>
  <c r="Q182" i="4"/>
  <c r="S153" i="4"/>
  <c r="Q153" i="4"/>
  <c r="G22" i="13"/>
  <c r="H22" i="13" s="1"/>
  <c r="J36" i="6"/>
  <c r="H36" i="6"/>
  <c r="K33" i="30"/>
  <c r="I29" i="2" s="1"/>
  <c r="I102" i="13"/>
  <c r="J102" i="13" s="1"/>
  <c r="M36" i="5"/>
  <c r="L104" i="13"/>
  <c r="M104" i="13"/>
  <c r="P104" i="13"/>
  <c r="L191" i="13"/>
  <c r="M191" i="13"/>
  <c r="P191" i="13"/>
  <c r="P66" i="5"/>
  <c r="I35" i="1" s="1"/>
  <c r="E36" i="30" s="1"/>
  <c r="F36" i="30" s="1"/>
  <c r="H31" i="2"/>
  <c r="K44" i="13"/>
  <c r="M44" i="13" s="1"/>
  <c r="K73" i="13"/>
  <c r="F89" i="30"/>
  <c r="E70" i="30"/>
  <c r="E91" i="30"/>
  <c r="Y162" i="6"/>
  <c r="W162" i="6"/>
  <c r="N182" i="5"/>
  <c r="H43" i="1"/>
  <c r="H41" i="1"/>
  <c r="N124" i="5"/>
  <c r="H39" i="1"/>
  <c r="N66" i="5"/>
  <c r="H35" i="1"/>
  <c r="W218" i="4"/>
  <c r="Y218" i="4"/>
  <c r="V189" i="4"/>
  <c r="F318" i="4" s="1"/>
  <c r="F325" i="4" s="1"/>
  <c r="Q189" i="4"/>
  <c r="I54" i="30"/>
  <c r="H52" i="30"/>
  <c r="I41" i="1"/>
  <c r="E42" i="30" s="1"/>
  <c r="F42" i="30" s="1"/>
  <c r="G42" i="30" s="1"/>
  <c r="H42" i="30" s="1"/>
  <c r="I42" i="30" s="1"/>
  <c r="J42" i="30" s="1"/>
  <c r="X131" i="5"/>
  <c r="X153" i="5" s="1"/>
  <c r="Y153" i="5" s="1"/>
  <c r="U166" i="7"/>
  <c r="S189" i="4"/>
  <c r="N66" i="4"/>
  <c r="I66" i="13"/>
  <c r="J66" i="13" s="1"/>
  <c r="I182" i="13"/>
  <c r="J182" i="13" s="1"/>
  <c r="G124" i="13"/>
  <c r="H124" i="13" s="1"/>
  <c r="I189" i="13"/>
  <c r="J189" i="13" s="1"/>
  <c r="I95" i="13"/>
  <c r="J95" i="13" s="1"/>
  <c r="S74" i="6"/>
  <c r="Q74" i="6"/>
  <c r="V74" i="6"/>
  <c r="V96" i="6" s="1"/>
  <c r="V191" i="6"/>
  <c r="V213" i="6" s="1"/>
  <c r="W213" i="6" s="1"/>
  <c r="S191" i="6"/>
  <c r="Q191" i="6"/>
  <c r="G36" i="13"/>
  <c r="H36" i="13" s="1"/>
  <c r="AC73" i="5"/>
  <c r="AC95" i="5" s="1"/>
  <c r="Q131" i="5"/>
  <c r="S131" i="5"/>
  <c r="S160" i="5"/>
  <c r="Q160" i="5"/>
  <c r="S44" i="6"/>
  <c r="Q44" i="6"/>
  <c r="S104" i="6"/>
  <c r="Q104" i="6"/>
  <c r="V104" i="6"/>
  <c r="V126" i="6" s="1"/>
  <c r="W126" i="6" s="1"/>
  <c r="P14" i="6"/>
  <c r="K14" i="13" s="1"/>
  <c r="L14" i="13" s="1"/>
  <c r="N14" i="6"/>
  <c r="AC44" i="5"/>
  <c r="P14" i="5"/>
  <c r="N14" i="5"/>
  <c r="S102" i="5"/>
  <c r="I39" i="1"/>
  <c r="E40" i="30" s="1"/>
  <c r="F40" i="30" s="1"/>
  <c r="G40" i="30" s="1"/>
  <c r="H40" i="30" s="1"/>
  <c r="I40" i="30" s="1"/>
  <c r="J40" i="30" s="1"/>
  <c r="Q102" i="5"/>
  <c r="D265" i="4" l="1"/>
  <c r="P15" i="30" s="1"/>
  <c r="P258" i="4"/>
  <c r="P265" i="4" s="1"/>
  <c r="Y240" i="4"/>
  <c r="Z240" i="4" s="1"/>
  <c r="H330" i="4"/>
  <c r="H337" i="4" s="1"/>
  <c r="V66" i="4"/>
  <c r="F258" i="4"/>
  <c r="F265" i="4" s="1"/>
  <c r="W102" i="4"/>
  <c r="F282" i="4"/>
  <c r="F289" i="4" s="1"/>
  <c r="W160" i="4"/>
  <c r="F306" i="4"/>
  <c r="F313" i="4" s="1"/>
  <c r="W73" i="4"/>
  <c r="F270" i="4"/>
  <c r="F277" i="4" s="1"/>
  <c r="W131" i="4"/>
  <c r="F294" i="4"/>
  <c r="F301" i="4" s="1"/>
  <c r="Q240" i="4"/>
  <c r="S240" i="4"/>
  <c r="W240" i="4"/>
  <c r="V153" i="4"/>
  <c r="S66" i="6"/>
  <c r="Q66" i="6"/>
  <c r="AA166" i="7"/>
  <c r="Y184" i="6"/>
  <c r="Z184" i="6" s="1"/>
  <c r="W66" i="6"/>
  <c r="W96" i="6"/>
  <c r="V166" i="7"/>
  <c r="U188" i="7"/>
  <c r="G125" i="30" s="1"/>
  <c r="G123" i="30" s="1"/>
  <c r="I31" i="2"/>
  <c r="W44" i="4"/>
  <c r="Y44" i="4"/>
  <c r="V95" i="4"/>
  <c r="W95" i="4" s="1"/>
  <c r="V182" i="4"/>
  <c r="W182" i="4" s="1"/>
  <c r="S211" i="4"/>
  <c r="W189" i="4"/>
  <c r="V211" i="4"/>
  <c r="W211" i="4" s="1"/>
  <c r="W153" i="4"/>
  <c r="I22" i="13"/>
  <c r="J22" i="13" s="1"/>
  <c r="M36" i="6"/>
  <c r="I36" i="13" s="1"/>
  <c r="J36" i="13" s="1"/>
  <c r="K36" i="6"/>
  <c r="K189" i="13"/>
  <c r="P36" i="5"/>
  <c r="X66" i="5"/>
  <c r="Y66" i="5" s="1"/>
  <c r="Z162" i="6"/>
  <c r="AB162" i="6"/>
  <c r="AE162" i="6" s="1"/>
  <c r="AE184" i="6" s="1"/>
  <c r="Q66" i="4"/>
  <c r="K182" i="13"/>
  <c r="K95" i="13"/>
  <c r="K66" i="13"/>
  <c r="S66" i="4"/>
  <c r="Y95" i="5"/>
  <c r="Y189" i="4"/>
  <c r="H318" i="4" s="1"/>
  <c r="H325" i="4" s="1"/>
  <c r="I72" i="30"/>
  <c r="I45" i="1"/>
  <c r="E46" i="30" s="1"/>
  <c r="F46" i="30" s="1"/>
  <c r="G46" i="30" s="1"/>
  <c r="H46" i="30" s="1"/>
  <c r="I46" i="30" s="1"/>
  <c r="J46" i="30" s="1"/>
  <c r="S182" i="5"/>
  <c r="I43" i="1"/>
  <c r="E44" i="30" s="1"/>
  <c r="F44" i="30" s="1"/>
  <c r="G44" i="30" s="1"/>
  <c r="H44" i="30" s="1"/>
  <c r="I44" i="30" s="1"/>
  <c r="J44" i="30" s="1"/>
  <c r="S95" i="5"/>
  <c r="I37" i="1"/>
  <c r="E38" i="30" s="1"/>
  <c r="F38" i="30" s="1"/>
  <c r="G38" i="30" s="1"/>
  <c r="H38" i="30" s="1"/>
  <c r="I38" i="30" s="1"/>
  <c r="J38" i="30" s="1"/>
  <c r="K102" i="13"/>
  <c r="M102" i="13" s="1"/>
  <c r="Q14" i="5"/>
  <c r="AB218" i="4"/>
  <c r="Z218" i="4"/>
  <c r="I52" i="30"/>
  <c r="J54" i="30"/>
  <c r="J52" i="30" s="1"/>
  <c r="Q95" i="5"/>
  <c r="U106" i="7"/>
  <c r="U46" i="7"/>
  <c r="M14" i="13"/>
  <c r="O73" i="13"/>
  <c r="P73" i="13" s="1"/>
  <c r="O44" i="13"/>
  <c r="P44" i="13" s="1"/>
  <c r="L44" i="13"/>
  <c r="M160" i="13"/>
  <c r="L160" i="13"/>
  <c r="M73" i="13"/>
  <c r="L73" i="13"/>
  <c r="N36" i="5"/>
  <c r="I124" i="13"/>
  <c r="J124" i="13" s="1"/>
  <c r="I211" i="13"/>
  <c r="J211" i="13" s="1"/>
  <c r="Y73" i="4"/>
  <c r="U196" i="7"/>
  <c r="U218" i="7" s="1"/>
  <c r="Y191" i="6"/>
  <c r="W191" i="6"/>
  <c r="U76" i="7"/>
  <c r="U98" i="7" s="1"/>
  <c r="W74" i="6"/>
  <c r="Y74" i="6"/>
  <c r="AD44" i="5"/>
  <c r="AH44" i="5"/>
  <c r="AC131" i="5"/>
  <c r="AC153" i="5" s="1"/>
  <c r="Y131" i="5"/>
  <c r="Y160" i="5"/>
  <c r="AC160" i="5"/>
  <c r="AC182" i="5" s="1"/>
  <c r="Y182" i="5"/>
  <c r="Y124" i="5"/>
  <c r="AC102" i="5"/>
  <c r="AC124" i="5" s="1"/>
  <c r="Y102" i="5"/>
  <c r="AD73" i="5"/>
  <c r="AH73" i="5"/>
  <c r="AH95" i="5" s="1"/>
  <c r="Q182" i="5"/>
  <c r="X14" i="5"/>
  <c r="W104" i="6"/>
  <c r="Y104" i="6"/>
  <c r="W44" i="6"/>
  <c r="Y44" i="6"/>
  <c r="Y66" i="6" s="1"/>
  <c r="Z66" i="6" s="1"/>
  <c r="Q14" i="6"/>
  <c r="S14" i="6"/>
  <c r="S14" i="5"/>
  <c r="K124" i="13"/>
  <c r="S124" i="5"/>
  <c r="Q124" i="5"/>
  <c r="S66" i="5"/>
  <c r="Q66" i="5"/>
  <c r="Y102" i="4"/>
  <c r="Y131" i="4"/>
  <c r="Y160" i="4"/>
  <c r="Y182" i="4" l="1"/>
  <c r="H306" i="4"/>
  <c r="H313" i="4" s="1"/>
  <c r="Y153" i="4"/>
  <c r="Z153" i="4" s="1"/>
  <c r="H294" i="4"/>
  <c r="H301" i="4" s="1"/>
  <c r="Y124" i="4"/>
  <c r="Z124" i="4" s="1"/>
  <c r="H282" i="4"/>
  <c r="H289" i="4" s="1"/>
  <c r="Y95" i="4"/>
  <c r="H270" i="4"/>
  <c r="H277" i="4" s="1"/>
  <c r="AB240" i="4"/>
  <c r="AC240" i="4" s="1"/>
  <c r="J330" i="4"/>
  <c r="J337" i="4" s="1"/>
  <c r="AB44" i="4"/>
  <c r="J258" i="4" s="1"/>
  <c r="J265" i="4" s="1"/>
  <c r="H258" i="4"/>
  <c r="H265" i="4" s="1"/>
  <c r="Z182" i="4"/>
  <c r="V106" i="7"/>
  <c r="U128" i="7"/>
  <c r="G115" i="30" s="1"/>
  <c r="G113" i="30" s="1"/>
  <c r="X166" i="7"/>
  <c r="V188" i="7"/>
  <c r="AA76" i="7"/>
  <c r="AA98" i="7" s="1"/>
  <c r="H110" i="30" s="1"/>
  <c r="H108" i="30" s="1"/>
  <c r="Y96" i="6"/>
  <c r="Z96" i="6" s="1"/>
  <c r="AA196" i="7"/>
  <c r="AA218" i="7" s="1"/>
  <c r="H130" i="30" s="1"/>
  <c r="H128" i="30" s="1"/>
  <c r="H132" i="30" s="1"/>
  <c r="H93" i="30" s="1"/>
  <c r="Y213" i="6"/>
  <c r="Z213" i="6" s="1"/>
  <c r="AC162" i="6"/>
  <c r="AB184" i="6"/>
  <c r="AC184" i="6" s="1"/>
  <c r="AB166" i="7"/>
  <c r="AA188" i="7"/>
  <c r="AA106" i="7"/>
  <c r="Y126" i="6"/>
  <c r="Z126" i="6" s="1"/>
  <c r="V46" i="7"/>
  <c r="U68" i="7"/>
  <c r="G105" i="30" s="1"/>
  <c r="AD153" i="5"/>
  <c r="Z95" i="4"/>
  <c r="Y66" i="4"/>
  <c r="AB189" i="4"/>
  <c r="Y211" i="4"/>
  <c r="Z211" i="4" s="1"/>
  <c r="K22" i="13"/>
  <c r="P36" i="6"/>
  <c r="Q36" i="6" s="1"/>
  <c r="N36" i="6"/>
  <c r="AC66" i="5"/>
  <c r="AD66" i="5" s="1"/>
  <c r="X36" i="5"/>
  <c r="AE44" i="4"/>
  <c r="L258" i="4" s="1"/>
  <c r="L265" i="4" s="1"/>
  <c r="AB66" i="4"/>
  <c r="S95" i="13" s="1"/>
  <c r="AG166" i="7"/>
  <c r="K211" i="13"/>
  <c r="AD95" i="5"/>
  <c r="F34" i="30"/>
  <c r="D24" i="2" s="1"/>
  <c r="W66" i="4"/>
  <c r="O95" i="13"/>
  <c r="P95" i="13" s="1"/>
  <c r="O66" i="13"/>
  <c r="P66" i="13" s="1"/>
  <c r="AA46" i="7"/>
  <c r="AA68" i="7" s="1"/>
  <c r="Z189" i="4"/>
  <c r="L102" i="13"/>
  <c r="J72" i="30"/>
  <c r="G127" i="30"/>
  <c r="G92" i="30" s="1"/>
  <c r="I33" i="1"/>
  <c r="AE218" i="4"/>
  <c r="AC218" i="4"/>
  <c r="AM166" i="7"/>
  <c r="O189" i="13"/>
  <c r="P189" i="13" s="1"/>
  <c r="Q73" i="13"/>
  <c r="R73" i="13" s="1"/>
  <c r="Q44" i="13"/>
  <c r="R44" i="13" s="1"/>
  <c r="M189" i="13"/>
  <c r="L189" i="13"/>
  <c r="M66" i="13"/>
  <c r="L66" i="13"/>
  <c r="M124" i="13"/>
  <c r="L124" i="13"/>
  <c r="M182" i="13"/>
  <c r="L182" i="13"/>
  <c r="M95" i="13"/>
  <c r="L95" i="13"/>
  <c r="Y14" i="5"/>
  <c r="O102" i="13"/>
  <c r="P102" i="13" s="1"/>
  <c r="AB73" i="4"/>
  <c r="Z73" i="4"/>
  <c r="Z44" i="4"/>
  <c r="Z74" i="6"/>
  <c r="AB74" i="6"/>
  <c r="AB96" i="6" s="1"/>
  <c r="G110" i="30"/>
  <c r="V76" i="7"/>
  <c r="V98" i="7" s="1"/>
  <c r="Z191" i="6"/>
  <c r="AB191" i="6"/>
  <c r="AB213" i="6" s="1"/>
  <c r="G130" i="30"/>
  <c r="G128" i="30" s="1"/>
  <c r="V196" i="7"/>
  <c r="V218" i="7" s="1"/>
  <c r="AM44" i="5"/>
  <c r="AI44" i="5"/>
  <c r="AI73" i="5"/>
  <c r="AM73" i="5"/>
  <c r="AM95" i="5" s="1"/>
  <c r="AH131" i="5"/>
  <c r="AH153" i="5" s="1"/>
  <c r="AI153" i="5" s="1"/>
  <c r="AD131" i="5"/>
  <c r="AD182" i="5"/>
  <c r="AH160" i="5"/>
  <c r="AH182" i="5" s="1"/>
  <c r="AD160" i="5"/>
  <c r="AD124" i="5"/>
  <c r="AH102" i="5"/>
  <c r="AH124" i="5" s="1"/>
  <c r="AD102" i="5"/>
  <c r="AC14" i="5"/>
  <c r="Q102" i="13" s="1"/>
  <c r="AH162" i="6"/>
  <c r="AH184" i="6" s="1"/>
  <c r="AF162" i="6"/>
  <c r="AB104" i="6"/>
  <c r="AB126" i="6" s="1"/>
  <c r="Z104" i="6"/>
  <c r="AB44" i="6"/>
  <c r="AB66" i="6" s="1"/>
  <c r="AC66" i="6" s="1"/>
  <c r="Z44" i="6"/>
  <c r="S36" i="5"/>
  <c r="Q36" i="5"/>
  <c r="Z131" i="4"/>
  <c r="AB131" i="4"/>
  <c r="AB160" i="4"/>
  <c r="Z160" i="4"/>
  <c r="AB102" i="4"/>
  <c r="Z102" i="4"/>
  <c r="AB124" i="4" l="1"/>
  <c r="AC124" i="4" s="1"/>
  <c r="J282" i="4"/>
  <c r="J289" i="4" s="1"/>
  <c r="AB182" i="4"/>
  <c r="AC182" i="4" s="1"/>
  <c r="J306" i="4"/>
  <c r="J313" i="4" s="1"/>
  <c r="AB153" i="4"/>
  <c r="AC153" i="4" s="1"/>
  <c r="J294" i="4"/>
  <c r="J301" i="4" s="1"/>
  <c r="AB95" i="4"/>
  <c r="AC95" i="4" s="1"/>
  <c r="J270" i="4"/>
  <c r="J277" i="4" s="1"/>
  <c r="AE240" i="4"/>
  <c r="AF240" i="4" s="1"/>
  <c r="L330" i="4"/>
  <c r="L337" i="4" s="1"/>
  <c r="AE189" i="4"/>
  <c r="L318" i="4" s="1"/>
  <c r="L325" i="4" s="1"/>
  <c r="J318" i="4"/>
  <c r="J325" i="4" s="1"/>
  <c r="Q27" i="30"/>
  <c r="AC96" i="6"/>
  <c r="AB76" i="7"/>
  <c r="AD76" i="7" s="1"/>
  <c r="AD98" i="7" s="1"/>
  <c r="AC189" i="4"/>
  <c r="AC126" i="6"/>
  <c r="AC213" i="6"/>
  <c r="AB196" i="7"/>
  <c r="X46" i="7"/>
  <c r="V68" i="7"/>
  <c r="X188" i="7"/>
  <c r="Y188" i="7" s="1"/>
  <c r="Y166" i="7"/>
  <c r="AH166" i="7"/>
  <c r="AG188" i="7"/>
  <c r="I125" i="30" s="1"/>
  <c r="I123" i="30" s="1"/>
  <c r="AK184" i="6"/>
  <c r="AI184" i="6"/>
  <c r="AN166" i="7"/>
  <c r="AN188" i="7" s="1"/>
  <c r="AM188" i="7"/>
  <c r="AB106" i="7"/>
  <c r="AA128" i="7"/>
  <c r="H115" i="30" s="1"/>
  <c r="H113" i="30" s="1"/>
  <c r="H117" i="30" s="1"/>
  <c r="H90" i="30" s="1"/>
  <c r="AD166" i="7"/>
  <c r="AB188" i="7"/>
  <c r="AF184" i="6"/>
  <c r="X106" i="7"/>
  <c r="AB211" i="4"/>
  <c r="AC211" i="4" s="1"/>
  <c r="S36" i="6"/>
  <c r="K36" i="13"/>
  <c r="M22" i="13"/>
  <c r="L22" i="13"/>
  <c r="AH66" i="5"/>
  <c r="AI66" i="5" s="1"/>
  <c r="AC36" i="5"/>
  <c r="AE211" i="4"/>
  <c r="AH44" i="4"/>
  <c r="AE66" i="4"/>
  <c r="G103" i="30"/>
  <c r="G107" i="30" s="1"/>
  <c r="G88" i="30" s="1"/>
  <c r="H13" i="2"/>
  <c r="E34" i="30"/>
  <c r="Z66" i="4"/>
  <c r="Q66" i="13"/>
  <c r="R66" i="13" s="1"/>
  <c r="Q95" i="13"/>
  <c r="R95" i="13" s="1"/>
  <c r="AB46" i="7"/>
  <c r="AB68" i="7" s="1"/>
  <c r="H105" i="30"/>
  <c r="H125" i="30"/>
  <c r="H123" i="30" s="1"/>
  <c r="H127" i="30" s="1"/>
  <c r="H92" i="30" s="1"/>
  <c r="G132" i="30"/>
  <c r="G93" i="30" s="1"/>
  <c r="G117" i="30"/>
  <c r="G90" i="30" s="1"/>
  <c r="G108" i="30"/>
  <c r="H112" i="30"/>
  <c r="AF218" i="4"/>
  <c r="AH218" i="4"/>
  <c r="AG46" i="7"/>
  <c r="AG106" i="7"/>
  <c r="R102" i="13"/>
  <c r="S44" i="13"/>
  <c r="S73" i="13"/>
  <c r="T73" i="13" s="1"/>
  <c r="M211" i="13"/>
  <c r="L211" i="13"/>
  <c r="Y36" i="5"/>
  <c r="O124" i="13"/>
  <c r="P124" i="13" s="1"/>
  <c r="O211" i="13"/>
  <c r="P211" i="13" s="1"/>
  <c r="Q189" i="13"/>
  <c r="R189" i="13" s="1"/>
  <c r="AC73" i="4"/>
  <c r="AE73" i="4"/>
  <c r="AC44" i="4"/>
  <c r="AG196" i="7"/>
  <c r="AG218" i="7" s="1"/>
  <c r="AE191" i="6"/>
  <c r="AE213" i="6" s="1"/>
  <c r="AF213" i="6" s="1"/>
  <c r="AC191" i="6"/>
  <c r="AG76" i="7"/>
  <c r="AG98" i="7" s="1"/>
  <c r="AC74" i="6"/>
  <c r="AE74" i="6"/>
  <c r="AE96" i="6" s="1"/>
  <c r="AF96" i="6" s="1"/>
  <c r="X196" i="7"/>
  <c r="X218" i="7" s="1"/>
  <c r="Y218" i="7" s="1"/>
  <c r="X76" i="7"/>
  <c r="X98" i="7" s="1"/>
  <c r="Y98" i="7" s="1"/>
  <c r="AN73" i="5"/>
  <c r="AR73" i="5"/>
  <c r="AR95" i="5" s="1"/>
  <c r="AI160" i="5"/>
  <c r="AM160" i="5"/>
  <c r="AM182" i="5" s="1"/>
  <c r="AI182" i="5"/>
  <c r="AR44" i="5"/>
  <c r="AN44" i="5"/>
  <c r="AI124" i="5"/>
  <c r="AM102" i="5"/>
  <c r="AM124" i="5" s="1"/>
  <c r="AI102" i="5"/>
  <c r="AI131" i="5"/>
  <c r="AM131" i="5"/>
  <c r="AM153" i="5" s="1"/>
  <c r="AN153" i="5" s="1"/>
  <c r="AI95" i="5"/>
  <c r="AH14" i="5"/>
  <c r="S102" i="13" s="1"/>
  <c r="T102" i="13" s="1"/>
  <c r="AD14" i="5"/>
  <c r="AC104" i="6"/>
  <c r="AE104" i="6"/>
  <c r="AE126" i="6" s="1"/>
  <c r="AF126" i="6" s="1"/>
  <c r="AK162" i="6"/>
  <c r="AI162" i="6"/>
  <c r="AE44" i="6"/>
  <c r="AE66" i="6" s="1"/>
  <c r="AF66" i="6" s="1"/>
  <c r="AC44" i="6"/>
  <c r="AF189" i="4"/>
  <c r="AH189" i="4"/>
  <c r="N318" i="4" s="1"/>
  <c r="N325" i="4" s="1"/>
  <c r="AC102" i="4"/>
  <c r="AE102" i="4"/>
  <c r="AE131" i="4"/>
  <c r="AC131" i="4"/>
  <c r="AE160" i="4"/>
  <c r="AC160" i="4"/>
  <c r="AE182" i="4" l="1"/>
  <c r="AF182" i="4" s="1"/>
  <c r="L306" i="4"/>
  <c r="L313" i="4" s="1"/>
  <c r="AE153" i="4"/>
  <c r="AF153" i="4" s="1"/>
  <c r="L294" i="4"/>
  <c r="L301" i="4" s="1"/>
  <c r="AE124" i="4"/>
  <c r="AF124" i="4" s="1"/>
  <c r="L282" i="4"/>
  <c r="L289" i="4" s="1"/>
  <c r="AE95" i="4"/>
  <c r="AF95" i="4" s="1"/>
  <c r="L270" i="4"/>
  <c r="L277" i="4" s="1"/>
  <c r="AH240" i="4"/>
  <c r="N330" i="4"/>
  <c r="N337" i="4" s="1"/>
  <c r="AH66" i="4"/>
  <c r="N258" i="4"/>
  <c r="N265" i="4" s="1"/>
  <c r="Q23" i="30"/>
  <c r="Q21" i="30"/>
  <c r="Q19" i="30"/>
  <c r="Q17" i="30"/>
  <c r="AB98" i="7"/>
  <c r="AF211" i="4"/>
  <c r="AP166" i="7"/>
  <c r="AP188" i="7" s="1"/>
  <c r="AE98" i="7"/>
  <c r="AG128" i="7"/>
  <c r="I115" i="30" s="1"/>
  <c r="I113" i="30" s="1"/>
  <c r="I117" i="30" s="1"/>
  <c r="I90" i="30" s="1"/>
  <c r="AG68" i="7"/>
  <c r="I105" i="30" s="1"/>
  <c r="I103" i="30" s="1"/>
  <c r="I107" i="30" s="1"/>
  <c r="AD196" i="7"/>
  <c r="AD218" i="7" s="1"/>
  <c r="AE218" i="7" s="1"/>
  <c r="AB218" i="7"/>
  <c r="AD188" i="7"/>
  <c r="AE188" i="7" s="1"/>
  <c r="AE166" i="7"/>
  <c r="AJ166" i="7"/>
  <c r="AR166" i="7" s="1"/>
  <c r="AR188" i="7" s="1"/>
  <c r="AH188" i="7"/>
  <c r="X68" i="7"/>
  <c r="Y68" i="7" s="1"/>
  <c r="Y46" i="7"/>
  <c r="AB128" i="7"/>
  <c r="AD106" i="7"/>
  <c r="X128" i="7"/>
  <c r="Y128" i="7" s="1"/>
  <c r="Y106" i="7"/>
  <c r="AK240" i="4"/>
  <c r="AI240" i="4"/>
  <c r="AK189" i="4"/>
  <c r="M36" i="13"/>
  <c r="L36" i="13"/>
  <c r="AM66" i="5"/>
  <c r="AN66" i="5" s="1"/>
  <c r="AH36" i="5"/>
  <c r="AH211" i="4"/>
  <c r="AC66" i="4"/>
  <c r="T95" i="13"/>
  <c r="S66" i="13"/>
  <c r="T66" i="13" s="1"/>
  <c r="H103" i="30"/>
  <c r="AD46" i="7"/>
  <c r="AD68" i="7" s="1"/>
  <c r="Y196" i="7"/>
  <c r="Q211" i="13"/>
  <c r="R211" i="13" s="1"/>
  <c r="AD36" i="5"/>
  <c r="AH46" i="7"/>
  <c r="AH68" i="7" s="1"/>
  <c r="H89" i="30"/>
  <c r="I127" i="30"/>
  <c r="I92" i="30" s="1"/>
  <c r="AE76" i="7"/>
  <c r="Y76" i="7"/>
  <c r="G112" i="30"/>
  <c r="G89" i="30" s="1"/>
  <c r="AK218" i="4"/>
  <c r="AI218" i="4"/>
  <c r="AH106" i="7"/>
  <c r="AM106" i="7"/>
  <c r="AM46" i="7"/>
  <c r="U73" i="13"/>
  <c r="V73" i="13" s="1"/>
  <c r="U44" i="13"/>
  <c r="V44" i="13" s="1"/>
  <c r="T44" i="13"/>
  <c r="S189" i="13"/>
  <c r="T189" i="13" s="1"/>
  <c r="Q124" i="13"/>
  <c r="R124" i="13" s="1"/>
  <c r="AF73" i="4"/>
  <c r="AH73" i="4"/>
  <c r="AF44" i="4"/>
  <c r="I130" i="30"/>
  <c r="I128" i="30" s="1"/>
  <c r="AH196" i="7"/>
  <c r="AH218" i="7" s="1"/>
  <c r="AM76" i="7"/>
  <c r="AM98" i="7" s="1"/>
  <c r="AF74" i="6"/>
  <c r="I110" i="30"/>
  <c r="AH76" i="7"/>
  <c r="AH98" i="7" s="1"/>
  <c r="AM196" i="7"/>
  <c r="AM218" i="7" s="1"/>
  <c r="AH191" i="6"/>
  <c r="AH213" i="6" s="1"/>
  <c r="AF191" i="6"/>
  <c r="AN102" i="5"/>
  <c r="AR102" i="5"/>
  <c r="AN124" i="5"/>
  <c r="AN131" i="5"/>
  <c r="AR131" i="5"/>
  <c r="AR153" i="5" s="1"/>
  <c r="AN182" i="5"/>
  <c r="AR160" i="5"/>
  <c r="AR182" i="5" s="1"/>
  <c r="AN160" i="5"/>
  <c r="AS44" i="5"/>
  <c r="AN95" i="5"/>
  <c r="AS73" i="5"/>
  <c r="AI14" i="5"/>
  <c r="AM14" i="5"/>
  <c r="U189" i="13" s="1"/>
  <c r="AF104" i="6"/>
  <c r="AH104" i="6"/>
  <c r="AH126" i="6" s="1"/>
  <c r="F115" i="18"/>
  <c r="AH44" i="6"/>
  <c r="AH66" i="6" s="1"/>
  <c r="AF44" i="6"/>
  <c r="AU73" i="5"/>
  <c r="AU44" i="5"/>
  <c r="AH160" i="4"/>
  <c r="N306" i="4" s="1"/>
  <c r="N313" i="4" s="1"/>
  <c r="AF160" i="4"/>
  <c r="AH102" i="4"/>
  <c r="N282" i="4" s="1"/>
  <c r="N289" i="4" s="1"/>
  <c r="AF102" i="4"/>
  <c r="AF131" i="4"/>
  <c r="AH131" i="4"/>
  <c r="N294" i="4" s="1"/>
  <c r="N301" i="4" s="1"/>
  <c r="AI189" i="4"/>
  <c r="AH95" i="4" l="1"/>
  <c r="N270" i="4"/>
  <c r="N277" i="4" s="1"/>
  <c r="V26" i="30"/>
  <c r="R27" i="30"/>
  <c r="S27" i="30" s="1"/>
  <c r="T27" i="30" s="1"/>
  <c r="U27" i="30" s="1"/>
  <c r="Q25" i="30"/>
  <c r="AS166" i="7"/>
  <c r="AQ166" i="7"/>
  <c r="AE196" i="7"/>
  <c r="AJ106" i="7"/>
  <c r="AJ128" i="7" s="1"/>
  <c r="AH128" i="7"/>
  <c r="AD128" i="7"/>
  <c r="AE128" i="7" s="1"/>
  <c r="AE106" i="7"/>
  <c r="AK126" i="6"/>
  <c r="AI126" i="6"/>
  <c r="AM68" i="7"/>
  <c r="J105" i="30" s="1"/>
  <c r="J103" i="30" s="1"/>
  <c r="J107" i="30" s="1"/>
  <c r="J88" i="30" s="1"/>
  <c r="AE68" i="7"/>
  <c r="AJ188" i="7"/>
  <c r="AK188" i="7" s="1"/>
  <c r="AK166" i="7"/>
  <c r="AK66" i="6"/>
  <c r="AI66" i="6"/>
  <c r="AK213" i="6"/>
  <c r="AI213" i="6"/>
  <c r="AM128" i="7"/>
  <c r="J115" i="30" s="1"/>
  <c r="J113" i="30" s="1"/>
  <c r="AS188" i="7"/>
  <c r="AS153" i="5"/>
  <c r="AU153" i="5"/>
  <c r="AU102" i="5"/>
  <c r="AR124" i="5"/>
  <c r="AS124" i="5" s="1"/>
  <c r="AK211" i="4"/>
  <c r="AI211" i="4"/>
  <c r="V24" i="30" s="1"/>
  <c r="AK102" i="4"/>
  <c r="AH124" i="4"/>
  <c r="AK131" i="4"/>
  <c r="AH153" i="4"/>
  <c r="AK95" i="4"/>
  <c r="AI95" i="4"/>
  <c r="AK160" i="4"/>
  <c r="AH182" i="4"/>
  <c r="AR66" i="5"/>
  <c r="AS66" i="5" s="1"/>
  <c r="AM36" i="5"/>
  <c r="AN36" i="5" s="1"/>
  <c r="AF66" i="4"/>
  <c r="U66" i="13"/>
  <c r="V66" i="13" s="1"/>
  <c r="U95" i="13"/>
  <c r="V95" i="13" s="1"/>
  <c r="AE46" i="7"/>
  <c r="H107" i="30"/>
  <c r="AJ46" i="7"/>
  <c r="AJ68" i="7" s="1"/>
  <c r="AK68" i="7" s="1"/>
  <c r="I88" i="30"/>
  <c r="I132" i="30"/>
  <c r="I93" i="30" s="1"/>
  <c r="I108" i="30"/>
  <c r="AN46" i="7"/>
  <c r="AN68" i="7" s="1"/>
  <c r="J125" i="30"/>
  <c r="J123" i="30" s="1"/>
  <c r="AN106" i="7"/>
  <c r="AN128" i="7" s="1"/>
  <c r="AS95" i="5"/>
  <c r="V189" i="13"/>
  <c r="W44" i="13"/>
  <c r="X44" i="13" s="1"/>
  <c r="W73" i="13"/>
  <c r="AR14" i="5"/>
  <c r="W102" i="13" s="1"/>
  <c r="AI36" i="5"/>
  <c r="S124" i="13"/>
  <c r="T124" i="13" s="1"/>
  <c r="S211" i="13"/>
  <c r="T211" i="13" s="1"/>
  <c r="AN14" i="5"/>
  <c r="U102" i="13"/>
  <c r="V102" i="13" s="1"/>
  <c r="AK73" i="4"/>
  <c r="AI73" i="4"/>
  <c r="AK44" i="4"/>
  <c r="AI44" i="4"/>
  <c r="J110" i="30"/>
  <c r="J130" i="30"/>
  <c r="J128" i="30" s="1"/>
  <c r="J132" i="30" s="1"/>
  <c r="J93" i="30" s="1"/>
  <c r="AN196" i="7"/>
  <c r="AN218" i="7" s="1"/>
  <c r="AK191" i="6"/>
  <c r="AI191" i="6"/>
  <c r="AJ76" i="7"/>
  <c r="AJ98" i="7" s="1"/>
  <c r="AK98" i="7" s="1"/>
  <c r="AJ196" i="7"/>
  <c r="AJ218" i="7" s="1"/>
  <c r="AK218" i="7" s="1"/>
  <c r="AS131" i="5"/>
  <c r="AS160" i="5"/>
  <c r="AS182" i="5"/>
  <c r="AS102" i="5"/>
  <c r="AU160" i="5"/>
  <c r="AU131" i="5"/>
  <c r="AK44" i="6"/>
  <c r="AI44" i="6"/>
  <c r="G115" i="18"/>
  <c r="AK104" i="6"/>
  <c r="AI104" i="6"/>
  <c r="AI102" i="4"/>
  <c r="AI160" i="4"/>
  <c r="AI131" i="4"/>
  <c r="Q15" i="30" l="1"/>
  <c r="V16" i="30"/>
  <c r="R17" i="30"/>
  <c r="S17" i="30" s="1"/>
  <c r="T17" i="30" s="1"/>
  <c r="U17" i="30" s="1"/>
  <c r="R25" i="30"/>
  <c r="S25" i="30" s="1"/>
  <c r="T25" i="30" s="1"/>
  <c r="U25" i="30" s="1"/>
  <c r="AK106" i="7"/>
  <c r="K103" i="30"/>
  <c r="K107" i="30"/>
  <c r="AQ188" i="7"/>
  <c r="J117" i="30"/>
  <c r="K113" i="30"/>
  <c r="AK128" i="7"/>
  <c r="AK124" i="4"/>
  <c r="AI124" i="4"/>
  <c r="AK182" i="4"/>
  <c r="AI182" i="4"/>
  <c r="AK153" i="4"/>
  <c r="AI153" i="4"/>
  <c r="AR36" i="5"/>
  <c r="K93" i="30"/>
  <c r="AI66" i="4"/>
  <c r="V14" i="30" s="1"/>
  <c r="W95" i="13"/>
  <c r="W66" i="13"/>
  <c r="H88" i="30"/>
  <c r="K88" i="30" s="1"/>
  <c r="AK46" i="7"/>
  <c r="AK66" i="4"/>
  <c r="AP46" i="7"/>
  <c r="K128" i="30"/>
  <c r="K132" i="30"/>
  <c r="J127" i="30"/>
  <c r="K123" i="30"/>
  <c r="I112" i="30"/>
  <c r="I89" i="30" s="1"/>
  <c r="AP106" i="7"/>
  <c r="AP128" i="7" s="1"/>
  <c r="Y44" i="13"/>
  <c r="Y73" i="13"/>
  <c r="X73" i="13"/>
  <c r="Y102" i="13"/>
  <c r="X102" i="13"/>
  <c r="W189" i="13"/>
  <c r="AS14" i="5"/>
  <c r="U124" i="13"/>
  <c r="V124" i="13" s="1"/>
  <c r="U211" i="13"/>
  <c r="V211" i="13" s="1"/>
  <c r="AP196" i="7"/>
  <c r="AK76" i="7"/>
  <c r="AK196" i="7"/>
  <c r="AU14" i="5"/>
  <c r="AU182" i="5"/>
  <c r="AU66" i="5"/>
  <c r="AU95" i="5"/>
  <c r="V20" i="30" l="1"/>
  <c r="R21" i="30"/>
  <c r="S21" i="30" s="1"/>
  <c r="T21" i="30" s="1"/>
  <c r="U21" i="30" s="1"/>
  <c r="V22" i="30"/>
  <c r="R23" i="30"/>
  <c r="S23" i="30" s="1"/>
  <c r="T23" i="30" s="1"/>
  <c r="U23" i="30" s="1"/>
  <c r="V18" i="30"/>
  <c r="R19" i="30"/>
  <c r="S19" i="30" s="1"/>
  <c r="T19" i="30" s="1"/>
  <c r="U19" i="30" s="1"/>
  <c r="R15" i="30"/>
  <c r="S15" i="30" s="1"/>
  <c r="T15" i="30" s="1"/>
  <c r="U15" i="30" s="1"/>
  <c r="AS46" i="7"/>
  <c r="AP68" i="7"/>
  <c r="AS196" i="7"/>
  <c r="AP218" i="7"/>
  <c r="AS128" i="7"/>
  <c r="AQ128" i="7"/>
  <c r="K117" i="30"/>
  <c r="J90" i="30"/>
  <c r="K90" i="30" s="1"/>
  <c r="X66" i="13"/>
  <c r="Y66" i="13"/>
  <c r="X95" i="13"/>
  <c r="Y95" i="13"/>
  <c r="AR196" i="7"/>
  <c r="AR218" i="7" s="1"/>
  <c r="AS106" i="7"/>
  <c r="AR106" i="7"/>
  <c r="AR128" i="7" s="1"/>
  <c r="AR46" i="7"/>
  <c r="AR68" i="7" s="1"/>
  <c r="AQ46" i="7"/>
  <c r="K127" i="30"/>
  <c r="J92" i="30"/>
  <c r="K92" i="30" s="1"/>
  <c r="AQ106" i="7"/>
  <c r="Y189" i="13"/>
  <c r="X189" i="13"/>
  <c r="AS36" i="5"/>
  <c r="W124" i="13"/>
  <c r="W211" i="13"/>
  <c r="AQ196" i="7"/>
  <c r="AU124" i="5"/>
  <c r="AS218" i="7" l="1"/>
  <c r="AQ218" i="7"/>
  <c r="AS68" i="7"/>
  <c r="AQ68" i="7"/>
  <c r="Y211" i="13"/>
  <c r="X211" i="13"/>
  <c r="Y124" i="13"/>
  <c r="X124" i="13"/>
  <c r="AU36" i="5"/>
  <c r="E16" i="3" l="1"/>
  <c r="E17" i="3" s="1"/>
  <c r="D13" i="3"/>
  <c r="D16" i="3" s="1"/>
  <c r="D17" i="3" s="1"/>
  <c r="E3" i="3"/>
  <c r="F27" i="3" l="1"/>
  <c r="E27" i="3"/>
  <c r="F16" i="3"/>
  <c r="F17" i="3" s="1"/>
  <c r="G27" i="3"/>
  <c r="D27" i="3"/>
  <c r="H27" i="3"/>
  <c r="F10" i="3"/>
  <c r="G10" i="3"/>
  <c r="D10" i="3"/>
  <c r="H10" i="3"/>
  <c r="E10" i="3"/>
  <c r="E30" i="3"/>
  <c r="E33" i="3" s="1"/>
  <c r="E34" i="3" s="1"/>
  <c r="D30" i="3"/>
  <c r="D33" i="3" s="1"/>
  <c r="D34" i="3" s="1"/>
  <c r="G21" i="1"/>
  <c r="H21" i="1" s="1"/>
  <c r="E9" i="2"/>
  <c r="E14" i="2"/>
  <c r="F14" i="2"/>
  <c r="G14" i="2"/>
  <c r="D14" i="2"/>
  <c r="D11" i="2"/>
  <c r="D12" i="2"/>
  <c r="H108" i="1"/>
  <c r="G108" i="1"/>
  <c r="F108" i="1"/>
  <c r="E108" i="1"/>
  <c r="I21" i="1" l="1"/>
  <c r="G16" i="3"/>
  <c r="G17" i="3" s="1"/>
  <c r="F30" i="3"/>
  <c r="F33" i="3" s="1"/>
  <c r="F34" i="3" s="1"/>
  <c r="H16" i="3"/>
  <c r="H17" i="3" s="1"/>
  <c r="D21" i="2"/>
  <c r="E21" i="2"/>
  <c r="F21" i="2"/>
  <c r="G21" i="2"/>
  <c r="H21" i="2"/>
  <c r="G9" i="2"/>
  <c r="F9" i="2"/>
  <c r="D9" i="2"/>
  <c r="E3" i="2"/>
  <c r="H97" i="1"/>
  <c r="G97" i="1"/>
  <c r="F97" i="1"/>
  <c r="E97" i="1"/>
  <c r="D15" i="2"/>
  <c r="H86" i="1"/>
  <c r="G86" i="1"/>
  <c r="F86" i="1"/>
  <c r="E86" i="1"/>
  <c r="E69" i="1"/>
  <c r="H68" i="1"/>
  <c r="G68" i="1"/>
  <c r="F68" i="1"/>
  <c r="E68" i="1"/>
  <c r="H67" i="1"/>
  <c r="G67" i="1"/>
  <c r="F67" i="1"/>
  <c r="E67" i="1"/>
  <c r="H32" i="1"/>
  <c r="G32" i="1"/>
  <c r="F32" i="1"/>
  <c r="H31" i="1"/>
  <c r="G31" i="1"/>
  <c r="F31" i="1"/>
  <c r="E31" i="1"/>
  <c r="F25" i="1"/>
  <c r="G25" i="1" s="1"/>
  <c r="H25" i="1" s="1"/>
  <c r="I25" i="1" s="1"/>
  <c r="E25" i="30" s="1"/>
  <c r="F25" i="30" s="1"/>
  <c r="G25" i="30" s="1"/>
  <c r="H25" i="30" s="1"/>
  <c r="I25" i="30" s="1"/>
  <c r="J25" i="30" s="1"/>
  <c r="G23" i="1"/>
  <c r="H23" i="1" s="1"/>
  <c r="I23" i="1" s="1"/>
  <c r="E23" i="30" s="1"/>
  <c r="F23" i="30" s="1"/>
  <c r="G23" i="30" s="1"/>
  <c r="H23" i="30" s="1"/>
  <c r="I23" i="30" s="1"/>
  <c r="J23" i="30" s="1"/>
  <c r="H11" i="1"/>
  <c r="G11" i="1"/>
  <c r="F11" i="1"/>
  <c r="E11" i="1"/>
  <c r="E3" i="1"/>
  <c r="D18" i="3" l="1"/>
  <c r="E19" i="30"/>
  <c r="F19" i="30" s="1"/>
  <c r="G19" i="30" s="1"/>
  <c r="H19" i="30" s="1"/>
  <c r="I19" i="30" s="1"/>
  <c r="J19" i="30" s="1"/>
  <c r="E21" i="30"/>
  <c r="F21" i="30" s="1"/>
  <c r="G21" i="30" s="1"/>
  <c r="H21" i="30" s="1"/>
  <c r="I21" i="30" s="1"/>
  <c r="J21" i="30" s="1"/>
  <c r="E17" i="30"/>
  <c r="F17" i="30" s="1"/>
  <c r="G17" i="30" s="1"/>
  <c r="H17" i="30" s="1"/>
  <c r="I17" i="30" s="1"/>
  <c r="J17" i="30" s="1"/>
  <c r="D21" i="3"/>
  <c r="I21" i="2"/>
  <c r="G30" i="3"/>
  <c r="G33" i="3" s="1"/>
  <c r="G34" i="3" s="1"/>
  <c r="H30" i="3"/>
  <c r="H33" i="3" s="1"/>
  <c r="H34" i="3" s="1"/>
  <c r="E13" i="30"/>
  <c r="F13" i="30" s="1"/>
  <c r="G13" i="30" s="1"/>
  <c r="H13" i="30" s="1"/>
  <c r="I13" i="30" s="1"/>
  <c r="J13" i="30" s="1"/>
  <c r="E11" i="2"/>
  <c r="D16" i="2"/>
  <c r="D13" i="2"/>
  <c r="E12" i="2"/>
  <c r="D10" i="2"/>
  <c r="G33" i="1"/>
  <c r="H33" i="1"/>
  <c r="F69" i="1"/>
  <c r="E10" i="2" s="1"/>
  <c r="F33" i="1"/>
  <c r="E15" i="2"/>
  <c r="G69" i="1"/>
  <c r="F10" i="2" s="1"/>
  <c r="D35" i="3" l="1"/>
  <c r="D23" i="3"/>
  <c r="G36" i="30"/>
  <c r="E27" i="30"/>
  <c r="F27" i="30" s="1"/>
  <c r="G27" i="30" s="1"/>
  <c r="H27" i="30" s="1"/>
  <c r="I27" i="30" s="1"/>
  <c r="J27" i="30" s="1"/>
  <c r="F15" i="2"/>
  <c r="G13" i="2"/>
  <c r="F16" i="2"/>
  <c r="F13" i="2"/>
  <c r="F11" i="2"/>
  <c r="E16" i="2"/>
  <c r="E13" i="2"/>
  <c r="F12" i="2"/>
  <c r="H69" i="1"/>
  <c r="G10" i="2" s="1"/>
  <c r="G34" i="30" l="1"/>
  <c r="E24" i="2" s="1"/>
  <c r="H36" i="30"/>
  <c r="G12" i="2"/>
  <c r="G15" i="2"/>
  <c r="G11" i="2"/>
  <c r="G16" i="2"/>
  <c r="I36" i="30" l="1"/>
  <c r="J36" i="30" s="1"/>
  <c r="H34" i="30"/>
  <c r="F24" i="2" s="1"/>
  <c r="E15" i="30"/>
  <c r="F15" i="30" s="1"/>
  <c r="H15" i="2"/>
  <c r="H12" i="2"/>
  <c r="H16" i="2"/>
  <c r="H11" i="2"/>
  <c r="D26" i="2" l="1"/>
  <c r="G15" i="30"/>
  <c r="E23" i="2" s="1"/>
  <c r="D23" i="2"/>
  <c r="J34" i="30"/>
  <c r="H24" i="2" s="1"/>
  <c r="I34" i="30"/>
  <c r="G24" i="2" s="1"/>
  <c r="E26" i="2" l="1"/>
  <c r="H15" i="30"/>
  <c r="F23" i="2" l="1"/>
  <c r="I15" i="30"/>
  <c r="G23" i="2" s="1"/>
  <c r="F26" i="2"/>
  <c r="J15" i="30" l="1"/>
  <c r="H26" i="2" s="1"/>
  <c r="G26" i="2"/>
  <c r="H23" i="2" l="1"/>
  <c r="AL76" i="7" l="1"/>
  <c r="AL15" i="7" s="1"/>
  <c r="AL77" i="7"/>
  <c r="AL16" i="7" s="1"/>
  <c r="AL78" i="7"/>
  <c r="AN78" i="7" s="1"/>
  <c r="AP78" i="7" s="1"/>
  <c r="AQ78" i="7" s="1"/>
  <c r="AL79" i="7"/>
  <c r="AN79" i="7" s="1"/>
  <c r="AL80" i="7"/>
  <c r="AL19" i="7" s="1"/>
  <c r="AL81" i="7"/>
  <c r="AL20" i="7" s="1"/>
  <c r="AL82" i="7"/>
  <c r="AL21" i="7" s="1"/>
  <c r="AL83" i="7"/>
  <c r="AL22" i="7" s="1"/>
  <c r="AL84" i="7"/>
  <c r="AL85" i="7"/>
  <c r="AL24" i="7" s="1"/>
  <c r="AL86" i="7"/>
  <c r="AL87" i="7"/>
  <c r="AL26" i="7" s="1"/>
  <c r="AL88" i="7"/>
  <c r="AL89" i="7"/>
  <c r="AL28" i="7" s="1"/>
  <c r="AL90" i="7"/>
  <c r="AL91" i="7"/>
  <c r="AL30" i="7" s="1"/>
  <c r="AL92" i="7"/>
  <c r="AL93" i="7"/>
  <c r="AL32" i="7" s="1"/>
  <c r="AL94" i="7"/>
  <c r="AL33" i="7" s="1"/>
  <c r="AL95" i="7"/>
  <c r="AL34" i="7" s="1"/>
  <c r="AL96" i="7"/>
  <c r="AL35" i="7" s="1"/>
  <c r="AL97" i="7"/>
  <c r="AL36" i="7" s="1"/>
  <c r="AG14" i="6"/>
  <c r="AG15" i="6"/>
  <c r="AG16" i="6"/>
  <c r="AG17" i="6"/>
  <c r="AG18" i="6"/>
  <c r="AG19" i="6"/>
  <c r="AG20" i="6"/>
  <c r="AG21" i="6"/>
  <c r="AG22" i="6"/>
  <c r="AG23" i="6"/>
  <c r="AG24" i="6"/>
  <c r="AG25" i="6"/>
  <c r="AG26" i="6"/>
  <c r="AG27" i="6"/>
  <c r="AG28" i="6"/>
  <c r="AG29" i="6"/>
  <c r="AG30" i="6"/>
  <c r="AG31" i="6"/>
  <c r="AG32" i="6"/>
  <c r="AG33" i="6"/>
  <c r="AG34" i="6"/>
  <c r="AG35" i="6"/>
  <c r="AH74" i="6"/>
  <c r="AI74" i="6" s="1"/>
  <c r="AJ74" i="6"/>
  <c r="AH75" i="6"/>
  <c r="AI75" i="6" s="1"/>
  <c r="AJ75" i="6"/>
  <c r="AH76" i="6"/>
  <c r="AI76" i="6" s="1"/>
  <c r="AJ76" i="6"/>
  <c r="AH77" i="6"/>
  <c r="AI77" i="6" s="1"/>
  <c r="AJ77" i="6"/>
  <c r="AH78" i="6"/>
  <c r="AI78" i="6" s="1"/>
  <c r="AJ78" i="6"/>
  <c r="AH79" i="6"/>
  <c r="AI79" i="6" s="1"/>
  <c r="AJ79" i="6"/>
  <c r="AH80" i="6"/>
  <c r="AI80" i="6" s="1"/>
  <c r="AJ80" i="6"/>
  <c r="AH81" i="6"/>
  <c r="AI81" i="6" s="1"/>
  <c r="AJ81" i="6"/>
  <c r="AH82" i="6"/>
  <c r="AI82" i="6" s="1"/>
  <c r="AJ82" i="6"/>
  <c r="AH83" i="6"/>
  <c r="AI83" i="6" s="1"/>
  <c r="AJ83" i="6"/>
  <c r="AH84" i="6"/>
  <c r="AI84" i="6" s="1"/>
  <c r="AJ84" i="6"/>
  <c r="AH85" i="6"/>
  <c r="AI85" i="6" s="1"/>
  <c r="AJ85" i="6"/>
  <c r="AH86" i="6"/>
  <c r="AI86" i="6" s="1"/>
  <c r="AJ86" i="6"/>
  <c r="AH87" i="6"/>
  <c r="AI87" i="6" s="1"/>
  <c r="AJ87" i="6"/>
  <c r="AH88" i="6"/>
  <c r="AI88" i="6" s="1"/>
  <c r="AJ88" i="6"/>
  <c r="AH89" i="6"/>
  <c r="AI89" i="6" s="1"/>
  <c r="AJ89" i="6"/>
  <c r="AH90" i="6"/>
  <c r="AI90" i="6" s="1"/>
  <c r="AJ90" i="6"/>
  <c r="AH91" i="6"/>
  <c r="AI91" i="6" s="1"/>
  <c r="AJ91" i="6"/>
  <c r="AH92" i="6"/>
  <c r="AI92" i="6" s="1"/>
  <c r="AJ92" i="6"/>
  <c r="AH93" i="6"/>
  <c r="AI93" i="6" s="1"/>
  <c r="AJ93" i="6"/>
  <c r="AH94" i="6"/>
  <c r="AI94" i="6" s="1"/>
  <c r="AJ94" i="6"/>
  <c r="AH95" i="6"/>
  <c r="AI95" i="6" s="1"/>
  <c r="AJ95" i="6"/>
  <c r="AG96" i="6"/>
  <c r="J73" i="30" s="1"/>
  <c r="J69" i="30" s="1"/>
  <c r="AN81" i="7" l="1"/>
  <c r="AP81" i="7" s="1"/>
  <c r="AK87" i="6"/>
  <c r="AN91" i="7"/>
  <c r="AK90" i="6"/>
  <c r="AK75" i="6"/>
  <c r="AK74" i="6"/>
  <c r="AN93" i="7"/>
  <c r="AP93" i="7" s="1"/>
  <c r="AN87" i="7"/>
  <c r="AP87" i="7" s="1"/>
  <c r="AS87" i="7" s="1"/>
  <c r="AK82" i="6"/>
  <c r="AK91" i="6"/>
  <c r="AK95" i="6"/>
  <c r="AK79" i="6"/>
  <c r="AK94" i="6"/>
  <c r="AK78" i="6"/>
  <c r="AJ96" i="6"/>
  <c r="AK83" i="6"/>
  <c r="AK86" i="6"/>
  <c r="AK89" i="6"/>
  <c r="AK81" i="6"/>
  <c r="AK88" i="6"/>
  <c r="AK80" i="6"/>
  <c r="AH96" i="6"/>
  <c r="AK96" i="6" s="1"/>
  <c r="AK93" i="6"/>
  <c r="AK85" i="6"/>
  <c r="AK77" i="6"/>
  <c r="AK92" i="6"/>
  <c r="AK84" i="6"/>
  <c r="AK76" i="6"/>
  <c r="AG36" i="6"/>
  <c r="H34" i="18" s="1"/>
  <c r="H27" i="2"/>
  <c r="H30" i="2"/>
  <c r="J74" i="30"/>
  <c r="AN97" i="7"/>
  <c r="AN95" i="7"/>
  <c r="AN85" i="7"/>
  <c r="AN83" i="7"/>
  <c r="AN76" i="7"/>
  <c r="AL18" i="7"/>
  <c r="K73" i="30"/>
  <c r="AL98" i="7"/>
  <c r="J109" i="30" s="1"/>
  <c r="J108" i="30" s="1"/>
  <c r="AP91" i="7"/>
  <c r="AQ91" i="7" s="1"/>
  <c r="AN89" i="7"/>
  <c r="AP89" i="7" s="1"/>
  <c r="AN77" i="7"/>
  <c r="AP77" i="7" s="1"/>
  <c r="AL27" i="7"/>
  <c r="AN88" i="7"/>
  <c r="H22" i="18"/>
  <c r="H103" i="18"/>
  <c r="H29" i="18"/>
  <c r="H110" i="18"/>
  <c r="H25" i="18"/>
  <c r="H106" i="18"/>
  <c r="H21" i="18"/>
  <c r="H102" i="18"/>
  <c r="H17" i="18"/>
  <c r="H98" i="18"/>
  <c r="H13" i="18"/>
  <c r="H94" i="18"/>
  <c r="AL31" i="7"/>
  <c r="AN92" i="7"/>
  <c r="AL29" i="7"/>
  <c r="AN90" i="7"/>
  <c r="H30" i="18"/>
  <c r="H111" i="18"/>
  <c r="H18" i="18"/>
  <c r="H99" i="18"/>
  <c r="H33" i="18"/>
  <c r="H114" i="18"/>
  <c r="H32" i="18"/>
  <c r="H113" i="18"/>
  <c r="H28" i="18"/>
  <c r="H109" i="18"/>
  <c r="H24" i="18"/>
  <c r="H105" i="18"/>
  <c r="H20" i="18"/>
  <c r="H101" i="18"/>
  <c r="H16" i="18"/>
  <c r="H97" i="18"/>
  <c r="H93" i="18"/>
  <c r="AL23" i="7"/>
  <c r="AN84" i="7"/>
  <c r="AR78" i="7"/>
  <c r="AS78" i="7"/>
  <c r="H115" i="18"/>
  <c r="H26" i="18"/>
  <c r="H107" i="18"/>
  <c r="H14" i="18"/>
  <c r="H95" i="18"/>
  <c r="H31" i="18"/>
  <c r="H112" i="18"/>
  <c r="H27" i="18"/>
  <c r="H108" i="18"/>
  <c r="H23" i="18"/>
  <c r="H104" i="18"/>
  <c r="H19" i="18"/>
  <c r="H100" i="18"/>
  <c r="H15" i="18"/>
  <c r="H96" i="18"/>
  <c r="AN96" i="7"/>
  <c r="AN94" i="7"/>
  <c r="AL25" i="7"/>
  <c r="AN86" i="7"/>
  <c r="AP79" i="7"/>
  <c r="AL17" i="7"/>
  <c r="AN82" i="7"/>
  <c r="AN80" i="7"/>
  <c r="AI96" i="6" l="1"/>
  <c r="AR91" i="7"/>
  <c r="AS91" i="7"/>
  <c r="AR87" i="7"/>
  <c r="J99" i="30"/>
  <c r="AQ87" i="7"/>
  <c r="AP76" i="7"/>
  <c r="AP97" i="7"/>
  <c r="AL37" i="7"/>
  <c r="AP95" i="7"/>
  <c r="AP83" i="7"/>
  <c r="AP85" i="7"/>
  <c r="AP82" i="7"/>
  <c r="AQ93" i="7"/>
  <c r="AR93" i="7"/>
  <c r="AS93" i="7"/>
  <c r="AQ81" i="7"/>
  <c r="AR81" i="7"/>
  <c r="AS81" i="7"/>
  <c r="AP90" i="7"/>
  <c r="AP92" i="7"/>
  <c r="AQ77" i="7"/>
  <c r="AR77" i="7"/>
  <c r="AS77" i="7"/>
  <c r="AP88" i="7"/>
  <c r="AP80" i="7"/>
  <c r="AP94" i="7"/>
  <c r="AN98" i="7"/>
  <c r="AP86" i="7"/>
  <c r="AQ89" i="7"/>
  <c r="AR89" i="7"/>
  <c r="AS89" i="7"/>
  <c r="AP84" i="7"/>
  <c r="AQ79" i="7"/>
  <c r="AR79" i="7"/>
  <c r="AS79" i="7"/>
  <c r="AP96" i="7"/>
  <c r="J112" i="30"/>
  <c r="K108" i="30"/>
  <c r="AQ95" i="7" l="1"/>
  <c r="AR95" i="7"/>
  <c r="AS95" i="7"/>
  <c r="AS97" i="7"/>
  <c r="AR97" i="7"/>
  <c r="AQ97" i="7"/>
  <c r="AS85" i="7"/>
  <c r="AQ85" i="7"/>
  <c r="AR85" i="7"/>
  <c r="AQ83" i="7"/>
  <c r="AR83" i="7"/>
  <c r="AS83" i="7"/>
  <c r="AQ76" i="7"/>
  <c r="AS76" i="7"/>
  <c r="AR76" i="7"/>
  <c r="K112" i="30"/>
  <c r="J89" i="30"/>
  <c r="K89" i="30" s="1"/>
  <c r="AS96" i="7"/>
  <c r="AQ96" i="7"/>
  <c r="AR96" i="7"/>
  <c r="AS90" i="7"/>
  <c r="AR90" i="7"/>
  <c r="AQ90" i="7"/>
  <c r="AR80" i="7"/>
  <c r="AS80" i="7"/>
  <c r="AQ80" i="7"/>
  <c r="AR82" i="7"/>
  <c r="AS82" i="7"/>
  <c r="AQ82" i="7"/>
  <c r="AS88" i="7"/>
  <c r="AQ88" i="7"/>
  <c r="AR88" i="7"/>
  <c r="AS84" i="7"/>
  <c r="AQ84" i="7"/>
  <c r="AR84" i="7"/>
  <c r="AS86" i="7"/>
  <c r="AQ86" i="7"/>
  <c r="AR86" i="7"/>
  <c r="AS94" i="7"/>
  <c r="AR94" i="7"/>
  <c r="AQ94" i="7"/>
  <c r="AP98" i="7"/>
  <c r="AS92" i="7"/>
  <c r="AQ92" i="7"/>
  <c r="AR92" i="7"/>
  <c r="AR98" i="7" l="1"/>
  <c r="AS98" i="7"/>
  <c r="AQ98" i="7"/>
  <c r="T136" i="7"/>
  <c r="T15" i="7" s="1"/>
  <c r="T137" i="7"/>
  <c r="T16" i="7" s="1"/>
  <c r="T138" i="7"/>
  <c r="T17" i="7" s="1"/>
  <c r="T139" i="7"/>
  <c r="T18" i="7" s="1"/>
  <c r="T140" i="7"/>
  <c r="T19" i="7" s="1"/>
  <c r="T141" i="7"/>
  <c r="T142" i="7"/>
  <c r="T143" i="7"/>
  <c r="T144" i="7"/>
  <c r="T145" i="7"/>
  <c r="T146" i="7"/>
  <c r="T147" i="7"/>
  <c r="T26" i="7" s="1"/>
  <c r="T148" i="7"/>
  <c r="T27" i="7" s="1"/>
  <c r="T149" i="7"/>
  <c r="T28" i="7" s="1"/>
  <c r="T150" i="7"/>
  <c r="T29" i="7" s="1"/>
  <c r="T151" i="7"/>
  <c r="T30" i="7" s="1"/>
  <c r="T152" i="7"/>
  <c r="T31" i="7" s="1"/>
  <c r="T153" i="7"/>
  <c r="T32" i="7" s="1"/>
  <c r="T154" i="7"/>
  <c r="T33" i="7" s="1"/>
  <c r="T155" i="7"/>
  <c r="T34" i="7" s="1"/>
  <c r="T156" i="7"/>
  <c r="T35" i="7" s="1"/>
  <c r="T157" i="7"/>
  <c r="T36" i="7" s="1"/>
  <c r="X14" i="6"/>
  <c r="X15" i="6"/>
  <c r="X16" i="6"/>
  <c r="X17" i="6"/>
  <c r="X18" i="6"/>
  <c r="X19" i="6"/>
  <c r="X20" i="6"/>
  <c r="X21" i="6"/>
  <c r="X22" i="6"/>
  <c r="X23" i="6"/>
  <c r="X24" i="6"/>
  <c r="X25" i="6"/>
  <c r="X26" i="6"/>
  <c r="X27" i="6"/>
  <c r="X28" i="6"/>
  <c r="X29" i="6"/>
  <c r="X30" i="6"/>
  <c r="X31" i="6"/>
  <c r="X32" i="6"/>
  <c r="X33" i="6"/>
  <c r="X34" i="6"/>
  <c r="X35" i="6"/>
  <c r="X155" i="6"/>
  <c r="G77" i="30" s="1"/>
  <c r="X36" i="6" l="1"/>
  <c r="E34" i="18" s="1"/>
  <c r="G69" i="30"/>
  <c r="E30" i="2" s="1"/>
  <c r="E30" i="18"/>
  <c r="E111" i="18"/>
  <c r="E26" i="18"/>
  <c r="E107" i="18"/>
  <c r="E22" i="18"/>
  <c r="E103" i="18"/>
  <c r="E18" i="18"/>
  <c r="E99" i="18"/>
  <c r="E112" i="18"/>
  <c r="E31" i="18"/>
  <c r="E108" i="18"/>
  <c r="E27" i="18"/>
  <c r="E104" i="18"/>
  <c r="E23" i="18"/>
  <c r="E100" i="18"/>
  <c r="E19" i="18"/>
  <c r="E96" i="18"/>
  <c r="E15" i="18"/>
  <c r="T23" i="7"/>
  <c r="E113" i="18"/>
  <c r="E32" i="18"/>
  <c r="E109" i="18"/>
  <c r="E28" i="18"/>
  <c r="E105" i="18"/>
  <c r="E24" i="18"/>
  <c r="E101" i="18"/>
  <c r="E20" i="18"/>
  <c r="E97" i="18"/>
  <c r="E16" i="18"/>
  <c r="E93" i="18"/>
  <c r="E12" i="18"/>
  <c r="T22" i="7"/>
  <c r="E33" i="18"/>
  <c r="E114" i="18"/>
  <c r="E29" i="18"/>
  <c r="E110" i="18"/>
  <c r="E25" i="18"/>
  <c r="E106" i="18"/>
  <c r="E21" i="18"/>
  <c r="E102" i="18"/>
  <c r="E17" i="18"/>
  <c r="E98" i="18"/>
  <c r="E13" i="18"/>
  <c r="E94" i="18"/>
  <c r="T25" i="7"/>
  <c r="T21" i="7"/>
  <c r="E14" i="18"/>
  <c r="E95" i="18"/>
  <c r="T158" i="7"/>
  <c r="G119" i="30" s="1"/>
  <c r="T24" i="7"/>
  <c r="T20" i="7"/>
  <c r="E115" i="18" l="1"/>
  <c r="T37" i="7"/>
  <c r="E27" i="2"/>
  <c r="G99" i="30"/>
  <c r="P136" i="7"/>
  <c r="P15" i="7" s="1"/>
  <c r="P137" i="7"/>
  <c r="P16" i="7" s="1"/>
  <c r="P138" i="7"/>
  <c r="P17" i="7" s="1"/>
  <c r="P139" i="7"/>
  <c r="P18" i="7" s="1"/>
  <c r="P140" i="7"/>
  <c r="P19" i="7" s="1"/>
  <c r="P141" i="7"/>
  <c r="P20" i="7" s="1"/>
  <c r="P142" i="7"/>
  <c r="P21" i="7" s="1"/>
  <c r="P143" i="7"/>
  <c r="P22" i="7" s="1"/>
  <c r="P144" i="7"/>
  <c r="P23" i="7" s="1"/>
  <c r="P145" i="7"/>
  <c r="P24" i="7" s="1"/>
  <c r="P146" i="7"/>
  <c r="P25" i="7" s="1"/>
  <c r="P147" i="7"/>
  <c r="P26" i="7" s="1"/>
  <c r="P148" i="7"/>
  <c r="P27" i="7" s="1"/>
  <c r="P149" i="7"/>
  <c r="P28" i="7" s="1"/>
  <c r="P150" i="7"/>
  <c r="P29" i="7" s="1"/>
  <c r="P151" i="7"/>
  <c r="P30" i="7" s="1"/>
  <c r="P152" i="7"/>
  <c r="P31" i="7" s="1"/>
  <c r="P153" i="7"/>
  <c r="P32" i="7" s="1"/>
  <c r="P154" i="7"/>
  <c r="P33" i="7" s="1"/>
  <c r="P155" i="7"/>
  <c r="P34" i="7" s="1"/>
  <c r="P156" i="7"/>
  <c r="P35" i="7" s="1"/>
  <c r="P157" i="7"/>
  <c r="P36" i="7" s="1"/>
  <c r="U14" i="6"/>
  <c r="U15" i="6"/>
  <c r="AJ15" i="6" s="1"/>
  <c r="U16" i="6"/>
  <c r="AJ16" i="6" s="1"/>
  <c r="U17" i="6"/>
  <c r="U18" i="6"/>
  <c r="AJ18" i="6" s="1"/>
  <c r="U19" i="6"/>
  <c r="U20" i="6"/>
  <c r="AJ20" i="6" s="1"/>
  <c r="U21" i="6"/>
  <c r="AJ21" i="6" s="1"/>
  <c r="U22" i="6"/>
  <c r="U23" i="6"/>
  <c r="AJ23" i="6" s="1"/>
  <c r="U24" i="6"/>
  <c r="AJ24" i="6" s="1"/>
  <c r="U25" i="6"/>
  <c r="AJ25" i="6" s="1"/>
  <c r="U26" i="6"/>
  <c r="AJ26" i="6" s="1"/>
  <c r="U27" i="6"/>
  <c r="AJ27" i="6" s="1"/>
  <c r="U28" i="6"/>
  <c r="AJ28" i="6" s="1"/>
  <c r="U29" i="6"/>
  <c r="AJ29" i="6" s="1"/>
  <c r="U30" i="6"/>
  <c r="U31" i="6"/>
  <c r="AJ31" i="6" s="1"/>
  <c r="U32" i="6"/>
  <c r="U33" i="6"/>
  <c r="AJ33" i="6" s="1"/>
  <c r="U34" i="6"/>
  <c r="AJ34" i="6" s="1"/>
  <c r="U35" i="6"/>
  <c r="V133" i="6"/>
  <c r="W133" i="6" s="1"/>
  <c r="Y133" i="6"/>
  <c r="AA136" i="7" s="1"/>
  <c r="AJ133" i="6"/>
  <c r="V134" i="6"/>
  <c r="Y134" i="6" s="1"/>
  <c r="AA137" i="7" s="1"/>
  <c r="W134" i="6"/>
  <c r="AJ134" i="6"/>
  <c r="V135" i="6"/>
  <c r="W135" i="6" s="1"/>
  <c r="Y135" i="6"/>
  <c r="AA138" i="7" s="1"/>
  <c r="AJ135" i="6"/>
  <c r="V136" i="6"/>
  <c r="U139" i="7" s="1"/>
  <c r="AJ136" i="6"/>
  <c r="V137" i="6"/>
  <c r="W137" i="6" s="1"/>
  <c r="AJ137" i="6"/>
  <c r="V138" i="6"/>
  <c r="Y138" i="6" s="1"/>
  <c r="AA141" i="7" s="1"/>
  <c r="AJ138" i="6"/>
  <c r="V139" i="6"/>
  <c r="U142" i="7" s="1"/>
  <c r="Y139" i="6"/>
  <c r="AA142" i="7" s="1"/>
  <c r="AJ139" i="6"/>
  <c r="V140" i="6"/>
  <c r="W140" i="6" s="1"/>
  <c r="Y140" i="6"/>
  <c r="AA143" i="7" s="1"/>
  <c r="AJ140" i="6"/>
  <c r="V141" i="6"/>
  <c r="U144" i="7" s="1"/>
  <c r="AJ141" i="6"/>
  <c r="V142" i="6"/>
  <c r="Y142" i="6" s="1"/>
  <c r="AA145" i="7" s="1"/>
  <c r="W142" i="6"/>
  <c r="AJ142" i="6"/>
  <c r="V143" i="6"/>
  <c r="W143" i="6" s="1"/>
  <c r="Y143" i="6"/>
  <c r="AA146" i="7" s="1"/>
  <c r="AJ143" i="6"/>
  <c r="V144" i="6"/>
  <c r="U147" i="7" s="1"/>
  <c r="Y144" i="6"/>
  <c r="AA147" i="7" s="1"/>
  <c r="AJ144" i="6"/>
  <c r="V145" i="6"/>
  <c r="U148" i="7" s="1"/>
  <c r="AJ145" i="6"/>
  <c r="V146" i="6"/>
  <c r="U149" i="7" s="1"/>
  <c r="AJ146" i="6"/>
  <c r="V147" i="6"/>
  <c r="U150" i="7" s="1"/>
  <c r="AJ147" i="6"/>
  <c r="V148" i="6"/>
  <c r="U151" i="7" s="1"/>
  <c r="AJ148" i="6"/>
  <c r="V149" i="6"/>
  <c r="U152" i="7" s="1"/>
  <c r="Y149" i="6"/>
  <c r="AA152" i="7" s="1"/>
  <c r="AJ149" i="6"/>
  <c r="V150" i="6"/>
  <c r="U153" i="7" s="1"/>
  <c r="AJ150" i="6"/>
  <c r="V151" i="6"/>
  <c r="U154" i="7" s="1"/>
  <c r="AJ151" i="6"/>
  <c r="V152" i="6"/>
  <c r="U155" i="7" s="1"/>
  <c r="AJ152" i="6"/>
  <c r="V153" i="6"/>
  <c r="U156" i="7" s="1"/>
  <c r="Y153" i="6"/>
  <c r="AA156" i="7" s="1"/>
  <c r="AJ153" i="6"/>
  <c r="V154" i="6"/>
  <c r="U157" i="7" s="1"/>
  <c r="AJ154" i="6"/>
  <c r="U155" i="6"/>
  <c r="F77" i="30" s="1"/>
  <c r="Y154" i="6" l="1"/>
  <c r="AA157" i="7" s="1"/>
  <c r="Y148" i="6"/>
  <c r="AA151" i="7" s="1"/>
  <c r="Y141" i="6"/>
  <c r="AA144" i="7" s="1"/>
  <c r="AB133" i="6"/>
  <c r="AG136" i="7" s="1"/>
  <c r="R154" i="7"/>
  <c r="R33" i="7" s="1"/>
  <c r="R141" i="7"/>
  <c r="R20" i="7" s="1"/>
  <c r="R138" i="7"/>
  <c r="R17" i="7" s="1"/>
  <c r="Y152" i="6"/>
  <c r="AA155" i="7" s="1"/>
  <c r="W144" i="6"/>
  <c r="W138" i="6"/>
  <c r="R149" i="7"/>
  <c r="R28" i="7" s="1"/>
  <c r="R146" i="7"/>
  <c r="R25" i="7" s="1"/>
  <c r="AB141" i="6"/>
  <c r="AG144" i="7" s="1"/>
  <c r="AG23" i="7" s="1"/>
  <c r="F69" i="30"/>
  <c r="D27" i="2" s="1"/>
  <c r="F78" i="30"/>
  <c r="F70" i="30" s="1"/>
  <c r="D22" i="2" s="1"/>
  <c r="Y150" i="6"/>
  <c r="AA153" i="7" s="1"/>
  <c r="AA32" i="7" s="1"/>
  <c r="Y146" i="6"/>
  <c r="AA149" i="7" s="1"/>
  <c r="AA28" i="7" s="1"/>
  <c r="Y145" i="6"/>
  <c r="AA148" i="7" s="1"/>
  <c r="Y136" i="6"/>
  <c r="AA139" i="7" s="1"/>
  <c r="Y151" i="6"/>
  <c r="AA154" i="7" s="1"/>
  <c r="AA33" i="7" s="1"/>
  <c r="Y147" i="6"/>
  <c r="AA150" i="7" s="1"/>
  <c r="AB150" i="7" s="1"/>
  <c r="W146" i="6"/>
  <c r="Y137" i="6"/>
  <c r="AA140" i="7" s="1"/>
  <c r="W136" i="6"/>
  <c r="S149" i="7"/>
  <c r="R147" i="7"/>
  <c r="R26" i="7" s="1"/>
  <c r="R142" i="7"/>
  <c r="R155" i="7"/>
  <c r="R34" i="7" s="1"/>
  <c r="S34" i="7" s="1"/>
  <c r="R150" i="7"/>
  <c r="S141" i="7"/>
  <c r="R139" i="7"/>
  <c r="R18" i="7" s="1"/>
  <c r="S18" i="7" s="1"/>
  <c r="R157" i="7"/>
  <c r="AB153" i="6"/>
  <c r="AB149" i="6"/>
  <c r="AC149" i="6" s="1"/>
  <c r="AB139" i="6"/>
  <c r="AB137" i="6"/>
  <c r="AJ155" i="6"/>
  <c r="AB143" i="6"/>
  <c r="AB135" i="6"/>
  <c r="AE133" i="6"/>
  <c r="AM136" i="7" s="1"/>
  <c r="AN136" i="7" s="1"/>
  <c r="AC141" i="6"/>
  <c r="AC133" i="6"/>
  <c r="D30" i="2"/>
  <c r="K69" i="30"/>
  <c r="G78" i="30"/>
  <c r="Z152" i="6"/>
  <c r="Z150" i="6"/>
  <c r="Z144" i="6"/>
  <c r="Z142" i="6"/>
  <c r="Z140" i="6"/>
  <c r="Z138" i="6"/>
  <c r="Z136" i="6"/>
  <c r="Z134" i="6"/>
  <c r="V35" i="6"/>
  <c r="D30" i="18"/>
  <c r="I30" i="18" s="1"/>
  <c r="D111" i="18"/>
  <c r="I111" i="18" s="1"/>
  <c r="V26" i="6"/>
  <c r="D21" i="18"/>
  <c r="I21" i="18" s="1"/>
  <c r="D102" i="18"/>
  <c r="I102" i="18" s="1"/>
  <c r="D60" i="18"/>
  <c r="D168" i="18"/>
  <c r="AA26" i="7"/>
  <c r="AB147" i="7"/>
  <c r="AA24" i="7"/>
  <c r="AB145" i="7"/>
  <c r="AA22" i="7"/>
  <c r="AB143" i="7"/>
  <c r="AA20" i="7"/>
  <c r="AB141" i="7"/>
  <c r="AA18" i="7"/>
  <c r="AB139" i="7"/>
  <c r="AA16" i="7"/>
  <c r="AB137" i="7"/>
  <c r="D33" i="18"/>
  <c r="I33" i="18" s="1"/>
  <c r="D114" i="18"/>
  <c r="I114" i="18" s="1"/>
  <c r="V30" i="6"/>
  <c r="D24" i="18"/>
  <c r="I24" i="18" s="1"/>
  <c r="D105" i="18"/>
  <c r="I105" i="18" s="1"/>
  <c r="V25" i="6"/>
  <c r="K77" i="30"/>
  <c r="W154" i="6"/>
  <c r="AC153" i="6"/>
  <c r="W152" i="6"/>
  <c r="W150" i="6"/>
  <c r="W148" i="6"/>
  <c r="V33" i="6"/>
  <c r="D28" i="18"/>
  <c r="I28" i="18" s="1"/>
  <c r="D109" i="18"/>
  <c r="I109" i="18" s="1"/>
  <c r="D23" i="18"/>
  <c r="I23" i="18" s="1"/>
  <c r="D104" i="18"/>
  <c r="I104" i="18" s="1"/>
  <c r="AA34" i="7"/>
  <c r="AB155" i="7"/>
  <c r="V157" i="7"/>
  <c r="U36" i="7"/>
  <c r="U32" i="7"/>
  <c r="V153" i="7"/>
  <c r="U28" i="7"/>
  <c r="V149" i="7"/>
  <c r="U26" i="7"/>
  <c r="V147" i="7"/>
  <c r="U145" i="7"/>
  <c r="V23" i="6"/>
  <c r="U143" i="7"/>
  <c r="V21" i="6"/>
  <c r="V19" i="6"/>
  <c r="U141" i="7"/>
  <c r="U18" i="7"/>
  <c r="V139" i="7"/>
  <c r="U137" i="7"/>
  <c r="V15" i="6"/>
  <c r="AG15" i="7"/>
  <c r="AH136" i="7"/>
  <c r="D31" i="18"/>
  <c r="I31" i="18" s="1"/>
  <c r="D112" i="18"/>
  <c r="I112" i="18" s="1"/>
  <c r="V28" i="6"/>
  <c r="V20" i="6"/>
  <c r="D58" i="18"/>
  <c r="D166" i="18"/>
  <c r="AB157" i="7"/>
  <c r="AA36" i="7"/>
  <c r="U34" i="7"/>
  <c r="V155" i="7"/>
  <c r="U30" i="7"/>
  <c r="V151" i="7"/>
  <c r="Z153" i="6"/>
  <c r="Z151" i="6"/>
  <c r="Z149" i="6"/>
  <c r="Z145" i="6"/>
  <c r="Z143" i="6"/>
  <c r="Z141" i="6"/>
  <c r="Z139" i="6"/>
  <c r="Z137" i="6"/>
  <c r="Z135" i="6"/>
  <c r="Z133" i="6"/>
  <c r="U36" i="6"/>
  <c r="V31" i="6"/>
  <c r="D26" i="18"/>
  <c r="I26" i="18" s="1"/>
  <c r="D107" i="18"/>
  <c r="I107" i="18" s="1"/>
  <c r="V17" i="6"/>
  <c r="AA30" i="7"/>
  <c r="AB151" i="7"/>
  <c r="AA35" i="7"/>
  <c r="AB156" i="7"/>
  <c r="AA31" i="7"/>
  <c r="AB152" i="7"/>
  <c r="AA27" i="7"/>
  <c r="AB148" i="7"/>
  <c r="AA25" i="7"/>
  <c r="AB146" i="7"/>
  <c r="AA23" i="7"/>
  <c r="AB144" i="7"/>
  <c r="AA21" i="7"/>
  <c r="AB142" i="7"/>
  <c r="AA19" i="7"/>
  <c r="AB140" i="7"/>
  <c r="AA17" i="7"/>
  <c r="AB138" i="7"/>
  <c r="AA15" i="7"/>
  <c r="AB136" i="7"/>
  <c r="V34" i="6"/>
  <c r="AJ32" i="6"/>
  <c r="D29" i="18"/>
  <c r="I29" i="18" s="1"/>
  <c r="D110" i="18"/>
  <c r="I110" i="18" s="1"/>
  <c r="V22" i="6"/>
  <c r="D12" i="18"/>
  <c r="I12" i="18" s="1"/>
  <c r="D93" i="18"/>
  <c r="I93" i="18" s="1"/>
  <c r="AJ14" i="6"/>
  <c r="V155" i="6"/>
  <c r="W155" i="6" s="1"/>
  <c r="W153" i="6"/>
  <c r="W151" i="6"/>
  <c r="W149" i="6"/>
  <c r="W147" i="6"/>
  <c r="W145" i="6"/>
  <c r="W141" i="6"/>
  <c r="W139" i="6"/>
  <c r="AJ35" i="6"/>
  <c r="D32" i="18"/>
  <c r="I32" i="18" s="1"/>
  <c r="D113" i="18"/>
  <c r="I113" i="18" s="1"/>
  <c r="V29" i="6"/>
  <c r="V27" i="6"/>
  <c r="D20" i="18"/>
  <c r="I20" i="18" s="1"/>
  <c r="D101" i="18"/>
  <c r="I101" i="18" s="1"/>
  <c r="AJ22" i="6"/>
  <c r="AB154" i="6"/>
  <c r="U35" i="7"/>
  <c r="V156" i="7"/>
  <c r="AB152" i="6"/>
  <c r="U33" i="7"/>
  <c r="V154" i="7"/>
  <c r="U31" i="7"/>
  <c r="V152" i="7"/>
  <c r="AB148" i="6"/>
  <c r="U29" i="7"/>
  <c r="V150" i="7"/>
  <c r="U27" i="7"/>
  <c r="V148" i="7"/>
  <c r="AB144" i="6"/>
  <c r="U146" i="7"/>
  <c r="V24" i="6"/>
  <c r="AB142" i="6"/>
  <c r="U23" i="7"/>
  <c r="V144" i="7"/>
  <c r="AB140" i="6"/>
  <c r="U21" i="7"/>
  <c r="V142" i="7"/>
  <c r="AB138" i="6"/>
  <c r="U140" i="7"/>
  <c r="V18" i="6"/>
  <c r="AB136" i="6"/>
  <c r="U138" i="7"/>
  <c r="V16" i="6"/>
  <c r="AB134" i="6"/>
  <c r="AH133" i="6"/>
  <c r="U136" i="7"/>
  <c r="V14" i="6"/>
  <c r="V32" i="6"/>
  <c r="AJ30" i="6"/>
  <c r="D27" i="18"/>
  <c r="I27" i="18" s="1"/>
  <c r="D108" i="18"/>
  <c r="I108" i="18" s="1"/>
  <c r="D25" i="18"/>
  <c r="I25" i="18" s="1"/>
  <c r="D106" i="18"/>
  <c r="I106" i="18" s="1"/>
  <c r="D17" i="18"/>
  <c r="I17" i="18" s="1"/>
  <c r="D98" i="18"/>
  <c r="I98" i="18" s="1"/>
  <c r="D59" i="18"/>
  <c r="D167" i="18"/>
  <c r="S154" i="7"/>
  <c r="R151" i="7"/>
  <c r="D51" i="18"/>
  <c r="D159" i="18"/>
  <c r="S146" i="7"/>
  <c r="R143" i="7"/>
  <c r="D43" i="18"/>
  <c r="D151" i="18"/>
  <c r="S138" i="7"/>
  <c r="S33" i="7"/>
  <c r="O178" i="13"/>
  <c r="P178" i="13" s="1"/>
  <c r="D54" i="18"/>
  <c r="D162" i="18"/>
  <c r="S25" i="7"/>
  <c r="O170" i="13"/>
  <c r="P170" i="13" s="1"/>
  <c r="D46" i="18"/>
  <c r="D154" i="18"/>
  <c r="O162" i="13"/>
  <c r="P162" i="13" s="1"/>
  <c r="S17" i="7"/>
  <c r="D15" i="18"/>
  <c r="I15" i="18" s="1"/>
  <c r="D96" i="18"/>
  <c r="I96" i="18" s="1"/>
  <c r="D57" i="18"/>
  <c r="D165" i="18"/>
  <c r="O173" i="13"/>
  <c r="P173" i="13" s="1"/>
  <c r="S28" i="7"/>
  <c r="D49" i="18"/>
  <c r="D157" i="18"/>
  <c r="S20" i="7"/>
  <c r="O165" i="13"/>
  <c r="P165" i="13" s="1"/>
  <c r="D41" i="18"/>
  <c r="D149" i="18"/>
  <c r="P37" i="7"/>
  <c r="D18" i="18"/>
  <c r="I18" i="18" s="1"/>
  <c r="D99" i="18"/>
  <c r="I99" i="18" s="1"/>
  <c r="S155" i="7"/>
  <c r="R152" i="7"/>
  <c r="D52" i="18"/>
  <c r="D160" i="18"/>
  <c r="S147" i="7"/>
  <c r="R144" i="7"/>
  <c r="D44" i="18"/>
  <c r="D152" i="18"/>
  <c r="S139" i="7"/>
  <c r="R136" i="7"/>
  <c r="D13" i="18"/>
  <c r="I13" i="18" s="1"/>
  <c r="D94" i="18"/>
  <c r="I94" i="18" s="1"/>
  <c r="D55" i="18"/>
  <c r="D163" i="18"/>
  <c r="O171" i="13"/>
  <c r="P171" i="13" s="1"/>
  <c r="S26" i="7"/>
  <c r="D47" i="18"/>
  <c r="D155" i="18"/>
  <c r="D39" i="18"/>
  <c r="D147" i="18"/>
  <c r="AJ19" i="6"/>
  <c r="D16" i="18"/>
  <c r="I16" i="18" s="1"/>
  <c r="D97" i="18"/>
  <c r="I97" i="18" s="1"/>
  <c r="D50" i="18"/>
  <c r="D158" i="18"/>
  <c r="D42" i="18"/>
  <c r="D150" i="18"/>
  <c r="D19" i="18"/>
  <c r="I19" i="18" s="1"/>
  <c r="D100" i="18"/>
  <c r="I100" i="18" s="1"/>
  <c r="P158" i="7"/>
  <c r="F119" i="30" s="1"/>
  <c r="R153" i="7"/>
  <c r="D53" i="18"/>
  <c r="D161" i="18"/>
  <c r="R145" i="7"/>
  <c r="D45" i="18"/>
  <c r="D153" i="18"/>
  <c r="R137" i="7"/>
  <c r="D22" i="18"/>
  <c r="I22" i="18" s="1"/>
  <c r="D103" i="18"/>
  <c r="I103" i="18" s="1"/>
  <c r="AJ17" i="6"/>
  <c r="D14" i="18"/>
  <c r="I14" i="18" s="1"/>
  <c r="D95" i="18"/>
  <c r="I95" i="18" s="1"/>
  <c r="R156" i="7"/>
  <c r="D56" i="18"/>
  <c r="D164" i="18"/>
  <c r="R148" i="7"/>
  <c r="D48" i="18"/>
  <c r="D156" i="18"/>
  <c r="R140" i="7"/>
  <c r="D40" i="18"/>
  <c r="D148" i="18"/>
  <c r="AA29" i="7" l="1"/>
  <c r="AH144" i="7"/>
  <c r="Z154" i="6"/>
  <c r="AB145" i="6"/>
  <c r="Z148" i="6"/>
  <c r="O179" i="13"/>
  <c r="P179" i="13" s="1"/>
  <c r="AM15" i="7"/>
  <c r="AF133" i="6"/>
  <c r="AE141" i="6"/>
  <c r="AB154" i="7"/>
  <c r="AB33" i="7" s="1"/>
  <c r="AB153" i="7"/>
  <c r="AB151" i="6"/>
  <c r="AC151" i="6" s="1"/>
  <c r="AB150" i="6"/>
  <c r="AC150" i="6" s="1"/>
  <c r="AB146" i="6"/>
  <c r="AE146" i="6" s="1"/>
  <c r="AA158" i="7"/>
  <c r="H120" i="30" s="1"/>
  <c r="Z147" i="6"/>
  <c r="Y155" i="6"/>
  <c r="AB147" i="6"/>
  <c r="AC147" i="6" s="1"/>
  <c r="AB149" i="7"/>
  <c r="Z146" i="6"/>
  <c r="R21" i="7"/>
  <c r="S142" i="7"/>
  <c r="O163" i="13"/>
  <c r="P163" i="13" s="1"/>
  <c r="R36" i="7"/>
  <c r="S157" i="7"/>
  <c r="R29" i="7"/>
  <c r="S150" i="7"/>
  <c r="AG140" i="7"/>
  <c r="AC137" i="6"/>
  <c r="AE137" i="6"/>
  <c r="AG148" i="7"/>
  <c r="AC145" i="6"/>
  <c r="AE145" i="6"/>
  <c r="AG138" i="7"/>
  <c r="AC135" i="6"/>
  <c r="AE135" i="6"/>
  <c r="AG152" i="7"/>
  <c r="AE149" i="6"/>
  <c r="AG142" i="7"/>
  <c r="AE139" i="6"/>
  <c r="AC139" i="6"/>
  <c r="AG154" i="7"/>
  <c r="AE151" i="6"/>
  <c r="AG146" i="7"/>
  <c r="AC143" i="6"/>
  <c r="AE143" i="6"/>
  <c r="AG156" i="7"/>
  <c r="AE153" i="6"/>
  <c r="U17" i="7"/>
  <c r="V138" i="7"/>
  <c r="U25" i="7"/>
  <c r="V146" i="7"/>
  <c r="AB19" i="7"/>
  <c r="AD140" i="7"/>
  <c r="AB27" i="7"/>
  <c r="AD148" i="7"/>
  <c r="AB35" i="7"/>
  <c r="AD156" i="7"/>
  <c r="AB36" i="7"/>
  <c r="AD157" i="7"/>
  <c r="AH23" i="7"/>
  <c r="AJ144" i="7"/>
  <c r="V32" i="7"/>
  <c r="X153" i="7"/>
  <c r="AD155" i="7"/>
  <c r="AB34" i="7"/>
  <c r="O30" i="13"/>
  <c r="P30" i="13" s="1"/>
  <c r="Y30" i="6"/>
  <c r="W30" i="6"/>
  <c r="R15" i="7"/>
  <c r="R158" i="7"/>
  <c r="S158" i="7" s="1"/>
  <c r="S136" i="7"/>
  <c r="AB32" i="7"/>
  <c r="AD153" i="7"/>
  <c r="O31" i="13"/>
  <c r="P31" i="13" s="1"/>
  <c r="W31" i="6"/>
  <c r="Y31" i="6"/>
  <c r="V34" i="7"/>
  <c r="X155" i="7"/>
  <c r="O33" i="13"/>
  <c r="P33" i="13" s="1"/>
  <c r="W33" i="6"/>
  <c r="Y33" i="6"/>
  <c r="R32" i="7"/>
  <c r="S153" i="7"/>
  <c r="R31" i="7"/>
  <c r="S152" i="7"/>
  <c r="O32" i="13"/>
  <c r="P32" i="13" s="1"/>
  <c r="W32" i="6"/>
  <c r="Y32" i="6"/>
  <c r="AG139" i="7"/>
  <c r="AC136" i="6"/>
  <c r="AE136" i="6"/>
  <c r="AG143" i="7"/>
  <c r="AC140" i="6"/>
  <c r="AE140" i="6"/>
  <c r="AG147" i="7"/>
  <c r="AC144" i="6"/>
  <c r="AE144" i="6"/>
  <c r="AG151" i="7"/>
  <c r="AC148" i="6"/>
  <c r="AE148" i="6"/>
  <c r="AG155" i="7"/>
  <c r="AC152" i="6"/>
  <c r="AE152" i="6"/>
  <c r="O34" i="13"/>
  <c r="P34" i="13" s="1"/>
  <c r="W34" i="6"/>
  <c r="Y34" i="6"/>
  <c r="AB21" i="7"/>
  <c r="AD142" i="7"/>
  <c r="AB29" i="7"/>
  <c r="AD150" i="7"/>
  <c r="AB30" i="7"/>
  <c r="AD151" i="7"/>
  <c r="D34" i="18"/>
  <c r="I34" i="18" s="1"/>
  <c r="D115" i="18"/>
  <c r="I115" i="18" s="1"/>
  <c r="O15" i="13"/>
  <c r="P15" i="13" s="1"/>
  <c r="W15" i="6"/>
  <c r="Y15" i="6"/>
  <c r="U20" i="7"/>
  <c r="V141" i="7"/>
  <c r="O23" i="13"/>
  <c r="P23" i="13" s="1"/>
  <c r="W23" i="6"/>
  <c r="Y23" i="6"/>
  <c r="V28" i="7"/>
  <c r="X149" i="7"/>
  <c r="AB18" i="7"/>
  <c r="AD139" i="7"/>
  <c r="AB22" i="7"/>
  <c r="AD143" i="7"/>
  <c r="AB26" i="7"/>
  <c r="AD147" i="7"/>
  <c r="O26" i="13"/>
  <c r="P26" i="13" s="1"/>
  <c r="W26" i="6"/>
  <c r="Y26" i="6"/>
  <c r="R27" i="7"/>
  <c r="S148" i="7"/>
  <c r="F118" i="30"/>
  <c r="F99" i="30"/>
  <c r="R30" i="7"/>
  <c r="S151" i="7"/>
  <c r="O14" i="13"/>
  <c r="P14" i="13" s="1"/>
  <c r="W14" i="6"/>
  <c r="Y14" i="6"/>
  <c r="V36" i="6"/>
  <c r="O18" i="13"/>
  <c r="P18" i="13" s="1"/>
  <c r="W18" i="6"/>
  <c r="Y18" i="6"/>
  <c r="V23" i="7"/>
  <c r="X144" i="7"/>
  <c r="V27" i="7"/>
  <c r="X148" i="7"/>
  <c r="V31" i="7"/>
  <c r="X152" i="7"/>
  <c r="V35" i="7"/>
  <c r="X156" i="7"/>
  <c r="AJ36" i="6"/>
  <c r="AB15" i="7"/>
  <c r="AD136" i="7"/>
  <c r="O20" i="13"/>
  <c r="P20" i="13" s="1"/>
  <c r="Y20" i="6"/>
  <c r="W20" i="6"/>
  <c r="U16" i="7"/>
  <c r="V137" i="7"/>
  <c r="O19" i="13"/>
  <c r="P19" i="13" s="1"/>
  <c r="W19" i="6"/>
  <c r="Y19" i="6"/>
  <c r="U24" i="7"/>
  <c r="V145" i="7"/>
  <c r="AN15" i="7"/>
  <c r="AP136" i="7"/>
  <c r="R16" i="7"/>
  <c r="S137" i="7"/>
  <c r="U15" i="7"/>
  <c r="U158" i="7"/>
  <c r="G120" i="30" s="1"/>
  <c r="V136" i="7"/>
  <c r="U19" i="7"/>
  <c r="V140" i="7"/>
  <c r="O27" i="13"/>
  <c r="P27" i="13" s="1"/>
  <c r="W27" i="6"/>
  <c r="Y27" i="6"/>
  <c r="H100" i="30"/>
  <c r="H118" i="30"/>
  <c r="AB23" i="7"/>
  <c r="AD144" i="7"/>
  <c r="AB31" i="7"/>
  <c r="AD152" i="7"/>
  <c r="O28" i="13"/>
  <c r="P28" i="13" s="1"/>
  <c r="W28" i="6"/>
  <c r="Y28" i="6"/>
  <c r="G70" i="30"/>
  <c r="E22" i="2" s="1"/>
  <c r="H78" i="30"/>
  <c r="R23" i="7"/>
  <c r="S144" i="7"/>
  <c r="AI133" i="6"/>
  <c r="AK133" i="6"/>
  <c r="O29" i="13"/>
  <c r="P29" i="13" s="1"/>
  <c r="W29" i="6"/>
  <c r="Y29" i="6"/>
  <c r="AA37" i="7"/>
  <c r="AB28" i="7"/>
  <c r="AD149" i="7"/>
  <c r="X157" i="7"/>
  <c r="V36" i="7"/>
  <c r="O25" i="13"/>
  <c r="P25" i="13" s="1"/>
  <c r="Y25" i="6"/>
  <c r="W25" i="6"/>
  <c r="O35" i="13"/>
  <c r="P35" i="13" s="1"/>
  <c r="W35" i="6"/>
  <c r="Y35" i="6"/>
  <c r="I27" i="2"/>
  <c r="I30" i="2"/>
  <c r="R19" i="7"/>
  <c r="S140" i="7"/>
  <c r="R35" i="7"/>
  <c r="S156" i="7"/>
  <c r="D61" i="18"/>
  <c r="D169" i="18"/>
  <c r="R22" i="7"/>
  <c r="S143" i="7"/>
  <c r="AG137" i="7"/>
  <c r="AC134" i="6"/>
  <c r="AE134" i="6"/>
  <c r="AG141" i="7"/>
  <c r="AC138" i="6"/>
  <c r="AE138" i="6"/>
  <c r="AG145" i="7"/>
  <c r="AC142" i="6"/>
  <c r="AE142" i="6"/>
  <c r="AC146" i="6"/>
  <c r="AG157" i="7"/>
  <c r="AC154" i="6"/>
  <c r="AE154" i="6"/>
  <c r="O22" i="13"/>
  <c r="P22" i="13" s="1"/>
  <c r="W22" i="6"/>
  <c r="Y22" i="6"/>
  <c r="AB17" i="7"/>
  <c r="AD138" i="7"/>
  <c r="AB25" i="7"/>
  <c r="AD146" i="7"/>
  <c r="O17" i="13"/>
  <c r="P17" i="13" s="1"/>
  <c r="Y17" i="6"/>
  <c r="W17" i="6"/>
  <c r="Z155" i="6"/>
  <c r="V18" i="7"/>
  <c r="X139" i="7"/>
  <c r="O21" i="13"/>
  <c r="P21" i="13" s="1"/>
  <c r="Y21" i="6"/>
  <c r="W21" i="6"/>
  <c r="V26" i="7"/>
  <c r="X147" i="7"/>
  <c r="AB16" i="7"/>
  <c r="AD137" i="7"/>
  <c r="AB20" i="7"/>
  <c r="AD141" i="7"/>
  <c r="AB24" i="7"/>
  <c r="AD145" i="7"/>
  <c r="R24" i="7"/>
  <c r="S145" i="7"/>
  <c r="O16" i="13"/>
  <c r="P16" i="13" s="1"/>
  <c r="W16" i="6"/>
  <c r="Y16" i="6"/>
  <c r="V21" i="7"/>
  <c r="X142" i="7"/>
  <c r="O24" i="13"/>
  <c r="P24" i="13" s="1"/>
  <c r="W24" i="6"/>
  <c r="Y24" i="6"/>
  <c r="V29" i="7"/>
  <c r="X150" i="7"/>
  <c r="V33" i="7"/>
  <c r="X154" i="7"/>
  <c r="V30" i="7"/>
  <c r="X151" i="7"/>
  <c r="AH15" i="7"/>
  <c r="AJ136" i="7"/>
  <c r="U22" i="7"/>
  <c r="V143" i="7"/>
  <c r="AG149" i="7" l="1"/>
  <c r="AM144" i="7"/>
  <c r="AH141" i="6"/>
  <c r="AF141" i="6"/>
  <c r="AD154" i="7"/>
  <c r="AE154" i="7" s="1"/>
  <c r="AG153" i="7"/>
  <c r="AH153" i="7" s="1"/>
  <c r="AE147" i="6"/>
  <c r="AM150" i="7" s="1"/>
  <c r="AB158" i="7"/>
  <c r="AG150" i="7"/>
  <c r="AH150" i="7" s="1"/>
  <c r="AE150" i="6"/>
  <c r="AB155" i="6"/>
  <c r="AC155" i="6" s="1"/>
  <c r="O166" i="13"/>
  <c r="P166" i="13" s="1"/>
  <c r="S21" i="7"/>
  <c r="S29" i="7"/>
  <c r="O174" i="13"/>
  <c r="P174" i="13" s="1"/>
  <c r="O181" i="13"/>
  <c r="P181" i="13" s="1"/>
  <c r="S36" i="7"/>
  <c r="AM156" i="7"/>
  <c r="AF153" i="6"/>
  <c r="AH153" i="6"/>
  <c r="AM142" i="7"/>
  <c r="AF139" i="6"/>
  <c r="AH139" i="6"/>
  <c r="AG29" i="7"/>
  <c r="AG35" i="7"/>
  <c r="AH156" i="7"/>
  <c r="AH142" i="7"/>
  <c r="AG21" i="7"/>
  <c r="AM148" i="7"/>
  <c r="AF145" i="6"/>
  <c r="AH145" i="6"/>
  <c r="AG31" i="7"/>
  <c r="AH152" i="7"/>
  <c r="AG27" i="7"/>
  <c r="AH148" i="7"/>
  <c r="AM152" i="7"/>
  <c r="AF149" i="6"/>
  <c r="AH149" i="6"/>
  <c r="AH146" i="7"/>
  <c r="AG25" i="7"/>
  <c r="AM138" i="7"/>
  <c r="AH135" i="6"/>
  <c r="AF135" i="6"/>
  <c r="AM140" i="7"/>
  <c r="AF137" i="6"/>
  <c r="AH137" i="6"/>
  <c r="AM154" i="7"/>
  <c r="AH151" i="6"/>
  <c r="AF151" i="6"/>
  <c r="AM146" i="7"/>
  <c r="AH143" i="6"/>
  <c r="AF143" i="6"/>
  <c r="AG33" i="7"/>
  <c r="AH154" i="7"/>
  <c r="AG17" i="7"/>
  <c r="AH138" i="7"/>
  <c r="AG19" i="7"/>
  <c r="AH140" i="7"/>
  <c r="F42" i="18"/>
  <c r="F150" i="18"/>
  <c r="O160" i="13"/>
  <c r="P160" i="13" s="1"/>
  <c r="S15" i="7"/>
  <c r="R37" i="7"/>
  <c r="X33" i="7"/>
  <c r="Y154" i="7"/>
  <c r="F48" i="18"/>
  <c r="F156" i="18"/>
  <c r="AD17" i="7"/>
  <c r="AM153" i="7"/>
  <c r="AF150" i="6"/>
  <c r="AH150" i="6"/>
  <c r="AG24" i="7"/>
  <c r="AH145" i="7"/>
  <c r="S35" i="7"/>
  <c r="O180" i="13"/>
  <c r="P180" i="13" s="1"/>
  <c r="F52" i="18"/>
  <c r="F160" i="18"/>
  <c r="H98" i="30"/>
  <c r="H122" i="30"/>
  <c r="G100" i="30"/>
  <c r="G118" i="30"/>
  <c r="X35" i="7"/>
  <c r="Y156" i="7"/>
  <c r="Q18" i="13"/>
  <c r="R18" i="13" s="1"/>
  <c r="AB18" i="6"/>
  <c r="Z18" i="6"/>
  <c r="AD29" i="7"/>
  <c r="AE150" i="7"/>
  <c r="AM143" i="7"/>
  <c r="AF140" i="6"/>
  <c r="AH140" i="6"/>
  <c r="AD32" i="7"/>
  <c r="AE153" i="7"/>
  <c r="G47" i="18"/>
  <c r="G155" i="18"/>
  <c r="F51" i="18"/>
  <c r="F159" i="18"/>
  <c r="AD24" i="7"/>
  <c r="F47" i="18"/>
  <c r="F155" i="18"/>
  <c r="V16" i="7"/>
  <c r="X137" i="7"/>
  <c r="AE137" i="7" s="1"/>
  <c r="F54" i="18"/>
  <c r="F162" i="18"/>
  <c r="AM155" i="7"/>
  <c r="AF152" i="6"/>
  <c r="AH152" i="6"/>
  <c r="Q33" i="13"/>
  <c r="R33" i="13" s="1"/>
  <c r="Z33" i="6"/>
  <c r="AB33" i="6"/>
  <c r="Q16" i="13"/>
  <c r="R16" i="13" s="1"/>
  <c r="Z16" i="6"/>
  <c r="AB16" i="6"/>
  <c r="AM141" i="7"/>
  <c r="AF138" i="6"/>
  <c r="AH138" i="6"/>
  <c r="U37" i="7"/>
  <c r="E59" i="18"/>
  <c r="E167" i="18"/>
  <c r="S30" i="7"/>
  <c r="O175" i="13"/>
  <c r="P175" i="13" s="1"/>
  <c r="Q15" i="13"/>
  <c r="R15" i="13" s="1"/>
  <c r="AB15" i="6"/>
  <c r="Z15" i="6"/>
  <c r="F53" i="18"/>
  <c r="F161" i="18"/>
  <c r="AG34" i="7"/>
  <c r="AH155" i="7"/>
  <c r="F56" i="18"/>
  <c r="F164" i="18"/>
  <c r="F58" i="18"/>
  <c r="F166" i="18"/>
  <c r="AD19" i="7"/>
  <c r="V22" i="7"/>
  <c r="X143" i="7"/>
  <c r="AE143" i="7" s="1"/>
  <c r="AH157" i="7"/>
  <c r="AG36" i="7"/>
  <c r="H39" i="18"/>
  <c r="I39" i="18" s="1"/>
  <c r="H147" i="18"/>
  <c r="I147" i="18" s="1"/>
  <c r="V20" i="7"/>
  <c r="X141" i="7"/>
  <c r="AJ23" i="7"/>
  <c r="AK144" i="7"/>
  <c r="F41" i="18"/>
  <c r="F149" i="18"/>
  <c r="E50" i="18"/>
  <c r="E158" i="18"/>
  <c r="Q17" i="13"/>
  <c r="R17" i="13" s="1"/>
  <c r="Z17" i="6"/>
  <c r="AB17" i="6"/>
  <c r="Q22" i="13"/>
  <c r="R22" i="13" s="1"/>
  <c r="Z22" i="6"/>
  <c r="AB22" i="6"/>
  <c r="S22" i="7"/>
  <c r="O167" i="13"/>
  <c r="P167" i="13" s="1"/>
  <c r="Q29" i="13"/>
  <c r="R29" i="13" s="1"/>
  <c r="Z29" i="6"/>
  <c r="AB29" i="6"/>
  <c r="Q27" i="13"/>
  <c r="R27" i="13" s="1"/>
  <c r="Z27" i="6"/>
  <c r="AB27" i="6"/>
  <c r="V24" i="7"/>
  <c r="X145" i="7"/>
  <c r="AE145" i="7" s="1"/>
  <c r="Q20" i="13"/>
  <c r="R20" i="13" s="1"/>
  <c r="Z20" i="6"/>
  <c r="AB20" i="6"/>
  <c r="X31" i="7"/>
  <c r="Y152" i="7"/>
  <c r="AD26" i="7"/>
  <c r="AE147" i="7"/>
  <c r="X28" i="7"/>
  <c r="Y149" i="7"/>
  <c r="AD21" i="7"/>
  <c r="AE142" i="7"/>
  <c r="AM151" i="7"/>
  <c r="AF148" i="6"/>
  <c r="AH148" i="6"/>
  <c r="AG22" i="7"/>
  <c r="AH143" i="7"/>
  <c r="AE155" i="7"/>
  <c r="AD34" i="7"/>
  <c r="F43" i="18"/>
  <c r="F151" i="18"/>
  <c r="E42" i="18"/>
  <c r="E150" i="18"/>
  <c r="E47" i="18"/>
  <c r="E155" i="18"/>
  <c r="AJ15" i="7"/>
  <c r="AK136" i="7"/>
  <c r="X29" i="7"/>
  <c r="Y150" i="7"/>
  <c r="F44" i="18"/>
  <c r="F152" i="18"/>
  <c r="G39" i="18"/>
  <c r="G147" i="18"/>
  <c r="E53" i="18"/>
  <c r="E161" i="18"/>
  <c r="AD16" i="7"/>
  <c r="AM149" i="7"/>
  <c r="AF146" i="6"/>
  <c r="AH146" i="6"/>
  <c r="AG20" i="7"/>
  <c r="AH141" i="7"/>
  <c r="O164" i="13"/>
  <c r="P164" i="13" s="1"/>
  <c r="S19" i="7"/>
  <c r="Q25" i="13"/>
  <c r="R25" i="13" s="1"/>
  <c r="Z25" i="6"/>
  <c r="AB25" i="6"/>
  <c r="E55" i="18"/>
  <c r="E163" i="18"/>
  <c r="O36" i="13"/>
  <c r="P36" i="13" s="1"/>
  <c r="W36" i="6"/>
  <c r="F122" i="30"/>
  <c r="F50" i="18"/>
  <c r="F158" i="18"/>
  <c r="E52" i="18"/>
  <c r="E160" i="18"/>
  <c r="F45" i="18"/>
  <c r="F153" i="18"/>
  <c r="AM139" i="7"/>
  <c r="AF136" i="6"/>
  <c r="AH136" i="6"/>
  <c r="S31" i="7"/>
  <c r="O176" i="13"/>
  <c r="P176" i="13" s="1"/>
  <c r="X34" i="7"/>
  <c r="Y155" i="7"/>
  <c r="X32" i="7"/>
  <c r="Y153" i="7"/>
  <c r="AD36" i="7"/>
  <c r="AE157" i="7"/>
  <c r="V25" i="7"/>
  <c r="X146" i="7"/>
  <c r="AE146" i="7" s="1"/>
  <c r="F49" i="18"/>
  <c r="F157" i="18"/>
  <c r="AD28" i="7"/>
  <c r="AE149" i="7"/>
  <c r="E45" i="18"/>
  <c r="E153" i="18"/>
  <c r="AD20" i="7"/>
  <c r="Q24" i="13"/>
  <c r="R24" i="13" s="1"/>
  <c r="Z24" i="6"/>
  <c r="AB24" i="6"/>
  <c r="Q21" i="13"/>
  <c r="R21" i="13" s="1"/>
  <c r="Z21" i="6"/>
  <c r="AB21" i="6"/>
  <c r="AD33" i="7"/>
  <c r="S23" i="7"/>
  <c r="O168" i="13"/>
  <c r="P168" i="13" s="1"/>
  <c r="AD31" i="7"/>
  <c r="AE152" i="7"/>
  <c r="S16" i="7"/>
  <c r="O161" i="13"/>
  <c r="P161" i="13" s="1"/>
  <c r="Q19" i="13"/>
  <c r="R19" i="13" s="1"/>
  <c r="Z19" i="6"/>
  <c r="AB19" i="6"/>
  <c r="AD15" i="7"/>
  <c r="AD158" i="7"/>
  <c r="X27" i="7"/>
  <c r="Y148" i="7"/>
  <c r="Q14" i="13"/>
  <c r="R14" i="13" s="1"/>
  <c r="Z14" i="6"/>
  <c r="AB14" i="6"/>
  <c r="Y36" i="6"/>
  <c r="AD22" i="7"/>
  <c r="Q23" i="13"/>
  <c r="R23" i="13" s="1"/>
  <c r="AB23" i="6"/>
  <c r="Z23" i="6"/>
  <c r="Q34" i="13"/>
  <c r="R34" i="13" s="1"/>
  <c r="Z34" i="6"/>
  <c r="AB34" i="6"/>
  <c r="AG30" i="7"/>
  <c r="AH151" i="7"/>
  <c r="E58" i="18"/>
  <c r="E166" i="18"/>
  <c r="E56" i="18"/>
  <c r="E164" i="18"/>
  <c r="F60" i="18"/>
  <c r="F168" i="18"/>
  <c r="V15" i="7"/>
  <c r="X136" i="7"/>
  <c r="AE136" i="7" s="1"/>
  <c r="V158" i="7"/>
  <c r="AG26" i="7"/>
  <c r="AH147" i="7"/>
  <c r="Q30" i="13"/>
  <c r="R30" i="13" s="1"/>
  <c r="Z30" i="6"/>
  <c r="AB30" i="6"/>
  <c r="E57" i="18"/>
  <c r="E165" i="18"/>
  <c r="X26" i="7"/>
  <c r="Y147" i="7"/>
  <c r="F40" i="18"/>
  <c r="F148" i="18"/>
  <c r="E54" i="18"/>
  <c r="E162" i="18"/>
  <c r="F57" i="18"/>
  <c r="F165" i="18"/>
  <c r="AM157" i="7"/>
  <c r="AF154" i="6"/>
  <c r="AH154" i="6"/>
  <c r="AG28" i="7"/>
  <c r="AH149" i="7"/>
  <c r="AM137" i="7"/>
  <c r="AF134" i="6"/>
  <c r="AH134" i="6"/>
  <c r="E60" i="18"/>
  <c r="E168" i="18"/>
  <c r="H70" i="30"/>
  <c r="F22" i="2" s="1"/>
  <c r="I78" i="30"/>
  <c r="Q28" i="13"/>
  <c r="R28" i="13" s="1"/>
  <c r="AB28" i="6"/>
  <c r="Z28" i="6"/>
  <c r="F55" i="18"/>
  <c r="F163" i="18"/>
  <c r="V19" i="7"/>
  <c r="X140" i="7"/>
  <c r="AP15" i="7"/>
  <c r="AQ136" i="7"/>
  <c r="AS136" i="7"/>
  <c r="E51" i="18"/>
  <c r="E159" i="18"/>
  <c r="F46" i="18"/>
  <c r="F154" i="18"/>
  <c r="AM147" i="7"/>
  <c r="AF144" i="6"/>
  <c r="AH144" i="6"/>
  <c r="AG18" i="7"/>
  <c r="AH139" i="7"/>
  <c r="Q31" i="13"/>
  <c r="R31" i="13" s="1"/>
  <c r="Z31" i="6"/>
  <c r="AB31" i="6"/>
  <c r="AE156" i="7"/>
  <c r="AD35" i="7"/>
  <c r="V17" i="7"/>
  <c r="X138" i="7"/>
  <c r="X21" i="7"/>
  <c r="Y142" i="7"/>
  <c r="AG16" i="7"/>
  <c r="AH137" i="7"/>
  <c r="AG158" i="7"/>
  <c r="I120" i="30" s="1"/>
  <c r="Q26" i="13"/>
  <c r="R26" i="13" s="1"/>
  <c r="Z26" i="6"/>
  <c r="AB26" i="6"/>
  <c r="AD27" i="7"/>
  <c r="AE148" i="7"/>
  <c r="X30" i="7"/>
  <c r="Y151" i="7"/>
  <c r="O169" i="13"/>
  <c r="P169" i="13" s="1"/>
  <c r="S24" i="7"/>
  <c r="X18" i="7"/>
  <c r="Y139" i="7"/>
  <c r="AD25" i="7"/>
  <c r="AM145" i="7"/>
  <c r="AF142" i="6"/>
  <c r="AH142" i="6"/>
  <c r="Q35" i="13"/>
  <c r="R35" i="13" s="1"/>
  <c r="Z35" i="6"/>
  <c r="AB35" i="6"/>
  <c r="Y157" i="7"/>
  <c r="X36" i="7"/>
  <c r="AD23" i="7"/>
  <c r="AE144" i="7"/>
  <c r="F39" i="18"/>
  <c r="F147" i="18"/>
  <c r="AB37" i="7"/>
  <c r="X23" i="7"/>
  <c r="Y144" i="7"/>
  <c r="S27" i="7"/>
  <c r="O172" i="13"/>
  <c r="P172" i="13" s="1"/>
  <c r="AD18" i="7"/>
  <c r="AE139" i="7"/>
  <c r="AD30" i="7"/>
  <c r="AE151" i="7"/>
  <c r="Q32" i="13"/>
  <c r="R32" i="13" s="1"/>
  <c r="Z32" i="6"/>
  <c r="AB32" i="6"/>
  <c r="O177" i="13"/>
  <c r="P177" i="13" s="1"/>
  <c r="S32" i="7"/>
  <c r="F59" i="18"/>
  <c r="F167" i="18"/>
  <c r="AG32" i="7" l="1"/>
  <c r="AG37" i="7" s="1"/>
  <c r="AH147" i="6"/>
  <c r="AE155" i="6"/>
  <c r="AF155" i="6" s="1"/>
  <c r="AF147" i="6"/>
  <c r="AK141" i="6"/>
  <c r="AI141" i="6"/>
  <c r="AM23" i="7"/>
  <c r="AN144" i="7"/>
  <c r="AM31" i="7"/>
  <c r="AN152" i="7"/>
  <c r="AI143" i="6"/>
  <c r="AK143" i="6"/>
  <c r="AJ148" i="7"/>
  <c r="AH27" i="7"/>
  <c r="AJ142" i="7"/>
  <c r="AH21" i="7"/>
  <c r="AM21" i="7"/>
  <c r="AN142" i="7"/>
  <c r="AM19" i="7"/>
  <c r="AN140" i="7"/>
  <c r="AH19" i="7"/>
  <c r="AJ140" i="7"/>
  <c r="AM25" i="7"/>
  <c r="AN146" i="7"/>
  <c r="AI135" i="6"/>
  <c r="AK135" i="6"/>
  <c r="AJ156" i="7"/>
  <c r="AH35" i="7"/>
  <c r="AI153" i="6"/>
  <c r="AK153" i="6"/>
  <c r="AH17" i="7"/>
  <c r="AJ138" i="7"/>
  <c r="AI151" i="6"/>
  <c r="AK151" i="6"/>
  <c r="AN156" i="7"/>
  <c r="AM35" i="7"/>
  <c r="AM33" i="7"/>
  <c r="AN154" i="7"/>
  <c r="AH25" i="7"/>
  <c r="AJ146" i="7"/>
  <c r="AI145" i="6"/>
  <c r="AK145" i="6"/>
  <c r="AK147" i="6"/>
  <c r="AI147" i="6"/>
  <c r="AM17" i="7"/>
  <c r="AN138" i="7"/>
  <c r="AJ152" i="7"/>
  <c r="AH31" i="7"/>
  <c r="AH33" i="7"/>
  <c r="AJ154" i="7"/>
  <c r="AI137" i="6"/>
  <c r="AK137" i="6"/>
  <c r="AK149" i="6"/>
  <c r="AI149" i="6"/>
  <c r="AJ150" i="7"/>
  <c r="AH29" i="7"/>
  <c r="AM27" i="7"/>
  <c r="AN148" i="7"/>
  <c r="AK139" i="6"/>
  <c r="AI139" i="6"/>
  <c r="AM29" i="7"/>
  <c r="AN150" i="7"/>
  <c r="E41" i="18"/>
  <c r="E149" i="18"/>
  <c r="X20" i="7"/>
  <c r="AE20" i="7" s="1"/>
  <c r="Y141" i="7"/>
  <c r="AM20" i="7"/>
  <c r="AN141" i="7"/>
  <c r="Q163" i="13"/>
  <c r="R163" i="13" s="1"/>
  <c r="Y18" i="7"/>
  <c r="X17" i="7"/>
  <c r="Y138" i="7"/>
  <c r="S31" i="13"/>
  <c r="T31" i="13" s="1"/>
  <c r="AC31" i="6"/>
  <c r="AE31" i="6"/>
  <c r="X19" i="7"/>
  <c r="AE19" i="7" s="1"/>
  <c r="Y140" i="7"/>
  <c r="AM16" i="7"/>
  <c r="AN137" i="7"/>
  <c r="AM158" i="7"/>
  <c r="J120" i="30" s="1"/>
  <c r="AH30" i="7"/>
  <c r="AJ151" i="7"/>
  <c r="Y27" i="7"/>
  <c r="Q172" i="13"/>
  <c r="R172" i="13" s="1"/>
  <c r="S24" i="13"/>
  <c r="T24" i="13" s="1"/>
  <c r="AC24" i="6"/>
  <c r="AE24" i="6"/>
  <c r="AE28" i="7"/>
  <c r="S173" i="13"/>
  <c r="Y32" i="7"/>
  <c r="Q177" i="13"/>
  <c r="R177" i="13" s="1"/>
  <c r="AH22" i="7"/>
  <c r="AJ143" i="7"/>
  <c r="S17" i="13"/>
  <c r="T17" i="13" s="1"/>
  <c r="AC17" i="6"/>
  <c r="AE17" i="6"/>
  <c r="AK23" i="7"/>
  <c r="U168" i="13"/>
  <c r="AI152" i="6"/>
  <c r="AK152" i="6"/>
  <c r="AE29" i="7"/>
  <c r="S174" i="13"/>
  <c r="S162" i="13"/>
  <c r="O182" i="13"/>
  <c r="P182" i="13" s="1"/>
  <c r="S37" i="7"/>
  <c r="Q168" i="13"/>
  <c r="R168" i="13" s="1"/>
  <c r="Y23" i="7"/>
  <c r="Q175" i="13"/>
  <c r="R175" i="13" s="1"/>
  <c r="Y30" i="7"/>
  <c r="S180" i="13"/>
  <c r="AE35" i="7"/>
  <c r="X15" i="7"/>
  <c r="Y136" i="7"/>
  <c r="X158" i="7"/>
  <c r="Y158" i="7" s="1"/>
  <c r="AR136" i="7"/>
  <c r="S34" i="13"/>
  <c r="T34" i="13" s="1"/>
  <c r="AE34" i="6"/>
  <c r="AC34" i="6"/>
  <c r="U160" i="13"/>
  <c r="AK15" i="7"/>
  <c r="AI148" i="6"/>
  <c r="AK148" i="6"/>
  <c r="E48" i="18"/>
  <c r="E156" i="18"/>
  <c r="E44" i="18"/>
  <c r="E152" i="18"/>
  <c r="AJ157" i="7"/>
  <c r="AH36" i="7"/>
  <c r="S16" i="13"/>
  <c r="T16" i="13" s="1"/>
  <c r="AE16" i="6"/>
  <c r="AC16" i="6"/>
  <c r="AM34" i="7"/>
  <c r="AN155" i="7"/>
  <c r="S169" i="13"/>
  <c r="AH24" i="7"/>
  <c r="AJ145" i="7"/>
  <c r="Y26" i="7"/>
  <c r="Q171" i="13"/>
  <c r="R171" i="13" s="1"/>
  <c r="AI146" i="6"/>
  <c r="AK146" i="6"/>
  <c r="I100" i="30"/>
  <c r="I118" i="30"/>
  <c r="S175" i="13"/>
  <c r="AE30" i="7"/>
  <c r="F61" i="18"/>
  <c r="F169" i="18"/>
  <c r="Q181" i="13"/>
  <c r="R181" i="13" s="1"/>
  <c r="Y36" i="7"/>
  <c r="AM24" i="7"/>
  <c r="AN145" i="7"/>
  <c r="AH16" i="7"/>
  <c r="AJ137" i="7"/>
  <c r="AH158" i="7"/>
  <c r="AH18" i="7"/>
  <c r="AJ139" i="7"/>
  <c r="AI154" i="6"/>
  <c r="AK154" i="6"/>
  <c r="E39" i="18"/>
  <c r="E147" i="18"/>
  <c r="V37" i="7"/>
  <c r="Q36" i="13"/>
  <c r="R36" i="13" s="1"/>
  <c r="Z36" i="6"/>
  <c r="S160" i="13"/>
  <c r="AE15" i="7"/>
  <c r="AD37" i="7"/>
  <c r="AE31" i="7"/>
  <c r="S176" i="13"/>
  <c r="AE141" i="7"/>
  <c r="X25" i="7"/>
  <c r="AE25" i="7" s="1"/>
  <c r="Y146" i="7"/>
  <c r="AM18" i="7"/>
  <c r="AN139" i="7"/>
  <c r="F91" i="30"/>
  <c r="F102" i="30"/>
  <c r="AM28" i="7"/>
  <c r="AN149" i="7"/>
  <c r="S179" i="13"/>
  <c r="AE34" i="7"/>
  <c r="S171" i="13"/>
  <c r="AE26" i="7"/>
  <c r="S27" i="13"/>
  <c r="T27" i="13" s="1"/>
  <c r="AC27" i="6"/>
  <c r="AE27" i="6"/>
  <c r="X22" i="7"/>
  <c r="AE22" i="7" s="1"/>
  <c r="Y143" i="7"/>
  <c r="S177" i="13"/>
  <c r="AE32" i="7"/>
  <c r="G98" i="30"/>
  <c r="G122" i="30"/>
  <c r="AI142" i="6"/>
  <c r="AK142" i="6"/>
  <c r="AH28" i="7"/>
  <c r="AJ149" i="7"/>
  <c r="S167" i="13"/>
  <c r="AI136" i="6"/>
  <c r="AK136" i="6"/>
  <c r="S172" i="13"/>
  <c r="AE27" i="7"/>
  <c r="S30" i="13"/>
  <c r="T30" i="13" s="1"/>
  <c r="AC30" i="6"/>
  <c r="AE30" i="6"/>
  <c r="S14" i="13"/>
  <c r="T14" i="13" s="1"/>
  <c r="AC14" i="6"/>
  <c r="AE14" i="6"/>
  <c r="AB36" i="6"/>
  <c r="S19" i="13"/>
  <c r="T19" i="13" s="1"/>
  <c r="AC19" i="6"/>
  <c r="AE19" i="6"/>
  <c r="AE33" i="7"/>
  <c r="S178" i="13"/>
  <c r="S165" i="13"/>
  <c r="E49" i="18"/>
  <c r="E157" i="18"/>
  <c r="D28" i="2"/>
  <c r="D32" i="2"/>
  <c r="AM30" i="7"/>
  <c r="AN151" i="7"/>
  <c r="AH32" i="7"/>
  <c r="AJ153" i="7"/>
  <c r="E46" i="18"/>
  <c r="E154" i="18"/>
  <c r="S15" i="13"/>
  <c r="T15" i="13" s="1"/>
  <c r="AC15" i="6"/>
  <c r="AE15" i="6"/>
  <c r="AI140" i="6"/>
  <c r="AK140" i="6"/>
  <c r="S18" i="13"/>
  <c r="T18" i="13" s="1"/>
  <c r="AC18" i="6"/>
  <c r="AE18" i="6"/>
  <c r="AI150" i="6"/>
  <c r="AK150" i="6"/>
  <c r="S35" i="13"/>
  <c r="T35" i="13" s="1"/>
  <c r="AC35" i="6"/>
  <c r="AE35" i="6"/>
  <c r="S170" i="13"/>
  <c r="S26" i="13"/>
  <c r="T26" i="13" s="1"/>
  <c r="AE26" i="6"/>
  <c r="AC26" i="6"/>
  <c r="AI144" i="6"/>
  <c r="AK144" i="6"/>
  <c r="S28" i="13"/>
  <c r="T28" i="13" s="1"/>
  <c r="AC28" i="6"/>
  <c r="AE28" i="6"/>
  <c r="AN157" i="7"/>
  <c r="AM36" i="7"/>
  <c r="S21" i="13"/>
  <c r="T21" i="13" s="1"/>
  <c r="AE21" i="6"/>
  <c r="AC21" i="6"/>
  <c r="Y34" i="7"/>
  <c r="Q179" i="13"/>
  <c r="R179" i="13" s="1"/>
  <c r="S161" i="13"/>
  <c r="Q176" i="13"/>
  <c r="R176" i="13" s="1"/>
  <c r="Y31" i="7"/>
  <c r="S29" i="13"/>
  <c r="T29" i="13" s="1"/>
  <c r="AC29" i="6"/>
  <c r="AE29" i="6"/>
  <c r="S22" i="13"/>
  <c r="T22" i="13" s="1"/>
  <c r="AC22" i="6"/>
  <c r="AE22" i="6"/>
  <c r="AE140" i="7"/>
  <c r="S33" i="13"/>
  <c r="T33" i="13" s="1"/>
  <c r="AC33" i="6"/>
  <c r="AE33" i="6"/>
  <c r="X16" i="7"/>
  <c r="AE16" i="7" s="1"/>
  <c r="Y137" i="7"/>
  <c r="H102" i="30"/>
  <c r="H91" i="30"/>
  <c r="E43" i="18"/>
  <c r="E151" i="18"/>
  <c r="Q173" i="13"/>
  <c r="R173" i="13" s="1"/>
  <c r="Y28" i="7"/>
  <c r="S163" i="13"/>
  <c r="AE18" i="7"/>
  <c r="AI134" i="6"/>
  <c r="AK134" i="6"/>
  <c r="AH155" i="6"/>
  <c r="S23" i="13"/>
  <c r="T23" i="13" s="1"/>
  <c r="AC23" i="6"/>
  <c r="AE23" i="6"/>
  <c r="S181" i="13"/>
  <c r="AE36" i="7"/>
  <c r="AE21" i="7"/>
  <c r="S166" i="13"/>
  <c r="S20" i="13"/>
  <c r="T20" i="13" s="1"/>
  <c r="AC20" i="6"/>
  <c r="AE20" i="6"/>
  <c r="S164" i="13"/>
  <c r="E40" i="18"/>
  <c r="E148" i="18"/>
  <c r="AM22" i="7"/>
  <c r="AN143" i="7"/>
  <c r="F28" i="2"/>
  <c r="F32" i="2"/>
  <c r="AM32" i="7"/>
  <c r="AN153" i="7"/>
  <c r="I70" i="30"/>
  <c r="G22" i="2" s="1"/>
  <c r="J78" i="30"/>
  <c r="J70" i="30" s="1"/>
  <c r="H22" i="2" s="1"/>
  <c r="S25" i="13"/>
  <c r="T25" i="13" s="1"/>
  <c r="AE25" i="6"/>
  <c r="AC25" i="6"/>
  <c r="X24" i="7"/>
  <c r="Y145" i="7"/>
  <c r="S32" i="13"/>
  <c r="T32" i="13" s="1"/>
  <c r="AC32" i="6"/>
  <c r="AE32" i="6"/>
  <c r="AE23" i="7"/>
  <c r="S168" i="13"/>
  <c r="Y21" i="7"/>
  <c r="Q166" i="13"/>
  <c r="R166" i="13" s="1"/>
  <c r="AM26" i="7"/>
  <c r="AN147" i="7"/>
  <c r="W160" i="13"/>
  <c r="AQ15" i="7"/>
  <c r="AS15" i="7"/>
  <c r="AH26" i="7"/>
  <c r="AJ147" i="7"/>
  <c r="AH20" i="7"/>
  <c r="AJ141" i="7"/>
  <c r="Y29" i="7"/>
  <c r="Q174" i="13"/>
  <c r="R174" i="13" s="1"/>
  <c r="AH34" i="7"/>
  <c r="AJ155" i="7"/>
  <c r="AI138" i="6"/>
  <c r="AK138" i="6"/>
  <c r="Q180" i="13"/>
  <c r="R180" i="13" s="1"/>
  <c r="Y35" i="7"/>
  <c r="AE138" i="7"/>
  <c r="Q178" i="13"/>
  <c r="R178" i="13" s="1"/>
  <c r="Y33" i="7"/>
  <c r="T172" i="13" l="1"/>
  <c r="AP144" i="7"/>
  <c r="AN23" i="7"/>
  <c r="T168" i="13"/>
  <c r="T177" i="13"/>
  <c r="T181" i="13"/>
  <c r="T171" i="13"/>
  <c r="T163" i="13"/>
  <c r="G55" i="18"/>
  <c r="G163" i="18"/>
  <c r="AJ29" i="7"/>
  <c r="AK150" i="7"/>
  <c r="AK152" i="7"/>
  <c r="AJ31" i="7"/>
  <c r="G49" i="18"/>
  <c r="G157" i="18"/>
  <c r="G149" i="18"/>
  <c r="G41" i="18"/>
  <c r="AJ21" i="7"/>
  <c r="AK142" i="7"/>
  <c r="AK146" i="7"/>
  <c r="AJ25" i="7"/>
  <c r="AP150" i="7"/>
  <c r="AR150" i="7" s="1"/>
  <c r="AN29" i="7"/>
  <c r="AN17" i="7"/>
  <c r="AP138" i="7"/>
  <c r="AR138" i="7" s="1"/>
  <c r="AN33" i="7"/>
  <c r="AP154" i="7"/>
  <c r="AJ19" i="7"/>
  <c r="AK140" i="7"/>
  <c r="G51" i="18"/>
  <c r="G159" i="18"/>
  <c r="AJ17" i="7"/>
  <c r="AK138" i="7"/>
  <c r="G43" i="18"/>
  <c r="G151" i="18"/>
  <c r="AK148" i="7"/>
  <c r="AJ27" i="7"/>
  <c r="AN25" i="7"/>
  <c r="AP146" i="7"/>
  <c r="AR146" i="7" s="1"/>
  <c r="G59" i="18"/>
  <c r="G167" i="18"/>
  <c r="AN19" i="7"/>
  <c r="AP140" i="7"/>
  <c r="G45" i="18"/>
  <c r="G153" i="18"/>
  <c r="AE158" i="7"/>
  <c r="AP156" i="7"/>
  <c r="AN35" i="7"/>
  <c r="AJ35" i="7"/>
  <c r="AK156" i="7"/>
  <c r="G53" i="18"/>
  <c r="G161" i="18"/>
  <c r="AN27" i="7"/>
  <c r="AP148" i="7"/>
  <c r="AJ33" i="7"/>
  <c r="AK154" i="7"/>
  <c r="AN21" i="7"/>
  <c r="AP142" i="7"/>
  <c r="AR142" i="7" s="1"/>
  <c r="AP152" i="7"/>
  <c r="AR152" i="7" s="1"/>
  <c r="AN31" i="7"/>
  <c r="T175" i="13"/>
  <c r="G57" i="18"/>
  <c r="G165" i="18"/>
  <c r="U25" i="13"/>
  <c r="V25" i="13" s="1"/>
  <c r="AF25" i="6"/>
  <c r="AH25" i="6"/>
  <c r="AN22" i="7"/>
  <c r="AP143" i="7"/>
  <c r="G52" i="18"/>
  <c r="G160" i="18"/>
  <c r="AN18" i="7"/>
  <c r="AP139" i="7"/>
  <c r="AR139" i="7" s="1"/>
  <c r="S182" i="13"/>
  <c r="I122" i="30"/>
  <c r="I98" i="30"/>
  <c r="G48" i="18"/>
  <c r="G156" i="18"/>
  <c r="AP155" i="7"/>
  <c r="AR155" i="7" s="1"/>
  <c r="AN34" i="7"/>
  <c r="V168" i="13"/>
  <c r="U19" i="13"/>
  <c r="V19" i="13" s="1"/>
  <c r="AH19" i="6"/>
  <c r="AF19" i="6"/>
  <c r="AN20" i="7"/>
  <c r="AP141" i="7"/>
  <c r="X160" i="13"/>
  <c r="Y160" i="13"/>
  <c r="AJ34" i="7"/>
  <c r="AK155" i="7"/>
  <c r="U22" i="13"/>
  <c r="V22" i="13" s="1"/>
  <c r="AF22" i="6"/>
  <c r="AH22" i="6"/>
  <c r="U21" i="13"/>
  <c r="V21" i="13" s="1"/>
  <c r="AF21" i="6"/>
  <c r="AH21" i="6"/>
  <c r="U35" i="13"/>
  <c r="V35" i="13" s="1"/>
  <c r="AF35" i="6"/>
  <c r="AH35" i="6"/>
  <c r="U18" i="13"/>
  <c r="V18" i="13" s="1"/>
  <c r="AF18" i="6"/>
  <c r="AH18" i="6"/>
  <c r="T179" i="13"/>
  <c r="AJ18" i="7"/>
  <c r="AK139" i="7"/>
  <c r="U34" i="13"/>
  <c r="V34" i="13" s="1"/>
  <c r="AF34" i="6"/>
  <c r="AH34" i="6"/>
  <c r="U17" i="13"/>
  <c r="V17" i="13" s="1"/>
  <c r="AF17" i="6"/>
  <c r="AH17" i="6"/>
  <c r="Q162" i="13"/>
  <c r="R162" i="13" s="1"/>
  <c r="Y17" i="7"/>
  <c r="F39" i="3"/>
  <c r="F25" i="2"/>
  <c r="G58" i="18"/>
  <c r="G166" i="18"/>
  <c r="G44" i="18"/>
  <c r="G152" i="18"/>
  <c r="U30" i="13"/>
  <c r="V30" i="13" s="1"/>
  <c r="AF30" i="6"/>
  <c r="AH30" i="6"/>
  <c r="G91" i="30"/>
  <c r="G102" i="30"/>
  <c r="Q167" i="13"/>
  <c r="R167" i="13" s="1"/>
  <c r="Y22" i="7"/>
  <c r="AN28" i="7"/>
  <c r="AP149" i="7"/>
  <c r="G42" i="18"/>
  <c r="G150" i="18"/>
  <c r="U16" i="13"/>
  <c r="V16" i="13" s="1"/>
  <c r="AF16" i="6"/>
  <c r="AH16" i="6"/>
  <c r="AJ30" i="7"/>
  <c r="AK151" i="7"/>
  <c r="U32" i="13"/>
  <c r="V32" i="13" s="1"/>
  <c r="AH32" i="6"/>
  <c r="AF32" i="6"/>
  <c r="U20" i="13"/>
  <c r="V20" i="13" s="1"/>
  <c r="AF20" i="6"/>
  <c r="AH20" i="6"/>
  <c r="AJ20" i="7"/>
  <c r="AK141" i="7"/>
  <c r="AN32" i="7"/>
  <c r="AP153" i="7"/>
  <c r="T166" i="13"/>
  <c r="AI155" i="6"/>
  <c r="AK155" i="6"/>
  <c r="AJ32" i="7"/>
  <c r="AK153" i="7"/>
  <c r="S36" i="13"/>
  <c r="T36" i="13" s="1"/>
  <c r="AC36" i="6"/>
  <c r="E28" i="2"/>
  <c r="E32" i="2"/>
  <c r="U27" i="13"/>
  <c r="V27" i="13" s="1"/>
  <c r="AH27" i="6"/>
  <c r="AF27" i="6"/>
  <c r="Q170" i="13"/>
  <c r="R170" i="13" s="1"/>
  <c r="Y25" i="7"/>
  <c r="T180" i="13"/>
  <c r="T173" i="13"/>
  <c r="G54" i="18"/>
  <c r="G162" i="18"/>
  <c r="Q164" i="13"/>
  <c r="R164" i="13" s="1"/>
  <c r="Y19" i="7"/>
  <c r="U23" i="13"/>
  <c r="V23" i="13" s="1"/>
  <c r="AH23" i="6"/>
  <c r="AF23" i="6"/>
  <c r="AN26" i="7"/>
  <c r="AP147" i="7"/>
  <c r="AR147" i="7" s="1"/>
  <c r="G50" i="18"/>
  <c r="G158" i="18"/>
  <c r="Q161" i="13"/>
  <c r="R161" i="13" s="1"/>
  <c r="Y16" i="7"/>
  <c r="U29" i="13"/>
  <c r="V29" i="13" s="1"/>
  <c r="AF29" i="6"/>
  <c r="AH29" i="6"/>
  <c r="AN36" i="7"/>
  <c r="AP157" i="7"/>
  <c r="G56" i="18"/>
  <c r="G164" i="18"/>
  <c r="U14" i="13"/>
  <c r="V14" i="13" s="1"/>
  <c r="AH14" i="6"/>
  <c r="AE36" i="6"/>
  <c r="AF14" i="6"/>
  <c r="D39" i="3"/>
  <c r="D25" i="2"/>
  <c r="E61" i="18"/>
  <c r="E169" i="18"/>
  <c r="AJ16" i="7"/>
  <c r="AK137" i="7"/>
  <c r="AJ158" i="7"/>
  <c r="AK158" i="7" s="1"/>
  <c r="G60" i="18"/>
  <c r="G168" i="18"/>
  <c r="AE17" i="7"/>
  <c r="AJ22" i="7"/>
  <c r="AK143" i="7"/>
  <c r="J118" i="30"/>
  <c r="J100" i="30"/>
  <c r="U31" i="13"/>
  <c r="V31" i="13" s="1"/>
  <c r="AF31" i="6"/>
  <c r="AH31" i="6"/>
  <c r="Q165" i="13"/>
  <c r="R165" i="13" s="1"/>
  <c r="Y20" i="7"/>
  <c r="AJ26" i="7"/>
  <c r="AK147" i="7"/>
  <c r="Y24" i="7"/>
  <c r="Q169" i="13"/>
  <c r="R169" i="13" s="1"/>
  <c r="U33" i="13"/>
  <c r="V33" i="13" s="1"/>
  <c r="AF33" i="6"/>
  <c r="AH33" i="6"/>
  <c r="U28" i="13"/>
  <c r="V28" i="13" s="1"/>
  <c r="AF28" i="6"/>
  <c r="AH28" i="6"/>
  <c r="U26" i="13"/>
  <c r="V26" i="13" s="1"/>
  <c r="AF26" i="6"/>
  <c r="AH26" i="6"/>
  <c r="AN30" i="7"/>
  <c r="AP151" i="7"/>
  <c r="T176" i="13"/>
  <c r="G40" i="18"/>
  <c r="G148" i="18"/>
  <c r="AH37" i="7"/>
  <c r="AE24" i="7"/>
  <c r="AK157" i="7"/>
  <c r="AJ36" i="7"/>
  <c r="AR157" i="7"/>
  <c r="G46" i="18"/>
  <c r="G154" i="18"/>
  <c r="U24" i="13"/>
  <c r="V24" i="13" s="1"/>
  <c r="AF24" i="6"/>
  <c r="AH24" i="6"/>
  <c r="AN16" i="7"/>
  <c r="AP137" i="7"/>
  <c r="AN158" i="7"/>
  <c r="U15" i="13"/>
  <c r="V15" i="13" s="1"/>
  <c r="AF15" i="6"/>
  <c r="AH15" i="6"/>
  <c r="T178" i="13"/>
  <c r="AJ28" i="7"/>
  <c r="AK149" i="7"/>
  <c r="AR149" i="7"/>
  <c r="AN24" i="7"/>
  <c r="AP145" i="7"/>
  <c r="AJ24" i="7"/>
  <c r="AK145" i="7"/>
  <c r="V160" i="13"/>
  <c r="Q160" i="13"/>
  <c r="R160" i="13" s="1"/>
  <c r="Y15" i="7"/>
  <c r="X37" i="7"/>
  <c r="AE37" i="7" s="1"/>
  <c r="AR15" i="7"/>
  <c r="T174" i="13"/>
  <c r="AM37" i="7"/>
  <c r="H47" i="18" l="1"/>
  <c r="I47" i="18" s="1"/>
  <c r="H155" i="18"/>
  <c r="I155" i="18" s="1"/>
  <c r="AP23" i="7"/>
  <c r="AQ144" i="7"/>
  <c r="AS144" i="7"/>
  <c r="AR144" i="7"/>
  <c r="T169" i="13"/>
  <c r="T162" i="13"/>
  <c r="T167" i="13"/>
  <c r="T165" i="13"/>
  <c r="U180" i="13"/>
  <c r="V180" i="13" s="1"/>
  <c r="AK35" i="7"/>
  <c r="U178" i="13"/>
  <c r="V178" i="13" s="1"/>
  <c r="AK33" i="7"/>
  <c r="H167" i="18"/>
  <c r="I167" i="18" s="1"/>
  <c r="H59" i="18"/>
  <c r="I59" i="18" s="1"/>
  <c r="AS154" i="7"/>
  <c r="AQ154" i="7"/>
  <c r="AP33" i="7"/>
  <c r="AR33" i="7" s="1"/>
  <c r="AQ148" i="7"/>
  <c r="AS148" i="7"/>
  <c r="AP27" i="7"/>
  <c r="AP35" i="7"/>
  <c r="AS156" i="7"/>
  <c r="AQ156" i="7"/>
  <c r="H165" i="18"/>
  <c r="I165" i="18" s="1"/>
  <c r="H57" i="18"/>
  <c r="I57" i="18" s="1"/>
  <c r="U166" i="13"/>
  <c r="V166" i="13" s="1"/>
  <c r="AK21" i="7"/>
  <c r="H163" i="18"/>
  <c r="I163" i="18" s="1"/>
  <c r="H55" i="18"/>
  <c r="I55" i="18" s="1"/>
  <c r="H51" i="18"/>
  <c r="I51" i="18" s="1"/>
  <c r="H159" i="18"/>
  <c r="I159" i="18" s="1"/>
  <c r="AP25" i="7"/>
  <c r="AS146" i="7"/>
  <c r="AQ146" i="7"/>
  <c r="AQ138" i="7"/>
  <c r="AP17" i="7"/>
  <c r="AS138" i="7"/>
  <c r="AP31" i="7"/>
  <c r="AR31" i="7" s="1"/>
  <c r="AQ152" i="7"/>
  <c r="AS152" i="7"/>
  <c r="H49" i="18"/>
  <c r="I49" i="18" s="1"/>
  <c r="H157" i="18"/>
  <c r="I157" i="18" s="1"/>
  <c r="U162" i="13"/>
  <c r="V162" i="13" s="1"/>
  <c r="AK17" i="7"/>
  <c r="H41" i="18"/>
  <c r="I41" i="18" s="1"/>
  <c r="H149" i="18"/>
  <c r="I149" i="18" s="1"/>
  <c r="U176" i="13"/>
  <c r="V176" i="13" s="1"/>
  <c r="AK31" i="7"/>
  <c r="AP21" i="7"/>
  <c r="AR21" i="7" s="1"/>
  <c r="AQ142" i="7"/>
  <c r="AS142" i="7"/>
  <c r="U172" i="13"/>
  <c r="V172" i="13" s="1"/>
  <c r="AK27" i="7"/>
  <c r="H53" i="18"/>
  <c r="I53" i="18" s="1"/>
  <c r="H161" i="18"/>
  <c r="I161" i="18" s="1"/>
  <c r="U174" i="13"/>
  <c r="V174" i="13" s="1"/>
  <c r="AK29" i="7"/>
  <c r="H45" i="18"/>
  <c r="I45" i="18" s="1"/>
  <c r="H153" i="18"/>
  <c r="I153" i="18" s="1"/>
  <c r="AR156" i="7"/>
  <c r="AP19" i="7"/>
  <c r="AQ140" i="7"/>
  <c r="AS140" i="7"/>
  <c r="AR140" i="7"/>
  <c r="AP29" i="7"/>
  <c r="AR29" i="7" s="1"/>
  <c r="AQ150" i="7"/>
  <c r="AS150" i="7"/>
  <c r="AK19" i="7"/>
  <c r="U164" i="13"/>
  <c r="V164" i="13" s="1"/>
  <c r="AR154" i="7"/>
  <c r="H43" i="18"/>
  <c r="I43" i="18" s="1"/>
  <c r="H151" i="18"/>
  <c r="I151" i="18" s="1"/>
  <c r="AR148" i="7"/>
  <c r="U170" i="13"/>
  <c r="V170" i="13" s="1"/>
  <c r="AK25" i="7"/>
  <c r="AK28" i="7"/>
  <c r="U173" i="13"/>
  <c r="V173" i="13" s="1"/>
  <c r="W24" i="13"/>
  <c r="AI24" i="6"/>
  <c r="AK24" i="6"/>
  <c r="AP30" i="7"/>
  <c r="AR30" i="7" s="1"/>
  <c r="AQ151" i="7"/>
  <c r="AS151" i="7"/>
  <c r="W33" i="13"/>
  <c r="AK33" i="6"/>
  <c r="AI33" i="6"/>
  <c r="W31" i="13"/>
  <c r="AI31" i="6"/>
  <c r="AK31" i="6"/>
  <c r="W29" i="13"/>
  <c r="AI29" i="6"/>
  <c r="AK29" i="6"/>
  <c r="I91" i="30"/>
  <c r="I102" i="30"/>
  <c r="T170" i="13"/>
  <c r="H54" i="18"/>
  <c r="I54" i="18" s="1"/>
  <c r="H162" i="18"/>
  <c r="I162" i="18" s="1"/>
  <c r="E39" i="3"/>
  <c r="E25" i="2"/>
  <c r="W17" i="13"/>
  <c r="AK17" i="6"/>
  <c r="AI17" i="6"/>
  <c r="W18" i="13"/>
  <c r="AI18" i="6"/>
  <c r="AK18" i="6"/>
  <c r="T164" i="13"/>
  <c r="W26" i="13"/>
  <c r="AI26" i="6"/>
  <c r="AK26" i="6"/>
  <c r="AP26" i="7"/>
  <c r="AR26" i="7" s="1"/>
  <c r="AQ147" i="7"/>
  <c r="AS147" i="7"/>
  <c r="AP32" i="7"/>
  <c r="AR32" i="7" s="1"/>
  <c r="AQ153" i="7"/>
  <c r="AS153" i="7"/>
  <c r="W32" i="13"/>
  <c r="AI32" i="6"/>
  <c r="AK32" i="6"/>
  <c r="W22" i="13"/>
  <c r="AI22" i="6"/>
  <c r="AK22" i="6"/>
  <c r="AP20" i="7"/>
  <c r="AS141" i="7"/>
  <c r="AQ141" i="7"/>
  <c r="H58" i="18"/>
  <c r="I58" i="18" s="1"/>
  <c r="H166" i="18"/>
  <c r="I166" i="18" s="1"/>
  <c r="AP22" i="7"/>
  <c r="AR22" i="7" s="1"/>
  <c r="AQ143" i="7"/>
  <c r="AS143" i="7"/>
  <c r="AR143" i="7"/>
  <c r="AK24" i="7"/>
  <c r="U169" i="13"/>
  <c r="V169" i="13" s="1"/>
  <c r="H50" i="18"/>
  <c r="I50" i="18" s="1"/>
  <c r="H158" i="18"/>
  <c r="I158" i="18" s="1"/>
  <c r="H56" i="18"/>
  <c r="I56" i="18" s="1"/>
  <c r="H164" i="18"/>
  <c r="I164" i="18" s="1"/>
  <c r="W30" i="13"/>
  <c r="AK30" i="6"/>
  <c r="AI30" i="6"/>
  <c r="H44" i="18"/>
  <c r="I44" i="18" s="1"/>
  <c r="H152" i="18"/>
  <c r="I152" i="18" s="1"/>
  <c r="AQ155" i="7"/>
  <c r="AS155" i="7"/>
  <c r="AP34" i="7"/>
  <c r="AP18" i="7"/>
  <c r="AR18" i="7" s="1"/>
  <c r="AQ139" i="7"/>
  <c r="AS139" i="7"/>
  <c r="H46" i="18"/>
  <c r="I46" i="18" s="1"/>
  <c r="H154" i="18"/>
  <c r="I154" i="18" s="1"/>
  <c r="AP24" i="7"/>
  <c r="AQ145" i="7"/>
  <c r="AS145" i="7"/>
  <c r="AR145" i="7"/>
  <c r="U171" i="13"/>
  <c r="V171" i="13" s="1"/>
  <c r="AK26" i="7"/>
  <c r="J122" i="30"/>
  <c r="J98" i="30"/>
  <c r="K98" i="30" s="1"/>
  <c r="AR153" i="7"/>
  <c r="AR151" i="7"/>
  <c r="AP28" i="7"/>
  <c r="AS149" i="7"/>
  <c r="AQ149" i="7"/>
  <c r="U163" i="13"/>
  <c r="V163" i="13" s="1"/>
  <c r="AK18" i="7"/>
  <c r="W35" i="13"/>
  <c r="AI35" i="6"/>
  <c r="AK35" i="6"/>
  <c r="H42" i="18"/>
  <c r="I42" i="18" s="1"/>
  <c r="H150" i="18"/>
  <c r="I150" i="18" s="1"/>
  <c r="W25" i="13"/>
  <c r="AK25" i="6"/>
  <c r="AI25" i="6"/>
  <c r="W15" i="13"/>
  <c r="AI15" i="6"/>
  <c r="AK15" i="6"/>
  <c r="H48" i="18"/>
  <c r="I48" i="18" s="1"/>
  <c r="H156" i="18"/>
  <c r="I156" i="18" s="1"/>
  <c r="W28" i="13"/>
  <c r="AI28" i="6"/>
  <c r="AK28" i="6"/>
  <c r="W23" i="13"/>
  <c r="AI23" i="6"/>
  <c r="AK23" i="6"/>
  <c r="AK20" i="7"/>
  <c r="U165" i="13"/>
  <c r="V165" i="13" s="1"/>
  <c r="H52" i="18"/>
  <c r="I52" i="18" s="1"/>
  <c r="H160" i="18"/>
  <c r="I160" i="18" s="1"/>
  <c r="W34" i="13"/>
  <c r="AI34" i="6"/>
  <c r="AK34" i="6"/>
  <c r="T160" i="13"/>
  <c r="Q182" i="13"/>
  <c r="R182" i="13" s="1"/>
  <c r="Y37" i="7"/>
  <c r="AP16" i="7"/>
  <c r="AQ137" i="7"/>
  <c r="AS137" i="7"/>
  <c r="AP158" i="7"/>
  <c r="AR137" i="7"/>
  <c r="U167" i="13"/>
  <c r="V167" i="13" s="1"/>
  <c r="AK22" i="7"/>
  <c r="U36" i="13"/>
  <c r="V36" i="13" s="1"/>
  <c r="AF36" i="6"/>
  <c r="AS157" i="7"/>
  <c r="AP36" i="7"/>
  <c r="AR36" i="7" s="1"/>
  <c r="AQ157" i="7"/>
  <c r="W27" i="13"/>
  <c r="AI27" i="6"/>
  <c r="AK27" i="6"/>
  <c r="AK32" i="7"/>
  <c r="U177" i="13"/>
  <c r="V177" i="13" s="1"/>
  <c r="W20" i="13"/>
  <c r="AK20" i="6"/>
  <c r="AI20" i="6"/>
  <c r="U175" i="13"/>
  <c r="V175" i="13" s="1"/>
  <c r="AK30" i="7"/>
  <c r="K118" i="30"/>
  <c r="G61" i="18"/>
  <c r="G169" i="18"/>
  <c r="H40" i="18"/>
  <c r="I40" i="18" s="1"/>
  <c r="H148" i="18"/>
  <c r="I148" i="18" s="1"/>
  <c r="AN37" i="7"/>
  <c r="U181" i="13"/>
  <c r="V181" i="13" s="1"/>
  <c r="AK36" i="7"/>
  <c r="U161" i="13"/>
  <c r="V161" i="13" s="1"/>
  <c r="AK16" i="7"/>
  <c r="AJ37" i="7"/>
  <c r="W14" i="13"/>
  <c r="AI14" i="6"/>
  <c r="AK14" i="6"/>
  <c r="AH36" i="6"/>
  <c r="H60" i="18"/>
  <c r="I60" i="18" s="1"/>
  <c r="H168" i="18"/>
  <c r="I168" i="18" s="1"/>
  <c r="W16" i="13"/>
  <c r="AI16" i="6"/>
  <c r="AK16" i="6"/>
  <c r="T161" i="13"/>
  <c r="W21" i="13"/>
  <c r="AK21" i="6"/>
  <c r="AI21" i="6"/>
  <c r="U179" i="13"/>
  <c r="V179" i="13" s="1"/>
  <c r="AK34" i="7"/>
  <c r="W19" i="13"/>
  <c r="AI19" i="6"/>
  <c r="AK19" i="6"/>
  <c r="G32" i="2"/>
  <c r="G28" i="2"/>
  <c r="AR141" i="7"/>
  <c r="AQ23" i="7" l="1"/>
  <c r="AR23" i="7"/>
  <c r="AS23" i="7"/>
  <c r="W168" i="13"/>
  <c r="W162" i="13"/>
  <c r="AQ17" i="7"/>
  <c r="AS17" i="7"/>
  <c r="AR17" i="7"/>
  <c r="AQ27" i="7"/>
  <c r="W172" i="13"/>
  <c r="AS27" i="7"/>
  <c r="AQ29" i="7"/>
  <c r="W174" i="13"/>
  <c r="AS29" i="7"/>
  <c r="W180" i="13"/>
  <c r="AQ35" i="7"/>
  <c r="AS35" i="7"/>
  <c r="AS21" i="7"/>
  <c r="W166" i="13"/>
  <c r="AQ21" i="7"/>
  <c r="AQ19" i="7"/>
  <c r="AS19" i="7"/>
  <c r="W164" i="13"/>
  <c r="AQ25" i="7"/>
  <c r="AS25" i="7"/>
  <c r="W170" i="13"/>
  <c r="AR25" i="7"/>
  <c r="AQ33" i="7"/>
  <c r="AS33" i="7"/>
  <c r="W178" i="13"/>
  <c r="AS31" i="7"/>
  <c r="AQ31" i="7"/>
  <c r="W176" i="13"/>
  <c r="AR35" i="7"/>
  <c r="AR27" i="7"/>
  <c r="AR19" i="7"/>
  <c r="X29" i="13"/>
  <c r="Y29" i="13"/>
  <c r="X16" i="13"/>
  <c r="Y16" i="13"/>
  <c r="W36" i="13"/>
  <c r="AI36" i="6"/>
  <c r="AK36" i="6"/>
  <c r="W161" i="13"/>
  <c r="AQ16" i="7"/>
  <c r="AS16" i="7"/>
  <c r="AP37" i="7"/>
  <c r="AR16" i="7"/>
  <c r="H28" i="2"/>
  <c r="H32" i="2"/>
  <c r="W169" i="13"/>
  <c r="AQ24" i="7"/>
  <c r="AS24" i="7"/>
  <c r="AQ22" i="7"/>
  <c r="AS22" i="7"/>
  <c r="W167" i="13"/>
  <c r="AQ30" i="7"/>
  <c r="AS30" i="7"/>
  <c r="W175" i="13"/>
  <c r="W177" i="13"/>
  <c r="AQ32" i="7"/>
  <c r="AS32" i="7"/>
  <c r="X28" i="13"/>
  <c r="Y28" i="13"/>
  <c r="X25" i="13"/>
  <c r="Y25" i="13"/>
  <c r="J102" i="30"/>
  <c r="J91" i="30"/>
  <c r="K91" i="30" s="1"/>
  <c r="T182" i="13"/>
  <c r="X22" i="13"/>
  <c r="Y22" i="13"/>
  <c r="X18" i="13"/>
  <c r="Y18" i="13"/>
  <c r="H61" i="18"/>
  <c r="I61" i="18" s="1"/>
  <c r="H169" i="18"/>
  <c r="I169" i="18" s="1"/>
  <c r="AS26" i="7"/>
  <c r="W171" i="13"/>
  <c r="AQ26" i="7"/>
  <c r="K122" i="30"/>
  <c r="Y31" i="13"/>
  <c r="X31" i="13"/>
  <c r="AS34" i="7"/>
  <c r="W179" i="13"/>
  <c r="AQ34" i="7"/>
  <c r="X21" i="13"/>
  <c r="Y21" i="13"/>
  <c r="X19" i="13"/>
  <c r="Y19" i="13"/>
  <c r="X14" i="13"/>
  <c r="Y14" i="13"/>
  <c r="G39" i="3"/>
  <c r="G25" i="2"/>
  <c r="X24" i="13"/>
  <c r="Y24" i="13"/>
  <c r="AR34" i="7"/>
  <c r="U182" i="13"/>
  <c r="V182" i="13" s="1"/>
  <c r="AK37" i="7"/>
  <c r="X27" i="13"/>
  <c r="Y27" i="13"/>
  <c r="AR158" i="7"/>
  <c r="W173" i="13"/>
  <c r="AQ28" i="7"/>
  <c r="AS28" i="7"/>
  <c r="X32" i="13"/>
  <c r="Y32" i="13"/>
  <c r="X17" i="13"/>
  <c r="Y17" i="13"/>
  <c r="AR28" i="7"/>
  <c r="AQ158" i="7"/>
  <c r="AS158" i="7"/>
  <c r="Y23" i="13"/>
  <c r="X23" i="13"/>
  <c r="X26" i="13"/>
  <c r="Y26" i="13"/>
  <c r="X33" i="13"/>
  <c r="Y33" i="13"/>
  <c r="I32" i="2"/>
  <c r="I28" i="2"/>
  <c r="X20" i="13"/>
  <c r="Y20" i="13"/>
  <c r="W181" i="13"/>
  <c r="AQ36" i="7"/>
  <c r="AS36" i="7"/>
  <c r="X34" i="13"/>
  <c r="Y34" i="13"/>
  <c r="AR24" i="7"/>
  <c r="X15" i="13"/>
  <c r="Y15" i="13"/>
  <c r="Y35" i="13"/>
  <c r="X35" i="13"/>
  <c r="W163" i="13"/>
  <c r="AS18" i="7"/>
  <c r="AQ18" i="7"/>
  <c r="X30" i="13"/>
  <c r="Y30" i="13"/>
  <c r="W165" i="13"/>
  <c r="AQ20" i="7"/>
  <c r="AS20" i="7"/>
  <c r="AR20" i="7"/>
  <c r="X168" i="13" l="1"/>
  <c r="Y168" i="13"/>
  <c r="X174" i="13"/>
  <c r="Y174" i="13"/>
  <c r="Y162" i="13"/>
  <c r="X162" i="13"/>
  <c r="X166" i="13"/>
  <c r="Y166" i="13"/>
  <c r="Y170" i="13"/>
  <c r="X170" i="13"/>
  <c r="X172" i="13"/>
  <c r="Y172" i="13"/>
  <c r="X176" i="13"/>
  <c r="Y176" i="13"/>
  <c r="X164" i="13"/>
  <c r="Y164" i="13"/>
  <c r="X180" i="13"/>
  <c r="Y180" i="13"/>
  <c r="X178" i="13"/>
  <c r="Y178" i="13"/>
  <c r="X177" i="13"/>
  <c r="Y177" i="13"/>
  <c r="X161" i="13"/>
  <c r="Y161" i="13"/>
  <c r="Y175" i="13"/>
  <c r="X175" i="13"/>
  <c r="H39" i="3"/>
  <c r="D40" i="3" s="1"/>
  <c r="D42" i="3" s="1"/>
  <c r="C47" i="3" s="1"/>
  <c r="H25" i="2"/>
  <c r="X36" i="13"/>
  <c r="Y36" i="13"/>
  <c r="X181" i="13"/>
  <c r="Y181" i="13"/>
  <c r="Y167" i="13"/>
  <c r="X167" i="13"/>
  <c r="AR37" i="7"/>
  <c r="X179" i="13"/>
  <c r="Y179" i="13"/>
  <c r="W182" i="13"/>
  <c r="AS37" i="7"/>
  <c r="AQ37" i="7"/>
  <c r="X165" i="13"/>
  <c r="Y165" i="13"/>
  <c r="X173" i="13"/>
  <c r="Y173" i="13"/>
  <c r="X169" i="13"/>
  <c r="Y169" i="13"/>
  <c r="X163" i="13"/>
  <c r="Y163" i="13"/>
  <c r="K102" i="30"/>
  <c r="X171" i="13"/>
  <c r="Y171" i="13"/>
  <c r="X182" i="13" l="1"/>
  <c r="Y182" i="13"/>
</calcChain>
</file>

<file path=xl/sharedStrings.xml><?xml version="1.0" encoding="utf-8"?>
<sst xmlns="http://schemas.openxmlformats.org/spreadsheetml/2006/main" count="7815" uniqueCount="379">
  <si>
    <t>Δίκτυο Διανομής:</t>
  </si>
  <si>
    <t>Δυτικής Μακεδονίας</t>
  </si>
  <si>
    <t xml:space="preserve">Πρόγραμμα Ανάπτυξης: </t>
  </si>
  <si>
    <t>έως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</si>
  <si>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</si>
  <si>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Περιεχόμενα</t>
  </si>
  <si>
    <t>Ανάλυση δήμων-&gt;</t>
  </si>
  <si>
    <t>Γενική περιγραφή</t>
  </si>
  <si>
    <t>Ανάλυση για νέους πελάτες</t>
  </si>
  <si>
    <t>Ανάπτυξη δικτύου</t>
  </si>
  <si>
    <t>Ενεργές συνδέσεις</t>
  </si>
  <si>
    <t>Ενεργοί μετρητές</t>
  </si>
  <si>
    <t>Ενεργοί πελάτες</t>
  </si>
  <si>
    <t>Μέση ετήσια κατανάλωση</t>
  </si>
  <si>
    <t>Διανεμόμενες ποσότητες αερίου</t>
  </si>
  <si>
    <t>Παραδοχές μοναδιαίου κόστους</t>
  </si>
  <si>
    <t>Επενδύσεις ανάπτυξης / σύνδεσης</t>
  </si>
  <si>
    <t>Παραδοχές διείσδυσης - κάλυψης</t>
  </si>
  <si>
    <t>Δείκτες διείσδυσης - κάλυψης</t>
  </si>
  <si>
    <t>Δείκτες απόδοσης</t>
  </si>
  <si>
    <t>Οικονομική ανάλυση δήμων-&gt;</t>
  </si>
  <si>
    <t>Αποτελέσματα ανάλυσης</t>
  </si>
  <si>
    <t>Ανάλυση ανά δήμο</t>
  </si>
  <si>
    <t>Συνολικό δίκτυο-&gt;</t>
  </si>
  <si>
    <t>Στοιχεία συνολικού δικτύου</t>
  </si>
  <si>
    <t>Πρόγραμμα ανάπτυξης δικτύου</t>
  </si>
  <si>
    <t>Συνολικοί δείκτες απόδοσης</t>
  </si>
  <si>
    <t>Επίπτωση στη μέση χρέωση</t>
  </si>
  <si>
    <t>Ορισμοί</t>
  </si>
  <si>
    <t>Πελάτης</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</si>
  <si>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</si>
  <si>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Ενεργός πελάτης / μετρητής/ σύνδεση</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</si>
  <si>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</si>
  <si>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διείσδυσης αερίου</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</si>
  <si>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</si>
  <si>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Βαθμός κάλυψης δικτύου ΧΠ</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</si>
  <si>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</si>
  <si>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κάλυψης δικτύου</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</si>
  <si>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</si>
  <si>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σύνδεσης κτηρίων</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</si>
  <si>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</si>
  <si>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Βαθμός μελέτης δικτύου</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</si>
  <si>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</si>
  <si>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</si>
  <si>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</si>
  <si>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</si>
  <si>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</si>
  <si>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</si>
  <si>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</si>
  <si>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Έργα Εξοικονόμησης Ενέργειας</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</si>
  <si>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</si>
  <si>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Πρόσθετες επενδύσεις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</si>
  <si>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</si>
  <si>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Εμπορική χρήση</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</si>
  <si>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</si>
  <si>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</si>
  <si>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</si>
  <si>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Ανάλυση Προγράμματος Ανάπτυξης σε επίπεδο δήμων</t>
  </si>
  <si>
    <t>Ανάλυση για νέους δήμους</t>
  </si>
  <si>
    <t>Πίσω στην αρχική σελίδα</t>
  </si>
  <si>
    <t>Ναί</t>
  </si>
  <si>
    <t>Από Μ/R σημείο εξόδου του ΕΣΜΦΑ</t>
  </si>
  <si>
    <t>Όχι</t>
  </si>
  <si>
    <t>Από M/R με σύνδεση στο δίκτυο Μ.Π. του Διαχειριστή</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</si>
  <si>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</si>
  <si>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</si>
  <si>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</si>
  <si>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Γενική περιγραφή δικτύου διανομής ανά δήμο / δημοτική ενότητα</t>
  </si>
  <si>
    <t>Εικονικό Δίκτυο με συμπιεστή τροφοδοτούμενο από το ΕΣΜΦΑ</t>
  </si>
  <si>
    <t>Εικονικό Δίκτυο με Δεξαμενές αποθήκευσης LNG</t>
  </si>
  <si>
    <t>Δίκτυο διανομής ανά δήμο / δημοτική ενότητα</t>
  </si>
  <si>
    <t>Υφιστάμενο δίκτυο σε λειτουργία</t>
  </si>
  <si>
    <t>Συμπεριλαμβάνεται στο Πρόγραμμα Ανάπτυξης</t>
  </si>
  <si>
    <t>Τρόπος τροφοδοσίας με φυσικό αέριο*</t>
  </si>
  <si>
    <t>Σχόλια</t>
  </si>
  <si>
    <t>ΔΗΜΟΣ ΚΑΣΤΟΡΙΑΣ</t>
  </si>
  <si>
    <t>ΔΗΜΟΤΙΚΗ ΕΝΟΤΗΤΑ ΚΑΣΤΟΡΙΑΣ</t>
  </si>
  <si>
    <t>ΔΗΜΟΤΙΚΗ ΕΝΟΤΗΤΑ ΑΓΙΑΣ ΤΡΙΑΔΟΣ</t>
  </si>
  <si>
    <t>ΔΗΜΟΤΙΚΗ ΕΝΟΤΗΤΑ ΜΑΚΕΔΝΩΝ</t>
  </si>
  <si>
    <t>Η τροφοδότηση θα γίνει αρχικά μέσω CNG/LNG και στη συνέχεια με αγωγό που θα συνδεθεί με το δίκτυο του ΕΣΜΦΑ</t>
  </si>
  <si>
    <t>ΔΗΜΟΣ ΟΡΕΣΤΙΔΟΣ</t>
  </si>
  <si>
    <t>ΔΗΜΟΤΙΚΗ ΕΝΟΤΗΤΑ ΑΡΓΟΥΣ ΟΡΕΣΤΙΚΟΥ</t>
  </si>
  <si>
    <t>ΔΗΜΟΣ ΦΛΩΡΙΝΑΣ</t>
  </si>
  <si>
    <t>ΔΗΜΟΤΙΚΗ ΕΝΟΤΗΤΑ ΦΛΩΡΙΝΑΣ</t>
  </si>
  <si>
    <t>ΔΗΜΟΤΙΚΗ ΕΝΟΤΗΤΑ ΜΕΛΙΤΗΣ</t>
  </si>
  <si>
    <t>ΔΗΜΟΤΙΚΗ ΕΝΟΤΗΤΑ ΠΕΡΑΣΜΑΤΟΣ</t>
  </si>
  <si>
    <t>ΔΗΜΟΣ ΑΜΥΝΤΑΙΟΥ</t>
  </si>
  <si>
    <t>ΔΗΜΟΤΙΚΗ ΕΝΟΤΗΤΑ ΑΜΥΝΤΑΙΟΥ</t>
  </si>
  <si>
    <t>ΔΗΜΟΤΙΚΗ ΕΝΟΤΗΤΑ ΦΙΛΩΤΑ</t>
  </si>
  <si>
    <t>ΔΗΜΟΣ ΕΟΡΔΑΙΑΣ</t>
  </si>
  <si>
    <t>ΔΗΜΟΤΙΚΗ ΕΝΟΤΗΤΑ ΠΤΟΛΕΜΑΪΔΑΣ</t>
  </si>
  <si>
    <t>Απαιτείται η πρότερη κατασκευή του δικτύου υψηλής πίεσης του ΕΣΜΦΑ</t>
  </si>
  <si>
    <t>ΔΗΜΟΣ ΚΟΖΑΝΗΣ</t>
  </si>
  <si>
    <t>ΔΗΜΟΤΙΚΗ ΕΝΟΤΗΤΑ ΔΗΜΗΤΡΙΟΥ ΥΨΗΛΑΝΤΗ</t>
  </si>
  <si>
    <t>ΔΗΜΟΤΙΚΗ ΕΝΟΤΗΤΑ ΕΛΛΗΣΠΟΝΤΟΥ</t>
  </si>
  <si>
    <t>ΔΗΜΟΤΙΚΗ ΕΝΟΤΗΤΑ ΚΟΖΑΝΗΣ</t>
  </si>
  <si>
    <t>ΔΗΜΟΤΙΚΗ ΕΝΟΤΗΤΑ ΕΛΙΜΕΙΑΣ</t>
  </si>
  <si>
    <t>ΔΗΜΟΣ ΓΡΕΒΕΝΩΝ</t>
  </si>
  <si>
    <t>ΔΗΜΟΤΙΚΗ ΕΝΟΤΗΤΑ ΓΡΕΒΕΝΩΝ</t>
  </si>
  <si>
    <t>* Στην περίπτωση "άλλου" τρόπου σύνδεσης (π.χ. συνδυασμό δύο διαφορετικών τρόπων σύνδεσης στην ίδια περιοχή) θα πρέπει να παρέχεται σχετική περιγραφή στα σχόλια</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</si>
  <si>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</si>
  <si>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Περιληπτικά αποτελέσματα ερευνών αγοράς / συμφωνιών και ανταγωνιστικότητας αερίου για περιοχές χωρίς σύνδεση στο δίκτυο διανομής</t>
  </si>
  <si>
    <t>Περιληπτικά αποτελέσματα ερευνών αγοράς / συμφωνιών - Αριθμός πελατών που εκδήλωσαν ενδιαφέρον</t>
  </si>
  <si>
    <t>Οικιακοί – Κεντρική Θέρμανση</t>
  </si>
  <si>
    <t>ΣΥΝΟΛΟ</t>
  </si>
  <si>
    <t>Μονάδα</t>
  </si>
  <si>
    <t>#</t>
  </si>
  <si>
    <t>Σύνολο Δημων</t>
  </si>
  <si>
    <t>Οικιακοί – Αυτονομίες χωρίς/με ζεστό νερό ή/και μαγείρεμα</t>
  </si>
  <si>
    <t>Εμπορική/επαγγελματική χρήση μικρών πελατών (χωρίς PTZ)</t>
  </si>
  <si>
    <t>Εμπορική/επαγγελματική χρήση μεγάλων πελατών (με PTZ)</t>
  </si>
  <si>
    <t>Βιομηχανικοί</t>
  </si>
  <si>
    <t>CNG για αεριοκίνηση και φόρτωση βυτιοφόρων</t>
  </si>
  <si>
    <t>Περιληπτικά αποτελέσματα ερευνών αγοράς / συμφωνιών - Κατανάλωση πελατών που εκδήλωσε ενδιαφέρον</t>
  </si>
  <si>
    <t>MWh</t>
  </si>
  <si>
    <t xml:space="preserve">Περιληπτικά αποτελέσματα ανάλυσης ανταγωνιστικότητας αερίου </t>
  </si>
  <si>
    <t>Εκτιμώμενο μοναδιαίο κόστος</t>
  </si>
  <si>
    <t>Φυσικό αέριο</t>
  </si>
  <si>
    <t>Εναλλακτικό καύσιμο 1</t>
  </si>
  <si>
    <t>Εναλλακτικό καύσιμο 2</t>
  </si>
  <si>
    <t>Κόστος προμήθειας</t>
  </si>
  <si>
    <t>Κόστος μεταφοράς</t>
  </si>
  <si>
    <t>Κόστος διανομής</t>
  </si>
  <si>
    <t>Κόστος σύνδεσης</t>
  </si>
  <si>
    <t>Κόστος εσωτερικής εγκατάστασης</t>
  </si>
  <si>
    <t>Άμεσοι και έμμεσοι φόροι</t>
  </si>
  <si>
    <t>Σύνολο</t>
  </si>
  <si>
    <t>€/έτος</t>
  </si>
  <si>
    <t>ΟΚ</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</si>
  <si>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</si>
  <si>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Δίκτυο μέσης πίεσης</t>
  </si>
  <si>
    <t>Απολογιστικά Στοιχεία</t>
  </si>
  <si>
    <t>Πρόγραμμα Ανάπτυξης</t>
  </si>
  <si>
    <t>Προοδευτικό</t>
  </si>
  <si>
    <t>Νέο</t>
  </si>
  <si>
    <t>Μεταβολή</t>
  </si>
  <si>
    <t>Ετήσιος ρυθμός ανάπτυξης (CAGR)</t>
  </si>
  <si>
    <t>m</t>
  </si>
  <si>
    <t>Σύνολο Δήμων</t>
  </si>
  <si>
    <t>Δίκτυο χαμηλής πίεσης</t>
  </si>
  <si>
    <t>Παροχετευτικοί αγωγοί</t>
  </si>
  <si>
    <t>Νέες</t>
  </si>
  <si>
    <t>Προοδευτικές</t>
  </si>
  <si>
    <t>Μετρητές</t>
  </si>
  <si>
    <t>Νέοι</t>
  </si>
  <si>
    <t>Προοδευτικοί</t>
  </si>
  <si>
    <t>Μετρητικοί &amp; ρυθμιστικοί σταθμοί 19/4</t>
  </si>
  <si>
    <t>Σταθμοί αποσυμπίεσης</t>
  </si>
  <si>
    <t>Σταθμοί Αεριοποίησης</t>
  </si>
  <si>
    <t>Bio - Methane</t>
  </si>
  <si>
    <t xml:space="preserve">ΜΕ ΔΙΚΤΥΟ </t>
  </si>
  <si>
    <t>MP</t>
  </si>
  <si>
    <t>2023 NEO</t>
  </si>
  <si>
    <t>2023ΠΡΟΟΔΕΥΤΙΚΟ</t>
  </si>
  <si>
    <t>2024 NEO</t>
  </si>
  <si>
    <t>2024ΠΡΟΟΔΕΥΤΙΚΟ</t>
  </si>
  <si>
    <t>2025 NEO</t>
  </si>
  <si>
    <t>2025ΠΡΟΟΔΕΥΤΙΚΟ</t>
  </si>
  <si>
    <t>2026 NEO</t>
  </si>
  <si>
    <t>2026ΠΡΟΟΔΕΥΤΙΚΟ</t>
  </si>
  <si>
    <t>2027 NEO</t>
  </si>
  <si>
    <t>2027ΠΡΟΟΔΕΥΤΙΚΟ</t>
  </si>
  <si>
    <t>2028 NEO</t>
  </si>
  <si>
    <t>2028ΠΡΟΟΔΕΥΤΙΚΟ</t>
  </si>
  <si>
    <t>2024-2028 NEO</t>
  </si>
  <si>
    <t>23-28</t>
  </si>
  <si>
    <t>LP</t>
  </si>
  <si>
    <t>SLs</t>
  </si>
  <si>
    <t>Pods</t>
  </si>
  <si>
    <t>MR194</t>
  </si>
  <si>
    <t>CNG</t>
  </si>
  <si>
    <t>LNG</t>
  </si>
  <si>
    <t>BIOMETHANE</t>
  </si>
  <si>
    <t xml:space="preserve">ΧΩΡΙΣ ΔΙΚΤΥΟ </t>
  </si>
  <si>
    <t>BIO-METHANE</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</si>
  <si>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</si>
  <si>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t>Σύνολο ενεργών συνδέσεων</t>
  </si>
  <si>
    <t>Πύκνωση υφιστάμενου δικτύου</t>
  </si>
  <si>
    <t>Επέκταση δικτύου</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</si>
  <si>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</si>
  <si>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ενεργών μετρητών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</si>
  <si>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</si>
  <si>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τελικών πελατών</t>
  </si>
  <si>
    <t>Πρόργραμμα Ανάπτυξης</t>
  </si>
  <si>
    <t>* Για τους οικιακούς πελάτες, κάθε νοικοκυριό θεωρείται ως ξεχωριστός πελάτης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</si>
  <si>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</si>
  <si>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1ο έτος σύνδεσης</t>
  </si>
  <si>
    <t>Επόμενα έτη τροφοδοσίας</t>
  </si>
  <si>
    <t>MWh/έτος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</si>
  <si>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</si>
  <si>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t>Ποσότητα αερίου</t>
  </si>
  <si>
    <t>Κατανάλωση υφιστάμενων πελατών (με σύνδεση πριν το Πρόγραμμα Ανάπτυξης)</t>
  </si>
  <si>
    <t>Συνολικές ποσότητες αερίου</t>
  </si>
  <si>
    <t>Νέοι πελάτες για το Πρόγραμμα Ανάπτυξης</t>
  </si>
  <si>
    <t>Σύνολο για νέους πελάτες</t>
  </si>
  <si>
    <t>* Η πρόβλεψη περιλαμβάνει απολογιστικά στοιχεία για Ιανουάριο - Σεπτέμβριο κα εκτίμηση για Οκτώβριο - Δεκέμβριο</t>
  </si>
  <si>
    <t>ΜΕ ΔΙΚΤΥΟ</t>
  </si>
  <si>
    <t>ΚΘ</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</si>
  <si>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</si>
  <si>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t>Παραδοχές μοναδαίου κόστους για υπολογισμό επενδύσεων</t>
  </si>
  <si>
    <t>€/m</t>
  </si>
  <si>
    <t>€/τεμάχιο</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</si>
  <si>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</si>
  <si>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t>Προγραμματισμένες επενδύσεις στο Πρόγραμμα Ανάπτυξης</t>
  </si>
  <si>
    <t>Σύνολο επενδύσεων αναπτυξης &amp; σύνδεσης</t>
  </si>
  <si>
    <t>€</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</si>
  <si>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</si>
  <si>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Παραδοχές για τον υπολογισμό διείσδυσης αερίου και κάλυψης δικτύου</t>
  </si>
  <si>
    <t>Δυνητικοί πελάτες</t>
  </si>
  <si>
    <t>Σύνολο*</t>
  </si>
  <si>
    <t>Οικιακοί</t>
  </si>
  <si>
    <t>Εμπορικοί**</t>
  </si>
  <si>
    <t>Εμπορικοί</t>
  </si>
  <si>
    <t>** Το CNG για αεριοκίνηση και φόρτωση βυτιοφόρων περιλαμβάνεται στους εμπορικούς πελάτες</t>
  </si>
  <si>
    <t xml:space="preserve"> Δυνητικές συνδέσεις</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</si>
  <si>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</si>
  <si>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</si>
  <si>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</si>
  <si>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</si>
  <si>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 xml:space="preserve">Βαθμός διείσδυσης αερίου </t>
  </si>
  <si>
    <t>Δείκτες</t>
  </si>
  <si>
    <t>%</t>
  </si>
  <si>
    <t xml:space="preserve">Βαθμός σύνδεσης κτηρίων </t>
  </si>
  <si>
    <t xml:space="preserve">Βαθμός μελέτης δικτύου </t>
  </si>
  <si>
    <t xml:space="preserve">Διανεμηθείσα ποσότητα αερίου ανά συνολικό μήκος δικτύου ΧΠ </t>
  </si>
  <si>
    <t>MWh/m</t>
  </si>
  <si>
    <t xml:space="preserve">Ενεργές συνδέσεις ανά συνολικό μήκος δικτύου ΧΠ </t>
  </si>
  <si>
    <t>Συνδέσεις/m</t>
  </si>
  <si>
    <t>Εξέλιξη δεικτών απόδοσης του Προγράμματος Ανάπτυξης</t>
  </si>
  <si>
    <t>Επένδυση ανά νέο ενεργό τελικό πελάτη</t>
  </si>
  <si>
    <t>24-28</t>
  </si>
  <si>
    <t>€/πελάτη</t>
  </si>
  <si>
    <t>Επένδυση ανά νέα κατανάλωση</t>
  </si>
  <si>
    <t>€/MWh</t>
  </si>
  <si>
    <t>Επένδυση ανά νέα ενεργή σύνδεση</t>
  </si>
  <si>
    <t>€/σύνδεση</t>
  </si>
  <si>
    <t>Νέοι ενεργοί πελάτες ανά μήκος νέου δικτύου</t>
  </si>
  <si>
    <t>Πελάτες/m</t>
  </si>
  <si>
    <t>Νέες συνδέσεις ανά μήκος νέου δικτύου</t>
  </si>
  <si>
    <t>Νέα κατανάλωση ανά μήκος νέου δικτύου</t>
  </si>
  <si>
    <t>Οικονομική ανάλυση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</si>
  <si>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</si>
  <si>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t>Σύνοψη αποτελεσμάτων οικονομικής ανάλυσης ανά δήμο</t>
  </si>
  <si>
    <t>Δείκτες οικονομικής αξιολόγησης</t>
  </si>
  <si>
    <t>Καθαρή παρούσα αξία (€)</t>
  </si>
  <si>
    <t>Εσωτερικός συντελεστής απόδοσης</t>
  </si>
  <si>
    <t>Προεξοφλημένη περίοδος αποπληρωμής (έτος)</t>
  </si>
  <si>
    <t>-</t>
  </si>
  <si>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</si>
  <si>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Οικονομική ανάλυση ανά δήμο</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</si>
  <si>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</si>
  <si>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</si>
  <si>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</si>
  <si>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r>
      <t xml:space="preserve">Οικονομική ανάλυση </t>
    </r>
    <r>
      <rPr>
        <b/>
        <sz val="12"/>
        <color rgb="FFFFFF00"/>
        <rFont val="Calibri"/>
        <family val="2"/>
        <scheme val="minor"/>
      </rPr>
      <t>&lt;Καστοριάς&gt;</t>
    </r>
  </si>
  <si>
    <t>Ο Διαχεριστής προσθέτει / αφαιρεί στήλες ανάλογα με τα υπολοιπόμενα έτη έως το τέλος της αδείας του</t>
  </si>
  <si>
    <t>Έτος Προγράμματος Ανάπτυξης</t>
  </si>
  <si>
    <t>Εκροές</t>
  </si>
  <si>
    <t>Επενδύσεις ανάπτυξης &amp; σύνδεσης*</t>
  </si>
  <si>
    <t>Αναπόσβεστη Αξία Υφιστάμενων Παγίων</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</si>
  <si>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</si>
  <si>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</si>
  <si>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</si>
  <si>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</si>
  <si>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</si>
  <si>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</si>
  <si>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</si>
  <si>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</si>
  <si>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Ανακτήσιμη διαφορά</t>
  </si>
  <si>
    <t>Υπολειμματική Αξία</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</si>
  <si>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</si>
  <si>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</si>
  <si>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</si>
  <si>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Παρούσα αξία ανά έτος</t>
  </si>
  <si>
    <t>Καθαρή παρούσα αξία</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</si>
  <si>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</si>
  <si>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</si>
  <si>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</si>
  <si>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</si>
  <si>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r>
      <t xml:space="preserve">Οικονομική ανάλυση </t>
    </r>
    <r>
      <rPr>
        <b/>
        <sz val="12"/>
        <color rgb="FFFFFF00"/>
        <rFont val="Calibri"/>
        <family val="2"/>
        <scheme val="minor"/>
      </rPr>
      <t>&lt;Ορεστίδος&gt;</t>
    </r>
  </si>
  <si>
    <r>
      <t xml:space="preserve">Οικονομική ανάλυση </t>
    </r>
    <r>
      <rPr>
        <b/>
        <sz val="12"/>
        <color rgb="FFFFFF00"/>
        <rFont val="Calibri"/>
        <family val="2"/>
        <scheme val="minor"/>
      </rPr>
      <t>&lt;Φλώρινας&gt;</t>
    </r>
  </si>
  <si>
    <r>
      <t xml:space="preserve">Οικονομική ανάλυση </t>
    </r>
    <r>
      <rPr>
        <b/>
        <sz val="12"/>
        <color rgb="FFFFFF00"/>
        <rFont val="Calibri"/>
        <family val="2"/>
        <scheme val="minor"/>
      </rPr>
      <t>&lt;Αμυνταίου&gt;</t>
    </r>
  </si>
  <si>
    <r>
      <t xml:space="preserve">Οικονομική ανάλυση </t>
    </r>
    <r>
      <rPr>
        <b/>
        <sz val="12"/>
        <color rgb="FFFFFF00"/>
        <rFont val="Calibri"/>
        <family val="2"/>
        <scheme val="minor"/>
      </rPr>
      <t>&lt;Εορδαίας&gt;</t>
    </r>
  </si>
  <si>
    <r>
      <t xml:space="preserve">Οικονομική ανάλυση </t>
    </r>
    <r>
      <rPr>
        <b/>
        <sz val="12"/>
        <color rgb="FFFFFF00"/>
        <rFont val="Calibri"/>
        <family val="2"/>
        <scheme val="minor"/>
      </rPr>
      <t>&lt;Κοζάνης&gt;</t>
    </r>
  </si>
  <si>
    <r>
      <t xml:space="preserve">Οικονομική ανάλυση </t>
    </r>
    <r>
      <rPr>
        <b/>
        <sz val="12"/>
        <color rgb="FFFFFF00"/>
        <rFont val="Calibri"/>
        <family val="2"/>
        <scheme val="minor"/>
      </rPr>
      <t>&lt;Γρεβενών&gt;</t>
    </r>
  </si>
  <si>
    <t>Ανάλυση Προγράμματος Ανάπτυξης για το συνολικό δίκτυο διανομής</t>
  </si>
  <si>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</si>
  <si>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t>Στοιχεία υφιστάμενου δικτύου</t>
  </si>
  <si>
    <t>1. Ανάπτυξη δικτύου</t>
  </si>
  <si>
    <t>Αποθήκες LNG</t>
  </si>
  <si>
    <t>2. Ενεργές συνδέσεις ανά κατηγορία πελάτη</t>
  </si>
  <si>
    <t>3. Ενεργοί μετρητές ανά κατηγορία πελάτη</t>
  </si>
  <si>
    <t>4. Ενεργοί πελάτες ανά κατηγορία*</t>
  </si>
  <si>
    <t>Σύνολο ενεργών τελικών πελατών</t>
  </si>
  <si>
    <t>5. Διανεμηθείσες ποσότητες αερίου ανά κατηγορία πελάτη</t>
  </si>
  <si>
    <t>6. Δυνητικοί πελάτες &amp; δυνητικές συνδέσεις στο κατασκευασμένο δίκτυο</t>
  </si>
  <si>
    <t>Δυνητικές συνδέσεις</t>
  </si>
  <si>
    <t>* Για τους οικιακούς πελάτες, κάθε νοικοκυριό θεωρείται ως ξεχωριστός πελάτες</t>
  </si>
  <si>
    <t>7. Οδικό δίκτυο</t>
  </si>
  <si>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</si>
  <si>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t>Στοιχεία επενδύσεων που περιλαμβάνει το Πρόγραμμα Ανάπτυξης</t>
  </si>
  <si>
    <t>1. Ανάπτυξη δικτύου ΜΕ ΔΙΚΤΥΟ</t>
  </si>
  <si>
    <t>1. Ανάπτυξη δικτύου ΧΩΡΙΣ ΔΙΚΤΥΟ</t>
  </si>
  <si>
    <t>1. Ανάπτυξη δικτύου CHECK</t>
  </si>
  <si>
    <t>Bio-methane</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</si>
  <si>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</si>
  <si>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</si>
  <si>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2. Εξέλιξη ενεργών συνδέσεων ανά κατηγορία πελάτη ΜΕ ΔΙΚΤΥΟ</t>
  </si>
  <si>
    <t>2. Εξέλιξη ενεργών συνδέσεων ανά κατηγορία πελάτη ΧΩΡΙΣ ΔΙΚΤΥΟ</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</si>
  <si>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</si>
  <si>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</si>
  <si>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</si>
  <si>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</si>
  <si>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6. Εξέλιξη ποσοτήτων αερίου που διανέμονται στις νέες συνδέσεις ανά κατηγορία πελάτη ΜΕ ΔΙΚΤΥΟ</t>
  </si>
  <si>
    <t>6. Εξέλιξη ποσοτήτων αερίου που διανέμονται στις νέες συνδέσεις ανά κατηγορία πελάτη ΧΩΡΙΣ ΔΙΚΤΥΟ</t>
  </si>
  <si>
    <t> </t>
  </si>
  <si>
    <r>
      <t>Μονάδα</t>
    </r>
    <r>
      <rPr>
        <sz val="10"/>
        <color rgb="FF000000"/>
        <rFont val="Commissioner"/>
      </rPr>
      <t> </t>
    </r>
  </si>
  <si>
    <r>
      <t>2024</t>
    </r>
    <r>
      <rPr>
        <sz val="10"/>
        <color rgb="FF000000"/>
        <rFont val="Commissioner"/>
      </rPr>
      <t> </t>
    </r>
  </si>
  <si>
    <r>
      <t>2025</t>
    </r>
    <r>
      <rPr>
        <sz val="10"/>
        <color rgb="FF000000"/>
        <rFont val="Commissioner"/>
      </rPr>
      <t> </t>
    </r>
  </si>
  <si>
    <r>
      <t>2026</t>
    </r>
    <r>
      <rPr>
        <sz val="10"/>
        <color rgb="FF000000"/>
        <rFont val="Commissioner"/>
      </rPr>
      <t> </t>
    </r>
  </si>
  <si>
    <r>
      <t>2027</t>
    </r>
    <r>
      <rPr>
        <sz val="10"/>
        <color rgb="FF000000"/>
        <rFont val="Commissioner"/>
      </rPr>
      <t> </t>
    </r>
  </si>
  <si>
    <r>
      <t>2028</t>
    </r>
    <r>
      <rPr>
        <sz val="10"/>
        <color rgb="FF000000"/>
        <rFont val="Commissioner"/>
      </rPr>
      <t> </t>
    </r>
  </si>
  <si>
    <r>
      <t>2024 - 2028</t>
    </r>
    <r>
      <rPr>
        <sz val="10"/>
        <color rgb="FF000000"/>
        <rFont val="Commissioner"/>
      </rPr>
      <t> </t>
    </r>
  </si>
  <si>
    <t>Σύνολο Νέων πελατών που συνδέονται στη διάρκεια του Προγράμματος Ανάπτυξης</t>
  </si>
  <si>
    <t>Σύνολο τελικών πελατών </t>
  </si>
  <si>
    <r>
      <t>MWh</t>
    </r>
    <r>
      <rPr>
        <sz val="10"/>
        <color rgb="FF000000"/>
        <rFont val="Commissioner"/>
      </rPr>
      <t> </t>
    </r>
  </si>
  <si>
    <t>Κατανάλωση νέων πελατών που συνδέονται σε κάθε ετος του Προγράμματος Ανάπτυξης</t>
  </si>
  <si>
    <t>Οικιακοί – Κεντρική Θέρμανση </t>
  </si>
  <si>
    <t>Κατανάλωση πελατών προηγούμενων ετών στο Πρόγραμμα ανάπτυξης</t>
  </si>
  <si>
    <t>Οικιακοί – Αυτονομίες χωρίς/με ζεστό νερό ή/και μαγείρεμα </t>
  </si>
  <si>
    <t>Εμπορική/επαγγελματική χρήση μικρών πελατών (χωρίς PTZ) </t>
  </si>
  <si>
    <t>Συνολική Κατανάλωση</t>
  </si>
  <si>
    <t>Εμπορική/επαγγελματική χρήση μεγάλων πελατών (με PTZ) </t>
  </si>
  <si>
    <t>Βιομηχανικοί </t>
  </si>
  <si>
    <t>CNG για αεριοκίνηση και φόρτωση βυτιοφόρων </t>
  </si>
  <si>
    <t> -    </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</si>
  <si>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</si>
  <si>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</si>
  <si>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7. Δυνητικοί πελάτες &amp; δυνητικές συνδέσεις στο κατασκευασμένο δίκτυο</t>
  </si>
  <si>
    <t>8. Οδικό δίκτυο</t>
  </si>
  <si>
    <t>9. Επενδύσεις</t>
  </si>
  <si>
    <t>Σύνολο επενδύσεων</t>
  </si>
  <si>
    <t>Έργα ανάπτυξης</t>
  </si>
  <si>
    <t>Έργα σύνδεσης</t>
  </si>
  <si>
    <t>Έργα ασφάλειας και ενίσχυσης δικτύου</t>
  </si>
  <si>
    <t>Έργα ψηφιοποίησης</t>
  </si>
  <si>
    <t>Ψηφιοποίηση δικτύου</t>
  </si>
  <si>
    <t>Αντικαταστάσεις μετρητών</t>
  </si>
  <si>
    <t>Έργα εξοικονόμησης ενέργειας</t>
  </si>
  <si>
    <t>Συστήματα και εξοπλισμός μηχανογράφησης</t>
  </si>
  <si>
    <t>Κτίρια</t>
  </si>
  <si>
    <t>Αυτοκίνητα</t>
  </si>
  <si>
    <t>Δικαιώματα χρήσης</t>
  </si>
  <si>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</si>
  <si>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</si>
  <si>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Μονάδες</t>
  </si>
  <si>
    <t xml:space="preserve">Βαθμός κάλυψης δικτύου </t>
  </si>
  <si>
    <t>2. Δείκτες για Πρόγραμμα Ανάπτυξης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</si>
  <si>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</si>
  <si>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</si>
  <si>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</si>
  <si>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</si>
  <si>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</si>
  <si>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Μέση χρέωση για υφιστάμενο δίκτυο  (χωρίς επενδύσεις και κόστη του Προγράμματος Ανάπτυξης)</t>
  </si>
  <si>
    <t>Ρυθμιζόμενη περιουσιακή βάση</t>
  </si>
  <si>
    <t xml:space="preserve">  € th.  </t>
  </si>
  <si>
    <t>Απόδοση επί της ρυθμιζόμενης περιουσιακής βάσης</t>
  </si>
  <si>
    <t>Αποσβέσεις παγίων</t>
  </si>
  <si>
    <t xml:space="preserve"> € th. </t>
  </si>
  <si>
    <t>Λειτουργικές δαπάνες</t>
  </si>
  <si>
    <t>Απαιτούμενο έσοδο</t>
  </si>
  <si>
    <t>Καθαρή παρούσα αξία απαιτούμενου εσόδου</t>
  </si>
  <si>
    <t>Διανεμηθείσες ποσότητες αερίου</t>
  </si>
  <si>
    <t>Καθαρή παρούσα αξία ποσοτήτων αερίου</t>
  </si>
  <si>
    <t>Μέση χρέωση με τις επενδύσεις του Προγράμματος Ανάπτυξης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</si>
  <si>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</si>
  <si>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</si>
  <si>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</si>
  <si>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Επίπτωση Προγράμματος Ανάπτυξης</t>
  </si>
  <si>
    <t>Επίπτωση στη μέση χρέωση διανομής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</si>
</sst>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43" formatCode="_-* #,##0.00_-;\-* #,##0.00_-;_-* &quot;-&quot;??_-;_-@_-"/>
    <numFmt numFmtId="164" formatCode="_-* #,##0_-;\-* #,##0_-;_-* &quot;-&quot;??_-;_-@_-"/>
    <numFmt numFmtId="165" formatCode="0.000%"/>
    <numFmt numFmtId="166" formatCode="_-* #,##0.000_-;\-* #,##0.000_-;_-* &quot;-&quot;??_-;_-@_-"/>
    <numFmt numFmtId="167" formatCode="_-* #,##0.0_-;\-* #,##0.0_-;_-* &quot;-&quot;??_-;_-@_-"/>
    <numFmt numFmtId="168" formatCode="0_ ;\-0\ "/>
    <numFmt numFmtId="169" formatCode="0.0%"/>
    <numFmt numFmtId="170" formatCode="0.000"/>
    <numFmt numFmtId="171"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sz val="14"/>
      <color theme="1"/>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u/>
      <sz val="12"/>
      <color theme="10"/>
      <name val="Calibri"/>
      <family val="2"/>
      <scheme val="minor"/>
    </font>
    <font>
      <b/>
      <sz val="11"/>
      <color theme="2" tint="-0.249977111117893"/>
      <name val="Calibri"/>
      <family val="2"/>
      <scheme val="minor"/>
    </font>
    <font>
      <sz val="8"/>
      <name val="Calibri"/>
      <family val="2"/>
      <scheme val="minor"/>
    </font>
    <font>
      <i/>
      <sz val="10"/>
      <name val="Calibri"/>
      <family val="2"/>
      <scheme val="minor"/>
    </font>
    <font>
      <sz val="8"/>
      <color rgb="FF4472C4"/>
      <name val="Calibri"/>
      <family val="2"/>
      <charset val="161"/>
      <scheme val="minor"/>
    </font>
    <font>
      <i/>
      <sz val="8"/>
      <color rgb="FF4472C4"/>
      <name val="Calibri"/>
      <family val="2"/>
      <charset val="161"/>
      <scheme val="minor"/>
    </font>
    <font>
      <sz val="11"/>
      <color rgb="FF000000"/>
      <name val="Aptos Narrow"/>
      <family val="2"/>
      <charset val="161"/>
    </font>
    <font>
      <sz val="8"/>
      <color rgb="FF4472C4"/>
      <name val="Calibri"/>
      <family val="2"/>
      <charset val="161"/>
    </font>
    <font>
      <i/>
      <sz val="8"/>
      <color rgb="FF4472C4"/>
      <name val="Calibri"/>
      <family val="2"/>
      <charset val="161"/>
    </font>
    <font>
      <sz val="11"/>
      <name val="Commissioner"/>
    </font>
    <font>
      <sz val="10"/>
      <color rgb="FF000000"/>
      <name val="Commissioner"/>
    </font>
    <font>
      <b/>
      <sz val="10"/>
      <color rgb="FF000000"/>
      <name val="Commissioner"/>
    </font>
    <font>
      <i/>
      <sz val="10"/>
      <color rgb="FF000000"/>
      <name val="Commissioner"/>
    </font>
  </fonts>
  <fills count="11">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rgb="FFD9D9D9"/>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cellStyleXfs>
  <cellXfs count="403">
    <xf numFmtId="0" fontId="0" fillId="0" borderId="0" xfId="0"/>
    <xf numFmtId="0" fontId="4" fillId="0" borderId="1" xfId="0" applyFont="1" applyBorder="1"/>
    <xf numFmtId="0" fontId="4" fillId="0" borderId="0" xfId="0" applyFont="1"/>
    <xf numFmtId="0" fontId="0" fillId="0" borderId="2" xfId="0" applyBorder="1"/>
    <xf numFmtId="164" fontId="0" fillId="2" borderId="2" xfId="1" applyNumberFormat="1" applyFont="1" applyFill="1" applyBorder="1" applyAlignment="1">
      <alignment horizontal="center"/>
    </xf>
    <xf numFmtId="0" fontId="5" fillId="0" borderId="5" xfId="0" applyFont="1" applyBorder="1"/>
    <xf numFmtId="164" fontId="0" fillId="2" borderId="5" xfId="1" applyNumberFormat="1" applyFont="1" applyFill="1" applyBorder="1" applyAlignment="1">
      <alignment horizontal="center"/>
    </xf>
    <xf numFmtId="0" fontId="5" fillId="0" borderId="6" xfId="0" applyFont="1" applyBorder="1"/>
    <xf numFmtId="164" fontId="0" fillId="2" borderId="6" xfId="1" applyNumberFormat="1" applyFont="1" applyFill="1" applyBorder="1" applyAlignment="1">
      <alignment horizontal="center"/>
    </xf>
    <xf numFmtId="0" fontId="2" fillId="5" borderId="2" xfId="0" applyFont="1" applyFill="1" applyBorder="1" applyAlignment="1">
      <alignment horizontal="center"/>
    </xf>
    <xf numFmtId="0" fontId="0" fillId="0" borderId="2" xfId="0" applyBorder="1" applyAlignment="1">
      <alignment vertical="center" wrapText="1"/>
    </xf>
    <xf numFmtId="0" fontId="0" fillId="0" borderId="2" xfId="0" applyBorder="1" applyAlignment="1">
      <alignment horizontal="center" vertical="center" wrapText="1"/>
    </xf>
    <xf numFmtId="0" fontId="5" fillId="0" borderId="2" xfId="0" applyFont="1" applyBorder="1" applyAlignment="1">
      <alignment horizontal="center"/>
    </xf>
    <xf numFmtId="0" fontId="5" fillId="0" borderId="10"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10" xfId="0" applyFont="1" applyBorder="1" applyAlignment="1">
      <alignment horizontal="center"/>
    </xf>
    <xf numFmtId="0" fontId="8" fillId="0" borderId="0" xfId="0" applyFont="1"/>
    <xf numFmtId="0" fontId="0" fillId="0" borderId="3" xfId="0" applyBorder="1"/>
    <xf numFmtId="0" fontId="0" fillId="0" borderId="2" xfId="0" applyBorder="1" applyAlignment="1">
      <alignment vertical="center"/>
    </xf>
    <xf numFmtId="0" fontId="6" fillId="4" borderId="0" xfId="0" applyFont="1" applyFill="1"/>
    <xf numFmtId="0" fontId="5" fillId="0" borderId="2" xfId="0" applyFont="1" applyBorder="1" applyAlignment="1">
      <alignment horizontal="center" vertical="center"/>
    </xf>
    <xf numFmtId="0" fontId="0" fillId="0" borderId="0" xfId="0" applyAlignment="1">
      <alignment horizontal="left" vertical="center"/>
    </xf>
    <xf numFmtId="0" fontId="5" fillId="0" borderId="0" xfId="0" applyFont="1"/>
    <xf numFmtId="0" fontId="5"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0" fillId="0" borderId="2" xfId="0" applyBorder="1" applyAlignment="1">
      <alignment horizontal="center" vertical="center"/>
    </xf>
    <xf numFmtId="0" fontId="5" fillId="0" borderId="6" xfId="0" applyFont="1" applyBorder="1" applyAlignment="1">
      <alignment horizontal="center" vertical="center"/>
    </xf>
    <xf numFmtId="0" fontId="8" fillId="0" borderId="0" xfId="0" applyFont="1" applyAlignment="1">
      <alignment horizontal="left" vertical="center"/>
    </xf>
    <xf numFmtId="164" fontId="0" fillId="3" borderId="6" xfId="1" applyNumberFormat="1" applyFont="1" applyFill="1" applyBorder="1" applyAlignment="1">
      <alignment horizontal="center"/>
    </xf>
    <xf numFmtId="43" fontId="0" fillId="0" borderId="0" xfId="0" applyNumberFormat="1"/>
    <xf numFmtId="164" fontId="0" fillId="0" borderId="2" xfId="1" applyNumberFormat="1" applyFont="1" applyBorder="1" applyAlignment="1">
      <alignment horizontal="center" vertical="center"/>
    </xf>
    <xf numFmtId="164" fontId="0" fillId="2" borderId="2" xfId="1" applyNumberFormat="1" applyFont="1" applyFill="1" applyBorder="1"/>
    <xf numFmtId="165" fontId="0" fillId="0" borderId="2" xfId="2" applyNumberFormat="1" applyFont="1" applyBorder="1" applyAlignment="1">
      <alignment horizontal="center" vertical="center"/>
    </xf>
    <xf numFmtId="10" fontId="0" fillId="0" borderId="2" xfId="0" applyNumberFormat="1" applyBorder="1" applyAlignment="1">
      <alignment horizontal="center" vertical="center"/>
    </xf>
    <xf numFmtId="0" fontId="2" fillId="0" borderId="2" xfId="0" applyFont="1" applyBorder="1" applyAlignment="1">
      <alignment horizontal="center" vertical="center"/>
    </xf>
    <xf numFmtId="164" fontId="0" fillId="0" borderId="0" xfId="0" applyNumberFormat="1"/>
    <xf numFmtId="0" fontId="2" fillId="0" borderId="2" xfId="0" applyFont="1" applyBorder="1"/>
    <xf numFmtId="10" fontId="2" fillId="0" borderId="3" xfId="0" applyNumberFormat="1" applyFont="1" applyBorder="1" applyAlignment="1">
      <alignment horizontal="center" vertical="center"/>
    </xf>
    <xf numFmtId="0" fontId="2" fillId="0" borderId="2" xfId="0" applyFont="1" applyBorder="1" applyAlignment="1">
      <alignment horizontal="center"/>
    </xf>
    <xf numFmtId="10" fontId="2" fillId="0" borderId="0" xfId="0" applyNumberFormat="1" applyFont="1" applyAlignment="1">
      <alignment horizontal="center" vertical="center"/>
    </xf>
    <xf numFmtId="164" fontId="2" fillId="0" borderId="0" xfId="0" applyNumberFormat="1" applyFont="1"/>
    <xf numFmtId="0" fontId="9" fillId="2" borderId="0" xfId="0" applyFont="1" applyFill="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xf>
    <xf numFmtId="0" fontId="0" fillId="0" borderId="8" xfId="0" applyBorder="1" applyAlignment="1">
      <alignment horizontal="left" vertical="center"/>
    </xf>
    <xf numFmtId="0" fontId="2"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1" fillId="2" borderId="5" xfId="1" applyNumberFormat="1" applyFont="1" applyFill="1" applyBorder="1" applyAlignment="1">
      <alignment horizontal="center"/>
    </xf>
    <xf numFmtId="0" fontId="10" fillId="0" borderId="5" xfId="0" applyFont="1" applyBorder="1" applyAlignment="1">
      <alignment horizontal="center"/>
    </xf>
    <xf numFmtId="164" fontId="10" fillId="2" borderId="5" xfId="1" applyNumberFormat="1" applyFont="1" applyFill="1" applyBorder="1" applyAlignment="1">
      <alignment horizontal="center"/>
    </xf>
    <xf numFmtId="0" fontId="10" fillId="0" borderId="0" xfId="0" applyFont="1"/>
    <xf numFmtId="0" fontId="0" fillId="0" borderId="2" xfId="0" applyBorder="1" applyAlignment="1">
      <alignment horizontal="center"/>
    </xf>
    <xf numFmtId="0" fontId="7" fillId="0" borderId="0" xfId="0" applyFont="1"/>
    <xf numFmtId="0" fontId="2" fillId="5" borderId="7" xfId="0" applyFont="1" applyFill="1" applyBorder="1" applyAlignment="1">
      <alignment vertical="center" wrapText="1"/>
    </xf>
    <xf numFmtId="0" fontId="8" fillId="0" borderId="0" xfId="0" applyFont="1" applyAlignment="1">
      <alignment horizontal="left" wrapText="1"/>
    </xf>
    <xf numFmtId="0" fontId="2" fillId="5" borderId="2" xfId="0" applyFont="1" applyFill="1" applyBorder="1" applyAlignment="1">
      <alignment horizontal="center" wrapText="1"/>
    </xf>
    <xf numFmtId="0" fontId="11" fillId="0" borderId="0" xfId="0" applyFont="1"/>
    <xf numFmtId="0" fontId="2" fillId="5" borderId="16" xfId="0" applyFont="1" applyFill="1" applyBorder="1" applyAlignment="1">
      <alignment horizontal="left" vertical="center" wrapText="1"/>
    </xf>
    <xf numFmtId="0" fontId="2" fillId="5" borderId="3" xfId="0" applyFont="1" applyFill="1" applyBorder="1" applyAlignment="1">
      <alignment horizontal="center" vertical="center"/>
    </xf>
    <xf numFmtId="0" fontId="0" fillId="0" borderId="19" xfId="0" applyBorder="1" applyAlignment="1">
      <alignment horizontal="center"/>
    </xf>
    <xf numFmtId="0" fontId="0" fillId="0" borderId="13" xfId="0" applyBorder="1" applyAlignment="1">
      <alignment horizontal="center"/>
    </xf>
    <xf numFmtId="0" fontId="2" fillId="5" borderId="20" xfId="0" applyFont="1" applyFill="1" applyBorder="1" applyAlignment="1">
      <alignment horizontal="center"/>
    </xf>
    <xf numFmtId="0" fontId="2" fillId="5" borderId="21" xfId="0" applyFont="1" applyFill="1" applyBorder="1" applyAlignment="1">
      <alignment horizontal="center"/>
    </xf>
    <xf numFmtId="0" fontId="2"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0" fillId="2" borderId="30" xfId="1" applyNumberFormat="1" applyFont="1" applyFill="1" applyBorder="1" applyAlignment="1">
      <alignment horizontal="center"/>
    </xf>
    <xf numFmtId="0" fontId="7" fillId="6" borderId="13" xfId="0" applyFont="1" applyFill="1" applyBorder="1" applyAlignment="1">
      <alignment horizontal="left"/>
    </xf>
    <xf numFmtId="0" fontId="7" fillId="6" borderId="1" xfId="0" applyFont="1" applyFill="1" applyBorder="1" applyAlignment="1">
      <alignment horizontal="left"/>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7"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7" xfId="0" applyFont="1" applyFill="1" applyBorder="1" applyAlignment="1">
      <alignment horizontal="left" vertical="center" wrapText="1"/>
    </xf>
    <xf numFmtId="164" fontId="1" fillId="2" borderId="30" xfId="1" applyNumberFormat="1" applyFont="1" applyFill="1" applyBorder="1" applyAlignment="1">
      <alignment horizontal="center"/>
    </xf>
    <xf numFmtId="164" fontId="1" fillId="2" borderId="29" xfId="1" applyNumberFormat="1" applyFont="1" applyFill="1" applyBorder="1" applyAlignment="1">
      <alignment horizontal="center"/>
    </xf>
    <xf numFmtId="0" fontId="2" fillId="5" borderId="20" xfId="0" quotePrefix="1" applyFont="1" applyFill="1" applyBorder="1" applyAlignment="1">
      <alignment horizontal="center"/>
    </xf>
    <xf numFmtId="0" fontId="2" fillId="5" borderId="32" xfId="0" applyFont="1" applyFill="1" applyBorder="1" applyAlignment="1">
      <alignment horizontal="center"/>
    </xf>
    <xf numFmtId="164" fontId="0" fillId="2" borderId="34" xfId="1" applyNumberFormat="1" applyFont="1" applyFill="1" applyBorder="1" applyAlignment="1">
      <alignment horizontal="center"/>
    </xf>
    <xf numFmtId="164" fontId="0" fillId="2" borderId="35" xfId="1" applyNumberFormat="1" applyFont="1" applyFill="1" applyBorder="1" applyAlignment="1">
      <alignment horizontal="center"/>
    </xf>
    <xf numFmtId="0" fontId="2" fillId="5" borderId="21" xfId="0" quotePrefix="1" applyFont="1" applyFill="1" applyBorder="1" applyAlignment="1">
      <alignment horizontal="center" wrapText="1"/>
    </xf>
    <xf numFmtId="164" fontId="0" fillId="2" borderId="20" xfId="0" applyNumberFormat="1" applyFill="1" applyBorder="1"/>
    <xf numFmtId="164" fontId="0" fillId="2" borderId="21" xfId="0" applyNumberFormat="1" applyFill="1" applyBorder="1"/>
    <xf numFmtId="164" fontId="1" fillId="2" borderId="34" xfId="1" applyNumberFormat="1" applyFont="1" applyFill="1" applyBorder="1" applyAlignment="1">
      <alignment horizontal="center"/>
    </xf>
    <xf numFmtId="0" fontId="5" fillId="0" borderId="3" xfId="0" applyFont="1" applyBorder="1" applyAlignment="1">
      <alignment horizontal="center"/>
    </xf>
    <xf numFmtId="0" fontId="2" fillId="5" borderId="32" xfId="0" applyFont="1" applyFill="1" applyBorder="1" applyAlignment="1">
      <alignment horizontal="center" vertical="center"/>
    </xf>
    <xf numFmtId="0" fontId="2" fillId="5" borderId="32" xfId="0" applyFont="1" applyFill="1" applyBorder="1" applyAlignment="1">
      <alignment horizontal="center" wrapText="1"/>
    </xf>
    <xf numFmtId="0" fontId="14" fillId="0" borderId="1" xfId="0" applyFont="1" applyBorder="1"/>
    <xf numFmtId="0" fontId="15" fillId="0" borderId="0" xfId="3" quotePrefix="1" applyFont="1" applyAlignment="1">
      <alignment horizontal="right"/>
    </xf>
    <xf numFmtId="0" fontId="16" fillId="0" borderId="0" xfId="3" quotePrefix="1" applyFont="1" applyAlignment="1">
      <alignment horizontal="left"/>
    </xf>
    <xf numFmtId="0" fontId="17" fillId="0" borderId="1" xfId="0" applyFont="1" applyBorder="1" applyAlignment="1">
      <alignment horizontal="left"/>
    </xf>
    <xf numFmtId="0" fontId="17" fillId="0" borderId="0" xfId="0" applyFont="1" applyAlignment="1">
      <alignment horizontal="left"/>
    </xf>
    <xf numFmtId="0" fontId="18" fillId="0" borderId="1" xfId="0" applyFont="1" applyBorder="1"/>
    <xf numFmtId="0" fontId="0" fillId="0" borderId="1" xfId="0" applyBorder="1"/>
    <xf numFmtId="0" fontId="9" fillId="0" borderId="0" xfId="0" applyFont="1" applyAlignment="1">
      <alignment horizontal="left" vertical="center"/>
    </xf>
    <xf numFmtId="0" fontId="19" fillId="0" borderId="1" xfId="0" applyFont="1" applyBorder="1"/>
    <xf numFmtId="0" fontId="7" fillId="0" borderId="1" xfId="0" applyFont="1" applyBorder="1"/>
    <xf numFmtId="0" fontId="5" fillId="0" borderId="1" xfId="0" applyFont="1" applyBorder="1"/>
    <xf numFmtId="0" fontId="6" fillId="0" borderId="0" xfId="0" applyFont="1"/>
    <xf numFmtId="0" fontId="6" fillId="0" borderId="11" xfId="0" applyFont="1" applyBorder="1"/>
    <xf numFmtId="0" fontId="5" fillId="5" borderId="2" xfId="0" applyFont="1" applyFill="1" applyBorder="1" applyAlignment="1">
      <alignment horizontal="center" wrapText="1"/>
    </xf>
    <xf numFmtId="0" fontId="8" fillId="0" borderId="1" xfId="0" applyFont="1" applyBorder="1"/>
    <xf numFmtId="164" fontId="5" fillId="0" borderId="2" xfId="1" applyNumberFormat="1" applyFont="1" applyBorder="1" applyAlignment="1">
      <alignment horizontal="center" vertical="center"/>
    </xf>
    <xf numFmtId="164" fontId="3" fillId="3" borderId="2" xfId="1" applyNumberFormat="1" applyFont="1" applyFill="1" applyBorder="1"/>
    <xf numFmtId="165" fontId="5" fillId="0" borderId="2" xfId="2" applyNumberFormat="1" applyFont="1" applyBorder="1" applyAlignment="1">
      <alignment horizontal="center" vertical="center"/>
    </xf>
    <xf numFmtId="0" fontId="21" fillId="0" borderId="2" xfId="0" applyFont="1" applyBorder="1"/>
    <xf numFmtId="0" fontId="0" fillId="0" borderId="2" xfId="0" applyBorder="1" applyAlignment="1">
      <alignment horizontal="left"/>
    </xf>
    <xf numFmtId="0" fontId="8" fillId="0" borderId="0" xfId="0" applyFont="1" applyAlignment="1">
      <alignment horizontal="left"/>
    </xf>
    <xf numFmtId="10" fontId="5" fillId="0" borderId="2" xfId="0" applyNumberFormat="1" applyFont="1" applyBorder="1" applyAlignment="1">
      <alignment horizontal="center" vertical="center"/>
    </xf>
    <xf numFmtId="10" fontId="21" fillId="0" borderId="3" xfId="0" applyNumberFormat="1" applyFont="1" applyBorder="1" applyAlignment="1">
      <alignment horizontal="center" vertical="center"/>
    </xf>
    <xf numFmtId="164" fontId="13" fillId="0" borderId="2" xfId="0" applyNumberFormat="1" applyFont="1" applyBorder="1"/>
    <xf numFmtId="0" fontId="0" fillId="0" borderId="7" xfId="0" applyBorder="1"/>
    <xf numFmtId="10" fontId="5" fillId="0" borderId="7" xfId="0" applyNumberFormat="1" applyFont="1" applyBorder="1" applyAlignment="1">
      <alignment horizontal="center" vertical="center"/>
    </xf>
    <xf numFmtId="0" fontId="8" fillId="0" borderId="11" xfId="0" applyFont="1" applyBorder="1"/>
    <xf numFmtId="0" fontId="6" fillId="0" borderId="0" xfId="0" applyFont="1" applyAlignment="1">
      <alignment horizontal="left"/>
    </xf>
    <xf numFmtId="0" fontId="2" fillId="5" borderId="21" xfId="0" applyFont="1" applyFill="1" applyBorder="1" applyAlignment="1">
      <alignment horizontal="center" wrapText="1"/>
    </xf>
    <xf numFmtId="0" fontId="12" fillId="0" borderId="0" xfId="3" applyAlignment="1">
      <alignment horizontal="right"/>
    </xf>
    <xf numFmtId="0" fontId="15" fillId="0" borderId="0" xfId="3" applyFont="1" applyAlignment="1">
      <alignment horizontal="right"/>
    </xf>
    <xf numFmtId="0" fontId="5" fillId="5" borderId="20" xfId="0" applyFont="1" applyFill="1" applyBorder="1" applyAlignment="1">
      <alignment horizontal="center" wrapText="1"/>
    </xf>
    <xf numFmtId="0" fontId="5" fillId="2" borderId="33" xfId="0" applyFont="1" applyFill="1" applyBorder="1" applyAlignment="1">
      <alignment horizontal="center"/>
    </xf>
    <xf numFmtId="164" fontId="0" fillId="2" borderId="2" xfId="0" applyNumberFormat="1" applyFill="1" applyBorder="1"/>
    <xf numFmtId="0" fontId="3" fillId="0" borderId="0" xfId="0" applyFont="1"/>
    <xf numFmtId="0" fontId="5" fillId="0" borderId="39" xfId="0" applyFont="1" applyBorder="1"/>
    <xf numFmtId="0" fontId="0" fillId="0" borderId="0" xfId="0" applyAlignment="1">
      <alignment wrapText="1"/>
    </xf>
    <xf numFmtId="0" fontId="11" fillId="0" borderId="2" xfId="0" applyFont="1" applyBorder="1" applyAlignment="1">
      <alignment vertical="center"/>
    </xf>
    <xf numFmtId="0" fontId="11" fillId="0" borderId="2" xfId="0" applyFont="1" applyBorder="1" applyAlignment="1">
      <alignment vertical="center" wrapText="1"/>
    </xf>
    <xf numFmtId="43" fontId="0" fillId="2" borderId="2" xfId="1" applyFont="1" applyFill="1" applyBorder="1"/>
    <xf numFmtId="0" fontId="22" fillId="0" borderId="0" xfId="0" applyFont="1"/>
    <xf numFmtId="0" fontId="2" fillId="5" borderId="2" xfId="0" quotePrefix="1" applyFont="1" applyFill="1" applyBorder="1" applyAlignment="1">
      <alignment horizontal="center" wrapText="1"/>
    </xf>
    <xf numFmtId="0" fontId="12" fillId="0" borderId="0" xfId="3" quotePrefix="1" applyAlignment="1">
      <alignment horizontal="right"/>
    </xf>
    <xf numFmtId="0" fontId="5" fillId="0" borderId="10" xfId="0" applyFont="1" applyBorder="1" applyAlignment="1">
      <alignment wrapText="1"/>
    </xf>
    <xf numFmtId="0" fontId="2" fillId="5" borderId="12" xfId="0" applyFont="1" applyFill="1" applyBorder="1" applyAlignment="1">
      <alignment horizontal="center"/>
    </xf>
    <xf numFmtId="0" fontId="5" fillId="3" borderId="2" xfId="0" applyFont="1" applyFill="1" applyBorder="1" applyAlignment="1">
      <alignment horizontal="center"/>
    </xf>
    <xf numFmtId="0" fontId="5" fillId="3" borderId="6" xfId="0" applyFont="1" applyFill="1" applyBorder="1" applyAlignment="1">
      <alignment horizontal="center"/>
    </xf>
    <xf numFmtId="164" fontId="0" fillId="7" borderId="5" xfId="1" applyNumberFormat="1" applyFont="1" applyFill="1" applyBorder="1" applyAlignment="1">
      <alignment horizontal="center"/>
    </xf>
    <xf numFmtId="164" fontId="0" fillId="7" borderId="6" xfId="1" applyNumberFormat="1" applyFont="1" applyFill="1" applyBorder="1" applyAlignment="1">
      <alignment horizontal="center"/>
    </xf>
    <xf numFmtId="164" fontId="0" fillId="7" borderId="6" xfId="1" applyNumberFormat="1" applyFont="1" applyFill="1" applyBorder="1" applyAlignment="1">
      <alignment horizontal="center" vertical="center"/>
    </xf>
    <xf numFmtId="164" fontId="0" fillId="7" borderId="10" xfId="1" applyNumberFormat="1" applyFont="1" applyFill="1" applyBorder="1" applyAlignment="1">
      <alignment horizontal="center"/>
    </xf>
    <xf numFmtId="164" fontId="0" fillId="7" borderId="39" xfId="1" applyNumberFormat="1" applyFont="1" applyFill="1" applyBorder="1" applyAlignment="1">
      <alignment horizontal="center"/>
    </xf>
    <xf numFmtId="164" fontId="0" fillId="7" borderId="2" xfId="1" applyNumberFormat="1" applyFont="1" applyFill="1" applyBorder="1" applyAlignment="1">
      <alignment horizontal="center"/>
    </xf>
    <xf numFmtId="43" fontId="5" fillId="7" borderId="5" xfId="1" applyFont="1" applyFill="1" applyBorder="1" applyAlignment="1">
      <alignment horizontal="center"/>
    </xf>
    <xf numFmtId="43" fontId="5" fillId="7" borderId="6" xfId="1" applyFont="1" applyFill="1" applyBorder="1" applyAlignment="1">
      <alignment horizontal="center"/>
    </xf>
    <xf numFmtId="43" fontId="5" fillId="7" borderId="10" xfId="1" applyFont="1" applyFill="1" applyBorder="1" applyAlignment="1">
      <alignment horizontal="center"/>
    </xf>
    <xf numFmtId="43" fontId="5" fillId="7" borderId="40" xfId="1" applyFont="1" applyFill="1" applyBorder="1" applyAlignment="1">
      <alignment horizontal="center"/>
    </xf>
    <xf numFmtId="43" fontId="5" fillId="7" borderId="2" xfId="1" applyFont="1" applyFill="1" applyBorder="1" applyAlignment="1">
      <alignment horizontal="center"/>
    </xf>
    <xf numFmtId="9" fontId="0" fillId="7" borderId="2" xfId="2" applyFont="1" applyFill="1" applyBorder="1" applyAlignment="1">
      <alignment horizontal="center" vertical="center"/>
    </xf>
    <xf numFmtId="43" fontId="0" fillId="7" borderId="2" xfId="1" applyFont="1" applyFill="1" applyBorder="1" applyAlignment="1">
      <alignment horizontal="center" vertical="center"/>
    </xf>
    <xf numFmtId="164" fontId="0" fillId="7" borderId="2" xfId="1" applyNumberFormat="1" applyFont="1" applyFill="1" applyBorder="1"/>
    <xf numFmtId="164" fontId="0" fillId="7" borderId="2" xfId="0" applyNumberFormat="1" applyFill="1" applyBorder="1"/>
    <xf numFmtId="164" fontId="2" fillId="7" borderId="8" xfId="0" applyNumberFormat="1" applyFont="1" applyFill="1" applyBorder="1"/>
    <xf numFmtId="43" fontId="0" fillId="7" borderId="2" xfId="1" applyFont="1" applyFill="1" applyBorder="1"/>
    <xf numFmtId="2" fontId="3" fillId="7" borderId="2" xfId="0" applyNumberFormat="1" applyFont="1" applyFill="1" applyBorder="1"/>
    <xf numFmtId="164" fontId="0" fillId="7" borderId="8" xfId="0" applyNumberFormat="1" applyFill="1" applyBorder="1"/>
    <xf numFmtId="164" fontId="1" fillId="7" borderId="5" xfId="1" applyNumberFormat="1" applyFont="1" applyFill="1" applyBorder="1" applyAlignment="1">
      <alignment horizontal="center"/>
    </xf>
    <xf numFmtId="164" fontId="1" fillId="7" borderId="2" xfId="1" applyNumberFormat="1" applyFont="1" applyFill="1" applyBorder="1" applyAlignment="1">
      <alignment horizontal="center"/>
    </xf>
    <xf numFmtId="164" fontId="1" fillId="7" borderId="20" xfId="1" applyNumberFormat="1" applyFont="1" applyFill="1" applyBorder="1" applyAlignment="1">
      <alignment horizontal="center"/>
    </xf>
    <xf numFmtId="164" fontId="1" fillId="7" borderId="21" xfId="1" applyNumberFormat="1" applyFont="1" applyFill="1" applyBorder="1" applyAlignment="1">
      <alignment horizontal="center"/>
    </xf>
    <xf numFmtId="9" fontId="1" fillId="7" borderId="29" xfId="2" applyFont="1" applyFill="1" applyBorder="1" applyAlignment="1">
      <alignment horizontal="center"/>
    </xf>
    <xf numFmtId="9" fontId="1" fillId="7" borderId="21" xfId="2" applyFont="1" applyFill="1" applyBorder="1" applyAlignment="1">
      <alignment horizontal="center"/>
    </xf>
    <xf numFmtId="9" fontId="0" fillId="7" borderId="2" xfId="2" applyFont="1" applyFill="1" applyBorder="1"/>
    <xf numFmtId="166" fontId="0" fillId="7" borderId="2" xfId="0" applyNumberFormat="1" applyFill="1" applyBorder="1"/>
    <xf numFmtId="164" fontId="0" fillId="7" borderId="20" xfId="0" applyNumberFormat="1" applyFill="1" applyBorder="1"/>
    <xf numFmtId="9" fontId="0" fillId="7" borderId="21" xfId="2" applyFont="1" applyFill="1" applyBorder="1"/>
    <xf numFmtId="9" fontId="0" fillId="7" borderId="21" xfId="2" applyFont="1" applyFill="1" applyBorder="1" applyAlignment="1">
      <alignment horizontal="center"/>
    </xf>
    <xf numFmtId="9" fontId="0" fillId="7" borderId="29" xfId="2" applyFont="1" applyFill="1" applyBorder="1" applyAlignment="1">
      <alignment horizontal="center"/>
    </xf>
    <xf numFmtId="164" fontId="10" fillId="7" borderId="2" xfId="1" applyNumberFormat="1" applyFont="1" applyFill="1" applyBorder="1" applyAlignment="1">
      <alignment horizontal="center"/>
    </xf>
    <xf numFmtId="164" fontId="0" fillId="7" borderId="30" xfId="1" applyNumberFormat="1" applyFont="1" applyFill="1" applyBorder="1" applyAlignment="1">
      <alignment horizontal="center"/>
    </xf>
    <xf numFmtId="164" fontId="0" fillId="7" borderId="20" xfId="1" applyNumberFormat="1" applyFont="1" applyFill="1" applyBorder="1" applyAlignment="1">
      <alignment horizontal="center"/>
    </xf>
    <xf numFmtId="164" fontId="1" fillId="7" borderId="4" xfId="1" applyNumberFormat="1" applyFont="1" applyFill="1" applyBorder="1" applyAlignment="1">
      <alignment horizontal="center"/>
    </xf>
    <xf numFmtId="9" fontId="1" fillId="7" borderId="19" xfId="2" applyFont="1" applyFill="1" applyBorder="1" applyAlignment="1">
      <alignment horizontal="center"/>
    </xf>
    <xf numFmtId="164" fontId="0" fillId="7" borderId="4" xfId="0" applyNumberFormat="1" applyFill="1" applyBorder="1"/>
    <xf numFmtId="9" fontId="1" fillId="7" borderId="27" xfId="2" applyFont="1" applyFill="1" applyBorder="1" applyAlignment="1">
      <alignment horizontal="center"/>
    </xf>
    <xf numFmtId="9" fontId="1" fillId="7" borderId="13" xfId="2" applyFont="1" applyFill="1" applyBorder="1" applyAlignment="1">
      <alignment horizontal="center"/>
    </xf>
    <xf numFmtId="164" fontId="1" fillId="7" borderId="26" xfId="1" applyNumberFormat="1" applyFont="1" applyFill="1" applyBorder="1" applyAlignment="1">
      <alignment horizontal="center"/>
    </xf>
    <xf numFmtId="9" fontId="0" fillId="7" borderId="27" xfId="2" applyFont="1" applyFill="1" applyBorder="1"/>
    <xf numFmtId="9" fontId="0" fillId="7" borderId="19" xfId="2" applyFont="1" applyFill="1" applyBorder="1" applyAlignment="1">
      <alignment horizontal="center"/>
    </xf>
    <xf numFmtId="9" fontId="0" fillId="7" borderId="3" xfId="2" applyFont="1" applyFill="1" applyBorder="1" applyAlignment="1">
      <alignment horizontal="center"/>
    </xf>
    <xf numFmtId="164" fontId="0" fillId="7" borderId="4" xfId="1" applyNumberFormat="1" applyFont="1" applyFill="1" applyBorder="1" applyAlignment="1">
      <alignment horizontal="center"/>
    </xf>
    <xf numFmtId="164" fontId="1" fillId="7" borderId="32" xfId="1" applyNumberFormat="1" applyFont="1" applyFill="1" applyBorder="1" applyAlignment="1">
      <alignment horizontal="center"/>
    </xf>
    <xf numFmtId="9" fontId="0" fillId="7" borderId="38" xfId="2" applyFont="1" applyFill="1" applyBorder="1" applyAlignment="1">
      <alignment horizontal="center"/>
    </xf>
    <xf numFmtId="9" fontId="0" fillId="7" borderId="27" xfId="2" applyFont="1" applyFill="1" applyBorder="1" applyAlignment="1">
      <alignment horizontal="center"/>
    </xf>
    <xf numFmtId="164" fontId="1" fillId="7" borderId="37" xfId="1" applyNumberFormat="1" applyFont="1" applyFill="1" applyBorder="1" applyAlignment="1">
      <alignment horizontal="center"/>
    </xf>
    <xf numFmtId="164" fontId="0" fillId="7" borderId="34" xfId="1" applyNumberFormat="1" applyFont="1" applyFill="1" applyBorder="1" applyAlignment="1">
      <alignment horizontal="center"/>
    </xf>
    <xf numFmtId="164" fontId="0" fillId="7" borderId="32" xfId="1" applyNumberFormat="1" applyFont="1" applyFill="1" applyBorder="1" applyAlignment="1">
      <alignment horizontal="center"/>
    </xf>
    <xf numFmtId="9" fontId="1" fillId="7" borderId="24" xfId="2" applyFont="1" applyFill="1" applyBorder="1" applyAlignment="1">
      <alignment horizontal="center"/>
    </xf>
    <xf numFmtId="9" fontId="1" fillId="7" borderId="20" xfId="2" applyFont="1" applyFill="1" applyBorder="1" applyAlignment="1">
      <alignment horizontal="center"/>
    </xf>
    <xf numFmtId="9" fontId="1" fillId="7" borderId="32" xfId="2" applyFont="1" applyFill="1" applyBorder="1" applyAlignment="1">
      <alignment horizontal="center"/>
    </xf>
    <xf numFmtId="0" fontId="2" fillId="7" borderId="24" xfId="0" applyFont="1" applyFill="1" applyBorder="1" applyAlignment="1">
      <alignment horizontal="center"/>
    </xf>
    <xf numFmtId="0" fontId="2" fillId="7" borderId="21" xfId="0" applyFont="1" applyFill="1" applyBorder="1" applyAlignment="1">
      <alignment horizontal="center"/>
    </xf>
    <xf numFmtId="164" fontId="21" fillId="7" borderId="2" xfId="1" applyNumberFormat="1" applyFont="1" applyFill="1" applyBorder="1"/>
    <xf numFmtId="9" fontId="2" fillId="7" borderId="2" xfId="0" applyNumberFormat="1" applyFont="1" applyFill="1" applyBorder="1"/>
    <xf numFmtId="164" fontId="0" fillId="7" borderId="7" xfId="0" applyNumberFormat="1" applyFill="1" applyBorder="1"/>
    <xf numFmtId="0" fontId="8" fillId="0" borderId="2" xfId="0" applyFont="1" applyBorder="1"/>
    <xf numFmtId="0" fontId="15" fillId="0" borderId="0" xfId="3" quotePrefix="1" applyFont="1" applyAlignment="1">
      <alignment horizontal="left"/>
    </xf>
    <xf numFmtId="0" fontId="15" fillId="0" borderId="0" xfId="3" applyFont="1" applyAlignment="1">
      <alignment horizontal="left"/>
    </xf>
    <xf numFmtId="0" fontId="12" fillId="0" borderId="0" xfId="3" applyAlignment="1">
      <alignment horizontal="left"/>
    </xf>
    <xf numFmtId="0" fontId="12" fillId="0" borderId="0" xfId="3" quotePrefix="1" applyAlignment="1">
      <alignment horizontal="left"/>
    </xf>
    <xf numFmtId="164" fontId="0" fillId="3" borderId="5" xfId="1" applyNumberFormat="1" applyFont="1" applyFill="1" applyBorder="1" applyAlignment="1">
      <alignment horizontal="center" vertical="center"/>
    </xf>
    <xf numFmtId="164" fontId="0" fillId="7" borderId="5" xfId="1" applyNumberFormat="1" applyFont="1" applyFill="1" applyBorder="1" applyAlignment="1">
      <alignment horizontal="center" vertical="center"/>
    </xf>
    <xf numFmtId="0" fontId="5" fillId="3" borderId="10" xfId="0" applyFont="1" applyFill="1" applyBorder="1" applyAlignment="1">
      <alignment horizontal="center" vertical="center"/>
    </xf>
    <xf numFmtId="164" fontId="0" fillId="7" borderId="10" xfId="1" applyNumberFormat="1" applyFont="1" applyFill="1" applyBorder="1" applyAlignment="1">
      <alignment horizontal="center" vertical="center"/>
    </xf>
    <xf numFmtId="164" fontId="0" fillId="3" borderId="10"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0" fontId="5" fillId="0" borderId="5" xfId="0" applyFont="1" applyBorder="1" applyAlignment="1">
      <alignment horizontal="left" wrapText="1"/>
    </xf>
    <xf numFmtId="0" fontId="10" fillId="0" borderId="9" xfId="0" applyFont="1" applyBorder="1" applyAlignment="1">
      <alignment horizontal="right" wrapText="1"/>
    </xf>
    <xf numFmtId="0" fontId="10" fillId="3" borderId="9" xfId="0" applyFont="1" applyFill="1" applyBorder="1" applyAlignment="1">
      <alignment horizontal="right" vertical="center"/>
    </xf>
    <xf numFmtId="0" fontId="10" fillId="0" borderId="39" xfId="0" applyFont="1" applyBorder="1" applyAlignment="1">
      <alignment horizontal="right" wrapText="1"/>
    </xf>
    <xf numFmtId="0" fontId="10" fillId="3" borderId="10" xfId="0" applyFont="1" applyFill="1" applyBorder="1" applyAlignment="1">
      <alignment horizontal="right" vertical="center"/>
    </xf>
    <xf numFmtId="164" fontId="10" fillId="7" borderId="9" xfId="1" applyNumberFormat="1" applyFont="1" applyFill="1" applyBorder="1" applyAlignment="1">
      <alignment horizontal="right" vertical="center"/>
    </xf>
    <xf numFmtId="164" fontId="10" fillId="3" borderId="9" xfId="1" applyNumberFormat="1" applyFont="1" applyFill="1" applyBorder="1" applyAlignment="1">
      <alignment horizontal="right" vertical="center"/>
    </xf>
    <xf numFmtId="164" fontId="10" fillId="7" borderId="10" xfId="1" applyNumberFormat="1" applyFont="1" applyFill="1" applyBorder="1" applyAlignment="1">
      <alignment horizontal="right" vertical="center"/>
    </xf>
    <xf numFmtId="164" fontId="10" fillId="3" borderId="10" xfId="1" applyNumberFormat="1" applyFont="1" applyFill="1" applyBorder="1" applyAlignment="1">
      <alignment horizontal="right" vertical="center"/>
    </xf>
    <xf numFmtId="0" fontId="5" fillId="0" borderId="5" xfId="0" applyFont="1" applyBorder="1" applyAlignment="1">
      <alignment horizontal="center" vertical="center"/>
    </xf>
    <xf numFmtId="0" fontId="10" fillId="0" borderId="9" xfId="0" applyFont="1" applyBorder="1" applyAlignment="1">
      <alignment horizontal="right" vertical="center"/>
    </xf>
    <xf numFmtId="0" fontId="10" fillId="0" borderId="39" xfId="0" applyFont="1" applyBorder="1" applyAlignment="1">
      <alignment horizontal="right" vertical="center"/>
    </xf>
    <xf numFmtId="0" fontId="5" fillId="0" borderId="10" xfId="0" applyFont="1" applyBorder="1" applyAlignment="1">
      <alignment horizontal="center" vertical="center"/>
    </xf>
    <xf numFmtId="0" fontId="5" fillId="3" borderId="8" xfId="0" applyFont="1" applyFill="1" applyBorder="1" applyAlignment="1">
      <alignment horizontal="center"/>
    </xf>
    <xf numFmtId="0" fontId="10"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0" fontId="6" fillId="8" borderId="1" xfId="0" applyFont="1" applyFill="1" applyBorder="1"/>
    <xf numFmtId="0" fontId="8" fillId="0" borderId="11" xfId="0" applyFont="1" applyBorder="1" applyAlignment="1">
      <alignment vertical="center"/>
    </xf>
    <xf numFmtId="164" fontId="11" fillId="2" borderId="5" xfId="1" applyNumberFormat="1" applyFont="1" applyFill="1" applyBorder="1" applyAlignment="1">
      <alignment horizontal="center"/>
    </xf>
    <xf numFmtId="0" fontId="19" fillId="0" borderId="0" xfId="0" applyFont="1"/>
    <xf numFmtId="0" fontId="2" fillId="5" borderId="32" xfId="0" applyFont="1" applyFill="1" applyBorder="1" applyAlignment="1">
      <alignment horizontal="center" vertical="center" wrapText="1"/>
    </xf>
    <xf numFmtId="0" fontId="23" fillId="0" borderId="0" xfId="0" applyFont="1"/>
    <xf numFmtId="0" fontId="28" fillId="0" borderId="0" xfId="0" applyFont="1"/>
    <xf numFmtId="0" fontId="3" fillId="0" borderId="0" xfId="0" applyFont="1" applyAlignment="1">
      <alignment vertical="center"/>
    </xf>
    <xf numFmtId="164" fontId="22" fillId="2" borderId="30" xfId="1" applyNumberFormat="1" applyFont="1" applyFill="1" applyBorder="1" applyAlignment="1">
      <alignment horizontal="center"/>
    </xf>
    <xf numFmtId="0" fontId="0" fillId="0" borderId="45" xfId="0" applyBorder="1" applyAlignment="1">
      <alignment horizontal="center"/>
    </xf>
    <xf numFmtId="0" fontId="29" fillId="0" borderId="2" xfId="0" applyFont="1" applyBorder="1" applyAlignment="1">
      <alignment vertical="center"/>
    </xf>
    <xf numFmtId="0" fontId="30" fillId="0" borderId="2" xfId="0" applyFont="1" applyBorder="1" applyAlignment="1">
      <alignment horizontal="right" vertical="center"/>
    </xf>
    <xf numFmtId="43" fontId="0" fillId="2" borderId="34" xfId="1" applyFont="1" applyFill="1" applyBorder="1" applyAlignment="1">
      <alignment horizontal="center"/>
    </xf>
    <xf numFmtId="167" fontId="0" fillId="2" borderId="20" xfId="0" applyNumberFormat="1" applyFill="1" applyBorder="1"/>
    <xf numFmtId="43" fontId="0" fillId="2" borderId="5" xfId="1" applyFont="1" applyFill="1" applyBorder="1" applyAlignment="1">
      <alignment horizontal="center"/>
    </xf>
    <xf numFmtId="168" fontId="0" fillId="2" borderId="5" xfId="1" applyNumberFormat="1" applyFont="1" applyFill="1" applyBorder="1" applyAlignment="1">
      <alignment horizontal="center"/>
    </xf>
    <xf numFmtId="10" fontId="1" fillId="7" borderId="20" xfId="2" applyNumberFormat="1" applyFont="1" applyFill="1" applyBorder="1" applyAlignment="1">
      <alignment horizontal="center"/>
    </xf>
    <xf numFmtId="10" fontId="1" fillId="7" borderId="21" xfId="2" applyNumberFormat="1" applyFont="1" applyFill="1" applyBorder="1" applyAlignment="1">
      <alignment horizontal="center"/>
    </xf>
    <xf numFmtId="10" fontId="1" fillId="7" borderId="32" xfId="2" applyNumberFormat="1" applyFont="1" applyFill="1" applyBorder="1" applyAlignment="1">
      <alignment horizontal="center"/>
    </xf>
    <xf numFmtId="10" fontId="0" fillId="2" borderId="2" xfId="2" applyNumberFormat="1" applyFont="1" applyFill="1" applyBorder="1"/>
    <xf numFmtId="165" fontId="0" fillId="2" borderId="5" xfId="2" applyNumberFormat="1" applyFont="1" applyFill="1" applyBorder="1" applyAlignment="1">
      <alignment horizontal="center"/>
    </xf>
    <xf numFmtId="164" fontId="0" fillId="2" borderId="5" xfId="1" applyNumberFormat="1" applyFont="1" applyFill="1" applyBorder="1" applyAlignment="1"/>
    <xf numFmtId="0" fontId="30" fillId="8" borderId="2" xfId="0" applyFont="1" applyFill="1" applyBorder="1" applyAlignment="1">
      <alignment horizontal="right" vertical="center"/>
    </xf>
    <xf numFmtId="164" fontId="23" fillId="2" borderId="30" xfId="1" applyNumberFormat="1" applyFont="1" applyFill="1" applyBorder="1" applyAlignment="1">
      <alignment horizontal="center"/>
    </xf>
    <xf numFmtId="164" fontId="0" fillId="2" borderId="2" xfId="0" applyNumberFormat="1" applyFill="1" applyBorder="1" applyAlignment="1">
      <alignment wrapText="1"/>
    </xf>
    <xf numFmtId="0" fontId="0" fillId="8" borderId="2" xfId="0" applyFill="1" applyBorder="1" applyAlignment="1">
      <alignment vertical="center"/>
    </xf>
    <xf numFmtId="169" fontId="0" fillId="2" borderId="5" xfId="2" applyNumberFormat="1" applyFont="1" applyFill="1" applyBorder="1" applyAlignment="1">
      <alignment horizontal="center"/>
    </xf>
    <xf numFmtId="164" fontId="22" fillId="0" borderId="0" xfId="0" applyNumberFormat="1" applyFont="1"/>
    <xf numFmtId="0" fontId="25" fillId="0" borderId="0" xfId="3" applyFont="1" applyAlignment="1">
      <alignment horizontal="center"/>
    </xf>
    <xf numFmtId="6" fontId="0" fillId="2" borderId="34" xfId="1" applyNumberFormat="1" applyFont="1" applyFill="1" applyBorder="1" applyAlignment="1">
      <alignment horizontal="center"/>
    </xf>
    <xf numFmtId="2" fontId="0" fillId="2" borderId="34" xfId="1" applyNumberFormat="1" applyFont="1"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10" fillId="0" borderId="3" xfId="0" applyFont="1" applyBorder="1" applyAlignment="1">
      <alignment horizontal="right"/>
    </xf>
    <xf numFmtId="0" fontId="10" fillId="0" borderId="4" xfId="0" applyFont="1" applyBorder="1" applyAlignment="1">
      <alignment horizontal="right"/>
    </xf>
    <xf numFmtId="3" fontId="0" fillId="0" borderId="0" xfId="0" applyNumberFormat="1"/>
    <xf numFmtId="0" fontId="31" fillId="0" borderId="0" xfId="0" applyFont="1"/>
    <xf numFmtId="0" fontId="32" fillId="0" borderId="2" xfId="0" applyFont="1" applyBorder="1"/>
    <xf numFmtId="0" fontId="33" fillId="0" borderId="8" xfId="0" applyFont="1" applyBorder="1"/>
    <xf numFmtId="0" fontId="32" fillId="0" borderId="8" xfId="0" applyFont="1" applyBorder="1"/>
    <xf numFmtId="0" fontId="32" fillId="0" borderId="3" xfId="0" applyFont="1" applyBorder="1"/>
    <xf numFmtId="0" fontId="33" fillId="0" borderId="13" xfId="0" applyFont="1" applyBorder="1"/>
    <xf numFmtId="0" fontId="32" fillId="0" borderId="13" xfId="0" applyFont="1" applyBorder="1"/>
    <xf numFmtId="0" fontId="0" fillId="0" borderId="3" xfId="0" applyBorder="1" applyAlignment="1">
      <alignment horizontal="left" vertical="center"/>
    </xf>
    <xf numFmtId="3" fontId="0" fillId="0" borderId="46" xfId="0" applyNumberFormat="1" applyBorder="1"/>
    <xf numFmtId="3" fontId="0" fillId="0" borderId="47" xfId="0" applyNumberFormat="1" applyBorder="1"/>
    <xf numFmtId="3" fontId="2" fillId="0" borderId="46" xfId="0" applyNumberFormat="1" applyFont="1" applyBorder="1" applyAlignment="1">
      <alignment horizontal="center" vertical="center"/>
    </xf>
    <xf numFmtId="3" fontId="0" fillId="0" borderId="48" xfId="0" applyNumberFormat="1" applyBorder="1"/>
    <xf numFmtId="3" fontId="0" fillId="0" borderId="49" xfId="0" applyNumberFormat="1" applyBorder="1"/>
    <xf numFmtId="0" fontId="34" fillId="0" borderId="50" xfId="0" applyFont="1" applyBorder="1" applyAlignment="1">
      <alignment wrapText="1"/>
    </xf>
    <xf numFmtId="0" fontId="36" fillId="9" borderId="51" xfId="0" applyFont="1" applyFill="1" applyBorder="1" applyAlignment="1">
      <alignment wrapText="1"/>
    </xf>
    <xf numFmtId="0" fontId="36" fillId="9" borderId="52" xfId="0" applyFont="1" applyFill="1" applyBorder="1" applyAlignment="1">
      <alignment wrapText="1"/>
    </xf>
    <xf numFmtId="0" fontId="36" fillId="9" borderId="53" xfId="0" applyFont="1" applyFill="1" applyBorder="1" applyAlignment="1">
      <alignment wrapText="1"/>
    </xf>
    <xf numFmtId="0" fontId="35" fillId="0" borderId="54" xfId="0" applyFont="1" applyBorder="1" applyAlignment="1">
      <alignment wrapText="1"/>
    </xf>
    <xf numFmtId="0" fontId="37" fillId="0" borderId="2" xfId="0" applyFont="1" applyBorder="1" applyAlignment="1">
      <alignment wrapText="1"/>
    </xf>
    <xf numFmtId="0" fontId="35" fillId="0" borderId="55" xfId="0" applyFont="1" applyBorder="1" applyAlignment="1">
      <alignment wrapText="1"/>
    </xf>
    <xf numFmtId="0" fontId="37" fillId="0" borderId="56" xfId="0" applyFont="1" applyBorder="1" applyAlignment="1">
      <alignment wrapText="1"/>
    </xf>
    <xf numFmtId="0" fontId="35" fillId="10" borderId="56" xfId="0" applyFont="1" applyFill="1" applyBorder="1" applyAlignment="1">
      <alignment wrapText="1"/>
    </xf>
    <xf numFmtId="0" fontId="6" fillId="4" borderId="1" xfId="0" applyFont="1" applyFill="1" applyBorder="1"/>
    <xf numFmtId="3" fontId="35" fillId="10" borderId="2" xfId="0" applyNumberFormat="1" applyFont="1" applyFill="1" applyBorder="1" applyAlignment="1">
      <alignment wrapText="1"/>
    </xf>
    <xf numFmtId="164" fontId="35" fillId="10" borderId="2" xfId="0" applyNumberFormat="1" applyFont="1" applyFill="1" applyBorder="1" applyAlignment="1">
      <alignment wrapText="1"/>
    </xf>
    <xf numFmtId="0" fontId="33" fillId="0" borderId="8" xfId="0" applyFont="1" applyBorder="1" applyAlignment="1">
      <alignment horizontal="right"/>
    </xf>
    <xf numFmtId="170" fontId="0" fillId="0" borderId="0" xfId="0" applyNumberFormat="1"/>
    <xf numFmtId="171" fontId="0" fillId="0" borderId="0" xfId="0" applyNumberFormat="1"/>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4" fillId="2" borderId="1" xfId="0" applyFont="1" applyFill="1" applyBorder="1" applyAlignment="1">
      <alignment horizontal="center" vertical="center"/>
    </xf>
    <xf numFmtId="0" fontId="11" fillId="0" borderId="2" xfId="0" applyFont="1" applyBorder="1" applyAlignment="1">
      <alignment horizontal="left" vertical="center" wrapText="1"/>
    </xf>
    <xf numFmtId="0" fontId="0" fillId="0" borderId="12" xfId="0" applyBorder="1" applyAlignment="1">
      <alignment horizontal="left" wrapText="1"/>
    </xf>
    <xf numFmtId="0" fontId="6" fillId="4" borderId="0" xfId="0" applyFont="1" applyFill="1" applyAlignment="1">
      <alignment horizontal="left"/>
    </xf>
    <xf numFmtId="0" fontId="4" fillId="0" borderId="1" xfId="0" applyFont="1" applyBorder="1" applyAlignment="1">
      <alignment horizontal="left" vertical="center"/>
    </xf>
    <xf numFmtId="0" fontId="25" fillId="0" borderId="0" xfId="3" applyFont="1" applyAlignment="1">
      <alignment horizontal="center"/>
    </xf>
    <xf numFmtId="0" fontId="0" fillId="0" borderId="12" xfId="0" applyBorder="1" applyAlignment="1">
      <alignment horizontal="left" vertical="top" wrapText="1"/>
    </xf>
    <xf numFmtId="0" fontId="7" fillId="6" borderId="13" xfId="0" applyFont="1" applyFill="1" applyBorder="1" applyAlignment="1">
      <alignment horizontal="left"/>
    </xf>
    <xf numFmtId="0" fontId="7" fillId="6" borderId="1" xfId="0" applyFont="1" applyFill="1" applyBorder="1" applyAlignment="1">
      <alignment horizontal="left"/>
    </xf>
    <xf numFmtId="164" fontId="2" fillId="2" borderId="7"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4" borderId="18" xfId="0" applyFont="1" applyFill="1" applyBorder="1" applyAlignment="1">
      <alignment horizontal="left"/>
    </xf>
    <xf numFmtId="0" fontId="2" fillId="5" borderId="2" xfId="0" applyFont="1" applyFill="1" applyBorder="1" applyAlignment="1">
      <alignment horizontal="left" vertical="center"/>
    </xf>
    <xf numFmtId="0" fontId="2" fillId="5" borderId="11" xfId="0" applyFont="1" applyFill="1" applyBorder="1" applyAlignment="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2" fillId="5" borderId="24" xfId="0" applyFont="1" applyFill="1" applyBorder="1" applyAlignment="1">
      <alignment horizontal="center"/>
    </xf>
    <xf numFmtId="0" fontId="2" fillId="5" borderId="25" xfId="0" applyFont="1" applyFill="1" applyBorder="1" applyAlignment="1">
      <alignment horizontal="center"/>
    </xf>
    <xf numFmtId="0" fontId="2" fillId="5" borderId="12" xfId="0" applyFont="1" applyFill="1" applyBorder="1" applyAlignment="1">
      <alignment horizontal="center"/>
    </xf>
    <xf numFmtId="0" fontId="2" fillId="5" borderId="4" xfId="0" applyFont="1" applyFill="1" applyBorder="1" applyAlignment="1">
      <alignment horizontal="center"/>
    </xf>
    <xf numFmtId="0" fontId="2" fillId="5" borderId="24" xfId="0" quotePrefix="1" applyFont="1" applyFill="1" applyBorder="1" applyAlignment="1">
      <alignment horizontal="center"/>
    </xf>
    <xf numFmtId="0" fontId="2" fillId="5" borderId="4" xfId="0" quotePrefix="1" applyFont="1" applyFill="1" applyBorder="1" applyAlignment="1">
      <alignment horizontal="center"/>
    </xf>
    <xf numFmtId="0" fontId="2" fillId="5" borderId="41" xfId="0" quotePrefix="1" applyFont="1" applyFill="1" applyBorder="1" applyAlignment="1">
      <alignment horizontal="center" vertical="center"/>
    </xf>
    <xf numFmtId="0" fontId="2" fillId="5" borderId="14" xfId="0" quotePrefix="1" applyFont="1" applyFill="1" applyBorder="1" applyAlignment="1">
      <alignment horizontal="center" vertical="center"/>
    </xf>
    <xf numFmtId="0" fontId="2" fillId="5" borderId="42" xfId="0" quotePrefix="1" applyFont="1" applyFill="1" applyBorder="1" applyAlignment="1">
      <alignment horizontal="center" vertical="center"/>
    </xf>
    <xf numFmtId="0" fontId="2" fillId="5" borderId="15" xfId="0" quotePrefix="1" applyFont="1" applyFill="1" applyBorder="1" applyAlignment="1">
      <alignment horizontal="center"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27" xfId="0" applyFont="1" applyFill="1" applyBorder="1" applyAlignment="1">
      <alignment horizontal="center" vertical="center"/>
    </xf>
    <xf numFmtId="0" fontId="2" fillId="0" borderId="1" xfId="0" applyFont="1" applyBorder="1" applyAlignment="1">
      <alignment horizontal="center"/>
    </xf>
    <xf numFmtId="0" fontId="2" fillId="5" borderId="7" xfId="0" applyFont="1" applyFill="1" applyBorder="1" applyAlignment="1">
      <alignment horizontal="left" vertical="center"/>
    </xf>
    <xf numFmtId="0" fontId="2" fillId="5" borderId="7"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36" xfId="0" quotePrefix="1" applyFont="1" applyFill="1" applyBorder="1" applyAlignment="1">
      <alignment horizontal="center" vertical="center"/>
    </xf>
    <xf numFmtId="0" fontId="2" fillId="5" borderId="31" xfId="0" quotePrefix="1" applyFont="1" applyFill="1" applyBorder="1" applyAlignment="1">
      <alignment horizontal="center" vertical="center"/>
    </xf>
    <xf numFmtId="0" fontId="2" fillId="5" borderId="25" xfId="0" quotePrefix="1" applyFont="1" applyFill="1" applyBorder="1" applyAlignment="1">
      <alignment horizontal="center"/>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20"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applyAlignment="1">
      <alignment horizontal="center" wrapText="1"/>
    </xf>
    <xf numFmtId="0" fontId="2" fillId="5" borderId="23" xfId="0" applyFont="1" applyFill="1" applyBorder="1" applyAlignment="1">
      <alignment horizontal="center" wrapText="1"/>
    </xf>
    <xf numFmtId="0" fontId="2" fillId="5" borderId="27" xfId="0" applyFont="1" applyFill="1" applyBorder="1" applyAlignment="1">
      <alignment horizontal="center" wrapText="1"/>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6" xfId="0" applyFont="1" applyFill="1" applyBorder="1" applyAlignment="1">
      <alignment horizontal="center"/>
    </xf>
    <xf numFmtId="0" fontId="2" fillId="5" borderId="22" xfId="0" applyFont="1" applyFill="1" applyBorder="1" applyAlignment="1">
      <alignment horizontal="center" wrapText="1"/>
    </xf>
    <xf numFmtId="0" fontId="2" fillId="5" borderId="26" xfId="0" applyFont="1" applyFill="1" applyBorder="1" applyAlignment="1">
      <alignment horizontal="center" wrapText="1"/>
    </xf>
    <xf numFmtId="0" fontId="2" fillId="5" borderId="21" xfId="0" applyFont="1" applyFill="1" applyBorder="1" applyAlignment="1">
      <alignment horizontal="center" wrapText="1"/>
    </xf>
    <xf numFmtId="0" fontId="2" fillId="5" borderId="36" xfId="0" applyFont="1" applyFill="1" applyBorder="1" applyAlignment="1">
      <alignment horizontal="center" wrapText="1"/>
    </xf>
    <xf numFmtId="0" fontId="2" fillId="5" borderId="31" xfId="0" applyFont="1" applyFill="1" applyBorder="1" applyAlignment="1">
      <alignment horizontal="center" wrapText="1"/>
    </xf>
    <xf numFmtId="0" fontId="2" fillId="5" borderId="36" xfId="0" applyFont="1" applyFill="1" applyBorder="1" applyAlignment="1">
      <alignment horizontal="center"/>
    </xf>
    <xf numFmtId="0" fontId="2" fillId="5" borderId="31" xfId="0" applyFont="1" applyFill="1" applyBorder="1" applyAlignment="1">
      <alignment horizontal="center"/>
    </xf>
    <xf numFmtId="0" fontId="2" fillId="5" borderId="23" xfId="0" applyFont="1" applyFill="1" applyBorder="1" applyAlignment="1">
      <alignment horizontal="center"/>
    </xf>
    <xf numFmtId="0" fontId="2" fillId="5" borderId="27" xfId="0" applyFont="1" applyFill="1" applyBorder="1" applyAlignment="1">
      <alignment horizontal="center"/>
    </xf>
    <xf numFmtId="0" fontId="2" fillId="5" borderId="33" xfId="0" applyFont="1" applyFill="1" applyBorder="1" applyAlignment="1">
      <alignment horizontal="center" wrapText="1"/>
    </xf>
    <xf numFmtId="0" fontId="2" fillId="5" borderId="37" xfId="0" applyFont="1" applyFill="1" applyBorder="1" applyAlignment="1">
      <alignment horizontal="center" wrapText="1"/>
    </xf>
    <xf numFmtId="0" fontId="8" fillId="0" borderId="11" xfId="0" applyFont="1" applyBorder="1" applyAlignment="1">
      <alignment horizontal="left" wrapText="1"/>
    </xf>
    <xf numFmtId="0" fontId="2" fillId="5" borderId="2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1" fillId="5" borderId="3" xfId="0" applyFont="1" applyFill="1" applyBorder="1" applyAlignment="1">
      <alignment horizontal="left"/>
    </xf>
    <xf numFmtId="0" fontId="21" fillId="5" borderId="12" xfId="0" applyFont="1" applyFill="1" applyBorder="1" applyAlignment="1">
      <alignment horizontal="left"/>
    </xf>
    <xf numFmtId="0" fontId="21" fillId="5" borderId="4" xfId="0" applyFont="1" applyFill="1" applyBorder="1" applyAlignment="1">
      <alignment horizontal="left"/>
    </xf>
    <xf numFmtId="0" fontId="6" fillId="4" borderId="3" xfId="0" applyFont="1" applyFill="1" applyBorder="1" applyAlignment="1">
      <alignment horizontal="left"/>
    </xf>
    <xf numFmtId="0" fontId="6" fillId="4" borderId="12" xfId="0" applyFont="1" applyFill="1" applyBorder="1" applyAlignment="1">
      <alignment horizontal="left"/>
    </xf>
    <xf numFmtId="0" fontId="6" fillId="4" borderId="4" xfId="0" applyFont="1"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6" fillId="4" borderId="1" xfId="0" applyFont="1" applyFill="1" applyBorder="1" applyAlignment="1">
      <alignment horizontal="left"/>
    </xf>
    <xf numFmtId="0" fontId="0" fillId="0" borderId="9" xfId="0" applyBorder="1" applyAlignment="1">
      <alignment horizontal="left" vertical="center" wrapText="1"/>
    </xf>
    <xf numFmtId="0" fontId="10" fillId="0" borderId="3" xfId="0" applyFont="1" applyBorder="1" applyAlignment="1">
      <alignment horizontal="right"/>
    </xf>
    <xf numFmtId="0" fontId="10" fillId="0" borderId="4" xfId="0" applyFont="1" applyBorder="1" applyAlignment="1">
      <alignment horizontal="right"/>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6" fillId="4" borderId="3" xfId="0" applyFont="1" applyFill="1" applyBorder="1" applyAlignment="1">
      <alignment horizontal="center"/>
    </xf>
    <xf numFmtId="0" fontId="6" fillId="4" borderId="12" xfId="0" applyFont="1" applyFill="1" applyBorder="1" applyAlignment="1">
      <alignment horizontal="center"/>
    </xf>
    <xf numFmtId="0" fontId="6" fillId="4" borderId="4" xfId="0" applyFont="1" applyFill="1" applyBorder="1" applyAlignment="1">
      <alignment horizontal="center"/>
    </xf>
  </cellXfs>
  <cellStyles count="5">
    <cellStyle name="Comma" xfId="1" builtinId="3"/>
    <cellStyle name="Comma 2" xfId="4" xr:uid="{FB656478-0CB4-4EED-89D0-A742E7A685EA}"/>
    <cellStyle name="Hyperlink" xfId="3" builtinId="8"/>
    <cellStyle name="Normal" xfId="0" builtinId="0"/>
    <cellStyle name="Percent" xfId="2" builtinId="5"/>
  </cellStyles>
  <dxfs count="1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40</xdr:row>
      <xdr:rowOff>371475</xdr:rowOff>
    </xdr:from>
    <xdr:to>
      <xdr:col>7</xdr:col>
      <xdr:colOff>438150</xdr:colOff>
      <xdr:row>40</xdr:row>
      <xdr:rowOff>689354</xdr:rowOff>
    </xdr:to>
    <xdr:pic>
      <xdr:nvPicPr>
        <xdr:cNvPr id="3" name="Picture 2">
          <a:extLst>
            <a:ext uri="{FF2B5EF4-FFF2-40B4-BE49-F238E27FC236}">
              <a16:creationId xmlns:a16="http://schemas.microsoft.com/office/drawing/2014/main" id="{A184CB85-0A40-46EA-9F1C-AB61C301A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7191375"/>
          <a:ext cx="491109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4" name="Picture 3">
          <a:extLst>
            <a:ext uri="{FF2B5EF4-FFF2-40B4-BE49-F238E27FC236}">
              <a16:creationId xmlns:a16="http://schemas.microsoft.com/office/drawing/2014/main" id="{6A9D7A4E-3AD3-40FB-9284-26B9E836BA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50" y="9791700"/>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5" name="Picture 4">
          <a:extLst>
            <a:ext uri="{FF2B5EF4-FFF2-40B4-BE49-F238E27FC236}">
              <a16:creationId xmlns:a16="http://schemas.microsoft.com/office/drawing/2014/main" id="{EE978A77-362B-4D41-99D2-807051BC2C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8900" y="11401425"/>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6" name="Picture 5">
          <a:extLst>
            <a:ext uri="{FF2B5EF4-FFF2-40B4-BE49-F238E27FC236}">
              <a16:creationId xmlns:a16="http://schemas.microsoft.com/office/drawing/2014/main" id="{B4671DA5-29F1-418D-8368-E1E945F735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7027" y="12801600"/>
          <a:ext cx="45141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7" name="Picture 6">
          <a:extLst>
            <a:ext uri="{FF2B5EF4-FFF2-40B4-BE49-F238E27FC236}">
              <a16:creationId xmlns:a16="http://schemas.microsoft.com/office/drawing/2014/main" id="{E5C352AF-CDCC-4776-9AE4-C83240806C6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3195" y="14030325"/>
          <a:ext cx="489224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tabSelected="1" workbookViewId="0"/>
  </sheetViews>
  <sheetFormatPr defaultColWidth="8.81640625" defaultRowHeight="14.5" x14ac:dyDescent="0.35"/>
  <cols>
    <col min="1" max="1" width="2.81640625" customWidth="1"/>
    <col min="2" max="2" width="29.453125" customWidth="1"/>
    <col min="3" max="3" width="20" customWidth="1"/>
    <col min="4" max="4" width="22.453125" customWidth="1"/>
  </cols>
  <sheetData>
    <row r="3" spans="2:10" ht="18.5" x14ac:dyDescent="0.45">
      <c r="B3" s="1" t="s">
        <v>0</v>
      </c>
      <c r="C3" s="293" t="s">
        <v>1</v>
      </c>
      <c r="D3" s="293"/>
      <c r="E3" s="293"/>
      <c r="F3" s="293"/>
      <c r="G3" s="293"/>
      <c r="H3" s="293"/>
    </row>
    <row r="4" spans="2:10" ht="18.5" x14ac:dyDescent="0.45">
      <c r="B4" s="2" t="s">
        <v>2</v>
      </c>
      <c r="C4" s="45">
        <v>2024</v>
      </c>
      <c r="D4" s="46" t="s">
        <v>3</v>
      </c>
      <c r="E4" s="46">
        <f>C4+4</f>
        <v>2028</v>
      </c>
    </row>
    <row r="6" spans="2:10" ht="32.5" customHeight="1" x14ac:dyDescent="0.35">
      <c r="B6" s="295" t="s">
        <v>4</v>
      </c>
      <c r="C6" s="295"/>
      <c r="D6" s="295"/>
      <c r="E6" s="295"/>
      <c r="F6" s="295"/>
      <c r="G6" s="295"/>
      <c r="H6" s="295"/>
      <c r="I6" s="295"/>
      <c r="J6" s="295"/>
    </row>
    <row r="8" spans="2:10" ht="21" x14ac:dyDescent="0.5">
      <c r="B8" s="96" t="s">
        <v>5</v>
      </c>
      <c r="C8" s="99"/>
      <c r="D8" s="99"/>
      <c r="E8" s="99"/>
      <c r="F8" s="99"/>
      <c r="G8" s="99"/>
      <c r="H8" s="99"/>
      <c r="I8" s="99"/>
      <c r="J8" s="99"/>
    </row>
    <row r="9" spans="2:10" ht="9" customHeight="1" x14ac:dyDescent="0.5">
      <c r="B9" s="97"/>
    </row>
    <row r="10" spans="2:10" ht="15.5" x14ac:dyDescent="0.35">
      <c r="B10" s="95" t="s">
        <v>6</v>
      </c>
    </row>
    <row r="11" spans="2:10" x14ac:dyDescent="0.35">
      <c r="B11" s="94" t="s">
        <v>7</v>
      </c>
    </row>
    <row r="12" spans="2:10" x14ac:dyDescent="0.35">
      <c r="B12" s="122" t="s">
        <v>8</v>
      </c>
    </row>
    <row r="13" spans="2:10" x14ac:dyDescent="0.35">
      <c r="B13" s="123" t="s">
        <v>9</v>
      </c>
    </row>
    <row r="14" spans="2:10" x14ac:dyDescent="0.35">
      <c r="B14" s="123" t="s">
        <v>10</v>
      </c>
    </row>
    <row r="15" spans="2:10" x14ac:dyDescent="0.35">
      <c r="B15" s="123" t="s">
        <v>11</v>
      </c>
    </row>
    <row r="16" spans="2:10" x14ac:dyDescent="0.35">
      <c r="B16" s="123" t="s">
        <v>12</v>
      </c>
    </row>
    <row r="17" spans="2:2" x14ac:dyDescent="0.35">
      <c r="B17" s="123" t="s">
        <v>13</v>
      </c>
    </row>
    <row r="18" spans="2:2" x14ac:dyDescent="0.35">
      <c r="B18" s="123" t="s">
        <v>14</v>
      </c>
    </row>
    <row r="19" spans="2:2" x14ac:dyDescent="0.35">
      <c r="B19" s="122" t="s">
        <v>15</v>
      </c>
    </row>
    <row r="20" spans="2:2" x14ac:dyDescent="0.35">
      <c r="B20" s="123" t="s">
        <v>16</v>
      </c>
    </row>
    <row r="21" spans="2:2" x14ac:dyDescent="0.35">
      <c r="B21" s="123" t="s">
        <v>17</v>
      </c>
    </row>
    <row r="22" spans="2:2" x14ac:dyDescent="0.35">
      <c r="B22" s="123" t="s">
        <v>18</v>
      </c>
    </row>
    <row r="23" spans="2:2" x14ac:dyDescent="0.35">
      <c r="B23" s="123" t="s">
        <v>19</v>
      </c>
    </row>
    <row r="24" spans="2:2" ht="9" customHeight="1" x14ac:dyDescent="0.35">
      <c r="B24" s="94"/>
    </row>
    <row r="25" spans="2:2" ht="15.5" x14ac:dyDescent="0.35">
      <c r="B25" s="95" t="s">
        <v>20</v>
      </c>
    </row>
    <row r="26" spans="2:2" x14ac:dyDescent="0.35">
      <c r="B26" s="94" t="s">
        <v>21</v>
      </c>
    </row>
    <row r="27" spans="2:2" x14ac:dyDescent="0.35">
      <c r="B27" s="94" t="s">
        <v>22</v>
      </c>
    </row>
    <row r="29" spans="2:2" ht="15.5" x14ac:dyDescent="0.35">
      <c r="B29" s="95" t="s">
        <v>23</v>
      </c>
    </row>
    <row r="30" spans="2:2" x14ac:dyDescent="0.35">
      <c r="B30" s="135" t="s">
        <v>24</v>
      </c>
    </row>
    <row r="31" spans="2:2" x14ac:dyDescent="0.35">
      <c r="B31" s="135" t="s">
        <v>25</v>
      </c>
    </row>
    <row r="32" spans="2:2" x14ac:dyDescent="0.35">
      <c r="B32" s="135" t="s">
        <v>26</v>
      </c>
    </row>
    <row r="33" spans="2:11" x14ac:dyDescent="0.35">
      <c r="B33" s="94" t="s">
        <v>27</v>
      </c>
    </row>
    <row r="34" spans="2:11" ht="9" customHeight="1" x14ac:dyDescent="0.35">
      <c r="B34" s="94"/>
    </row>
    <row r="37" spans="2:11" ht="21" x14ac:dyDescent="0.5">
      <c r="B37" s="96" t="s">
        <v>28</v>
      </c>
      <c r="C37" s="99"/>
      <c r="D37" s="99"/>
      <c r="E37" s="99"/>
      <c r="F37" s="99"/>
      <c r="G37" s="99"/>
      <c r="H37" s="99"/>
      <c r="I37" s="99"/>
      <c r="J37" s="99"/>
    </row>
    <row r="39" spans="2:11" ht="27" customHeight="1" x14ac:dyDescent="0.35">
      <c r="B39" s="130" t="s">
        <v>29</v>
      </c>
      <c r="C39" s="294" t="s">
        <v>30</v>
      </c>
      <c r="D39" s="294"/>
      <c r="E39" s="294"/>
      <c r="F39" s="294"/>
      <c r="G39" s="294"/>
      <c r="H39" s="294"/>
      <c r="I39" s="294"/>
      <c r="J39" s="294"/>
    </row>
    <row r="40" spans="2:11" ht="27" customHeight="1" x14ac:dyDescent="0.35">
      <c r="B40" s="131" t="s">
        <v>31</v>
      </c>
      <c r="C40" s="290" t="s">
        <v>32</v>
      </c>
      <c r="D40" s="291"/>
      <c r="E40" s="291"/>
      <c r="F40" s="291"/>
      <c r="G40" s="291"/>
      <c r="H40" s="291"/>
      <c r="I40" s="291"/>
      <c r="J40" s="292"/>
    </row>
    <row r="41" spans="2:11" ht="136.4" customHeight="1" x14ac:dyDescent="0.35">
      <c r="B41" s="130" t="s">
        <v>33</v>
      </c>
      <c r="C41" s="294" t="s">
        <v>34</v>
      </c>
      <c r="D41" s="294"/>
      <c r="E41" s="294"/>
      <c r="F41" s="294"/>
      <c r="G41" s="294"/>
      <c r="H41" s="294"/>
      <c r="I41" s="294"/>
      <c r="J41" s="294"/>
      <c r="K41" s="129"/>
    </row>
    <row r="42" spans="2:11" ht="126" customHeight="1" x14ac:dyDescent="0.35">
      <c r="B42" s="130" t="s">
        <v>35</v>
      </c>
      <c r="C42" s="294" t="s">
        <v>36</v>
      </c>
      <c r="D42" s="294"/>
      <c r="E42" s="294"/>
      <c r="F42" s="294"/>
      <c r="G42" s="294"/>
      <c r="H42" s="294"/>
      <c r="I42" s="294"/>
      <c r="J42" s="294"/>
    </row>
    <row r="43" spans="2:11" ht="123.65" customHeight="1" x14ac:dyDescent="0.35">
      <c r="B43" s="130" t="s">
        <v>37</v>
      </c>
      <c r="C43" s="294" t="s">
        <v>38</v>
      </c>
      <c r="D43" s="294"/>
      <c r="E43" s="294"/>
      <c r="F43" s="294"/>
      <c r="G43" s="294"/>
      <c r="H43" s="294"/>
      <c r="I43" s="294"/>
      <c r="J43" s="294"/>
    </row>
    <row r="44" spans="2:11" ht="53.5" customHeight="1" x14ac:dyDescent="0.35">
      <c r="B44" s="130" t="s">
        <v>39</v>
      </c>
      <c r="C44" s="294" t="s">
        <v>40</v>
      </c>
      <c r="D44" s="294"/>
      <c r="E44" s="294"/>
      <c r="F44" s="294"/>
      <c r="G44" s="294"/>
      <c r="H44" s="294"/>
      <c r="I44" s="294"/>
      <c r="J44" s="294"/>
    </row>
    <row r="45" spans="2:11" ht="96" customHeight="1" x14ac:dyDescent="0.35">
      <c r="B45" s="130" t="s">
        <v>41</v>
      </c>
      <c r="C45" s="294" t="s">
        <v>42</v>
      </c>
      <c r="D45" s="294"/>
      <c r="E45" s="294"/>
      <c r="F45" s="294"/>
      <c r="G45" s="294"/>
      <c r="H45" s="294"/>
      <c r="I45" s="294"/>
      <c r="J45" s="294"/>
    </row>
    <row r="46" spans="2:11" ht="71.5" customHeight="1" x14ac:dyDescent="0.35">
      <c r="B46" s="130" t="s">
        <v>43</v>
      </c>
      <c r="C46" s="294" t="s">
        <v>44</v>
      </c>
      <c r="D46" s="294"/>
      <c r="E46" s="294"/>
      <c r="F46" s="294"/>
      <c r="G46" s="294"/>
      <c r="H46" s="294"/>
      <c r="I46" s="294"/>
      <c r="J46" s="294"/>
    </row>
    <row r="47" spans="2:11" x14ac:dyDescent="0.35">
      <c r="B47" s="130" t="s">
        <v>45</v>
      </c>
      <c r="C47" s="294" t="s">
        <v>46</v>
      </c>
      <c r="D47" s="294"/>
      <c r="E47" s="294"/>
      <c r="F47" s="294"/>
      <c r="G47" s="294"/>
      <c r="H47" s="294"/>
      <c r="I47" s="294"/>
      <c r="J47" s="294"/>
    </row>
    <row r="48" spans="2:11" ht="84" customHeight="1" x14ac:dyDescent="0.35">
      <c r="B48" s="131" t="s">
        <v>47</v>
      </c>
      <c r="C48" s="294" t="s">
        <v>48</v>
      </c>
      <c r="D48" s="294"/>
      <c r="E48" s="294"/>
      <c r="F48" s="294"/>
      <c r="G48" s="294"/>
      <c r="H48" s="294"/>
      <c r="I48" s="294"/>
      <c r="J48" s="294"/>
    </row>
    <row r="49" spans="2:10" ht="30" customHeight="1" x14ac:dyDescent="0.35">
      <c r="B49" s="130" t="s">
        <v>49</v>
      </c>
      <c r="C49" s="294" t="s">
        <v>50</v>
      </c>
      <c r="D49" s="294"/>
      <c r="E49" s="294"/>
      <c r="F49" s="294"/>
      <c r="G49" s="294"/>
      <c r="H49" s="294"/>
      <c r="I49" s="294"/>
      <c r="J49" s="294"/>
    </row>
    <row r="50" spans="2:10" ht="28.4" customHeight="1" x14ac:dyDescent="0.35">
      <c r="B50" s="130" t="s">
        <v>51</v>
      </c>
      <c r="C50" s="294" t="s">
        <v>52</v>
      </c>
      <c r="D50" s="294"/>
      <c r="E50" s="294"/>
      <c r="F50" s="294"/>
      <c r="G50" s="294"/>
      <c r="H50" s="294"/>
      <c r="I50" s="294"/>
      <c r="J50" s="294"/>
    </row>
    <row r="51" spans="2:10" x14ac:dyDescent="0.35">
      <c r="B51" s="130" t="s">
        <v>53</v>
      </c>
      <c r="C51" s="290" t="s">
        <v>54</v>
      </c>
      <c r="D51" s="291"/>
      <c r="E51" s="291"/>
      <c r="F51" s="291"/>
      <c r="G51" s="291"/>
      <c r="H51" s="291"/>
      <c r="I51" s="291"/>
      <c r="J51" s="292"/>
    </row>
    <row r="52" spans="2:10" ht="26" x14ac:dyDescent="0.35">
      <c r="B52" s="131" t="s">
        <v>55</v>
      </c>
      <c r="C52" s="290" t="s">
        <v>56</v>
      </c>
      <c r="D52" s="291"/>
      <c r="E52" s="291"/>
      <c r="F52" s="291"/>
      <c r="G52" s="291"/>
      <c r="H52" s="291"/>
      <c r="I52" s="291"/>
      <c r="J52" s="292"/>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29" location="'Συνολικό δίκτυο -&gt;'!A1" display="Συνολικό δίκτυο-&gt;" xr:uid="{B021AE16-A224-4F09-B241-FED0A792F292}"/>
    <hyperlink ref="B30" location="'Στοιχεία συνολικού δικτύου'!A1" display="Στοιχεία συνολικού δικτύου" xr:uid="{A0E828F1-A60F-42FD-B1BE-10B4C1C17AAB}"/>
    <hyperlink ref="B32" location="'Συνολικοί δείκτες απόδοσης'!A1" display="Συνολικοί δείκτες απόδοσης" xr:uid="{64DC6337-817B-4875-B078-9862D481C768}"/>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 -&gt;'!A1" display="Ανάλυση δήμων-&gt;" xr:uid="{D7A6A722-A2F0-45DB-B31C-99899341FFD4}"/>
    <hyperlink ref="B13" location="'Ανάπτυξη δικτύου'!A1" display="Ανάπτυξη δικτύου" xr:uid="{47C8BAF8-9DD0-47EC-B9AB-B52FFFB7899C}"/>
    <hyperlink ref="B14" location="'Ενεργές συνδέσεις'!A1" display="Ενεργές συνδέσεις" xr:uid="{92C2A54C-5E36-46C4-8CF6-D1A8200860BB}"/>
    <hyperlink ref="B16" location="'Ενεργοί πελάτες'!A1" display="Ενεργοί πελάτες" xr:uid="{401F89C2-6523-4F23-909E-69769B33C47A}"/>
    <hyperlink ref="B12" location="'Ανάλυση για νέους πελάτες'!A1" display="Ανάλυση για νέους πελάτες" xr:uid="{B064BC07-5721-4154-BC92-91C24B4B9950}"/>
    <hyperlink ref="B17" location="'Μέση ετήσια κατανάλωση'!A1" display="Μέση ετήσια κατανάλωση" xr:uid="{AE8EB774-8306-4BFC-9C68-D5F83F56511B}"/>
    <hyperlink ref="B18" location="'Διανεμόμενες ποσότητες αερίου'!A1" display="Διανεμόμενες ποσότητες αερίου" xr:uid="{E8B9D163-DC94-4C10-BE91-D04A31975397}"/>
    <hyperlink ref="B19" location="'Παραδοχές μοναδιαίου κόστους'!A1" display="Παραδοχές μοναδιαίου κόστους" xr:uid="{FAC80CF0-CDF2-4D13-98F3-F0ABF0038F05}"/>
    <hyperlink ref="B20" location="Επενδύσεις!A1" display="Επενδύσεις ανάπτυξης / σύνδεσης" xr:uid="{408E1E46-84DF-47F5-BF4F-CF6A6389927D}"/>
    <hyperlink ref="B21" location="'Παραδοχές διείσδυσης - κάλυψης'!A1" display="Παραδοχές διείσδυσης - κάλυψης" xr:uid="{8D8603AB-869D-41CC-9281-C36EF7F2EE23}"/>
    <hyperlink ref="B22" location="'Δείκτες διείσδυσης - κάλυψης'!A1" display="Δείκτες διείσδυσης - κάλυψης" xr:uid="{E125092C-7913-4245-ABAF-7BD427FF7D0F}"/>
    <hyperlink ref="B23" location="'Δείκτες απόδοσης'!A1" display="Δείκτες απόδοσης" xr:uid="{125CE472-9598-4EC3-8FF9-06C0FE705709}"/>
    <hyperlink ref="B11" location="'Γενική περιγραφή'!A1" display="Γενική περιγραφή" xr:uid="{4B13EB2D-E8FE-4735-B201-F717B21346AF}"/>
    <hyperlink ref="B15" location="'Ενεργοί μετρητές'!A1" display="Ενεργοί μετρητές" xr:uid="{29CFB353-AEAB-424B-9D20-BF6A6015FDCA}"/>
    <hyperlink ref="B31" location="'Πρόγραμμα ανάπτυξης δικτύου'!A1" display="Πρόγραμμα ανάπτυξης δικτύου" xr:uid="{A831A95A-23D3-4097-ABA2-CC62B6CEAC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B2:AV222"/>
  <sheetViews>
    <sheetView showGridLines="0" zoomScale="70" zoomScaleNormal="70" workbookViewId="0">
      <pane xSplit="2" topLeftCell="AL1" activePane="topRight" state="frozen"/>
      <selection activeCell="A31" sqref="A31"/>
      <selection pane="topRight" activeCell="AP16" sqref="AP16"/>
    </sheetView>
  </sheetViews>
  <sheetFormatPr defaultColWidth="8.81640625" defaultRowHeight="14.5" outlineLevelRow="1" x14ac:dyDescent="0.35"/>
  <cols>
    <col min="1" max="1" width="2.81640625" customWidth="1"/>
    <col min="2" max="2" width="28.26953125" customWidth="1"/>
    <col min="3" max="3" width="24.453125" customWidth="1"/>
    <col min="4" max="13" width="13.7265625" customWidth="1"/>
    <col min="14" max="14" width="18.7265625" customWidth="1"/>
    <col min="15" max="15" width="1.7265625" customWidth="1"/>
    <col min="16" max="16" width="23.7265625" customWidth="1"/>
    <col min="17" max="17" width="24.81640625" customWidth="1"/>
    <col min="18" max="18" width="14.81640625" customWidth="1"/>
    <col min="19" max="19" width="13.7265625" customWidth="1"/>
    <col min="20" max="21" width="23.7265625" customWidth="1"/>
    <col min="22" max="22" width="12.81640625" customWidth="1"/>
    <col min="23" max="23" width="24.81640625" customWidth="1"/>
    <col min="24" max="24" width="14.81640625" customWidth="1"/>
    <col min="25" max="25" width="13.7265625" customWidth="1"/>
    <col min="26" max="27" width="23.7265625" customWidth="1"/>
    <col min="28" max="28" width="12.81640625" customWidth="1"/>
    <col min="29" max="29" width="24.81640625" customWidth="1"/>
    <col min="30" max="30" width="14.81640625" customWidth="1"/>
    <col min="31" max="31" width="13.7265625" customWidth="1"/>
    <col min="32" max="33" width="23.7265625" customWidth="1"/>
    <col min="34" max="34" width="12.81640625" customWidth="1"/>
    <col min="35" max="35" width="24.81640625" customWidth="1"/>
    <col min="36" max="36" width="14.81640625" customWidth="1"/>
    <col min="37" max="37" width="13.7265625" customWidth="1"/>
    <col min="38" max="39" width="23.7265625" customWidth="1"/>
    <col min="40" max="40" width="12.81640625" customWidth="1"/>
    <col min="41" max="41" width="24.81640625" customWidth="1"/>
    <col min="42" max="42" width="14.81640625" customWidth="1"/>
    <col min="43" max="43" width="13.7265625" customWidth="1"/>
    <col min="44" max="44" width="22.453125" customWidth="1"/>
    <col min="45" max="45" width="18.7265625" customWidth="1"/>
  </cols>
  <sheetData>
    <row r="2" spans="2:45" ht="18.5" x14ac:dyDescent="0.45">
      <c r="B2" s="1" t="s">
        <v>0</v>
      </c>
      <c r="C2" s="297" t="str">
        <f>'Αρχική σελίδα'!C3</f>
        <v>Δυτικής Μακεδονίας</v>
      </c>
      <c r="D2" s="297"/>
      <c r="E2" s="297"/>
      <c r="F2" s="297"/>
      <c r="G2" s="297"/>
      <c r="H2" s="99"/>
      <c r="J2" s="254" t="s">
        <v>59</v>
      </c>
    </row>
    <row r="3" spans="2:45" ht="18.5" x14ac:dyDescent="0.45">
      <c r="B3" s="2" t="s">
        <v>2</v>
      </c>
      <c r="C3" s="100">
        <f>'Αρχική σελίδα'!C4</f>
        <v>2024</v>
      </c>
      <c r="D3" s="46" t="s">
        <v>3</v>
      </c>
      <c r="E3" s="46">
        <f>C3+4</f>
        <v>2028</v>
      </c>
    </row>
    <row r="4" spans="2:45" ht="14.5" customHeight="1" x14ac:dyDescent="0.45">
      <c r="C4" s="2"/>
      <c r="D4" s="46"/>
      <c r="E4" s="46"/>
    </row>
    <row r="5" spans="2:45" ht="101.5" customHeight="1" x14ac:dyDescent="0.35">
      <c r="B5" s="299" t="s">
        <v>189</v>
      </c>
      <c r="C5" s="299"/>
      <c r="D5" s="299"/>
      <c r="E5" s="299"/>
      <c r="F5" s="299"/>
      <c r="G5" s="299"/>
      <c r="H5" s="299"/>
      <c r="I5" s="299"/>
    </row>
    <row r="6" spans="2:45" x14ac:dyDescent="0.35">
      <c r="B6" s="225"/>
      <c r="C6" s="225"/>
      <c r="D6" s="225"/>
      <c r="E6" s="225"/>
      <c r="F6" s="225"/>
      <c r="G6" s="225"/>
      <c r="H6" s="225"/>
    </row>
    <row r="7" spans="2:45" ht="18.5" x14ac:dyDescent="0.45">
      <c r="B7" s="101"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(2019 - 2023) και για το Πρόγραμμα Ανάπτυξης  2024 - 2028</v>
      </c>
      <c r="C7" s="102"/>
      <c r="D7" s="102"/>
      <c r="E7" s="102"/>
      <c r="F7" s="102"/>
      <c r="G7" s="102"/>
      <c r="H7" s="99"/>
      <c r="I7" s="99"/>
      <c r="J7" s="99"/>
    </row>
    <row r="8" spans="2:45" ht="18.5" x14ac:dyDescent="0.45">
      <c r="B8" s="229"/>
      <c r="C8" s="57"/>
      <c r="D8" s="57"/>
      <c r="E8" s="57"/>
      <c r="F8" s="57"/>
      <c r="G8" s="57"/>
    </row>
    <row r="9" spans="2:45" ht="15.5" x14ac:dyDescent="0.35">
      <c r="B9" s="296" t="s">
        <v>182</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row>
    <row r="10" spans="2:45"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45" outlineLevel="1" x14ac:dyDescent="0.35">
      <c r="B11" s="336"/>
      <c r="C11" s="325" t="s">
        <v>105</v>
      </c>
      <c r="D11" s="312" t="s">
        <v>131</v>
      </c>
      <c r="E11" s="314"/>
      <c r="F11" s="314"/>
      <c r="G11" s="314"/>
      <c r="H11" s="314"/>
      <c r="I11" s="314"/>
      <c r="J11" s="314"/>
      <c r="K11" s="314"/>
      <c r="L11" s="313"/>
      <c r="M11" s="318" t="str">
        <f xml:space="preserve"> D12&amp;" - "&amp;K12</f>
        <v>2019 - 2023</v>
      </c>
      <c r="N11" s="333"/>
      <c r="P11" s="312" t="s">
        <v>132</v>
      </c>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3"/>
    </row>
    <row r="12" spans="2:45" outlineLevel="1" x14ac:dyDescent="0.35">
      <c r="B12" s="337"/>
      <c r="C12" s="326"/>
      <c r="D12" s="83">
        <f>$C$3-5</f>
        <v>2019</v>
      </c>
      <c r="E12" s="312">
        <f>$C$3-4</f>
        <v>2020</v>
      </c>
      <c r="F12" s="313"/>
      <c r="G12" s="312">
        <f>$C$3-3</f>
        <v>2021</v>
      </c>
      <c r="H12" s="313"/>
      <c r="I12" s="312">
        <f>$C$3-2</f>
        <v>2022</v>
      </c>
      <c r="J12" s="313"/>
      <c r="K12" s="312">
        <f>$C$3-1</f>
        <v>2023</v>
      </c>
      <c r="L12" s="313"/>
      <c r="M12" s="320"/>
      <c r="N12" s="334"/>
      <c r="P12" s="346">
        <f>$C$3</f>
        <v>2024</v>
      </c>
      <c r="Q12" s="347"/>
      <c r="R12" s="347"/>
      <c r="S12" s="351"/>
      <c r="T12" s="346">
        <f>$C$3+1</f>
        <v>2025</v>
      </c>
      <c r="U12" s="347"/>
      <c r="V12" s="347"/>
      <c r="W12" s="347"/>
      <c r="X12" s="347"/>
      <c r="Y12" s="351"/>
      <c r="Z12" s="312">
        <f>$C$3+2</f>
        <v>2026</v>
      </c>
      <c r="AA12" s="314"/>
      <c r="AB12" s="314"/>
      <c r="AC12" s="314"/>
      <c r="AD12" s="314"/>
      <c r="AE12" s="313"/>
      <c r="AF12" s="312">
        <f>$C$3+3</f>
        <v>2027</v>
      </c>
      <c r="AG12" s="314"/>
      <c r="AH12" s="314"/>
      <c r="AI12" s="314"/>
      <c r="AJ12" s="314"/>
      <c r="AK12" s="313"/>
      <c r="AL12" s="312">
        <f>$C$3+4</f>
        <v>2028</v>
      </c>
      <c r="AM12" s="314"/>
      <c r="AN12" s="314"/>
      <c r="AO12" s="314"/>
      <c r="AP12" s="314"/>
      <c r="AQ12" s="313"/>
      <c r="AR12" s="316" t="str">
        <f>P12&amp;" - "&amp;AL12</f>
        <v>2024 - 2028</v>
      </c>
      <c r="AS12" s="335"/>
    </row>
    <row r="13" spans="2:45" ht="14.5" customHeight="1" outlineLevel="1" x14ac:dyDescent="0.35">
      <c r="B13" s="337"/>
      <c r="C13" s="326"/>
      <c r="D13" s="363" t="s">
        <v>190</v>
      </c>
      <c r="E13" s="354" t="s">
        <v>190</v>
      </c>
      <c r="F13" s="361" t="s">
        <v>135</v>
      </c>
      <c r="G13" s="354" t="s">
        <v>190</v>
      </c>
      <c r="H13" s="361" t="s">
        <v>135</v>
      </c>
      <c r="I13" s="354" t="s">
        <v>190</v>
      </c>
      <c r="J13" s="359" t="s">
        <v>135</v>
      </c>
      <c r="K13" s="354" t="s">
        <v>190</v>
      </c>
      <c r="L13" s="359" t="s">
        <v>135</v>
      </c>
      <c r="M13" s="354" t="s">
        <v>126</v>
      </c>
      <c r="N13" s="357" t="s">
        <v>136</v>
      </c>
      <c r="P13" s="354" t="str">
        <f>"Διανεμόμενες ποσότητες σε πελάτες που συνδέθηκαν το "&amp;P12</f>
        <v>Διανεμόμενες ποσότητες σε πελάτες που συνδέθηκαν το 2024</v>
      </c>
      <c r="Q13" s="348" t="s">
        <v>191</v>
      </c>
      <c r="R13" s="348" t="s">
        <v>192</v>
      </c>
      <c r="S13" s="356" t="s">
        <v>135</v>
      </c>
      <c r="T13" s="346" t="s">
        <v>193</v>
      </c>
      <c r="U13" s="347"/>
      <c r="V13" s="347"/>
      <c r="W13" s="348" t="s">
        <v>191</v>
      </c>
      <c r="X13" s="348" t="s">
        <v>192</v>
      </c>
      <c r="Y13" s="351" t="s">
        <v>135</v>
      </c>
      <c r="Z13" s="346" t="s">
        <v>193</v>
      </c>
      <c r="AA13" s="347"/>
      <c r="AB13" s="347"/>
      <c r="AC13" s="348" t="s">
        <v>191</v>
      </c>
      <c r="AD13" s="348" t="s">
        <v>192</v>
      </c>
      <c r="AE13" s="351" t="s">
        <v>135</v>
      </c>
      <c r="AF13" s="346" t="s">
        <v>193</v>
      </c>
      <c r="AG13" s="347"/>
      <c r="AH13" s="347"/>
      <c r="AI13" s="348" t="s">
        <v>191</v>
      </c>
      <c r="AJ13" s="348" t="s">
        <v>192</v>
      </c>
      <c r="AK13" s="351" t="s">
        <v>135</v>
      </c>
      <c r="AL13" s="346" t="s">
        <v>193</v>
      </c>
      <c r="AM13" s="347"/>
      <c r="AN13" s="347"/>
      <c r="AO13" s="348" t="s">
        <v>191</v>
      </c>
      <c r="AP13" s="348" t="s">
        <v>192</v>
      </c>
      <c r="AQ13" s="351" t="s">
        <v>135</v>
      </c>
      <c r="AR13" s="352" t="s">
        <v>126</v>
      </c>
      <c r="AS13" s="349" t="s">
        <v>136</v>
      </c>
    </row>
    <row r="14" spans="2:45" ht="58" outlineLevel="1" x14ac:dyDescent="0.35">
      <c r="B14" s="338"/>
      <c r="C14" s="327"/>
      <c r="D14" s="364"/>
      <c r="E14" s="355"/>
      <c r="F14" s="362"/>
      <c r="G14" s="355"/>
      <c r="H14" s="362"/>
      <c r="I14" s="355"/>
      <c r="J14" s="360"/>
      <c r="K14" s="355"/>
      <c r="L14" s="360"/>
      <c r="M14" s="355"/>
      <c r="N14" s="358"/>
      <c r="P14" s="355"/>
      <c r="Q14" s="348"/>
      <c r="R14" s="348"/>
      <c r="S14" s="356"/>
      <c r="T14" s="124" t="str">
        <f>"Διανεμόμενες ποσότητες σε πελάτες που συνδέθηκαν το "&amp;T12</f>
        <v>Διανεμόμενες ποσότητες σε πελάτες που συνδέθηκαν το 2025</v>
      </c>
      <c r="U14" s="106" t="str">
        <f>"Διανεμόμενες ποσότητες σε πελάτες που συνδέθηκαν το "&amp;P12</f>
        <v>Διανεμόμενες ποσότητες σε πελάτες που συνδέθηκαν το 2024</v>
      </c>
      <c r="V14" s="60" t="s">
        <v>194</v>
      </c>
      <c r="W14" s="348"/>
      <c r="X14" s="348"/>
      <c r="Y14" s="351"/>
      <c r="Z14" s="124" t="str">
        <f>"Διανεμόμενες ποσότητες σε πελάτες που συνδέθηκαν το "&amp;Z12</f>
        <v>Διανεμόμενες ποσότητες σε πελάτες που συνδέθηκαν το 2026</v>
      </c>
      <c r="AA14" s="106" t="str">
        <f>"Διανεμόμενες ποσότητες σε πελάτες που συνδέθηκαν το "&amp;$P$12&amp;" - "&amp;T12</f>
        <v>Διανεμόμενες ποσότητες σε πελάτες που συνδέθηκαν το 2024 - 2025</v>
      </c>
      <c r="AB14" s="60" t="s">
        <v>194</v>
      </c>
      <c r="AC14" s="348"/>
      <c r="AD14" s="348"/>
      <c r="AE14" s="351"/>
      <c r="AF14" s="124" t="str">
        <f>"Διανεμόμενες ποσότητες σε πελάτες που συνδέθηκαν το "&amp;AF12</f>
        <v>Διανεμόμενες ποσότητες σε πελάτες που συνδέθηκαν το 2027</v>
      </c>
      <c r="AG14" s="106" t="str">
        <f>"Διανεμόμενες ποσότητες σε πελάτες που συνδέθηκαν το "&amp;$P$12&amp;" - "&amp;Z12</f>
        <v>Διανεμόμενες ποσότητες σε πελάτες που συνδέθηκαν το 2024 - 2026</v>
      </c>
      <c r="AH14" s="60" t="s">
        <v>194</v>
      </c>
      <c r="AI14" s="348"/>
      <c r="AJ14" s="348"/>
      <c r="AK14" s="351"/>
      <c r="AL14" s="124" t="str">
        <f>"Διανεμόμενες ποσότητες σε πελάτες που συνδέθηκαν το "&amp;AL12</f>
        <v>Διανεμόμενες ποσότητες σε πελάτες που συνδέθηκαν το 2028</v>
      </c>
      <c r="AM14" s="106" t="str">
        <f>"Διανεμόμενες ποσότητες σε πελάτες που συνδέθηκαν το "&amp;$P$12&amp;" - "&amp;AF12</f>
        <v>Διανεμόμενες ποσότητες σε πελάτες που συνδέθηκαν το 2024 - 2027</v>
      </c>
      <c r="AN14" s="60" t="s">
        <v>194</v>
      </c>
      <c r="AO14" s="348"/>
      <c r="AP14" s="348"/>
      <c r="AQ14" s="351"/>
      <c r="AR14" s="353"/>
      <c r="AS14" s="350"/>
    </row>
    <row r="15" spans="2:45" outlineLevel="1" x14ac:dyDescent="0.35">
      <c r="B15" s="236" t="s">
        <v>75</v>
      </c>
      <c r="C15" s="64" t="s">
        <v>114</v>
      </c>
      <c r="D15" s="184">
        <f t="shared" ref="D15:E36" si="0">D46+D76+D106+D136+D166+D196</f>
        <v>0</v>
      </c>
      <c r="E15" s="161">
        <f t="shared" si="0"/>
        <v>0</v>
      </c>
      <c r="F15" s="170">
        <f t="shared" ref="F15:F36" si="1">IFERROR((E15-D15)/D15,0)</f>
        <v>0</v>
      </c>
      <c r="G15" s="161">
        <f t="shared" ref="G15:G36" si="2">G46+G76+G106+G136+G166+G196</f>
        <v>0</v>
      </c>
      <c r="H15" s="170">
        <f>IFERROR((G15-E15)/E15,0)</f>
        <v>0</v>
      </c>
      <c r="I15" s="161">
        <f t="shared" ref="I15:I36" si="3">I46+I76+I106+I136+I166+I196</f>
        <v>0</v>
      </c>
      <c r="J15" s="170">
        <f>IFERROR((I15-G15)/G15,0)</f>
        <v>0</v>
      </c>
      <c r="K15" s="161">
        <f t="shared" ref="K15:K36" si="4">K46+K76+K106+K136+K166+K196</f>
        <v>0</v>
      </c>
      <c r="L15" s="170">
        <f t="shared" ref="L15:L37" si="5">IFERROR((K15-I15)/I15,0)</f>
        <v>0</v>
      </c>
      <c r="M15" s="167">
        <f t="shared" ref="M15:M36" si="6">D15+E15+G15+I15+K15</f>
        <v>0</v>
      </c>
      <c r="N15" s="168">
        <f t="shared" ref="N15:N37" si="7">IFERROR((K15/D15)^(1/4)-1,0)</f>
        <v>0</v>
      </c>
      <c r="P15" s="161">
        <f t="shared" ref="P15:R36" si="8">P46+P76+P106+P136+P166+P196</f>
        <v>0</v>
      </c>
      <c r="Q15" s="160">
        <f t="shared" si="8"/>
        <v>0</v>
      </c>
      <c r="R15" s="160">
        <f t="shared" si="8"/>
        <v>0</v>
      </c>
      <c r="S15" s="185">
        <f t="shared" ref="S15:S36" si="9">IFERROR((R15-K15)/K15,0)</f>
        <v>0</v>
      </c>
      <c r="T15" s="161">
        <f t="shared" ref="T15:X24" si="10">T46+T76+T106+T136+T166+T196</f>
        <v>0</v>
      </c>
      <c r="U15" s="160">
        <f t="shared" si="10"/>
        <v>0</v>
      </c>
      <c r="V15" s="160">
        <f t="shared" si="10"/>
        <v>0</v>
      </c>
      <c r="W15" s="160">
        <f t="shared" si="10"/>
        <v>0</v>
      </c>
      <c r="X15" s="160">
        <f t="shared" si="10"/>
        <v>0</v>
      </c>
      <c r="Y15" s="170">
        <f>IFERROR((X15-R15)/R15,0)</f>
        <v>0</v>
      </c>
      <c r="Z15" s="161">
        <f t="shared" ref="Z15:AD24" si="11">Z46+Z76+Z106+Z136+Z166+Z196</f>
        <v>0</v>
      </c>
      <c r="AA15" s="160">
        <f t="shared" si="11"/>
        <v>0</v>
      </c>
      <c r="AB15" s="160">
        <f t="shared" si="11"/>
        <v>0</v>
      </c>
      <c r="AC15" s="160">
        <f t="shared" si="11"/>
        <v>0</v>
      </c>
      <c r="AD15" s="160">
        <f t="shared" si="11"/>
        <v>0</v>
      </c>
      <c r="AE15" s="170">
        <f t="shared" ref="AE15:AE36" si="12">IFERROR((AD15-X15)/X15,0)</f>
        <v>0</v>
      </c>
      <c r="AF15" s="161">
        <f t="shared" ref="AF15:AJ24" si="13">AF46+AF76+AF106+AF136+AF166+AF196</f>
        <v>0</v>
      </c>
      <c r="AG15" s="160">
        <f t="shared" si="13"/>
        <v>0</v>
      </c>
      <c r="AH15" s="160">
        <f t="shared" si="13"/>
        <v>0</v>
      </c>
      <c r="AI15" s="160">
        <f t="shared" si="13"/>
        <v>0</v>
      </c>
      <c r="AJ15" s="160">
        <f t="shared" si="13"/>
        <v>0</v>
      </c>
      <c r="AK15" s="170">
        <f>IFERROR((AJ15-AD15)/AD15,0)</f>
        <v>0</v>
      </c>
      <c r="AL15" s="161">
        <f t="shared" ref="AL15:AP24" si="14">AL46+AL76+AL106+AL136+AL166+AL196</f>
        <v>0</v>
      </c>
      <c r="AM15" s="160">
        <f t="shared" si="14"/>
        <v>0</v>
      </c>
      <c r="AN15" s="160">
        <f t="shared" si="14"/>
        <v>0</v>
      </c>
      <c r="AO15" s="160">
        <f t="shared" si="14"/>
        <v>0</v>
      </c>
      <c r="AP15" s="160">
        <f t="shared" si="14"/>
        <v>0</v>
      </c>
      <c r="AQ15" s="170">
        <f>IFERROR((AP15-AJ15)/AJ15,0)</f>
        <v>0</v>
      </c>
      <c r="AR15" s="167">
        <f>SUM(R15,X15,AD15,AJ15,AP15)</f>
        <v>0</v>
      </c>
      <c r="AS15" s="168">
        <f t="shared" ref="AS15:AS36" si="15">IFERROR((AP15/R15)^(1/4)-1,0)</f>
        <v>0</v>
      </c>
    </row>
    <row r="16" spans="2:45" outlineLevel="1" x14ac:dyDescent="0.35">
      <c r="B16" s="237" t="s">
        <v>76</v>
      </c>
      <c r="C16" s="64" t="s">
        <v>114</v>
      </c>
      <c r="D16" s="184">
        <f t="shared" si="0"/>
        <v>0</v>
      </c>
      <c r="E16" s="161">
        <f t="shared" si="0"/>
        <v>0</v>
      </c>
      <c r="F16" s="170">
        <f t="shared" si="1"/>
        <v>0</v>
      </c>
      <c r="G16" s="161">
        <f t="shared" si="2"/>
        <v>0</v>
      </c>
      <c r="H16" s="170">
        <f t="shared" ref="H16:H36" si="16">IFERROR((G16-E16)/E16,0)</f>
        <v>0</v>
      </c>
      <c r="I16" s="161">
        <f t="shared" si="3"/>
        <v>0</v>
      </c>
      <c r="J16" s="170">
        <f t="shared" ref="J16:J36" si="17">IFERROR((I16-G16)/G16,0)</f>
        <v>0</v>
      </c>
      <c r="K16" s="161">
        <f t="shared" si="4"/>
        <v>0</v>
      </c>
      <c r="L16" s="170">
        <f t="shared" si="5"/>
        <v>0</v>
      </c>
      <c r="M16" s="167">
        <f t="shared" si="6"/>
        <v>0</v>
      </c>
      <c r="N16" s="168">
        <f t="shared" si="7"/>
        <v>0</v>
      </c>
      <c r="P16" s="161">
        <f t="shared" si="8"/>
        <v>4121.4000000000005</v>
      </c>
      <c r="Q16" s="160">
        <f t="shared" si="8"/>
        <v>0</v>
      </c>
      <c r="R16" s="160">
        <f t="shared" si="8"/>
        <v>4121.4000000000005</v>
      </c>
      <c r="S16" s="185">
        <f t="shared" si="9"/>
        <v>0</v>
      </c>
      <c r="T16" s="161">
        <f t="shared" si="10"/>
        <v>12675.2</v>
      </c>
      <c r="U16" s="160">
        <f t="shared" si="10"/>
        <v>20607</v>
      </c>
      <c r="V16" s="160">
        <f t="shared" si="10"/>
        <v>33282.200000000004</v>
      </c>
      <c r="W16" s="160">
        <f t="shared" si="10"/>
        <v>0</v>
      </c>
      <c r="X16" s="160">
        <f t="shared" si="10"/>
        <v>33282.200000000004</v>
      </c>
      <c r="Y16" s="170">
        <f t="shared" ref="Y16:Y36" si="18">IFERROR((X16-R16)/R16,0)</f>
        <v>7.0754597952152176</v>
      </c>
      <c r="Z16" s="161">
        <f t="shared" si="11"/>
        <v>11410.000000000002</v>
      </c>
      <c r="AA16" s="160">
        <f t="shared" si="11"/>
        <v>83983</v>
      </c>
      <c r="AB16" s="160">
        <f t="shared" si="11"/>
        <v>95393</v>
      </c>
      <c r="AC16" s="160">
        <f t="shared" si="11"/>
        <v>0</v>
      </c>
      <c r="AD16" s="160">
        <f t="shared" si="11"/>
        <v>95393</v>
      </c>
      <c r="AE16" s="170">
        <f t="shared" si="12"/>
        <v>1.8661867304445015</v>
      </c>
      <c r="AF16" s="161">
        <f t="shared" si="13"/>
        <v>5575.6</v>
      </c>
      <c r="AG16" s="160">
        <f t="shared" si="13"/>
        <v>141033</v>
      </c>
      <c r="AH16" s="160">
        <f t="shared" si="13"/>
        <v>146608.6</v>
      </c>
      <c r="AI16" s="160">
        <f t="shared" si="13"/>
        <v>0</v>
      </c>
      <c r="AJ16" s="160">
        <f t="shared" si="13"/>
        <v>146608.6</v>
      </c>
      <c r="AK16" s="170">
        <f t="shared" ref="AK16:AK36" si="19">IFERROR((AJ16-AD16)/AD16,0)</f>
        <v>0.53689054752445153</v>
      </c>
      <c r="AL16" s="161">
        <f t="shared" si="14"/>
        <v>4310</v>
      </c>
      <c r="AM16" s="160">
        <f t="shared" si="14"/>
        <v>168911</v>
      </c>
      <c r="AN16" s="160">
        <f t="shared" si="14"/>
        <v>173221</v>
      </c>
      <c r="AO16" s="160">
        <f t="shared" si="14"/>
        <v>0</v>
      </c>
      <c r="AP16" s="160">
        <f t="shared" si="14"/>
        <v>173221</v>
      </c>
      <c r="AQ16" s="170">
        <f t="shared" ref="AQ16:AQ36" si="20">IFERROR((AP16-AJ16)/AJ16,0)</f>
        <v>0.18152004725507231</v>
      </c>
      <c r="AR16" s="167">
        <f t="shared" ref="AR16:AR36" si="21">SUM(R16,X16,AD16,AJ16,AP16)</f>
        <v>452626.2</v>
      </c>
      <c r="AS16" s="168">
        <f t="shared" si="15"/>
        <v>1.5461790689498058</v>
      </c>
    </row>
    <row r="17" spans="2:45" outlineLevel="1" x14ac:dyDescent="0.35">
      <c r="B17" s="237" t="s">
        <v>77</v>
      </c>
      <c r="C17" s="64" t="s">
        <v>114</v>
      </c>
      <c r="D17" s="184">
        <f t="shared" si="0"/>
        <v>0</v>
      </c>
      <c r="E17" s="161">
        <f t="shared" si="0"/>
        <v>0</v>
      </c>
      <c r="F17" s="170">
        <f t="shared" si="1"/>
        <v>0</v>
      </c>
      <c r="G17" s="161">
        <f t="shared" si="2"/>
        <v>0</v>
      </c>
      <c r="H17" s="170">
        <f t="shared" si="16"/>
        <v>0</v>
      </c>
      <c r="I17" s="161">
        <f t="shared" si="3"/>
        <v>0</v>
      </c>
      <c r="J17" s="170">
        <f t="shared" si="17"/>
        <v>0</v>
      </c>
      <c r="K17" s="161">
        <f t="shared" si="4"/>
        <v>0</v>
      </c>
      <c r="L17" s="170">
        <f t="shared" si="5"/>
        <v>0</v>
      </c>
      <c r="M17" s="167">
        <f t="shared" si="6"/>
        <v>0</v>
      </c>
      <c r="N17" s="168">
        <f t="shared" si="7"/>
        <v>0</v>
      </c>
      <c r="P17" s="161">
        <f t="shared" si="8"/>
        <v>0</v>
      </c>
      <c r="Q17" s="160">
        <f t="shared" si="8"/>
        <v>0</v>
      </c>
      <c r="R17" s="160">
        <f t="shared" si="8"/>
        <v>0</v>
      </c>
      <c r="S17" s="185">
        <f t="shared" si="9"/>
        <v>0</v>
      </c>
      <c r="T17" s="161">
        <f t="shared" si="10"/>
        <v>0</v>
      </c>
      <c r="U17" s="160">
        <f t="shared" si="10"/>
        <v>0</v>
      </c>
      <c r="V17" s="160">
        <f t="shared" si="10"/>
        <v>0</v>
      </c>
      <c r="W17" s="160">
        <f t="shared" si="10"/>
        <v>0</v>
      </c>
      <c r="X17" s="160">
        <f t="shared" si="10"/>
        <v>0</v>
      </c>
      <c r="Y17" s="170">
        <f t="shared" si="18"/>
        <v>0</v>
      </c>
      <c r="Z17" s="161">
        <f t="shared" si="11"/>
        <v>0</v>
      </c>
      <c r="AA17" s="160">
        <f t="shared" si="11"/>
        <v>0</v>
      </c>
      <c r="AB17" s="160">
        <f t="shared" si="11"/>
        <v>0</v>
      </c>
      <c r="AC17" s="160">
        <f t="shared" si="11"/>
        <v>0</v>
      </c>
      <c r="AD17" s="160">
        <f t="shared" si="11"/>
        <v>0</v>
      </c>
      <c r="AE17" s="170">
        <f t="shared" si="12"/>
        <v>0</v>
      </c>
      <c r="AF17" s="161">
        <f t="shared" si="13"/>
        <v>0</v>
      </c>
      <c r="AG17" s="160">
        <f t="shared" si="13"/>
        <v>0</v>
      </c>
      <c r="AH17" s="160">
        <f t="shared" si="13"/>
        <v>0</v>
      </c>
      <c r="AI17" s="160">
        <f t="shared" si="13"/>
        <v>0</v>
      </c>
      <c r="AJ17" s="160">
        <f t="shared" si="13"/>
        <v>0</v>
      </c>
      <c r="AK17" s="170">
        <f t="shared" si="19"/>
        <v>0</v>
      </c>
      <c r="AL17" s="161">
        <f t="shared" si="14"/>
        <v>0</v>
      </c>
      <c r="AM17" s="160">
        <f t="shared" si="14"/>
        <v>0</v>
      </c>
      <c r="AN17" s="160">
        <f t="shared" si="14"/>
        <v>0</v>
      </c>
      <c r="AO17" s="160">
        <f t="shared" si="14"/>
        <v>0</v>
      </c>
      <c r="AP17" s="160">
        <f t="shared" si="14"/>
        <v>0</v>
      </c>
      <c r="AQ17" s="170">
        <f t="shared" si="20"/>
        <v>0</v>
      </c>
      <c r="AR17" s="167">
        <f t="shared" si="21"/>
        <v>0</v>
      </c>
      <c r="AS17" s="168">
        <f t="shared" si="15"/>
        <v>0</v>
      </c>
    </row>
    <row r="18" spans="2:45" outlineLevel="1" x14ac:dyDescent="0.35">
      <c r="B18" s="237" t="s">
        <v>78</v>
      </c>
      <c r="C18" s="64" t="s">
        <v>114</v>
      </c>
      <c r="D18" s="184">
        <f t="shared" si="0"/>
        <v>0</v>
      </c>
      <c r="E18" s="161">
        <f t="shared" si="0"/>
        <v>0</v>
      </c>
      <c r="F18" s="170">
        <f t="shared" si="1"/>
        <v>0</v>
      </c>
      <c r="G18" s="161">
        <f t="shared" si="2"/>
        <v>0</v>
      </c>
      <c r="H18" s="170">
        <f t="shared" si="16"/>
        <v>0</v>
      </c>
      <c r="I18" s="161">
        <f t="shared" si="3"/>
        <v>0</v>
      </c>
      <c r="J18" s="170">
        <f t="shared" si="17"/>
        <v>0</v>
      </c>
      <c r="K18" s="161">
        <f t="shared" si="4"/>
        <v>0</v>
      </c>
      <c r="L18" s="170">
        <f t="shared" si="5"/>
        <v>0</v>
      </c>
      <c r="M18" s="167">
        <f t="shared" si="6"/>
        <v>0</v>
      </c>
      <c r="N18" s="168">
        <f t="shared" si="7"/>
        <v>0</v>
      </c>
      <c r="P18" s="161">
        <f t="shared" si="8"/>
        <v>0</v>
      </c>
      <c r="Q18" s="160">
        <f t="shared" si="8"/>
        <v>0</v>
      </c>
      <c r="R18" s="160">
        <f t="shared" si="8"/>
        <v>0</v>
      </c>
      <c r="S18" s="185">
        <f t="shared" si="9"/>
        <v>0</v>
      </c>
      <c r="T18" s="161">
        <f t="shared" si="10"/>
        <v>0</v>
      </c>
      <c r="U18" s="160">
        <f t="shared" si="10"/>
        <v>0</v>
      </c>
      <c r="V18" s="160">
        <f t="shared" si="10"/>
        <v>0</v>
      </c>
      <c r="W18" s="160">
        <f t="shared" si="10"/>
        <v>0</v>
      </c>
      <c r="X18" s="160">
        <f t="shared" si="10"/>
        <v>0</v>
      </c>
      <c r="Y18" s="170">
        <f t="shared" si="18"/>
        <v>0</v>
      </c>
      <c r="Z18" s="161">
        <f t="shared" si="11"/>
        <v>0</v>
      </c>
      <c r="AA18" s="160">
        <f t="shared" si="11"/>
        <v>0</v>
      </c>
      <c r="AB18" s="160">
        <f t="shared" si="11"/>
        <v>0</v>
      </c>
      <c r="AC18" s="160">
        <f t="shared" si="11"/>
        <v>0</v>
      </c>
      <c r="AD18" s="160">
        <f t="shared" si="11"/>
        <v>0</v>
      </c>
      <c r="AE18" s="170">
        <f t="shared" si="12"/>
        <v>0</v>
      </c>
      <c r="AF18" s="161">
        <f t="shared" si="13"/>
        <v>0</v>
      </c>
      <c r="AG18" s="160">
        <f t="shared" si="13"/>
        <v>0</v>
      </c>
      <c r="AH18" s="160">
        <f t="shared" si="13"/>
        <v>0</v>
      </c>
      <c r="AI18" s="160">
        <f t="shared" si="13"/>
        <v>0</v>
      </c>
      <c r="AJ18" s="160">
        <f t="shared" si="13"/>
        <v>0</v>
      </c>
      <c r="AK18" s="170">
        <f t="shared" si="19"/>
        <v>0</v>
      </c>
      <c r="AL18" s="161">
        <f t="shared" si="14"/>
        <v>0</v>
      </c>
      <c r="AM18" s="160">
        <f t="shared" si="14"/>
        <v>0</v>
      </c>
      <c r="AN18" s="160">
        <f t="shared" si="14"/>
        <v>0</v>
      </c>
      <c r="AO18" s="160">
        <f t="shared" si="14"/>
        <v>0</v>
      </c>
      <c r="AP18" s="160">
        <f t="shared" si="14"/>
        <v>0</v>
      </c>
      <c r="AQ18" s="170">
        <f t="shared" si="20"/>
        <v>0</v>
      </c>
      <c r="AR18" s="167">
        <f t="shared" si="21"/>
        <v>0</v>
      </c>
      <c r="AS18" s="168">
        <f t="shared" si="15"/>
        <v>0</v>
      </c>
    </row>
    <row r="19" spans="2:45" outlineLevel="1" x14ac:dyDescent="0.35">
      <c r="B19" s="236" t="s">
        <v>80</v>
      </c>
      <c r="C19" s="64" t="s">
        <v>114</v>
      </c>
      <c r="D19" s="184">
        <f t="shared" si="0"/>
        <v>0</v>
      </c>
      <c r="E19" s="161">
        <f t="shared" si="0"/>
        <v>0</v>
      </c>
      <c r="F19" s="170">
        <f t="shared" si="1"/>
        <v>0</v>
      </c>
      <c r="G19" s="161">
        <f t="shared" si="2"/>
        <v>0</v>
      </c>
      <c r="H19" s="170">
        <f t="shared" si="16"/>
        <v>0</v>
      </c>
      <c r="I19" s="161">
        <f t="shared" si="3"/>
        <v>0</v>
      </c>
      <c r="J19" s="170">
        <f t="shared" si="17"/>
        <v>0</v>
      </c>
      <c r="K19" s="161">
        <f t="shared" si="4"/>
        <v>0</v>
      </c>
      <c r="L19" s="170">
        <f t="shared" si="5"/>
        <v>0</v>
      </c>
      <c r="M19" s="167">
        <f t="shared" si="6"/>
        <v>0</v>
      </c>
      <c r="N19" s="168">
        <f t="shared" si="7"/>
        <v>0</v>
      </c>
      <c r="P19" s="161">
        <f t="shared" si="8"/>
        <v>0</v>
      </c>
      <c r="Q19" s="160">
        <f t="shared" si="8"/>
        <v>0</v>
      </c>
      <c r="R19" s="160">
        <f t="shared" si="8"/>
        <v>0</v>
      </c>
      <c r="S19" s="185">
        <f t="shared" si="9"/>
        <v>0</v>
      </c>
      <c r="T19" s="161">
        <f t="shared" si="10"/>
        <v>0</v>
      </c>
      <c r="U19" s="160">
        <f t="shared" si="10"/>
        <v>0</v>
      </c>
      <c r="V19" s="160">
        <f t="shared" si="10"/>
        <v>0</v>
      </c>
      <c r="W19" s="160">
        <f t="shared" si="10"/>
        <v>0</v>
      </c>
      <c r="X19" s="160">
        <f t="shared" si="10"/>
        <v>0</v>
      </c>
      <c r="Y19" s="170">
        <f t="shared" si="18"/>
        <v>0</v>
      </c>
      <c r="Z19" s="161">
        <f t="shared" si="11"/>
        <v>0</v>
      </c>
      <c r="AA19" s="160">
        <f t="shared" si="11"/>
        <v>0</v>
      </c>
      <c r="AB19" s="160">
        <f t="shared" si="11"/>
        <v>0</v>
      </c>
      <c r="AC19" s="160">
        <f t="shared" si="11"/>
        <v>0</v>
      </c>
      <c r="AD19" s="160">
        <f t="shared" si="11"/>
        <v>0</v>
      </c>
      <c r="AE19" s="170">
        <f t="shared" si="12"/>
        <v>0</v>
      </c>
      <c r="AF19" s="161">
        <f t="shared" si="13"/>
        <v>0</v>
      </c>
      <c r="AG19" s="160">
        <f t="shared" si="13"/>
        <v>0</v>
      </c>
      <c r="AH19" s="160">
        <f t="shared" si="13"/>
        <v>0</v>
      </c>
      <c r="AI19" s="160">
        <f t="shared" si="13"/>
        <v>0</v>
      </c>
      <c r="AJ19" s="160">
        <f t="shared" si="13"/>
        <v>0</v>
      </c>
      <c r="AK19" s="170">
        <f t="shared" si="19"/>
        <v>0</v>
      </c>
      <c r="AL19" s="161">
        <f t="shared" si="14"/>
        <v>0</v>
      </c>
      <c r="AM19" s="160">
        <f t="shared" si="14"/>
        <v>0</v>
      </c>
      <c r="AN19" s="160">
        <f t="shared" si="14"/>
        <v>0</v>
      </c>
      <c r="AO19" s="160">
        <f t="shared" si="14"/>
        <v>0</v>
      </c>
      <c r="AP19" s="160">
        <f t="shared" si="14"/>
        <v>0</v>
      </c>
      <c r="AQ19" s="170">
        <f t="shared" si="20"/>
        <v>0</v>
      </c>
      <c r="AR19" s="167">
        <f t="shared" si="21"/>
        <v>0</v>
      </c>
      <c r="AS19" s="168">
        <f t="shared" si="15"/>
        <v>0</v>
      </c>
    </row>
    <row r="20" spans="2:45" outlineLevel="1" x14ac:dyDescent="0.35">
      <c r="B20" s="237" t="s">
        <v>81</v>
      </c>
      <c r="C20" s="64" t="s">
        <v>114</v>
      </c>
      <c r="D20" s="184">
        <f t="shared" si="0"/>
        <v>0</v>
      </c>
      <c r="E20" s="161">
        <f t="shared" si="0"/>
        <v>0</v>
      </c>
      <c r="F20" s="170">
        <f t="shared" si="1"/>
        <v>0</v>
      </c>
      <c r="G20" s="161">
        <f t="shared" si="2"/>
        <v>0</v>
      </c>
      <c r="H20" s="170">
        <f t="shared" si="16"/>
        <v>0</v>
      </c>
      <c r="I20" s="161">
        <f t="shared" si="3"/>
        <v>0</v>
      </c>
      <c r="J20" s="170">
        <f t="shared" si="17"/>
        <v>0</v>
      </c>
      <c r="K20" s="161">
        <f t="shared" si="4"/>
        <v>0</v>
      </c>
      <c r="L20" s="170">
        <f t="shared" si="5"/>
        <v>0</v>
      </c>
      <c r="M20" s="167">
        <f t="shared" si="6"/>
        <v>0</v>
      </c>
      <c r="N20" s="168">
        <f t="shared" si="7"/>
        <v>0</v>
      </c>
      <c r="P20" s="161">
        <f t="shared" si="8"/>
        <v>1456.8000000000002</v>
      </c>
      <c r="Q20" s="160">
        <f t="shared" si="8"/>
        <v>0</v>
      </c>
      <c r="R20" s="160">
        <f t="shared" si="8"/>
        <v>1456.8000000000002</v>
      </c>
      <c r="S20" s="185">
        <f t="shared" si="9"/>
        <v>0</v>
      </c>
      <c r="T20" s="161">
        <f t="shared" si="10"/>
        <v>4343.8</v>
      </c>
      <c r="U20" s="160">
        <f t="shared" si="10"/>
        <v>7284</v>
      </c>
      <c r="V20" s="160">
        <f t="shared" si="10"/>
        <v>11627.800000000001</v>
      </c>
      <c r="W20" s="160">
        <f t="shared" si="10"/>
        <v>0</v>
      </c>
      <c r="X20" s="160">
        <f t="shared" si="10"/>
        <v>11627.800000000001</v>
      </c>
      <c r="Y20" s="170">
        <f t="shared" si="18"/>
        <v>6.9817408017572751</v>
      </c>
      <c r="Z20" s="161">
        <f t="shared" si="11"/>
        <v>5013.6000000000004</v>
      </c>
      <c r="AA20" s="160">
        <f t="shared" si="11"/>
        <v>29003</v>
      </c>
      <c r="AB20" s="160">
        <f t="shared" si="11"/>
        <v>34016.6</v>
      </c>
      <c r="AC20" s="160">
        <f t="shared" si="11"/>
        <v>0</v>
      </c>
      <c r="AD20" s="160">
        <f t="shared" si="11"/>
        <v>34016.6</v>
      </c>
      <c r="AE20" s="170">
        <f t="shared" si="12"/>
        <v>1.92545451418153</v>
      </c>
      <c r="AF20" s="161">
        <f t="shared" si="13"/>
        <v>691.2</v>
      </c>
      <c r="AG20" s="160">
        <f t="shared" si="13"/>
        <v>54071</v>
      </c>
      <c r="AH20" s="160">
        <f t="shared" si="13"/>
        <v>54762.2</v>
      </c>
      <c r="AI20" s="160">
        <f t="shared" si="13"/>
        <v>0</v>
      </c>
      <c r="AJ20" s="160">
        <f t="shared" si="13"/>
        <v>54762.2</v>
      </c>
      <c r="AK20" s="170">
        <f t="shared" si="19"/>
        <v>0.60986694731395841</v>
      </c>
      <c r="AL20" s="161">
        <f t="shared" si="14"/>
        <v>592.40000000000009</v>
      </c>
      <c r="AM20" s="160">
        <f t="shared" si="14"/>
        <v>57527</v>
      </c>
      <c r="AN20" s="160">
        <f t="shared" si="14"/>
        <v>58119.4</v>
      </c>
      <c r="AO20" s="160">
        <f t="shared" si="14"/>
        <v>0</v>
      </c>
      <c r="AP20" s="160">
        <f t="shared" si="14"/>
        <v>58119.4</v>
      </c>
      <c r="AQ20" s="170">
        <f t="shared" si="20"/>
        <v>6.1305060790107127E-2</v>
      </c>
      <c r="AR20" s="167">
        <f t="shared" si="21"/>
        <v>159982.79999999999</v>
      </c>
      <c r="AS20" s="168">
        <f t="shared" si="15"/>
        <v>1.5132187859651598</v>
      </c>
    </row>
    <row r="21" spans="2:45" outlineLevel="1" x14ac:dyDescent="0.35">
      <c r="B21" s="236" t="s">
        <v>82</v>
      </c>
      <c r="C21" s="64" t="s">
        <v>114</v>
      </c>
      <c r="D21" s="184">
        <f t="shared" si="0"/>
        <v>0</v>
      </c>
      <c r="E21" s="161">
        <f t="shared" si="0"/>
        <v>0</v>
      </c>
      <c r="F21" s="170">
        <f t="shared" si="1"/>
        <v>0</v>
      </c>
      <c r="G21" s="161">
        <f t="shared" si="2"/>
        <v>0</v>
      </c>
      <c r="H21" s="170">
        <f t="shared" si="16"/>
        <v>0</v>
      </c>
      <c r="I21" s="161">
        <f t="shared" si="3"/>
        <v>0</v>
      </c>
      <c r="J21" s="170">
        <f t="shared" si="17"/>
        <v>0</v>
      </c>
      <c r="K21" s="161">
        <f t="shared" si="4"/>
        <v>0</v>
      </c>
      <c r="L21" s="170">
        <f t="shared" si="5"/>
        <v>0</v>
      </c>
      <c r="M21" s="167">
        <f t="shared" si="6"/>
        <v>0</v>
      </c>
      <c r="N21" s="168">
        <f t="shared" si="7"/>
        <v>0</v>
      </c>
      <c r="P21" s="161">
        <f t="shared" si="8"/>
        <v>0</v>
      </c>
      <c r="Q21" s="160">
        <f t="shared" si="8"/>
        <v>0</v>
      </c>
      <c r="R21" s="160">
        <f t="shared" si="8"/>
        <v>0</v>
      </c>
      <c r="S21" s="185">
        <f t="shared" si="9"/>
        <v>0</v>
      </c>
      <c r="T21" s="161">
        <f t="shared" si="10"/>
        <v>0</v>
      </c>
      <c r="U21" s="160">
        <f t="shared" si="10"/>
        <v>0</v>
      </c>
      <c r="V21" s="160">
        <f t="shared" si="10"/>
        <v>0</v>
      </c>
      <c r="W21" s="160">
        <f t="shared" si="10"/>
        <v>0</v>
      </c>
      <c r="X21" s="160">
        <f t="shared" si="10"/>
        <v>0</v>
      </c>
      <c r="Y21" s="170">
        <f t="shared" si="18"/>
        <v>0</v>
      </c>
      <c r="Z21" s="161">
        <f t="shared" si="11"/>
        <v>0</v>
      </c>
      <c r="AA21" s="160">
        <f t="shared" si="11"/>
        <v>0</v>
      </c>
      <c r="AB21" s="160">
        <f t="shared" si="11"/>
        <v>0</v>
      </c>
      <c r="AC21" s="160">
        <f t="shared" si="11"/>
        <v>0</v>
      </c>
      <c r="AD21" s="160">
        <f t="shared" si="11"/>
        <v>0</v>
      </c>
      <c r="AE21" s="170">
        <f t="shared" si="12"/>
        <v>0</v>
      </c>
      <c r="AF21" s="161">
        <f t="shared" si="13"/>
        <v>0</v>
      </c>
      <c r="AG21" s="160">
        <f t="shared" si="13"/>
        <v>0</v>
      </c>
      <c r="AH21" s="160">
        <f t="shared" si="13"/>
        <v>0</v>
      </c>
      <c r="AI21" s="160">
        <f t="shared" si="13"/>
        <v>0</v>
      </c>
      <c r="AJ21" s="160">
        <f t="shared" si="13"/>
        <v>0</v>
      </c>
      <c r="AK21" s="170">
        <f t="shared" si="19"/>
        <v>0</v>
      </c>
      <c r="AL21" s="161">
        <f t="shared" si="14"/>
        <v>0</v>
      </c>
      <c r="AM21" s="160">
        <f t="shared" si="14"/>
        <v>0</v>
      </c>
      <c r="AN21" s="160">
        <f t="shared" si="14"/>
        <v>0</v>
      </c>
      <c r="AO21" s="160">
        <f t="shared" si="14"/>
        <v>0</v>
      </c>
      <c r="AP21" s="160">
        <f t="shared" si="14"/>
        <v>0</v>
      </c>
      <c r="AQ21" s="170">
        <f t="shared" si="20"/>
        <v>0</v>
      </c>
      <c r="AR21" s="167">
        <f t="shared" si="21"/>
        <v>0</v>
      </c>
      <c r="AS21" s="168">
        <f t="shared" si="15"/>
        <v>0</v>
      </c>
    </row>
    <row r="22" spans="2:45" outlineLevel="1" x14ac:dyDescent="0.35">
      <c r="B22" s="237" t="s">
        <v>83</v>
      </c>
      <c r="C22" s="64" t="s">
        <v>114</v>
      </c>
      <c r="D22" s="184">
        <f t="shared" si="0"/>
        <v>0</v>
      </c>
      <c r="E22" s="161">
        <f t="shared" si="0"/>
        <v>0</v>
      </c>
      <c r="F22" s="170">
        <f t="shared" si="1"/>
        <v>0</v>
      </c>
      <c r="G22" s="161">
        <f t="shared" si="2"/>
        <v>0</v>
      </c>
      <c r="H22" s="170">
        <f t="shared" si="16"/>
        <v>0</v>
      </c>
      <c r="I22" s="161">
        <f t="shared" si="3"/>
        <v>0</v>
      </c>
      <c r="J22" s="170">
        <f t="shared" si="17"/>
        <v>0</v>
      </c>
      <c r="K22" s="161">
        <f t="shared" si="4"/>
        <v>0</v>
      </c>
      <c r="L22" s="170">
        <f t="shared" si="5"/>
        <v>0</v>
      </c>
      <c r="M22" s="167">
        <f t="shared" si="6"/>
        <v>0</v>
      </c>
      <c r="N22" s="168">
        <f t="shared" si="7"/>
        <v>0</v>
      </c>
      <c r="P22" s="161">
        <f t="shared" si="8"/>
        <v>9765.2000000000007</v>
      </c>
      <c r="Q22" s="160">
        <f t="shared" si="8"/>
        <v>0</v>
      </c>
      <c r="R22" s="160">
        <f t="shared" si="8"/>
        <v>9765.2000000000007</v>
      </c>
      <c r="S22" s="185">
        <f t="shared" si="9"/>
        <v>0</v>
      </c>
      <c r="T22" s="161">
        <f t="shared" si="10"/>
        <v>1557.8000000000002</v>
      </c>
      <c r="U22" s="160">
        <f t="shared" si="10"/>
        <v>48826</v>
      </c>
      <c r="V22" s="160">
        <f t="shared" si="10"/>
        <v>50383.799999999996</v>
      </c>
      <c r="W22" s="160">
        <f t="shared" si="10"/>
        <v>0</v>
      </c>
      <c r="X22" s="160">
        <f t="shared" si="10"/>
        <v>50383.799999999996</v>
      </c>
      <c r="Y22" s="170">
        <f t="shared" si="18"/>
        <v>4.1595256625568329</v>
      </c>
      <c r="Z22" s="161">
        <f t="shared" si="11"/>
        <v>2194.6</v>
      </c>
      <c r="AA22" s="160">
        <f t="shared" si="11"/>
        <v>56615</v>
      </c>
      <c r="AB22" s="160">
        <f t="shared" si="11"/>
        <v>58809.599999999999</v>
      </c>
      <c r="AC22" s="160">
        <f t="shared" si="11"/>
        <v>0</v>
      </c>
      <c r="AD22" s="160">
        <f t="shared" si="11"/>
        <v>58809.599999999999</v>
      </c>
      <c r="AE22" s="170">
        <f t="shared" si="12"/>
        <v>0.16723232467578872</v>
      </c>
      <c r="AF22" s="161">
        <f t="shared" si="13"/>
        <v>1465</v>
      </c>
      <c r="AG22" s="160">
        <f t="shared" si="13"/>
        <v>67588</v>
      </c>
      <c r="AH22" s="160">
        <f t="shared" si="13"/>
        <v>69053</v>
      </c>
      <c r="AI22" s="160">
        <f t="shared" si="13"/>
        <v>0</v>
      </c>
      <c r="AJ22" s="160">
        <f t="shared" si="13"/>
        <v>69053</v>
      </c>
      <c r="AK22" s="170">
        <f t="shared" si="19"/>
        <v>0.17417904559799763</v>
      </c>
      <c r="AL22" s="161">
        <f t="shared" si="14"/>
        <v>1450.6</v>
      </c>
      <c r="AM22" s="160">
        <f t="shared" si="14"/>
        <v>74913</v>
      </c>
      <c r="AN22" s="160">
        <f t="shared" si="14"/>
        <v>76363.600000000006</v>
      </c>
      <c r="AO22" s="160">
        <f t="shared" si="14"/>
        <v>0</v>
      </c>
      <c r="AP22" s="160">
        <f t="shared" si="14"/>
        <v>76363.600000000006</v>
      </c>
      <c r="AQ22" s="170">
        <f t="shared" si="20"/>
        <v>0.10586940466018864</v>
      </c>
      <c r="AR22" s="167">
        <f t="shared" si="21"/>
        <v>264375.2</v>
      </c>
      <c r="AS22" s="168">
        <f t="shared" si="15"/>
        <v>0.67225041695601195</v>
      </c>
    </row>
    <row r="23" spans="2:45" outlineLevel="1" x14ac:dyDescent="0.35">
      <c r="B23" s="237" t="s">
        <v>84</v>
      </c>
      <c r="C23" s="64" t="s">
        <v>114</v>
      </c>
      <c r="D23" s="184">
        <f t="shared" si="0"/>
        <v>0</v>
      </c>
      <c r="E23" s="161">
        <f t="shared" si="0"/>
        <v>0</v>
      </c>
      <c r="F23" s="170">
        <f t="shared" si="1"/>
        <v>0</v>
      </c>
      <c r="G23" s="161">
        <f t="shared" si="2"/>
        <v>0</v>
      </c>
      <c r="H23" s="170">
        <f t="shared" si="16"/>
        <v>0</v>
      </c>
      <c r="I23" s="161">
        <f t="shared" si="3"/>
        <v>0</v>
      </c>
      <c r="J23" s="170">
        <f t="shared" si="17"/>
        <v>0</v>
      </c>
      <c r="K23" s="161">
        <f t="shared" si="4"/>
        <v>0</v>
      </c>
      <c r="L23" s="170">
        <f t="shared" si="5"/>
        <v>0</v>
      </c>
      <c r="M23" s="167">
        <f t="shared" si="6"/>
        <v>0</v>
      </c>
      <c r="N23" s="168">
        <f t="shared" si="7"/>
        <v>0</v>
      </c>
      <c r="P23" s="161">
        <f t="shared" si="8"/>
        <v>0</v>
      </c>
      <c r="Q23" s="160">
        <f t="shared" si="8"/>
        <v>0</v>
      </c>
      <c r="R23" s="160">
        <f t="shared" si="8"/>
        <v>0</v>
      </c>
      <c r="S23" s="185">
        <f t="shared" si="9"/>
        <v>0</v>
      </c>
      <c r="T23" s="161">
        <f t="shared" si="10"/>
        <v>0</v>
      </c>
      <c r="U23" s="160">
        <f t="shared" si="10"/>
        <v>0</v>
      </c>
      <c r="V23" s="160">
        <f t="shared" si="10"/>
        <v>0</v>
      </c>
      <c r="W23" s="160">
        <f t="shared" si="10"/>
        <v>0</v>
      </c>
      <c r="X23" s="160">
        <f t="shared" si="10"/>
        <v>0</v>
      </c>
      <c r="Y23" s="170">
        <f t="shared" si="18"/>
        <v>0</v>
      </c>
      <c r="Z23" s="161">
        <f t="shared" si="11"/>
        <v>0</v>
      </c>
      <c r="AA23" s="160">
        <f t="shared" si="11"/>
        <v>0</v>
      </c>
      <c r="AB23" s="160">
        <f t="shared" si="11"/>
        <v>0</v>
      </c>
      <c r="AC23" s="160">
        <f t="shared" si="11"/>
        <v>0</v>
      </c>
      <c r="AD23" s="160">
        <f t="shared" si="11"/>
        <v>0</v>
      </c>
      <c r="AE23" s="170">
        <f t="shared" si="12"/>
        <v>0</v>
      </c>
      <c r="AF23" s="161">
        <f t="shared" si="13"/>
        <v>0</v>
      </c>
      <c r="AG23" s="160">
        <f t="shared" si="13"/>
        <v>0</v>
      </c>
      <c r="AH23" s="160">
        <f t="shared" si="13"/>
        <v>0</v>
      </c>
      <c r="AI23" s="160">
        <f t="shared" si="13"/>
        <v>0</v>
      </c>
      <c r="AJ23" s="160">
        <f t="shared" si="13"/>
        <v>0</v>
      </c>
      <c r="AK23" s="170">
        <f t="shared" si="19"/>
        <v>0</v>
      </c>
      <c r="AL23" s="161">
        <f t="shared" si="14"/>
        <v>0</v>
      </c>
      <c r="AM23" s="160">
        <f t="shared" si="14"/>
        <v>0</v>
      </c>
      <c r="AN23" s="160">
        <f t="shared" si="14"/>
        <v>0</v>
      </c>
      <c r="AO23" s="160">
        <f t="shared" si="14"/>
        <v>0</v>
      </c>
      <c r="AP23" s="160">
        <f t="shared" si="14"/>
        <v>0</v>
      </c>
      <c r="AQ23" s="170">
        <f t="shared" si="20"/>
        <v>0</v>
      </c>
      <c r="AR23" s="167">
        <f t="shared" si="21"/>
        <v>0</v>
      </c>
      <c r="AS23" s="168">
        <f t="shared" si="15"/>
        <v>0</v>
      </c>
    </row>
    <row r="24" spans="2:45" outlineLevel="1" x14ac:dyDescent="0.35">
      <c r="B24" s="237" t="s">
        <v>85</v>
      </c>
      <c r="C24" s="64" t="s">
        <v>114</v>
      </c>
      <c r="D24" s="184">
        <f t="shared" si="0"/>
        <v>0</v>
      </c>
      <c r="E24" s="161">
        <f t="shared" si="0"/>
        <v>0</v>
      </c>
      <c r="F24" s="170">
        <f t="shared" si="1"/>
        <v>0</v>
      </c>
      <c r="G24" s="161">
        <f t="shared" si="2"/>
        <v>0</v>
      </c>
      <c r="H24" s="170">
        <f t="shared" si="16"/>
        <v>0</v>
      </c>
      <c r="I24" s="161">
        <f t="shared" si="3"/>
        <v>0</v>
      </c>
      <c r="J24" s="170">
        <f t="shared" si="17"/>
        <v>0</v>
      </c>
      <c r="K24" s="161">
        <f t="shared" si="4"/>
        <v>0</v>
      </c>
      <c r="L24" s="170">
        <f t="shared" si="5"/>
        <v>0</v>
      </c>
      <c r="M24" s="167">
        <f t="shared" si="6"/>
        <v>0</v>
      </c>
      <c r="N24" s="168">
        <f t="shared" si="7"/>
        <v>0</v>
      </c>
      <c r="P24" s="161">
        <f t="shared" si="8"/>
        <v>0</v>
      </c>
      <c r="Q24" s="160">
        <f t="shared" si="8"/>
        <v>0</v>
      </c>
      <c r="R24" s="160">
        <f t="shared" si="8"/>
        <v>0</v>
      </c>
      <c r="S24" s="185">
        <f t="shared" si="9"/>
        <v>0</v>
      </c>
      <c r="T24" s="161">
        <f t="shared" si="10"/>
        <v>0</v>
      </c>
      <c r="U24" s="160">
        <f t="shared" si="10"/>
        <v>0</v>
      </c>
      <c r="V24" s="160">
        <f t="shared" si="10"/>
        <v>0</v>
      </c>
      <c r="W24" s="160">
        <f t="shared" si="10"/>
        <v>0</v>
      </c>
      <c r="X24" s="160">
        <f t="shared" si="10"/>
        <v>0</v>
      </c>
      <c r="Y24" s="170">
        <f t="shared" si="18"/>
        <v>0</v>
      </c>
      <c r="Z24" s="161">
        <f t="shared" si="11"/>
        <v>0</v>
      </c>
      <c r="AA24" s="160">
        <f t="shared" si="11"/>
        <v>0</v>
      </c>
      <c r="AB24" s="160">
        <f t="shared" si="11"/>
        <v>0</v>
      </c>
      <c r="AC24" s="160">
        <f t="shared" si="11"/>
        <v>0</v>
      </c>
      <c r="AD24" s="160">
        <f t="shared" si="11"/>
        <v>0</v>
      </c>
      <c r="AE24" s="170">
        <f t="shared" si="12"/>
        <v>0</v>
      </c>
      <c r="AF24" s="161">
        <f t="shared" si="13"/>
        <v>0</v>
      </c>
      <c r="AG24" s="160">
        <f t="shared" si="13"/>
        <v>0</v>
      </c>
      <c r="AH24" s="160">
        <f t="shared" si="13"/>
        <v>0</v>
      </c>
      <c r="AI24" s="160">
        <f t="shared" si="13"/>
        <v>0</v>
      </c>
      <c r="AJ24" s="160">
        <f t="shared" si="13"/>
        <v>0</v>
      </c>
      <c r="AK24" s="170">
        <f t="shared" si="19"/>
        <v>0</v>
      </c>
      <c r="AL24" s="161">
        <f t="shared" si="14"/>
        <v>0</v>
      </c>
      <c r="AM24" s="160">
        <f t="shared" si="14"/>
        <v>0</v>
      </c>
      <c r="AN24" s="160">
        <f t="shared" si="14"/>
        <v>0</v>
      </c>
      <c r="AO24" s="160">
        <f t="shared" si="14"/>
        <v>0</v>
      </c>
      <c r="AP24" s="160">
        <f t="shared" si="14"/>
        <v>0</v>
      </c>
      <c r="AQ24" s="170">
        <f t="shared" si="20"/>
        <v>0</v>
      </c>
      <c r="AR24" s="167">
        <f t="shared" si="21"/>
        <v>0</v>
      </c>
      <c r="AS24" s="168">
        <f t="shared" si="15"/>
        <v>0</v>
      </c>
    </row>
    <row r="25" spans="2:45" outlineLevel="1" x14ac:dyDescent="0.35">
      <c r="B25" s="236" t="s">
        <v>86</v>
      </c>
      <c r="C25" s="64" t="s">
        <v>114</v>
      </c>
      <c r="D25" s="184">
        <f t="shared" si="0"/>
        <v>0</v>
      </c>
      <c r="E25" s="161">
        <f t="shared" si="0"/>
        <v>0</v>
      </c>
      <c r="F25" s="170">
        <f t="shared" si="1"/>
        <v>0</v>
      </c>
      <c r="G25" s="161">
        <f t="shared" si="2"/>
        <v>0</v>
      </c>
      <c r="H25" s="170">
        <f t="shared" si="16"/>
        <v>0</v>
      </c>
      <c r="I25" s="161">
        <f t="shared" si="3"/>
        <v>0</v>
      </c>
      <c r="J25" s="170">
        <f t="shared" si="17"/>
        <v>0</v>
      </c>
      <c r="K25" s="161">
        <f t="shared" si="4"/>
        <v>0</v>
      </c>
      <c r="L25" s="170">
        <f t="shared" si="5"/>
        <v>0</v>
      </c>
      <c r="M25" s="167">
        <f t="shared" si="6"/>
        <v>0</v>
      </c>
      <c r="N25" s="168">
        <f t="shared" si="7"/>
        <v>0</v>
      </c>
      <c r="P25" s="161">
        <f t="shared" si="8"/>
        <v>0</v>
      </c>
      <c r="Q25" s="160">
        <f t="shared" si="8"/>
        <v>0</v>
      </c>
      <c r="R25" s="160">
        <f t="shared" si="8"/>
        <v>0</v>
      </c>
      <c r="S25" s="185">
        <f t="shared" si="9"/>
        <v>0</v>
      </c>
      <c r="T25" s="161">
        <f t="shared" ref="T25:X34" si="22">T56+T86+T116+T146+T176+T206</f>
        <v>0</v>
      </c>
      <c r="U25" s="160">
        <f t="shared" si="22"/>
        <v>0</v>
      </c>
      <c r="V25" s="160">
        <f t="shared" si="22"/>
        <v>0</v>
      </c>
      <c r="W25" s="160">
        <f t="shared" si="22"/>
        <v>0</v>
      </c>
      <c r="X25" s="160">
        <f t="shared" si="22"/>
        <v>0</v>
      </c>
      <c r="Y25" s="170">
        <f t="shared" si="18"/>
        <v>0</v>
      </c>
      <c r="Z25" s="161">
        <f t="shared" ref="Z25:AD34" si="23">Z56+Z86+Z116+Z146+Z176+Z206</f>
        <v>0</v>
      </c>
      <c r="AA25" s="160">
        <f t="shared" si="23"/>
        <v>0</v>
      </c>
      <c r="AB25" s="160">
        <f t="shared" si="23"/>
        <v>0</v>
      </c>
      <c r="AC25" s="160">
        <f t="shared" si="23"/>
        <v>0</v>
      </c>
      <c r="AD25" s="160">
        <f t="shared" si="23"/>
        <v>0</v>
      </c>
      <c r="AE25" s="170">
        <f t="shared" si="12"/>
        <v>0</v>
      </c>
      <c r="AF25" s="161">
        <f t="shared" ref="AF25:AJ34" si="24">AF56+AF86+AF116+AF146+AF176+AF206</f>
        <v>0</v>
      </c>
      <c r="AG25" s="160">
        <f t="shared" si="24"/>
        <v>0</v>
      </c>
      <c r="AH25" s="160">
        <f t="shared" si="24"/>
        <v>0</v>
      </c>
      <c r="AI25" s="160">
        <f t="shared" si="24"/>
        <v>0</v>
      </c>
      <c r="AJ25" s="160">
        <f t="shared" si="24"/>
        <v>0</v>
      </c>
      <c r="AK25" s="170">
        <f t="shared" si="19"/>
        <v>0</v>
      </c>
      <c r="AL25" s="161">
        <f t="shared" ref="AL25:AP34" si="25">AL56+AL86+AL116+AL146+AL176+AL206</f>
        <v>0</v>
      </c>
      <c r="AM25" s="160">
        <f t="shared" si="25"/>
        <v>0</v>
      </c>
      <c r="AN25" s="160">
        <f t="shared" si="25"/>
        <v>0</v>
      </c>
      <c r="AO25" s="160">
        <f t="shared" si="25"/>
        <v>0</v>
      </c>
      <c r="AP25" s="160">
        <f t="shared" si="25"/>
        <v>0</v>
      </c>
      <c r="AQ25" s="170">
        <f t="shared" si="20"/>
        <v>0</v>
      </c>
      <c r="AR25" s="167">
        <f t="shared" si="21"/>
        <v>0</v>
      </c>
      <c r="AS25" s="168">
        <f t="shared" si="15"/>
        <v>0</v>
      </c>
    </row>
    <row r="26" spans="2:45" outlineLevel="1" x14ac:dyDescent="0.35">
      <c r="B26" s="237" t="s">
        <v>87</v>
      </c>
      <c r="C26" s="64" t="s">
        <v>114</v>
      </c>
      <c r="D26" s="184">
        <f t="shared" si="0"/>
        <v>0</v>
      </c>
      <c r="E26" s="161">
        <f t="shared" si="0"/>
        <v>0</v>
      </c>
      <c r="F26" s="170">
        <f t="shared" si="1"/>
        <v>0</v>
      </c>
      <c r="G26" s="161">
        <f t="shared" si="2"/>
        <v>0</v>
      </c>
      <c r="H26" s="170">
        <f t="shared" si="16"/>
        <v>0</v>
      </c>
      <c r="I26" s="161">
        <f t="shared" si="3"/>
        <v>0</v>
      </c>
      <c r="J26" s="170">
        <f t="shared" si="17"/>
        <v>0</v>
      </c>
      <c r="K26" s="161">
        <f t="shared" si="4"/>
        <v>0</v>
      </c>
      <c r="L26" s="170">
        <f t="shared" si="5"/>
        <v>0</v>
      </c>
      <c r="M26" s="167">
        <f t="shared" si="6"/>
        <v>0</v>
      </c>
      <c r="N26" s="168">
        <f t="shared" si="7"/>
        <v>0</v>
      </c>
      <c r="P26" s="161">
        <f t="shared" si="8"/>
        <v>0</v>
      </c>
      <c r="Q26" s="160">
        <f t="shared" si="8"/>
        <v>0</v>
      </c>
      <c r="R26" s="160">
        <f t="shared" si="8"/>
        <v>0</v>
      </c>
      <c r="S26" s="185">
        <f t="shared" si="9"/>
        <v>0</v>
      </c>
      <c r="T26" s="161">
        <f t="shared" si="22"/>
        <v>0</v>
      </c>
      <c r="U26" s="160">
        <f t="shared" si="22"/>
        <v>0</v>
      </c>
      <c r="V26" s="160">
        <f t="shared" si="22"/>
        <v>0</v>
      </c>
      <c r="W26" s="160">
        <f t="shared" si="22"/>
        <v>0</v>
      </c>
      <c r="X26" s="160">
        <f t="shared" si="22"/>
        <v>0</v>
      </c>
      <c r="Y26" s="170">
        <f t="shared" si="18"/>
        <v>0</v>
      </c>
      <c r="Z26" s="161">
        <f t="shared" si="23"/>
        <v>0</v>
      </c>
      <c r="AA26" s="160">
        <f t="shared" si="23"/>
        <v>0</v>
      </c>
      <c r="AB26" s="160">
        <f t="shared" si="23"/>
        <v>0</v>
      </c>
      <c r="AC26" s="160">
        <f t="shared" si="23"/>
        <v>0</v>
      </c>
      <c r="AD26" s="160">
        <f t="shared" si="23"/>
        <v>0</v>
      </c>
      <c r="AE26" s="170">
        <f t="shared" si="12"/>
        <v>0</v>
      </c>
      <c r="AF26" s="161">
        <f t="shared" si="24"/>
        <v>0</v>
      </c>
      <c r="AG26" s="160">
        <f t="shared" si="24"/>
        <v>0</v>
      </c>
      <c r="AH26" s="160">
        <f t="shared" si="24"/>
        <v>0</v>
      </c>
      <c r="AI26" s="160">
        <f t="shared" si="24"/>
        <v>0</v>
      </c>
      <c r="AJ26" s="160">
        <f t="shared" si="24"/>
        <v>0</v>
      </c>
      <c r="AK26" s="170">
        <f t="shared" si="19"/>
        <v>0</v>
      </c>
      <c r="AL26" s="161">
        <f t="shared" si="25"/>
        <v>0</v>
      </c>
      <c r="AM26" s="160">
        <f t="shared" si="25"/>
        <v>0</v>
      </c>
      <c r="AN26" s="160">
        <f t="shared" si="25"/>
        <v>0</v>
      </c>
      <c r="AO26" s="160">
        <f t="shared" si="25"/>
        <v>0</v>
      </c>
      <c r="AP26" s="160">
        <f t="shared" si="25"/>
        <v>0</v>
      </c>
      <c r="AQ26" s="170">
        <f t="shared" si="20"/>
        <v>0</v>
      </c>
      <c r="AR26" s="167">
        <f t="shared" si="21"/>
        <v>0</v>
      </c>
      <c r="AS26" s="168">
        <f t="shared" si="15"/>
        <v>0</v>
      </c>
    </row>
    <row r="27" spans="2:45" outlineLevel="1" x14ac:dyDescent="0.35">
      <c r="B27" s="237" t="s">
        <v>88</v>
      </c>
      <c r="C27" s="64" t="s">
        <v>114</v>
      </c>
      <c r="D27" s="184">
        <f t="shared" si="0"/>
        <v>0</v>
      </c>
      <c r="E27" s="161">
        <f t="shared" si="0"/>
        <v>0</v>
      </c>
      <c r="F27" s="170">
        <f t="shared" si="1"/>
        <v>0</v>
      </c>
      <c r="G27" s="161">
        <f t="shared" si="2"/>
        <v>0</v>
      </c>
      <c r="H27" s="170">
        <f t="shared" si="16"/>
        <v>0</v>
      </c>
      <c r="I27" s="161">
        <f t="shared" si="3"/>
        <v>0</v>
      </c>
      <c r="J27" s="170">
        <f t="shared" si="17"/>
        <v>0</v>
      </c>
      <c r="K27" s="161">
        <f t="shared" si="4"/>
        <v>0</v>
      </c>
      <c r="L27" s="170">
        <f t="shared" si="5"/>
        <v>0</v>
      </c>
      <c r="M27" s="167">
        <f t="shared" si="6"/>
        <v>0</v>
      </c>
      <c r="N27" s="168">
        <f t="shared" si="7"/>
        <v>0</v>
      </c>
      <c r="P27" s="161">
        <f t="shared" si="8"/>
        <v>0</v>
      </c>
      <c r="Q27" s="160">
        <f t="shared" si="8"/>
        <v>0</v>
      </c>
      <c r="R27" s="160">
        <f t="shared" si="8"/>
        <v>0</v>
      </c>
      <c r="S27" s="185">
        <f t="shared" si="9"/>
        <v>0</v>
      </c>
      <c r="T27" s="161">
        <f t="shared" si="22"/>
        <v>0</v>
      </c>
      <c r="U27" s="160">
        <f t="shared" si="22"/>
        <v>0</v>
      </c>
      <c r="V27" s="160">
        <f t="shared" si="22"/>
        <v>0</v>
      </c>
      <c r="W27" s="160">
        <f t="shared" si="22"/>
        <v>0</v>
      </c>
      <c r="X27" s="160">
        <f t="shared" si="22"/>
        <v>0</v>
      </c>
      <c r="Y27" s="170">
        <f t="shared" si="18"/>
        <v>0</v>
      </c>
      <c r="Z27" s="161">
        <f t="shared" si="23"/>
        <v>0</v>
      </c>
      <c r="AA27" s="160">
        <f t="shared" si="23"/>
        <v>0</v>
      </c>
      <c r="AB27" s="160">
        <f t="shared" si="23"/>
        <v>0</v>
      </c>
      <c r="AC27" s="160">
        <f t="shared" si="23"/>
        <v>0</v>
      </c>
      <c r="AD27" s="160">
        <f t="shared" si="23"/>
        <v>0</v>
      </c>
      <c r="AE27" s="170">
        <f t="shared" si="12"/>
        <v>0</v>
      </c>
      <c r="AF27" s="161">
        <f t="shared" si="24"/>
        <v>0</v>
      </c>
      <c r="AG27" s="160">
        <f t="shared" si="24"/>
        <v>0</v>
      </c>
      <c r="AH27" s="160">
        <f t="shared" si="24"/>
        <v>0</v>
      </c>
      <c r="AI27" s="160">
        <f t="shared" si="24"/>
        <v>0</v>
      </c>
      <c r="AJ27" s="160">
        <f t="shared" si="24"/>
        <v>0</v>
      </c>
      <c r="AK27" s="170">
        <f t="shared" si="19"/>
        <v>0</v>
      </c>
      <c r="AL27" s="161">
        <f t="shared" si="25"/>
        <v>0</v>
      </c>
      <c r="AM27" s="160">
        <f t="shared" si="25"/>
        <v>0</v>
      </c>
      <c r="AN27" s="160">
        <f t="shared" si="25"/>
        <v>0</v>
      </c>
      <c r="AO27" s="160">
        <f t="shared" si="25"/>
        <v>0</v>
      </c>
      <c r="AP27" s="160">
        <f t="shared" si="25"/>
        <v>0</v>
      </c>
      <c r="AQ27" s="170">
        <f t="shared" si="20"/>
        <v>0</v>
      </c>
      <c r="AR27" s="167">
        <f t="shared" si="21"/>
        <v>0</v>
      </c>
      <c r="AS27" s="168">
        <f t="shared" si="15"/>
        <v>0</v>
      </c>
    </row>
    <row r="28" spans="2:45" outlineLevel="1" x14ac:dyDescent="0.35">
      <c r="B28" s="236" t="s">
        <v>89</v>
      </c>
      <c r="C28" s="64" t="s">
        <v>114</v>
      </c>
      <c r="D28" s="184">
        <f t="shared" si="0"/>
        <v>0</v>
      </c>
      <c r="E28" s="161">
        <f t="shared" si="0"/>
        <v>0</v>
      </c>
      <c r="F28" s="170">
        <f t="shared" si="1"/>
        <v>0</v>
      </c>
      <c r="G28" s="161">
        <f t="shared" si="2"/>
        <v>0</v>
      </c>
      <c r="H28" s="170">
        <f t="shared" si="16"/>
        <v>0</v>
      </c>
      <c r="I28" s="161">
        <f t="shared" si="3"/>
        <v>0</v>
      </c>
      <c r="J28" s="170">
        <f t="shared" si="17"/>
        <v>0</v>
      </c>
      <c r="K28" s="161">
        <f t="shared" si="4"/>
        <v>0</v>
      </c>
      <c r="L28" s="170">
        <f t="shared" si="5"/>
        <v>0</v>
      </c>
      <c r="M28" s="167">
        <f t="shared" si="6"/>
        <v>0</v>
      </c>
      <c r="N28" s="168">
        <f t="shared" si="7"/>
        <v>0</v>
      </c>
      <c r="P28" s="161">
        <f t="shared" si="8"/>
        <v>0</v>
      </c>
      <c r="Q28" s="160">
        <f t="shared" si="8"/>
        <v>0</v>
      </c>
      <c r="R28" s="160">
        <f t="shared" si="8"/>
        <v>0</v>
      </c>
      <c r="S28" s="185">
        <f t="shared" si="9"/>
        <v>0</v>
      </c>
      <c r="T28" s="161">
        <f t="shared" si="22"/>
        <v>0</v>
      </c>
      <c r="U28" s="160">
        <f t="shared" si="22"/>
        <v>0</v>
      </c>
      <c r="V28" s="160">
        <f t="shared" si="22"/>
        <v>0</v>
      </c>
      <c r="W28" s="160">
        <f t="shared" si="22"/>
        <v>0</v>
      </c>
      <c r="X28" s="160">
        <f t="shared" si="22"/>
        <v>0</v>
      </c>
      <c r="Y28" s="170">
        <f t="shared" si="18"/>
        <v>0</v>
      </c>
      <c r="Z28" s="161">
        <f t="shared" si="23"/>
        <v>0</v>
      </c>
      <c r="AA28" s="160">
        <f t="shared" si="23"/>
        <v>0</v>
      </c>
      <c r="AB28" s="160">
        <f t="shared" si="23"/>
        <v>0</v>
      </c>
      <c r="AC28" s="160">
        <f t="shared" si="23"/>
        <v>0</v>
      </c>
      <c r="AD28" s="160">
        <f t="shared" si="23"/>
        <v>0</v>
      </c>
      <c r="AE28" s="170">
        <f t="shared" si="12"/>
        <v>0</v>
      </c>
      <c r="AF28" s="161">
        <f t="shared" si="24"/>
        <v>0</v>
      </c>
      <c r="AG28" s="160">
        <f t="shared" si="24"/>
        <v>0</v>
      </c>
      <c r="AH28" s="160">
        <f t="shared" si="24"/>
        <v>0</v>
      </c>
      <c r="AI28" s="160">
        <f t="shared" si="24"/>
        <v>0</v>
      </c>
      <c r="AJ28" s="160">
        <f t="shared" si="24"/>
        <v>0</v>
      </c>
      <c r="AK28" s="170">
        <f t="shared" si="19"/>
        <v>0</v>
      </c>
      <c r="AL28" s="161">
        <f t="shared" si="25"/>
        <v>0</v>
      </c>
      <c r="AM28" s="160">
        <f t="shared" si="25"/>
        <v>0</v>
      </c>
      <c r="AN28" s="160">
        <f t="shared" si="25"/>
        <v>0</v>
      </c>
      <c r="AO28" s="160">
        <f t="shared" si="25"/>
        <v>0</v>
      </c>
      <c r="AP28" s="160">
        <f t="shared" si="25"/>
        <v>0</v>
      </c>
      <c r="AQ28" s="170">
        <f t="shared" si="20"/>
        <v>0</v>
      </c>
      <c r="AR28" s="167">
        <f t="shared" si="21"/>
        <v>0</v>
      </c>
      <c r="AS28" s="168">
        <f t="shared" si="15"/>
        <v>0</v>
      </c>
    </row>
    <row r="29" spans="2:45" outlineLevel="1" x14ac:dyDescent="0.35">
      <c r="B29" s="237" t="s">
        <v>90</v>
      </c>
      <c r="C29" s="64" t="s">
        <v>114</v>
      </c>
      <c r="D29" s="184">
        <f t="shared" si="0"/>
        <v>0</v>
      </c>
      <c r="E29" s="161">
        <f t="shared" si="0"/>
        <v>0</v>
      </c>
      <c r="F29" s="170">
        <f t="shared" si="1"/>
        <v>0</v>
      </c>
      <c r="G29" s="161">
        <f t="shared" si="2"/>
        <v>0</v>
      </c>
      <c r="H29" s="170">
        <f t="shared" si="16"/>
        <v>0</v>
      </c>
      <c r="I29" s="161">
        <f t="shared" si="3"/>
        <v>0</v>
      </c>
      <c r="J29" s="170">
        <f t="shared" si="17"/>
        <v>0</v>
      </c>
      <c r="K29" s="161">
        <f t="shared" si="4"/>
        <v>0</v>
      </c>
      <c r="L29" s="170">
        <f t="shared" si="5"/>
        <v>0</v>
      </c>
      <c r="M29" s="167">
        <f t="shared" si="6"/>
        <v>0</v>
      </c>
      <c r="N29" s="168">
        <f t="shared" si="7"/>
        <v>0</v>
      </c>
      <c r="P29" s="161">
        <f t="shared" si="8"/>
        <v>0</v>
      </c>
      <c r="Q29" s="160">
        <f t="shared" si="8"/>
        <v>0</v>
      </c>
      <c r="R29" s="160">
        <f t="shared" si="8"/>
        <v>0</v>
      </c>
      <c r="S29" s="185">
        <f t="shared" si="9"/>
        <v>0</v>
      </c>
      <c r="T29" s="161">
        <f t="shared" si="22"/>
        <v>2.4000000000000004</v>
      </c>
      <c r="U29" s="160">
        <f t="shared" si="22"/>
        <v>0</v>
      </c>
      <c r="V29" s="160">
        <f t="shared" si="22"/>
        <v>2.4000000000000004</v>
      </c>
      <c r="W29" s="160">
        <f t="shared" si="22"/>
        <v>0</v>
      </c>
      <c r="X29" s="160">
        <f t="shared" si="22"/>
        <v>2.4000000000000004</v>
      </c>
      <c r="Y29" s="170">
        <f t="shared" si="18"/>
        <v>0</v>
      </c>
      <c r="Z29" s="161">
        <f t="shared" si="23"/>
        <v>791.2</v>
      </c>
      <c r="AA29" s="160">
        <f t="shared" si="23"/>
        <v>12</v>
      </c>
      <c r="AB29" s="160">
        <f t="shared" si="23"/>
        <v>803.2</v>
      </c>
      <c r="AC29" s="160">
        <f t="shared" si="23"/>
        <v>0</v>
      </c>
      <c r="AD29" s="160">
        <f t="shared" si="23"/>
        <v>803.2</v>
      </c>
      <c r="AE29" s="170">
        <f t="shared" si="12"/>
        <v>333.66666666666663</v>
      </c>
      <c r="AF29" s="161">
        <f t="shared" si="24"/>
        <v>1324.4</v>
      </c>
      <c r="AG29" s="160">
        <f t="shared" si="24"/>
        <v>3968</v>
      </c>
      <c r="AH29" s="160">
        <f t="shared" si="24"/>
        <v>5292.4</v>
      </c>
      <c r="AI29" s="160">
        <f t="shared" si="24"/>
        <v>0</v>
      </c>
      <c r="AJ29" s="160">
        <f t="shared" si="24"/>
        <v>5292.4</v>
      </c>
      <c r="AK29" s="170">
        <f t="shared" si="19"/>
        <v>5.5891434262948199</v>
      </c>
      <c r="AL29" s="161">
        <f t="shared" si="25"/>
        <v>155.20000000000002</v>
      </c>
      <c r="AM29" s="160">
        <f t="shared" si="25"/>
        <v>10590</v>
      </c>
      <c r="AN29" s="160">
        <f t="shared" si="25"/>
        <v>10745.2</v>
      </c>
      <c r="AO29" s="160">
        <f t="shared" si="25"/>
        <v>0</v>
      </c>
      <c r="AP29" s="160">
        <f t="shared" si="25"/>
        <v>10745.2</v>
      </c>
      <c r="AQ29" s="170">
        <f t="shared" si="20"/>
        <v>1.0303076109137634</v>
      </c>
      <c r="AR29" s="167">
        <f t="shared" si="21"/>
        <v>16843.2</v>
      </c>
      <c r="AS29" s="168">
        <f t="shared" si="15"/>
        <v>0</v>
      </c>
    </row>
    <row r="30" spans="2:45" outlineLevel="1" x14ac:dyDescent="0.35">
      <c r="B30" s="236" t="s">
        <v>92</v>
      </c>
      <c r="C30" s="64" t="s">
        <v>114</v>
      </c>
      <c r="D30" s="184">
        <f t="shared" si="0"/>
        <v>0</v>
      </c>
      <c r="E30" s="161">
        <f t="shared" si="0"/>
        <v>0</v>
      </c>
      <c r="F30" s="170">
        <f t="shared" si="1"/>
        <v>0</v>
      </c>
      <c r="G30" s="161">
        <f t="shared" si="2"/>
        <v>0</v>
      </c>
      <c r="H30" s="170">
        <f t="shared" si="16"/>
        <v>0</v>
      </c>
      <c r="I30" s="161">
        <f t="shared" si="3"/>
        <v>0</v>
      </c>
      <c r="J30" s="170">
        <f t="shared" si="17"/>
        <v>0</v>
      </c>
      <c r="K30" s="161">
        <f t="shared" si="4"/>
        <v>0</v>
      </c>
      <c r="L30" s="170">
        <f t="shared" si="5"/>
        <v>0</v>
      </c>
      <c r="M30" s="167">
        <f t="shared" si="6"/>
        <v>0</v>
      </c>
      <c r="N30" s="168">
        <f t="shared" si="7"/>
        <v>0</v>
      </c>
      <c r="P30" s="161">
        <f t="shared" si="8"/>
        <v>0</v>
      </c>
      <c r="Q30" s="160">
        <f t="shared" si="8"/>
        <v>0</v>
      </c>
      <c r="R30" s="160">
        <f t="shared" si="8"/>
        <v>0</v>
      </c>
      <c r="S30" s="185">
        <f t="shared" si="9"/>
        <v>0</v>
      </c>
      <c r="T30" s="161">
        <f t="shared" si="22"/>
        <v>0</v>
      </c>
      <c r="U30" s="160">
        <f t="shared" si="22"/>
        <v>0</v>
      </c>
      <c r="V30" s="160">
        <f t="shared" si="22"/>
        <v>0</v>
      </c>
      <c r="W30" s="160">
        <f t="shared" si="22"/>
        <v>0</v>
      </c>
      <c r="X30" s="160">
        <f t="shared" si="22"/>
        <v>0</v>
      </c>
      <c r="Y30" s="170">
        <f t="shared" si="18"/>
        <v>0</v>
      </c>
      <c r="Z30" s="161">
        <f t="shared" si="23"/>
        <v>0</v>
      </c>
      <c r="AA30" s="160">
        <f t="shared" si="23"/>
        <v>0</v>
      </c>
      <c r="AB30" s="160">
        <f t="shared" si="23"/>
        <v>0</v>
      </c>
      <c r="AC30" s="160">
        <f t="shared" si="23"/>
        <v>0</v>
      </c>
      <c r="AD30" s="160">
        <f t="shared" si="23"/>
        <v>0</v>
      </c>
      <c r="AE30" s="170">
        <f t="shared" si="12"/>
        <v>0</v>
      </c>
      <c r="AF30" s="161">
        <f t="shared" si="24"/>
        <v>0</v>
      </c>
      <c r="AG30" s="160">
        <f t="shared" si="24"/>
        <v>0</v>
      </c>
      <c r="AH30" s="160">
        <f t="shared" si="24"/>
        <v>0</v>
      </c>
      <c r="AI30" s="160">
        <f t="shared" si="24"/>
        <v>0</v>
      </c>
      <c r="AJ30" s="160">
        <f t="shared" si="24"/>
        <v>0</v>
      </c>
      <c r="AK30" s="170">
        <f t="shared" si="19"/>
        <v>0</v>
      </c>
      <c r="AL30" s="161">
        <f t="shared" si="25"/>
        <v>0</v>
      </c>
      <c r="AM30" s="160">
        <f t="shared" si="25"/>
        <v>0</v>
      </c>
      <c r="AN30" s="160">
        <f t="shared" si="25"/>
        <v>0</v>
      </c>
      <c r="AO30" s="160">
        <f t="shared" si="25"/>
        <v>0</v>
      </c>
      <c r="AP30" s="160">
        <f t="shared" si="25"/>
        <v>0</v>
      </c>
      <c r="AQ30" s="170">
        <f t="shared" si="20"/>
        <v>0</v>
      </c>
      <c r="AR30" s="167">
        <f t="shared" si="21"/>
        <v>0</v>
      </c>
      <c r="AS30" s="168">
        <f t="shared" si="15"/>
        <v>0</v>
      </c>
    </row>
    <row r="31" spans="2:45" outlineLevel="1" x14ac:dyDescent="0.35">
      <c r="B31" s="237" t="s">
        <v>93</v>
      </c>
      <c r="C31" s="64" t="s">
        <v>114</v>
      </c>
      <c r="D31" s="184">
        <f t="shared" si="0"/>
        <v>0</v>
      </c>
      <c r="E31" s="161">
        <f t="shared" si="0"/>
        <v>0</v>
      </c>
      <c r="F31" s="170">
        <f t="shared" si="1"/>
        <v>0</v>
      </c>
      <c r="G31" s="161">
        <f t="shared" si="2"/>
        <v>0</v>
      </c>
      <c r="H31" s="170">
        <f t="shared" si="16"/>
        <v>0</v>
      </c>
      <c r="I31" s="161">
        <f t="shared" si="3"/>
        <v>0</v>
      </c>
      <c r="J31" s="170">
        <f t="shared" si="17"/>
        <v>0</v>
      </c>
      <c r="K31" s="161">
        <f t="shared" si="4"/>
        <v>0</v>
      </c>
      <c r="L31" s="170">
        <f t="shared" si="5"/>
        <v>0</v>
      </c>
      <c r="M31" s="167">
        <f t="shared" si="6"/>
        <v>0</v>
      </c>
      <c r="N31" s="168">
        <f t="shared" si="7"/>
        <v>0</v>
      </c>
      <c r="P31" s="161">
        <f t="shared" si="8"/>
        <v>0</v>
      </c>
      <c r="Q31" s="160">
        <f t="shared" si="8"/>
        <v>0</v>
      </c>
      <c r="R31" s="160">
        <f t="shared" si="8"/>
        <v>0</v>
      </c>
      <c r="S31" s="185">
        <f t="shared" si="9"/>
        <v>0</v>
      </c>
      <c r="T31" s="161">
        <f t="shared" si="22"/>
        <v>0</v>
      </c>
      <c r="U31" s="160">
        <f t="shared" si="22"/>
        <v>0</v>
      </c>
      <c r="V31" s="160">
        <f t="shared" si="22"/>
        <v>0</v>
      </c>
      <c r="W31" s="160">
        <f t="shared" si="22"/>
        <v>0</v>
      </c>
      <c r="X31" s="160">
        <f t="shared" si="22"/>
        <v>0</v>
      </c>
      <c r="Y31" s="170">
        <f t="shared" si="18"/>
        <v>0</v>
      </c>
      <c r="Z31" s="161">
        <f t="shared" si="23"/>
        <v>0</v>
      </c>
      <c r="AA31" s="160">
        <f t="shared" si="23"/>
        <v>0</v>
      </c>
      <c r="AB31" s="160">
        <f t="shared" si="23"/>
        <v>0</v>
      </c>
      <c r="AC31" s="160">
        <f t="shared" si="23"/>
        <v>0</v>
      </c>
      <c r="AD31" s="160">
        <f t="shared" si="23"/>
        <v>0</v>
      </c>
      <c r="AE31" s="170">
        <f t="shared" si="12"/>
        <v>0</v>
      </c>
      <c r="AF31" s="161">
        <f t="shared" si="24"/>
        <v>0</v>
      </c>
      <c r="AG31" s="160">
        <f t="shared" si="24"/>
        <v>0</v>
      </c>
      <c r="AH31" s="160">
        <f t="shared" si="24"/>
        <v>0</v>
      </c>
      <c r="AI31" s="160">
        <f t="shared" si="24"/>
        <v>0</v>
      </c>
      <c r="AJ31" s="160">
        <f t="shared" si="24"/>
        <v>0</v>
      </c>
      <c r="AK31" s="170">
        <f t="shared" si="19"/>
        <v>0</v>
      </c>
      <c r="AL31" s="161">
        <f t="shared" si="25"/>
        <v>0</v>
      </c>
      <c r="AM31" s="160">
        <f t="shared" si="25"/>
        <v>0</v>
      </c>
      <c r="AN31" s="160">
        <f t="shared" si="25"/>
        <v>0</v>
      </c>
      <c r="AO31" s="160">
        <f t="shared" si="25"/>
        <v>0</v>
      </c>
      <c r="AP31" s="160">
        <f t="shared" si="25"/>
        <v>0</v>
      </c>
      <c r="AQ31" s="170">
        <f t="shared" si="20"/>
        <v>0</v>
      </c>
      <c r="AR31" s="167">
        <f t="shared" si="21"/>
        <v>0</v>
      </c>
      <c r="AS31" s="168">
        <f t="shared" si="15"/>
        <v>0</v>
      </c>
    </row>
    <row r="32" spans="2:45" outlineLevel="1" x14ac:dyDescent="0.35">
      <c r="B32" s="237" t="s">
        <v>94</v>
      </c>
      <c r="C32" s="64" t="s">
        <v>114</v>
      </c>
      <c r="D32" s="184">
        <f t="shared" si="0"/>
        <v>0</v>
      </c>
      <c r="E32" s="161">
        <f t="shared" si="0"/>
        <v>0</v>
      </c>
      <c r="F32" s="170">
        <f t="shared" si="1"/>
        <v>0</v>
      </c>
      <c r="G32" s="161">
        <f t="shared" si="2"/>
        <v>0</v>
      </c>
      <c r="H32" s="170">
        <f t="shared" si="16"/>
        <v>0</v>
      </c>
      <c r="I32" s="161">
        <f t="shared" si="3"/>
        <v>0</v>
      </c>
      <c r="J32" s="170">
        <f t="shared" si="17"/>
        <v>0</v>
      </c>
      <c r="K32" s="161">
        <f t="shared" si="4"/>
        <v>0</v>
      </c>
      <c r="L32" s="170">
        <f t="shared" si="5"/>
        <v>0</v>
      </c>
      <c r="M32" s="167">
        <f t="shared" si="6"/>
        <v>0</v>
      </c>
      <c r="N32" s="168">
        <f t="shared" si="7"/>
        <v>0</v>
      </c>
      <c r="P32" s="161">
        <f t="shared" si="8"/>
        <v>0</v>
      </c>
      <c r="Q32" s="160">
        <f t="shared" si="8"/>
        <v>0</v>
      </c>
      <c r="R32" s="160">
        <f t="shared" si="8"/>
        <v>0</v>
      </c>
      <c r="S32" s="185">
        <f t="shared" si="9"/>
        <v>0</v>
      </c>
      <c r="T32" s="161">
        <f t="shared" si="22"/>
        <v>0</v>
      </c>
      <c r="U32" s="160">
        <f t="shared" si="22"/>
        <v>0</v>
      </c>
      <c r="V32" s="160">
        <f t="shared" si="22"/>
        <v>0</v>
      </c>
      <c r="W32" s="160">
        <f t="shared" si="22"/>
        <v>0</v>
      </c>
      <c r="X32" s="160">
        <f t="shared" si="22"/>
        <v>0</v>
      </c>
      <c r="Y32" s="170">
        <f t="shared" si="18"/>
        <v>0</v>
      </c>
      <c r="Z32" s="161">
        <f t="shared" si="23"/>
        <v>0</v>
      </c>
      <c r="AA32" s="160">
        <f t="shared" si="23"/>
        <v>0</v>
      </c>
      <c r="AB32" s="160">
        <f t="shared" si="23"/>
        <v>0</v>
      </c>
      <c r="AC32" s="160">
        <f t="shared" si="23"/>
        <v>0</v>
      </c>
      <c r="AD32" s="160">
        <f t="shared" si="23"/>
        <v>0</v>
      </c>
      <c r="AE32" s="170">
        <f t="shared" si="12"/>
        <v>0</v>
      </c>
      <c r="AF32" s="161">
        <f t="shared" si="24"/>
        <v>0</v>
      </c>
      <c r="AG32" s="160">
        <f t="shared" si="24"/>
        <v>0</v>
      </c>
      <c r="AH32" s="160">
        <f t="shared" si="24"/>
        <v>0</v>
      </c>
      <c r="AI32" s="160">
        <f t="shared" si="24"/>
        <v>0</v>
      </c>
      <c r="AJ32" s="160">
        <f t="shared" si="24"/>
        <v>0</v>
      </c>
      <c r="AK32" s="170">
        <f t="shared" si="19"/>
        <v>0</v>
      </c>
      <c r="AL32" s="161">
        <f t="shared" si="25"/>
        <v>0</v>
      </c>
      <c r="AM32" s="160">
        <f t="shared" si="25"/>
        <v>0</v>
      </c>
      <c r="AN32" s="160">
        <f t="shared" si="25"/>
        <v>0</v>
      </c>
      <c r="AO32" s="160">
        <f t="shared" si="25"/>
        <v>0</v>
      </c>
      <c r="AP32" s="160">
        <f t="shared" si="25"/>
        <v>0</v>
      </c>
      <c r="AQ32" s="170">
        <f t="shared" si="20"/>
        <v>0</v>
      </c>
      <c r="AR32" s="167">
        <f t="shared" si="21"/>
        <v>0</v>
      </c>
      <c r="AS32" s="168">
        <f t="shared" si="15"/>
        <v>0</v>
      </c>
    </row>
    <row r="33" spans="2:48" outlineLevel="1" x14ac:dyDescent="0.35">
      <c r="B33" s="237" t="s">
        <v>95</v>
      </c>
      <c r="C33" s="64" t="s">
        <v>114</v>
      </c>
      <c r="D33" s="184">
        <f t="shared" si="0"/>
        <v>0</v>
      </c>
      <c r="E33" s="161">
        <f t="shared" si="0"/>
        <v>0</v>
      </c>
      <c r="F33" s="170">
        <f t="shared" si="1"/>
        <v>0</v>
      </c>
      <c r="G33" s="161">
        <f t="shared" si="2"/>
        <v>0</v>
      </c>
      <c r="H33" s="170">
        <f t="shared" si="16"/>
        <v>0</v>
      </c>
      <c r="I33" s="161">
        <f t="shared" si="3"/>
        <v>0</v>
      </c>
      <c r="J33" s="170">
        <f t="shared" si="17"/>
        <v>0</v>
      </c>
      <c r="K33" s="161">
        <f t="shared" si="4"/>
        <v>0</v>
      </c>
      <c r="L33" s="170">
        <f t="shared" si="5"/>
        <v>0</v>
      </c>
      <c r="M33" s="167">
        <f t="shared" si="6"/>
        <v>0</v>
      </c>
      <c r="N33" s="168">
        <f t="shared" si="7"/>
        <v>0</v>
      </c>
      <c r="P33" s="161">
        <f t="shared" si="8"/>
        <v>0</v>
      </c>
      <c r="Q33" s="160">
        <f t="shared" si="8"/>
        <v>0</v>
      </c>
      <c r="R33" s="160">
        <f t="shared" si="8"/>
        <v>0</v>
      </c>
      <c r="S33" s="185">
        <f t="shared" si="9"/>
        <v>0</v>
      </c>
      <c r="T33" s="161">
        <f t="shared" si="22"/>
        <v>0</v>
      </c>
      <c r="U33" s="160">
        <f t="shared" si="22"/>
        <v>0</v>
      </c>
      <c r="V33" s="160">
        <f t="shared" si="22"/>
        <v>0</v>
      </c>
      <c r="W33" s="160">
        <f t="shared" si="22"/>
        <v>0</v>
      </c>
      <c r="X33" s="160">
        <f t="shared" si="22"/>
        <v>0</v>
      </c>
      <c r="Y33" s="170">
        <f t="shared" si="18"/>
        <v>0</v>
      </c>
      <c r="Z33" s="161">
        <f t="shared" si="23"/>
        <v>672</v>
      </c>
      <c r="AA33" s="160">
        <f t="shared" si="23"/>
        <v>0</v>
      </c>
      <c r="AB33" s="160">
        <f t="shared" si="23"/>
        <v>672</v>
      </c>
      <c r="AC33" s="160">
        <f t="shared" si="23"/>
        <v>0</v>
      </c>
      <c r="AD33" s="160">
        <f t="shared" si="23"/>
        <v>672</v>
      </c>
      <c r="AE33" s="170">
        <f t="shared" si="12"/>
        <v>0</v>
      </c>
      <c r="AF33" s="161">
        <f t="shared" si="24"/>
        <v>1324.4</v>
      </c>
      <c r="AG33" s="160">
        <f t="shared" si="24"/>
        <v>3360</v>
      </c>
      <c r="AH33" s="160">
        <f t="shared" si="24"/>
        <v>4684.3999999999996</v>
      </c>
      <c r="AI33" s="160">
        <f t="shared" si="24"/>
        <v>0</v>
      </c>
      <c r="AJ33" s="160">
        <f t="shared" si="24"/>
        <v>4684.3999999999996</v>
      </c>
      <c r="AK33" s="170">
        <f t="shared" si="19"/>
        <v>5.9708333333333332</v>
      </c>
      <c r="AL33" s="161">
        <f t="shared" si="25"/>
        <v>773.2</v>
      </c>
      <c r="AM33" s="160">
        <f t="shared" si="25"/>
        <v>9982</v>
      </c>
      <c r="AN33" s="160">
        <f t="shared" si="25"/>
        <v>10755.2</v>
      </c>
      <c r="AO33" s="160">
        <f t="shared" si="25"/>
        <v>0</v>
      </c>
      <c r="AP33" s="160">
        <f t="shared" si="25"/>
        <v>10755.2</v>
      </c>
      <c r="AQ33" s="170">
        <f t="shared" si="20"/>
        <v>1.2959610622491677</v>
      </c>
      <c r="AR33" s="167">
        <f t="shared" si="21"/>
        <v>16111.6</v>
      </c>
      <c r="AS33" s="168">
        <f t="shared" si="15"/>
        <v>0</v>
      </c>
    </row>
    <row r="34" spans="2:48" outlineLevel="1" x14ac:dyDescent="0.35">
      <c r="B34" s="237" t="s">
        <v>96</v>
      </c>
      <c r="C34" s="64" t="s">
        <v>114</v>
      </c>
      <c r="D34" s="184">
        <f t="shared" si="0"/>
        <v>0</v>
      </c>
      <c r="E34" s="161">
        <f t="shared" si="0"/>
        <v>0</v>
      </c>
      <c r="F34" s="170">
        <f t="shared" si="1"/>
        <v>0</v>
      </c>
      <c r="G34" s="161">
        <f t="shared" si="2"/>
        <v>0</v>
      </c>
      <c r="H34" s="170">
        <f t="shared" si="16"/>
        <v>0</v>
      </c>
      <c r="I34" s="161">
        <f t="shared" si="3"/>
        <v>0</v>
      </c>
      <c r="J34" s="170">
        <f t="shared" si="17"/>
        <v>0</v>
      </c>
      <c r="K34" s="161">
        <f t="shared" si="4"/>
        <v>0</v>
      </c>
      <c r="L34" s="170">
        <f t="shared" si="5"/>
        <v>0</v>
      </c>
      <c r="M34" s="167">
        <f t="shared" si="6"/>
        <v>0</v>
      </c>
      <c r="N34" s="168">
        <f t="shared" si="7"/>
        <v>0</v>
      </c>
      <c r="P34" s="161">
        <f t="shared" si="8"/>
        <v>0</v>
      </c>
      <c r="Q34" s="160">
        <f t="shared" si="8"/>
        <v>0</v>
      </c>
      <c r="R34" s="160">
        <f t="shared" si="8"/>
        <v>0</v>
      </c>
      <c r="S34" s="185">
        <f t="shared" si="9"/>
        <v>0</v>
      </c>
      <c r="T34" s="161">
        <f t="shared" si="22"/>
        <v>0</v>
      </c>
      <c r="U34" s="160">
        <f t="shared" si="22"/>
        <v>0</v>
      </c>
      <c r="V34" s="160">
        <f t="shared" si="22"/>
        <v>0</v>
      </c>
      <c r="W34" s="160">
        <f t="shared" si="22"/>
        <v>0</v>
      </c>
      <c r="X34" s="160">
        <f t="shared" si="22"/>
        <v>0</v>
      </c>
      <c r="Y34" s="170">
        <f t="shared" si="18"/>
        <v>0</v>
      </c>
      <c r="Z34" s="161">
        <f t="shared" si="23"/>
        <v>0</v>
      </c>
      <c r="AA34" s="160">
        <f t="shared" si="23"/>
        <v>0</v>
      </c>
      <c r="AB34" s="160">
        <f t="shared" si="23"/>
        <v>0</v>
      </c>
      <c r="AC34" s="160">
        <f t="shared" si="23"/>
        <v>0</v>
      </c>
      <c r="AD34" s="160">
        <f t="shared" si="23"/>
        <v>0</v>
      </c>
      <c r="AE34" s="170">
        <f t="shared" si="12"/>
        <v>0</v>
      </c>
      <c r="AF34" s="161">
        <f t="shared" si="24"/>
        <v>0</v>
      </c>
      <c r="AG34" s="160">
        <f t="shared" si="24"/>
        <v>0</v>
      </c>
      <c r="AH34" s="160">
        <f t="shared" si="24"/>
        <v>0</v>
      </c>
      <c r="AI34" s="160">
        <f t="shared" si="24"/>
        <v>0</v>
      </c>
      <c r="AJ34" s="160">
        <f t="shared" si="24"/>
        <v>0</v>
      </c>
      <c r="AK34" s="170">
        <f t="shared" si="19"/>
        <v>0</v>
      </c>
      <c r="AL34" s="161">
        <f t="shared" si="25"/>
        <v>0</v>
      </c>
      <c r="AM34" s="160">
        <f t="shared" si="25"/>
        <v>0</v>
      </c>
      <c r="AN34" s="160">
        <f t="shared" si="25"/>
        <v>0</v>
      </c>
      <c r="AO34" s="160">
        <f t="shared" si="25"/>
        <v>0</v>
      </c>
      <c r="AP34" s="160">
        <f t="shared" si="25"/>
        <v>0</v>
      </c>
      <c r="AQ34" s="170">
        <f t="shared" si="20"/>
        <v>0</v>
      </c>
      <c r="AR34" s="167">
        <f t="shared" si="21"/>
        <v>0</v>
      </c>
      <c r="AS34" s="168">
        <f t="shared" si="15"/>
        <v>0</v>
      </c>
    </row>
    <row r="35" spans="2:48" outlineLevel="1" x14ac:dyDescent="0.35">
      <c r="B35" s="236" t="s">
        <v>97</v>
      </c>
      <c r="C35" s="64" t="s">
        <v>114</v>
      </c>
      <c r="D35" s="184">
        <f t="shared" si="0"/>
        <v>0</v>
      </c>
      <c r="E35" s="161">
        <f t="shared" si="0"/>
        <v>0</v>
      </c>
      <c r="F35" s="170">
        <f t="shared" si="1"/>
        <v>0</v>
      </c>
      <c r="G35" s="161">
        <f t="shared" si="2"/>
        <v>0</v>
      </c>
      <c r="H35" s="170">
        <f t="shared" si="16"/>
        <v>0</v>
      </c>
      <c r="I35" s="161">
        <f t="shared" si="3"/>
        <v>0</v>
      </c>
      <c r="J35" s="170">
        <f t="shared" si="17"/>
        <v>0</v>
      </c>
      <c r="K35" s="161">
        <f t="shared" si="4"/>
        <v>0</v>
      </c>
      <c r="L35" s="170">
        <f t="shared" si="5"/>
        <v>0</v>
      </c>
      <c r="M35" s="167">
        <f t="shared" si="6"/>
        <v>0</v>
      </c>
      <c r="N35" s="168">
        <f t="shared" si="7"/>
        <v>0</v>
      </c>
      <c r="P35" s="161">
        <f t="shared" si="8"/>
        <v>0</v>
      </c>
      <c r="Q35" s="160">
        <f t="shared" si="8"/>
        <v>0</v>
      </c>
      <c r="R35" s="160">
        <f t="shared" si="8"/>
        <v>0</v>
      </c>
      <c r="S35" s="185">
        <f t="shared" si="9"/>
        <v>0</v>
      </c>
      <c r="T35" s="161">
        <f t="shared" ref="T35:X36" si="26">T66+T96+T126+T156+T186+T216</f>
        <v>0</v>
      </c>
      <c r="U35" s="160">
        <f t="shared" si="26"/>
        <v>0</v>
      </c>
      <c r="V35" s="160">
        <f t="shared" si="26"/>
        <v>0</v>
      </c>
      <c r="W35" s="160">
        <f t="shared" si="26"/>
        <v>0</v>
      </c>
      <c r="X35" s="160">
        <f t="shared" si="26"/>
        <v>0</v>
      </c>
      <c r="Y35" s="170">
        <f t="shared" si="18"/>
        <v>0</v>
      </c>
      <c r="Z35" s="161">
        <f t="shared" ref="Z35:AD36" si="27">Z66+Z96+Z126+Z156+Z186+Z216</f>
        <v>0</v>
      </c>
      <c r="AA35" s="160">
        <f t="shared" si="27"/>
        <v>0</v>
      </c>
      <c r="AB35" s="160">
        <f t="shared" si="27"/>
        <v>0</v>
      </c>
      <c r="AC35" s="160">
        <f t="shared" si="27"/>
        <v>0</v>
      </c>
      <c r="AD35" s="160">
        <f t="shared" si="27"/>
        <v>0</v>
      </c>
      <c r="AE35" s="170">
        <f t="shared" si="12"/>
        <v>0</v>
      </c>
      <c r="AF35" s="161">
        <f t="shared" ref="AF35:AJ36" si="28">AF66+AF96+AF126+AF156+AF186+AF216</f>
        <v>0</v>
      </c>
      <c r="AG35" s="160">
        <f t="shared" si="28"/>
        <v>0</v>
      </c>
      <c r="AH35" s="160">
        <f t="shared" si="28"/>
        <v>0</v>
      </c>
      <c r="AI35" s="160">
        <f t="shared" si="28"/>
        <v>0</v>
      </c>
      <c r="AJ35" s="160">
        <f t="shared" si="28"/>
        <v>0</v>
      </c>
      <c r="AK35" s="170">
        <f t="shared" si="19"/>
        <v>0</v>
      </c>
      <c r="AL35" s="161">
        <f t="shared" ref="AL35:AP36" si="29">AL66+AL96+AL126+AL156+AL186+AL216</f>
        <v>0</v>
      </c>
      <c r="AM35" s="160">
        <f t="shared" si="29"/>
        <v>0</v>
      </c>
      <c r="AN35" s="160">
        <f t="shared" si="29"/>
        <v>0</v>
      </c>
      <c r="AO35" s="160">
        <f t="shared" si="29"/>
        <v>0</v>
      </c>
      <c r="AP35" s="160">
        <f t="shared" si="29"/>
        <v>0</v>
      </c>
      <c r="AQ35" s="170">
        <f t="shared" si="20"/>
        <v>0</v>
      </c>
      <c r="AR35" s="167">
        <f t="shared" si="21"/>
        <v>0</v>
      </c>
      <c r="AS35" s="168">
        <f t="shared" si="15"/>
        <v>0</v>
      </c>
    </row>
    <row r="36" spans="2:48" outlineLevel="1" x14ac:dyDescent="0.35">
      <c r="B36" s="237" t="s">
        <v>98</v>
      </c>
      <c r="C36" s="64" t="s">
        <v>114</v>
      </c>
      <c r="D36" s="184">
        <f t="shared" si="0"/>
        <v>0</v>
      </c>
      <c r="E36" s="161">
        <f t="shared" si="0"/>
        <v>0</v>
      </c>
      <c r="F36" s="170">
        <f t="shared" si="1"/>
        <v>0</v>
      </c>
      <c r="G36" s="161">
        <f t="shared" si="2"/>
        <v>0</v>
      </c>
      <c r="H36" s="170">
        <f t="shared" si="16"/>
        <v>0</v>
      </c>
      <c r="I36" s="161">
        <f t="shared" si="3"/>
        <v>0</v>
      </c>
      <c r="J36" s="170">
        <f t="shared" si="17"/>
        <v>0</v>
      </c>
      <c r="K36" s="161">
        <f t="shared" si="4"/>
        <v>0</v>
      </c>
      <c r="L36" s="170">
        <f t="shared" si="5"/>
        <v>0</v>
      </c>
      <c r="M36" s="167">
        <f t="shared" si="6"/>
        <v>0</v>
      </c>
      <c r="N36" s="168">
        <f t="shared" si="7"/>
        <v>0</v>
      </c>
      <c r="P36" s="161">
        <f t="shared" si="8"/>
        <v>2777.4</v>
      </c>
      <c r="Q36" s="160">
        <f t="shared" si="8"/>
        <v>0</v>
      </c>
      <c r="R36" s="160">
        <f t="shared" si="8"/>
        <v>2777.4</v>
      </c>
      <c r="S36" s="185">
        <f t="shared" si="9"/>
        <v>0</v>
      </c>
      <c r="T36" s="161">
        <f t="shared" si="26"/>
        <v>10640.4</v>
      </c>
      <c r="U36" s="160">
        <f t="shared" si="26"/>
        <v>13887</v>
      </c>
      <c r="V36" s="160">
        <f t="shared" si="26"/>
        <v>24527.4</v>
      </c>
      <c r="W36" s="160">
        <f t="shared" si="26"/>
        <v>0</v>
      </c>
      <c r="X36" s="160">
        <f t="shared" si="26"/>
        <v>24527.4</v>
      </c>
      <c r="Y36" s="170">
        <f t="shared" si="18"/>
        <v>7.8310650248433786</v>
      </c>
      <c r="Z36" s="161">
        <f t="shared" si="27"/>
        <v>9795.6000000000022</v>
      </c>
      <c r="AA36" s="160">
        <f t="shared" si="27"/>
        <v>67089</v>
      </c>
      <c r="AB36" s="160">
        <f t="shared" si="27"/>
        <v>76884.600000000006</v>
      </c>
      <c r="AC36" s="160">
        <f t="shared" si="27"/>
        <v>0</v>
      </c>
      <c r="AD36" s="160">
        <f t="shared" si="27"/>
        <v>76884.600000000006</v>
      </c>
      <c r="AE36" s="170">
        <f t="shared" si="12"/>
        <v>2.1346412583478069</v>
      </c>
      <c r="AF36" s="161">
        <f t="shared" si="28"/>
        <v>2909.6000000000004</v>
      </c>
      <c r="AG36" s="160">
        <f t="shared" si="28"/>
        <v>116067</v>
      </c>
      <c r="AH36" s="160">
        <f t="shared" si="28"/>
        <v>118976.59999999999</v>
      </c>
      <c r="AI36" s="160">
        <f t="shared" si="28"/>
        <v>0</v>
      </c>
      <c r="AJ36" s="160">
        <f t="shared" si="28"/>
        <v>118976.59999999999</v>
      </c>
      <c r="AK36" s="170">
        <f t="shared" si="19"/>
        <v>0.54746984441617674</v>
      </c>
      <c r="AL36" s="161">
        <f t="shared" si="29"/>
        <v>2217.1999999999998</v>
      </c>
      <c r="AM36" s="160">
        <f t="shared" si="29"/>
        <v>130615</v>
      </c>
      <c r="AN36" s="160">
        <f t="shared" si="29"/>
        <v>132832.20000000001</v>
      </c>
      <c r="AO36" s="160">
        <f t="shared" si="29"/>
        <v>0</v>
      </c>
      <c r="AP36" s="160">
        <f t="shared" si="29"/>
        <v>132832.20000000001</v>
      </c>
      <c r="AQ36" s="170">
        <f t="shared" si="20"/>
        <v>0.11645651329757298</v>
      </c>
      <c r="AR36" s="167">
        <f t="shared" si="21"/>
        <v>355998.2</v>
      </c>
      <c r="AS36" s="168">
        <f t="shared" si="15"/>
        <v>1.6297607167124069</v>
      </c>
    </row>
    <row r="37" spans="2:48" ht="15" customHeight="1" outlineLevel="1" x14ac:dyDescent="0.35">
      <c r="B37" s="48" t="s">
        <v>138</v>
      </c>
      <c r="C37" s="65" t="s">
        <v>114</v>
      </c>
      <c r="D37" s="187">
        <f>SUM(D15:D36)</f>
        <v>0</v>
      </c>
      <c r="E37" s="187">
        <f>SUM(E15:E36)</f>
        <v>0</v>
      </c>
      <c r="F37" s="186">
        <f>IFERROR((E37-D37)/D37,0)</f>
        <v>0</v>
      </c>
      <c r="G37" s="187">
        <f>SUM(G15:G36)</f>
        <v>0</v>
      </c>
      <c r="H37" s="186">
        <f t="shared" ref="H37:J37" si="30">IFERROR((G37-E37)/E37,0)</f>
        <v>0</v>
      </c>
      <c r="I37" s="187">
        <f>SUM(I15:I36)</f>
        <v>0</v>
      </c>
      <c r="J37" s="186">
        <f t="shared" si="30"/>
        <v>0</v>
      </c>
      <c r="K37" s="187">
        <f>SUM(K15:K36)</f>
        <v>0</v>
      </c>
      <c r="L37" s="186">
        <f t="shared" si="5"/>
        <v>0</v>
      </c>
      <c r="M37" s="187">
        <f>SUM(M15:M36)</f>
        <v>0</v>
      </c>
      <c r="N37" s="180">
        <f t="shared" si="7"/>
        <v>0</v>
      </c>
      <c r="P37" s="187">
        <f>SUM(P15:P36)</f>
        <v>18120.800000000003</v>
      </c>
      <c r="Q37" s="187">
        <f>SUM(Q15:Q36)</f>
        <v>0</v>
      </c>
      <c r="R37" s="187">
        <f>SUM(R15:R36)</f>
        <v>18120.800000000003</v>
      </c>
      <c r="S37" s="169">
        <f>IFERROR((R37-K37)/K37,0)</f>
        <v>0</v>
      </c>
      <c r="T37" s="187">
        <f>SUM(T15:T36)</f>
        <v>29219.599999999999</v>
      </c>
      <c r="U37" s="187">
        <f>SUM(U15:U36)</f>
        <v>90604</v>
      </c>
      <c r="V37" s="187">
        <f>SUM(V15:V36)</f>
        <v>119823.6</v>
      </c>
      <c r="W37" s="187">
        <f>SUM(W15:W36)</f>
        <v>0</v>
      </c>
      <c r="X37" s="187">
        <f>SUM(X15:X36)</f>
        <v>119823.6</v>
      </c>
      <c r="Y37" s="186">
        <f>IFERROR((X37-R37)/R37,0)</f>
        <v>5.6124895148117071</v>
      </c>
      <c r="Z37" s="187">
        <f>SUM(Z15:Z36)</f>
        <v>29877.000000000004</v>
      </c>
      <c r="AA37" s="187">
        <f>SUM(AA15:AA36)</f>
        <v>236702</v>
      </c>
      <c r="AB37" s="187">
        <f>SUM(AB15:AB36)</f>
        <v>266579</v>
      </c>
      <c r="AC37" s="187">
        <f>SUM(AC15:AC36)</f>
        <v>0</v>
      </c>
      <c r="AD37" s="187">
        <f>SUM(AD15:AD36)</f>
        <v>266579</v>
      </c>
      <c r="AE37" s="169">
        <f>IFERROR((AD37-X37)/X37,0)</f>
        <v>1.224762066905017</v>
      </c>
      <c r="AF37" s="187">
        <f>SUM(AF15:AF36)</f>
        <v>13290.2</v>
      </c>
      <c r="AG37" s="187">
        <f>SUM(AG15:AG36)</f>
        <v>386087</v>
      </c>
      <c r="AH37" s="187">
        <f>SUM(AH15:AH36)</f>
        <v>399377.2</v>
      </c>
      <c r="AI37" s="187">
        <f>SUM(AI15:AI36)</f>
        <v>0</v>
      </c>
      <c r="AJ37" s="187">
        <f>SUM(AJ15:AJ36)</f>
        <v>399377.2</v>
      </c>
      <c r="AK37" s="169">
        <f t="shared" ref="AK37" si="31">IFERROR((AJ37-AD37)/AD37,0)</f>
        <v>0.49815701912003574</v>
      </c>
      <c r="AL37" s="187">
        <f>SUM(AL15:AL36)</f>
        <v>9498.5999999999985</v>
      </c>
      <c r="AM37" s="187">
        <f>SUM(AM15:AM36)</f>
        <v>452538</v>
      </c>
      <c r="AN37" s="187">
        <f>SUM(AN15:AN36)</f>
        <v>462036.60000000003</v>
      </c>
      <c r="AO37" s="187">
        <f>SUM(AO15:AO36)</f>
        <v>0</v>
      </c>
      <c r="AP37" s="187">
        <f>SUM(AP15:AP36)</f>
        <v>462036.60000000003</v>
      </c>
      <c r="AQ37" s="169">
        <f>IFERROR((AP37-AJ37)/AJ37,0)</f>
        <v>0.15689278206167007</v>
      </c>
      <c r="AR37" s="187">
        <f>SUM(AR15:AR36)</f>
        <v>1265937.2</v>
      </c>
      <c r="AS37" s="168">
        <f>IFERROR((AP37/R37)^(1/4)-1,0)</f>
        <v>1.2471121765002393</v>
      </c>
    </row>
    <row r="38" spans="2:48" ht="15" customHeight="1" x14ac:dyDescent="0.35">
      <c r="K38" s="55" t="s">
        <v>195</v>
      </c>
      <c r="T38" s="39"/>
      <c r="Z38" s="39"/>
      <c r="AF38" s="39"/>
      <c r="AL38" s="39"/>
    </row>
    <row r="39" spans="2:48" ht="15" customHeight="1" x14ac:dyDescent="0.35">
      <c r="K39" s="55"/>
    </row>
    <row r="40" spans="2:48" ht="15.5" x14ac:dyDescent="0.35">
      <c r="B40" s="296" t="s">
        <v>103</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row>
    <row r="41" spans="2:48" ht="5.5" customHeight="1" outlineLevel="1" x14ac:dyDescent="0.35">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row>
    <row r="42" spans="2:48" outlineLevel="1" x14ac:dyDescent="0.35">
      <c r="B42" s="330"/>
      <c r="C42" s="339" t="s">
        <v>105</v>
      </c>
      <c r="D42" s="312" t="s">
        <v>131</v>
      </c>
      <c r="E42" s="314"/>
      <c r="F42" s="314"/>
      <c r="G42" s="314"/>
      <c r="H42" s="314"/>
      <c r="I42" s="314"/>
      <c r="J42" s="314"/>
      <c r="K42" s="314"/>
      <c r="L42" s="313"/>
      <c r="M42" s="318" t="str">
        <f xml:space="preserve"> D43&amp;" - "&amp;K43</f>
        <v>2019 - 2023</v>
      </c>
      <c r="N42" s="333"/>
      <c r="P42" s="312" t="s">
        <v>132</v>
      </c>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3"/>
    </row>
    <row r="43" spans="2:48" outlineLevel="1" x14ac:dyDescent="0.35">
      <c r="B43" s="331"/>
      <c r="C43" s="339"/>
      <c r="D43" s="83">
        <f>$C$3-5</f>
        <v>2019</v>
      </c>
      <c r="E43" s="312">
        <f>$C$3-4</f>
        <v>2020</v>
      </c>
      <c r="F43" s="313"/>
      <c r="G43" s="312">
        <f>$C$3-3</f>
        <v>2021</v>
      </c>
      <c r="H43" s="313"/>
      <c r="I43" s="312">
        <f>$C$3-2</f>
        <v>2022</v>
      </c>
      <c r="J43" s="313"/>
      <c r="K43" s="312">
        <f>$C$3-1</f>
        <v>2023</v>
      </c>
      <c r="L43" s="313"/>
      <c r="M43" s="320"/>
      <c r="N43" s="334"/>
      <c r="P43" s="346">
        <f>$C$3</f>
        <v>2024</v>
      </c>
      <c r="Q43" s="347"/>
      <c r="R43" s="347"/>
      <c r="S43" s="351"/>
      <c r="T43" s="346">
        <f>$C$3+1</f>
        <v>2025</v>
      </c>
      <c r="U43" s="347"/>
      <c r="V43" s="347"/>
      <c r="W43" s="347"/>
      <c r="X43" s="347"/>
      <c r="Y43" s="351"/>
      <c r="Z43" s="312">
        <f>$C$3+2</f>
        <v>2026</v>
      </c>
      <c r="AA43" s="314"/>
      <c r="AB43" s="314"/>
      <c r="AC43" s="314"/>
      <c r="AD43" s="314"/>
      <c r="AE43" s="313"/>
      <c r="AF43" s="312">
        <f>$C$3+3</f>
        <v>2027</v>
      </c>
      <c r="AG43" s="314"/>
      <c r="AH43" s="314"/>
      <c r="AI43" s="314"/>
      <c r="AJ43" s="314"/>
      <c r="AK43" s="313"/>
      <c r="AL43" s="312">
        <f>$C$3+4</f>
        <v>2028</v>
      </c>
      <c r="AM43" s="314"/>
      <c r="AN43" s="314"/>
      <c r="AO43" s="314"/>
      <c r="AP43" s="314"/>
      <c r="AQ43" s="313"/>
      <c r="AR43" s="316" t="str">
        <f>P43&amp;" - "&amp;AL43</f>
        <v>2024 - 2028</v>
      </c>
      <c r="AS43" s="335"/>
    </row>
    <row r="44" spans="2:48" ht="15" customHeight="1" outlineLevel="1" x14ac:dyDescent="0.35">
      <c r="B44" s="331"/>
      <c r="C44" s="339"/>
      <c r="D44" s="363" t="s">
        <v>190</v>
      </c>
      <c r="E44" s="354" t="s">
        <v>190</v>
      </c>
      <c r="F44" s="361" t="s">
        <v>135</v>
      </c>
      <c r="G44" s="354" t="s">
        <v>190</v>
      </c>
      <c r="H44" s="361" t="s">
        <v>135</v>
      </c>
      <c r="I44" s="354" t="s">
        <v>190</v>
      </c>
      <c r="J44" s="359" t="s">
        <v>135</v>
      </c>
      <c r="K44" s="354" t="s">
        <v>190</v>
      </c>
      <c r="L44" s="359" t="s">
        <v>135</v>
      </c>
      <c r="M44" s="354" t="s">
        <v>126</v>
      </c>
      <c r="N44" s="357" t="s">
        <v>136</v>
      </c>
      <c r="P44" s="354" t="str">
        <f>"Διανεμόμενες ποσότητες σε πελάτες που συνδέθηκαν το "&amp;P43</f>
        <v>Διανεμόμενες ποσότητες σε πελάτες που συνδέθηκαν το 2024</v>
      </c>
      <c r="Q44" s="348" t="s">
        <v>191</v>
      </c>
      <c r="R44" s="348" t="s">
        <v>192</v>
      </c>
      <c r="S44" s="356" t="s">
        <v>135</v>
      </c>
      <c r="T44" s="346" t="s">
        <v>193</v>
      </c>
      <c r="U44" s="347"/>
      <c r="V44" s="347"/>
      <c r="W44" s="348" t="s">
        <v>191</v>
      </c>
      <c r="X44" s="348" t="s">
        <v>192</v>
      </c>
      <c r="Y44" s="351" t="s">
        <v>135</v>
      </c>
      <c r="Z44" s="346" t="s">
        <v>193</v>
      </c>
      <c r="AA44" s="347"/>
      <c r="AB44" s="347"/>
      <c r="AC44" s="348" t="s">
        <v>191</v>
      </c>
      <c r="AD44" s="348" t="s">
        <v>192</v>
      </c>
      <c r="AE44" s="351" t="s">
        <v>135</v>
      </c>
      <c r="AF44" s="346" t="s">
        <v>193</v>
      </c>
      <c r="AG44" s="347"/>
      <c r="AH44" s="347"/>
      <c r="AI44" s="348" t="s">
        <v>191</v>
      </c>
      <c r="AJ44" s="348" t="s">
        <v>192</v>
      </c>
      <c r="AK44" s="351" t="s">
        <v>135</v>
      </c>
      <c r="AL44" s="346" t="s">
        <v>193</v>
      </c>
      <c r="AM44" s="347"/>
      <c r="AN44" s="347"/>
      <c r="AO44" s="348" t="s">
        <v>191</v>
      </c>
      <c r="AP44" s="348" t="s">
        <v>192</v>
      </c>
      <c r="AQ44" s="351" t="s">
        <v>135</v>
      </c>
      <c r="AR44" s="352" t="s">
        <v>126</v>
      </c>
      <c r="AS44" s="349" t="s">
        <v>136</v>
      </c>
    </row>
    <row r="45" spans="2:48" ht="58" outlineLevel="1" x14ac:dyDescent="0.35">
      <c r="B45" s="332"/>
      <c r="C45" s="339"/>
      <c r="D45" s="364"/>
      <c r="E45" s="355"/>
      <c r="F45" s="362"/>
      <c r="G45" s="355"/>
      <c r="H45" s="362"/>
      <c r="I45" s="355"/>
      <c r="J45" s="360"/>
      <c r="K45" s="355"/>
      <c r="L45" s="360"/>
      <c r="M45" s="355"/>
      <c r="N45" s="358"/>
      <c r="P45" s="355"/>
      <c r="Q45" s="348"/>
      <c r="R45" s="348"/>
      <c r="S45" s="356"/>
      <c r="T45" s="124" t="str">
        <f>"Διανεμόμενες ποσότητες σε πελάτες που συνδέθηκαν το "&amp;T43</f>
        <v>Διανεμόμενες ποσότητες σε πελάτες που συνδέθηκαν το 2025</v>
      </c>
      <c r="U45" s="106" t="str">
        <f>"Διανεμόμενες ποσότητες σε πελάτες που συνδέθηκαν το "&amp;P43</f>
        <v>Διανεμόμενες ποσότητες σε πελάτες που συνδέθηκαν το 2024</v>
      </c>
      <c r="V45" s="60" t="s">
        <v>194</v>
      </c>
      <c r="W45" s="348"/>
      <c r="X45" s="348"/>
      <c r="Y45" s="351"/>
      <c r="Z45" s="124" t="str">
        <f>"Διανεμόμενες ποσότητες σε πελάτες που συνδέθηκαν το "&amp;Z43</f>
        <v>Διανεμόμενες ποσότητες σε πελάτες που συνδέθηκαν το 2026</v>
      </c>
      <c r="AA45" s="106" t="str">
        <f>"Διανεμόμενες ποσότητες σε πελάτες που συνδέθηκαν το "&amp;$P$12&amp;" - "&amp;T43</f>
        <v>Διανεμόμενες ποσότητες σε πελάτες που συνδέθηκαν το 2024 - 2025</v>
      </c>
      <c r="AB45" s="60" t="s">
        <v>194</v>
      </c>
      <c r="AC45" s="348"/>
      <c r="AD45" s="348"/>
      <c r="AE45" s="351"/>
      <c r="AF45" s="124" t="str">
        <f>"Διανεμόμενες ποσότητες σε πελάτες που συνδέθηκαν το "&amp;AF43</f>
        <v>Διανεμόμενες ποσότητες σε πελάτες που συνδέθηκαν το 2027</v>
      </c>
      <c r="AG45" s="106" t="str">
        <f>"Διανεμόμενες ποσότητες σε πελάτες που συνδέθηκαν το "&amp;$P$12&amp;" - "&amp;Z43</f>
        <v>Διανεμόμενες ποσότητες σε πελάτες που συνδέθηκαν το 2024 - 2026</v>
      </c>
      <c r="AH45" s="60" t="s">
        <v>194</v>
      </c>
      <c r="AI45" s="348"/>
      <c r="AJ45" s="348"/>
      <c r="AK45" s="351"/>
      <c r="AL45" s="124" t="str">
        <f>"Διανεμόμενες ποσότητες σε πελάτες που συνδέθηκαν το "&amp;AL43</f>
        <v>Διανεμόμενες ποσότητες σε πελάτες που συνδέθηκαν το 2028</v>
      </c>
      <c r="AM45" s="106" t="str">
        <f>"Διανεμόμενες ποσότητες σε πελάτες που συνδέθηκαν το "&amp;$P$12&amp;" - "&amp;AF43</f>
        <v>Διανεμόμενες ποσότητες σε πελάτες που συνδέθηκαν το 2024 - 2027</v>
      </c>
      <c r="AN45" s="60" t="s">
        <v>194</v>
      </c>
      <c r="AO45" s="348"/>
      <c r="AP45" s="348"/>
      <c r="AQ45" s="351"/>
      <c r="AR45" s="353"/>
      <c r="AS45" s="350"/>
    </row>
    <row r="46" spans="2:48" outlineLevel="1" x14ac:dyDescent="0.35">
      <c r="B46" s="236" t="s">
        <v>75</v>
      </c>
      <c r="C46" s="64" t="s">
        <v>114</v>
      </c>
      <c r="D46" s="85"/>
      <c r="E46" s="70"/>
      <c r="F46" s="170">
        <f t="shared" ref="F46:F67" si="32">IFERROR((E46-D46)/D46,0)</f>
        <v>0</v>
      </c>
      <c r="G46" s="70"/>
      <c r="H46" s="170">
        <f>IFERROR((G46-E46)/E46,0)</f>
        <v>0</v>
      </c>
      <c r="I46" s="70"/>
      <c r="J46" s="170">
        <f>IFERROR((I46-G46)/G46,0)</f>
        <v>0</v>
      </c>
      <c r="K46" s="70"/>
      <c r="L46" s="170">
        <f t="shared" ref="L46:L68" si="33">IFERROR((K46-I46)/I46,0)</f>
        <v>0</v>
      </c>
      <c r="M46" s="167">
        <f t="shared" ref="M46:M67" si="34">D46+E46+G46+I46+K46</f>
        <v>0</v>
      </c>
      <c r="N46" s="168">
        <f t="shared" ref="N46:N68" si="35">IFERROR((K46/D46)^(1/4)-1,0)</f>
        <v>0</v>
      </c>
      <c r="P46" s="172">
        <f>'Μέση ετήσια κατανάλωση'!$F14*Πελάτες!U44</f>
        <v>0</v>
      </c>
      <c r="Q46" s="6"/>
      <c r="R46" s="140">
        <f>P46+Q46</f>
        <v>0</v>
      </c>
      <c r="S46" s="185">
        <f t="shared" ref="S46:S67" si="36">IFERROR((R46-K46)/K46,0)</f>
        <v>0</v>
      </c>
      <c r="T46" s="172">
        <f>'Μέση ετήσια κατανάλωση'!$F14*Πελάτες!X44</f>
        <v>0</v>
      </c>
      <c r="U46" s="140">
        <f>'Μέση ετήσια κατανάλωση'!$G14*(Πελάτες!V44-Πελάτες!$P44)</f>
        <v>0</v>
      </c>
      <c r="V46" s="140">
        <f>T46+U46</f>
        <v>0</v>
      </c>
      <c r="W46" s="6"/>
      <c r="X46" s="140">
        <f>V46+W46</f>
        <v>0</v>
      </c>
      <c r="Y46" s="170">
        <f t="shared" ref="Y46:Y67" si="37">IFERROR((X46-R46)/R46,0)</f>
        <v>0</v>
      </c>
      <c r="Z46" s="172">
        <f>'Μέση ετήσια κατανάλωση'!$F14*Πελάτες!AA44</f>
        <v>0</v>
      </c>
      <c r="AA46" s="140">
        <f>'Μέση ετήσια κατανάλωση'!$G14*(Πελάτες!Y44-Πελάτες!$P44)</f>
        <v>0</v>
      </c>
      <c r="AB46" s="140">
        <f>Z46+AA46</f>
        <v>0</v>
      </c>
      <c r="AC46" s="6"/>
      <c r="AD46" s="140">
        <f>AB46+AC46</f>
        <v>0</v>
      </c>
      <c r="AE46" s="170">
        <f>IFERROR((AD46-X46)/X46,0)</f>
        <v>0</v>
      </c>
      <c r="AF46" s="172">
        <f>'Μέση ετήσια κατανάλωση'!$F14*Πελάτες!AD44</f>
        <v>0</v>
      </c>
      <c r="AG46" s="140">
        <f>'Μέση ετήσια κατανάλωση'!$G14*(Πελάτες!AB44-Πελάτες!$P44)</f>
        <v>0</v>
      </c>
      <c r="AH46" s="140">
        <f>AF46+AG46</f>
        <v>0</v>
      </c>
      <c r="AI46" s="6"/>
      <c r="AJ46" s="140">
        <f>AH46+AI46</f>
        <v>0</v>
      </c>
      <c r="AK46" s="170">
        <f>IFERROR((AJ46-AD46)/AD46,0)</f>
        <v>0</v>
      </c>
      <c r="AL46" s="172">
        <f>'Μέση ετήσια κατανάλωση'!$F14*Πελάτες!AG44</f>
        <v>0</v>
      </c>
      <c r="AM46" s="140">
        <f>'Μέση ετήσια κατανάλωση'!$G14*(Πελάτες!AE44-Πελάτες!$P44)</f>
        <v>0</v>
      </c>
      <c r="AN46" s="140">
        <f>AL46+AM46</f>
        <v>0</v>
      </c>
      <c r="AO46" s="6"/>
      <c r="AP46" s="140">
        <f>AN46+AO46</f>
        <v>0</v>
      </c>
      <c r="AQ46" s="170">
        <f>IFERROR((AP46-AJ46)/AJ46,0)</f>
        <v>0</v>
      </c>
      <c r="AR46" s="167">
        <f>R46+X46+AD46+AJ46+AP46</f>
        <v>0</v>
      </c>
      <c r="AS46" s="168">
        <f t="shared" ref="AS46:AS67" si="38">IFERROR((AP46/R46)^(1/4)-1,0)</f>
        <v>0</v>
      </c>
    </row>
    <row r="47" spans="2:48" outlineLevel="1" x14ac:dyDescent="0.35">
      <c r="B47" s="237" t="s">
        <v>76</v>
      </c>
      <c r="C47" s="64" t="s">
        <v>114</v>
      </c>
      <c r="D47" s="85"/>
      <c r="E47" s="70"/>
      <c r="F47" s="170">
        <f t="shared" si="32"/>
        <v>0</v>
      </c>
      <c r="G47" s="70"/>
      <c r="H47" s="170">
        <f t="shared" ref="H47:H67" si="39">IFERROR((G47-E47)/E47,0)</f>
        <v>0</v>
      </c>
      <c r="I47" s="70"/>
      <c r="J47" s="170">
        <f t="shared" ref="J47:J67" si="40">IFERROR((I47-G47)/G47,0)</f>
        <v>0</v>
      </c>
      <c r="K47" s="70"/>
      <c r="L47" s="170">
        <f t="shared" si="33"/>
        <v>0</v>
      </c>
      <c r="M47" s="167">
        <f t="shared" si="34"/>
        <v>0</v>
      </c>
      <c r="N47" s="168">
        <f t="shared" si="35"/>
        <v>0</v>
      </c>
      <c r="P47" s="172">
        <f>'Μέση ετήσια κατανάλωση'!$F15*Πελάτες!U45</f>
        <v>36</v>
      </c>
      <c r="Q47" s="6"/>
      <c r="R47" s="140">
        <f t="shared" ref="R47:R67" si="41">P47+Q47</f>
        <v>36</v>
      </c>
      <c r="S47" s="185">
        <f t="shared" si="36"/>
        <v>0</v>
      </c>
      <c r="T47" s="172">
        <f>'Μέση ετήσια κατανάλωση'!$F15*Πελάτες!X45</f>
        <v>104</v>
      </c>
      <c r="U47" s="140">
        <f>'Μέση ετήσια κατανάλωση'!$G15*(Πελάτες!V45-Πελάτες!$P45)</f>
        <v>180</v>
      </c>
      <c r="V47" s="140">
        <f t="shared" ref="V47:V67" si="42">T47+U47</f>
        <v>284</v>
      </c>
      <c r="W47" s="6"/>
      <c r="X47" s="140">
        <f t="shared" ref="X47:X67" si="43">V47+W47</f>
        <v>284</v>
      </c>
      <c r="Y47" s="170">
        <f t="shared" si="37"/>
        <v>6.8888888888888893</v>
      </c>
      <c r="Z47" s="172">
        <f>'Μέση ετήσια κατανάλωση'!$F15*Πελάτες!AA45</f>
        <v>108</v>
      </c>
      <c r="AA47" s="140">
        <f>'Μέση ετήσια κατανάλωση'!$G15*(Πελάτες!Y45-Πελάτες!$P45)</f>
        <v>700</v>
      </c>
      <c r="AB47" s="140">
        <f t="shared" ref="AB47:AB67" si="44">Z47+AA47</f>
        <v>808</v>
      </c>
      <c r="AC47" s="6"/>
      <c r="AD47" s="140">
        <f t="shared" ref="AD47:AD67" si="45">AB47+AC47</f>
        <v>808</v>
      </c>
      <c r="AE47" s="170">
        <f t="shared" ref="AE47:AE67" si="46">IFERROR((AD47-X47)/X47,0)</f>
        <v>1.8450704225352113</v>
      </c>
      <c r="AF47" s="172">
        <f>'Μέση ετήσια κατανάλωση'!$F15*Πελάτες!AD45</f>
        <v>44</v>
      </c>
      <c r="AG47" s="140">
        <f>'Μέση ετήσια κατανάλωση'!$G15*(Πελάτες!AB45-Πελάτες!$P45)</f>
        <v>1240</v>
      </c>
      <c r="AH47" s="140">
        <f t="shared" ref="AH47:AH67" si="47">AF47+AG47</f>
        <v>1284</v>
      </c>
      <c r="AI47" s="6"/>
      <c r="AJ47" s="140">
        <f t="shared" ref="AJ47:AJ67" si="48">AH47+AI47</f>
        <v>1284</v>
      </c>
      <c r="AK47" s="170">
        <f t="shared" ref="AK47:AK67" si="49">IFERROR((AJ47-AD47)/AD47,0)</f>
        <v>0.58910891089108908</v>
      </c>
      <c r="AL47" s="172">
        <f>'Μέση ετήσια κατανάλωση'!$F15*Πελάτες!AG45</f>
        <v>32</v>
      </c>
      <c r="AM47" s="140">
        <f>'Μέση ετήσια κατανάλωση'!$G15*(Πελάτες!AE45-Πελάτες!$P45)</f>
        <v>1460</v>
      </c>
      <c r="AN47" s="140">
        <f t="shared" ref="AN47:AN67" si="50">AL47+AM47</f>
        <v>1492</v>
      </c>
      <c r="AO47" s="6"/>
      <c r="AP47" s="140">
        <f t="shared" ref="AP47:AP67" si="51">AN47+AO47</f>
        <v>1492</v>
      </c>
      <c r="AQ47" s="170">
        <f t="shared" ref="AQ47:AQ67" si="52">IFERROR((AP47-AJ47)/AJ47,0)</f>
        <v>0.16199376947040497</v>
      </c>
      <c r="AR47" s="167">
        <f t="shared" ref="AR47:AR67" si="53">R47+X47+AD47+AJ47+AP47</f>
        <v>3904</v>
      </c>
      <c r="AS47" s="168">
        <f t="shared" si="38"/>
        <v>1.5372693928597045</v>
      </c>
    </row>
    <row r="48" spans="2:48" outlineLevel="1" x14ac:dyDescent="0.35">
      <c r="B48" s="237" t="s">
        <v>77</v>
      </c>
      <c r="C48" s="64" t="s">
        <v>114</v>
      </c>
      <c r="D48" s="85"/>
      <c r="E48" s="70"/>
      <c r="F48" s="170">
        <f t="shared" si="32"/>
        <v>0</v>
      </c>
      <c r="G48" s="70"/>
      <c r="H48" s="170">
        <f t="shared" si="39"/>
        <v>0</v>
      </c>
      <c r="I48" s="70"/>
      <c r="J48" s="170">
        <f t="shared" si="40"/>
        <v>0</v>
      </c>
      <c r="K48" s="70"/>
      <c r="L48" s="170">
        <f t="shared" si="33"/>
        <v>0</v>
      </c>
      <c r="M48" s="167">
        <f t="shared" si="34"/>
        <v>0</v>
      </c>
      <c r="N48" s="168">
        <f t="shared" si="35"/>
        <v>0</v>
      </c>
      <c r="P48" s="172">
        <f>'Μέση ετήσια κατανάλωση'!$F16*Πελάτες!U46</f>
        <v>0</v>
      </c>
      <c r="Q48" s="6"/>
      <c r="R48" s="140">
        <f t="shared" si="41"/>
        <v>0</v>
      </c>
      <c r="S48" s="185">
        <f t="shared" si="36"/>
        <v>0</v>
      </c>
      <c r="T48" s="172">
        <f>'Μέση ετήσια κατανάλωση'!$F16*Πελάτες!X46</f>
        <v>0</v>
      </c>
      <c r="U48" s="140">
        <f>'Μέση ετήσια κατανάλωση'!$G16*(Πελάτες!V46-Πελάτες!$P46)</f>
        <v>0</v>
      </c>
      <c r="V48" s="140">
        <f t="shared" si="42"/>
        <v>0</v>
      </c>
      <c r="W48" s="6"/>
      <c r="X48" s="140">
        <f t="shared" si="43"/>
        <v>0</v>
      </c>
      <c r="Y48" s="170">
        <f t="shared" si="37"/>
        <v>0</v>
      </c>
      <c r="Z48" s="172">
        <f>'Μέση ετήσια κατανάλωση'!$F16*Πελάτες!AA46</f>
        <v>0</v>
      </c>
      <c r="AA48" s="140">
        <f>'Μέση ετήσια κατανάλωση'!$G16*(Πελάτες!Y46-Πελάτες!$P46)</f>
        <v>0</v>
      </c>
      <c r="AB48" s="140">
        <f t="shared" si="44"/>
        <v>0</v>
      </c>
      <c r="AC48" s="6"/>
      <c r="AD48" s="140">
        <f t="shared" si="45"/>
        <v>0</v>
      </c>
      <c r="AE48" s="170">
        <f t="shared" si="46"/>
        <v>0</v>
      </c>
      <c r="AF48" s="172">
        <f>'Μέση ετήσια κατανάλωση'!$F16*Πελάτες!AD46</f>
        <v>0</v>
      </c>
      <c r="AG48" s="140">
        <f>'Μέση ετήσια κατανάλωση'!$G16*(Πελάτες!AB46-Πελάτες!$P46)</f>
        <v>0</v>
      </c>
      <c r="AH48" s="140">
        <f t="shared" si="47"/>
        <v>0</v>
      </c>
      <c r="AI48" s="6"/>
      <c r="AJ48" s="140">
        <f t="shared" si="48"/>
        <v>0</v>
      </c>
      <c r="AK48" s="170">
        <f t="shared" si="49"/>
        <v>0</v>
      </c>
      <c r="AL48" s="172">
        <f>'Μέση ετήσια κατανάλωση'!$F16*Πελάτες!AG46</f>
        <v>0</v>
      </c>
      <c r="AM48" s="140">
        <f>'Μέση ετήσια κατανάλωση'!$G16*(Πελάτες!AE46-Πελάτες!$P46)</f>
        <v>0</v>
      </c>
      <c r="AN48" s="140">
        <f t="shared" si="50"/>
        <v>0</v>
      </c>
      <c r="AO48" s="6"/>
      <c r="AP48" s="140">
        <f t="shared" si="51"/>
        <v>0</v>
      </c>
      <c r="AQ48" s="170">
        <f t="shared" si="52"/>
        <v>0</v>
      </c>
      <c r="AR48" s="167">
        <f t="shared" si="53"/>
        <v>0</v>
      </c>
      <c r="AS48" s="168">
        <f t="shared" si="38"/>
        <v>0</v>
      </c>
    </row>
    <row r="49" spans="2:45" outlineLevel="1" x14ac:dyDescent="0.35">
      <c r="B49" s="237" t="s">
        <v>78</v>
      </c>
      <c r="C49" s="64" t="s">
        <v>114</v>
      </c>
      <c r="D49" s="85"/>
      <c r="E49" s="70"/>
      <c r="F49" s="170">
        <f t="shared" si="32"/>
        <v>0</v>
      </c>
      <c r="G49" s="70"/>
      <c r="H49" s="170">
        <f t="shared" si="39"/>
        <v>0</v>
      </c>
      <c r="I49" s="70"/>
      <c r="J49" s="170">
        <f t="shared" si="40"/>
        <v>0</v>
      </c>
      <c r="K49" s="70"/>
      <c r="L49" s="170">
        <f t="shared" si="33"/>
        <v>0</v>
      </c>
      <c r="M49" s="167">
        <f t="shared" si="34"/>
        <v>0</v>
      </c>
      <c r="N49" s="168">
        <f t="shared" si="35"/>
        <v>0</v>
      </c>
      <c r="P49" s="172">
        <f>'Μέση ετήσια κατανάλωση'!$F17*Πελάτες!U47</f>
        <v>0</v>
      </c>
      <c r="Q49" s="6"/>
      <c r="R49" s="140">
        <f t="shared" si="41"/>
        <v>0</v>
      </c>
      <c r="S49" s="185">
        <f t="shared" si="36"/>
        <v>0</v>
      </c>
      <c r="T49" s="172">
        <f>'Μέση ετήσια κατανάλωση'!$F17*Πελάτες!X47</f>
        <v>0</v>
      </c>
      <c r="U49" s="140">
        <f>'Μέση ετήσια κατανάλωση'!$G17*(Πελάτες!V47-Πελάτες!$P47)</f>
        <v>0</v>
      </c>
      <c r="V49" s="140">
        <f t="shared" si="42"/>
        <v>0</v>
      </c>
      <c r="W49" s="6"/>
      <c r="X49" s="140">
        <f t="shared" si="43"/>
        <v>0</v>
      </c>
      <c r="Y49" s="170">
        <f t="shared" si="37"/>
        <v>0</v>
      </c>
      <c r="Z49" s="172">
        <f>'Μέση ετήσια κατανάλωση'!$F17*Πελάτες!AA47</f>
        <v>0</v>
      </c>
      <c r="AA49" s="140">
        <f>'Μέση ετήσια κατανάλωση'!$G17*(Πελάτες!Y47-Πελάτες!$P47)</f>
        <v>0</v>
      </c>
      <c r="AB49" s="140">
        <f t="shared" si="44"/>
        <v>0</v>
      </c>
      <c r="AC49" s="6"/>
      <c r="AD49" s="140">
        <f t="shared" si="45"/>
        <v>0</v>
      </c>
      <c r="AE49" s="170">
        <f t="shared" si="46"/>
        <v>0</v>
      </c>
      <c r="AF49" s="172">
        <f>'Μέση ετήσια κατανάλωση'!$F17*Πελάτες!AD47</f>
        <v>0</v>
      </c>
      <c r="AG49" s="140">
        <f>'Μέση ετήσια κατανάλωση'!$G17*(Πελάτες!AB47-Πελάτες!$P47)</f>
        <v>0</v>
      </c>
      <c r="AH49" s="140">
        <f t="shared" si="47"/>
        <v>0</v>
      </c>
      <c r="AI49" s="6"/>
      <c r="AJ49" s="140">
        <f t="shared" si="48"/>
        <v>0</v>
      </c>
      <c r="AK49" s="170">
        <f t="shared" si="49"/>
        <v>0</v>
      </c>
      <c r="AL49" s="172">
        <f>'Μέση ετήσια κατανάλωση'!$F17*Πελάτες!AG47</f>
        <v>0</v>
      </c>
      <c r="AM49" s="140">
        <f>'Μέση ετήσια κατανάλωση'!$G17*(Πελάτες!AE47-Πελάτες!$P47)</f>
        <v>0</v>
      </c>
      <c r="AN49" s="140">
        <f t="shared" si="50"/>
        <v>0</v>
      </c>
      <c r="AO49" s="6"/>
      <c r="AP49" s="140">
        <f t="shared" si="51"/>
        <v>0</v>
      </c>
      <c r="AQ49" s="170">
        <f t="shared" si="52"/>
        <v>0</v>
      </c>
      <c r="AR49" s="167">
        <f t="shared" si="53"/>
        <v>0</v>
      </c>
      <c r="AS49" s="168">
        <f t="shared" si="38"/>
        <v>0</v>
      </c>
    </row>
    <row r="50" spans="2:45" outlineLevel="1" x14ac:dyDescent="0.35">
      <c r="B50" s="236" t="s">
        <v>80</v>
      </c>
      <c r="C50" s="64" t="s">
        <v>114</v>
      </c>
      <c r="D50" s="85"/>
      <c r="E50" s="70"/>
      <c r="F50" s="170">
        <f t="shared" si="32"/>
        <v>0</v>
      </c>
      <c r="G50" s="70"/>
      <c r="H50" s="170">
        <f t="shared" si="39"/>
        <v>0</v>
      </c>
      <c r="I50" s="70"/>
      <c r="J50" s="170">
        <f t="shared" si="40"/>
        <v>0</v>
      </c>
      <c r="K50" s="70"/>
      <c r="L50" s="170">
        <f t="shared" si="33"/>
        <v>0</v>
      </c>
      <c r="M50" s="167">
        <f t="shared" si="34"/>
        <v>0</v>
      </c>
      <c r="N50" s="168">
        <f t="shared" si="35"/>
        <v>0</v>
      </c>
      <c r="P50" s="172">
        <f>'Μέση ετήσια κατανάλωση'!$F18*Πελάτες!U48</f>
        <v>0</v>
      </c>
      <c r="Q50" s="6"/>
      <c r="R50" s="140">
        <f t="shared" si="41"/>
        <v>0</v>
      </c>
      <c r="S50" s="185">
        <f t="shared" si="36"/>
        <v>0</v>
      </c>
      <c r="T50" s="172">
        <f>'Μέση ετήσια κατανάλωση'!$F18*Πελάτες!X48</f>
        <v>0</v>
      </c>
      <c r="U50" s="140">
        <f>'Μέση ετήσια κατανάλωση'!$G18*(Πελάτες!V48-Πελάτες!$P48)</f>
        <v>0</v>
      </c>
      <c r="V50" s="140">
        <f t="shared" si="42"/>
        <v>0</v>
      </c>
      <c r="W50" s="6"/>
      <c r="X50" s="140">
        <f t="shared" si="43"/>
        <v>0</v>
      </c>
      <c r="Y50" s="170">
        <f t="shared" si="37"/>
        <v>0</v>
      </c>
      <c r="Z50" s="172">
        <f>'Μέση ετήσια κατανάλωση'!$F18*Πελάτες!AA48</f>
        <v>0</v>
      </c>
      <c r="AA50" s="140">
        <f>'Μέση ετήσια κατανάλωση'!$G18*(Πελάτες!Y48-Πελάτες!$P48)</f>
        <v>0</v>
      </c>
      <c r="AB50" s="140">
        <f t="shared" si="44"/>
        <v>0</v>
      </c>
      <c r="AC50" s="6"/>
      <c r="AD50" s="140">
        <f t="shared" si="45"/>
        <v>0</v>
      </c>
      <c r="AE50" s="170">
        <f t="shared" si="46"/>
        <v>0</v>
      </c>
      <c r="AF50" s="172">
        <f>'Μέση ετήσια κατανάλωση'!$F18*Πελάτες!AD48</f>
        <v>0</v>
      </c>
      <c r="AG50" s="140">
        <f>'Μέση ετήσια κατανάλωση'!$G18*(Πελάτες!AB48-Πελάτες!$P48)</f>
        <v>0</v>
      </c>
      <c r="AH50" s="140">
        <f t="shared" si="47"/>
        <v>0</v>
      </c>
      <c r="AI50" s="6"/>
      <c r="AJ50" s="140">
        <f t="shared" si="48"/>
        <v>0</v>
      </c>
      <c r="AK50" s="170">
        <f t="shared" si="49"/>
        <v>0</v>
      </c>
      <c r="AL50" s="172">
        <f>'Μέση ετήσια κατανάλωση'!$F18*Πελάτες!AG48</f>
        <v>0</v>
      </c>
      <c r="AM50" s="140">
        <f>'Μέση ετήσια κατανάλωση'!$G18*(Πελάτες!AE48-Πελάτες!$P48)</f>
        <v>0</v>
      </c>
      <c r="AN50" s="140">
        <f t="shared" si="50"/>
        <v>0</v>
      </c>
      <c r="AO50" s="6"/>
      <c r="AP50" s="140">
        <f t="shared" si="51"/>
        <v>0</v>
      </c>
      <c r="AQ50" s="170">
        <f t="shared" si="52"/>
        <v>0</v>
      </c>
      <c r="AR50" s="167">
        <f t="shared" si="53"/>
        <v>0</v>
      </c>
      <c r="AS50" s="168">
        <f t="shared" si="38"/>
        <v>0</v>
      </c>
    </row>
    <row r="51" spans="2:45" outlineLevel="1" x14ac:dyDescent="0.35">
      <c r="B51" s="237" t="s">
        <v>81</v>
      </c>
      <c r="C51" s="64" t="s">
        <v>114</v>
      </c>
      <c r="D51" s="85"/>
      <c r="E51" s="70"/>
      <c r="F51" s="170">
        <f t="shared" si="32"/>
        <v>0</v>
      </c>
      <c r="G51" s="70"/>
      <c r="H51" s="170">
        <f t="shared" si="39"/>
        <v>0</v>
      </c>
      <c r="I51" s="70"/>
      <c r="J51" s="170">
        <f t="shared" si="40"/>
        <v>0</v>
      </c>
      <c r="K51" s="70"/>
      <c r="L51" s="170">
        <f t="shared" si="33"/>
        <v>0</v>
      </c>
      <c r="M51" s="167">
        <f t="shared" si="34"/>
        <v>0</v>
      </c>
      <c r="N51" s="168">
        <f t="shared" si="35"/>
        <v>0</v>
      </c>
      <c r="P51" s="172">
        <f>'Μέση ετήσια κατανάλωση'!$F19*Πελάτες!U49</f>
        <v>16</v>
      </c>
      <c r="Q51" s="6"/>
      <c r="R51" s="140">
        <f t="shared" si="41"/>
        <v>16</v>
      </c>
      <c r="S51" s="185">
        <f t="shared" si="36"/>
        <v>0</v>
      </c>
      <c r="T51" s="172">
        <f>'Μέση ετήσια κατανάλωση'!$F19*Πελάτες!X49</f>
        <v>40</v>
      </c>
      <c r="U51" s="140">
        <f>'Μέση ετήσια κατανάλωση'!$G19*(Πελάτες!V49-Πελάτες!$P49)</f>
        <v>80</v>
      </c>
      <c r="V51" s="140">
        <f t="shared" si="42"/>
        <v>120</v>
      </c>
      <c r="W51" s="6"/>
      <c r="X51" s="140">
        <f t="shared" si="43"/>
        <v>120</v>
      </c>
      <c r="Y51" s="170">
        <f t="shared" si="37"/>
        <v>6.5</v>
      </c>
      <c r="Z51" s="172">
        <f>'Μέση ετήσια κατανάλωση'!$F19*Πελάτες!AA49</f>
        <v>56</v>
      </c>
      <c r="AA51" s="140">
        <f>'Μέση ετήσια κατανάλωση'!$G19*(Πελάτες!Y49-Πελάτες!$P49)</f>
        <v>280</v>
      </c>
      <c r="AB51" s="140">
        <f t="shared" si="44"/>
        <v>336</v>
      </c>
      <c r="AC51" s="6"/>
      <c r="AD51" s="140">
        <f t="shared" si="45"/>
        <v>336</v>
      </c>
      <c r="AE51" s="170">
        <f t="shared" si="46"/>
        <v>1.8</v>
      </c>
      <c r="AF51" s="172">
        <f>'Μέση ετήσια κατανάλωση'!$F19*Πελάτες!AD49</f>
        <v>8</v>
      </c>
      <c r="AG51" s="140">
        <f>'Μέση ετήσια κατανάλωση'!$G19*(Πελάτες!AB49-Πελάτες!$P49)</f>
        <v>560</v>
      </c>
      <c r="AH51" s="140">
        <f t="shared" si="47"/>
        <v>568</v>
      </c>
      <c r="AI51" s="6"/>
      <c r="AJ51" s="140">
        <f t="shared" si="48"/>
        <v>568</v>
      </c>
      <c r="AK51" s="170">
        <f t="shared" si="49"/>
        <v>0.69047619047619047</v>
      </c>
      <c r="AL51" s="172">
        <f>'Μέση ετήσια κατανάλωση'!$F19*Πελάτες!AG49</f>
        <v>4</v>
      </c>
      <c r="AM51" s="140">
        <f>'Μέση ετήσια κατανάλωση'!$G19*(Πελάτες!AE49-Πελάτες!$P49)</f>
        <v>600</v>
      </c>
      <c r="AN51" s="140">
        <f t="shared" si="50"/>
        <v>604</v>
      </c>
      <c r="AO51" s="6"/>
      <c r="AP51" s="140">
        <f t="shared" si="51"/>
        <v>604</v>
      </c>
      <c r="AQ51" s="170">
        <f t="shared" si="52"/>
        <v>6.3380281690140844E-2</v>
      </c>
      <c r="AR51" s="167">
        <f t="shared" si="53"/>
        <v>1644</v>
      </c>
      <c r="AS51" s="168">
        <f t="shared" si="38"/>
        <v>1.4787300909381509</v>
      </c>
    </row>
    <row r="52" spans="2:45" outlineLevel="1" x14ac:dyDescent="0.35">
      <c r="B52" s="236" t="s">
        <v>82</v>
      </c>
      <c r="C52" s="64" t="s">
        <v>114</v>
      </c>
      <c r="D52" s="85"/>
      <c r="E52" s="70"/>
      <c r="F52" s="170">
        <f t="shared" si="32"/>
        <v>0</v>
      </c>
      <c r="G52" s="70"/>
      <c r="H52" s="170">
        <f t="shared" si="39"/>
        <v>0</v>
      </c>
      <c r="I52" s="70"/>
      <c r="J52" s="170">
        <f t="shared" si="40"/>
        <v>0</v>
      </c>
      <c r="K52" s="70"/>
      <c r="L52" s="170">
        <f t="shared" si="33"/>
        <v>0</v>
      </c>
      <c r="M52" s="167">
        <f t="shared" si="34"/>
        <v>0</v>
      </c>
      <c r="N52" s="168">
        <f t="shared" si="35"/>
        <v>0</v>
      </c>
      <c r="P52" s="172">
        <f>'Μέση ετήσια κατανάλωση'!$F20*Πελάτες!U50</f>
        <v>0</v>
      </c>
      <c r="Q52" s="6"/>
      <c r="R52" s="140">
        <f t="shared" si="41"/>
        <v>0</v>
      </c>
      <c r="S52" s="185">
        <f t="shared" si="36"/>
        <v>0</v>
      </c>
      <c r="T52" s="172">
        <f>'Μέση ετήσια κατανάλωση'!$F20*Πελάτες!X50</f>
        <v>0</v>
      </c>
      <c r="U52" s="140">
        <f>'Μέση ετήσια κατανάλωση'!$G20*(Πελάτες!V50-Πελάτες!$P50)</f>
        <v>0</v>
      </c>
      <c r="V52" s="140">
        <f t="shared" si="42"/>
        <v>0</v>
      </c>
      <c r="W52" s="6"/>
      <c r="X52" s="140">
        <f t="shared" si="43"/>
        <v>0</v>
      </c>
      <c r="Y52" s="170">
        <f t="shared" si="37"/>
        <v>0</v>
      </c>
      <c r="Z52" s="172">
        <f>'Μέση ετήσια κατανάλωση'!$F20*Πελάτες!AA50</f>
        <v>0</v>
      </c>
      <c r="AA52" s="140">
        <f>'Μέση ετήσια κατανάλωση'!$G20*(Πελάτες!Y50-Πελάτες!$P50)</f>
        <v>0</v>
      </c>
      <c r="AB52" s="140">
        <f t="shared" si="44"/>
        <v>0</v>
      </c>
      <c r="AC52" s="6"/>
      <c r="AD52" s="140">
        <f t="shared" si="45"/>
        <v>0</v>
      </c>
      <c r="AE52" s="170">
        <f t="shared" si="46"/>
        <v>0</v>
      </c>
      <c r="AF52" s="172">
        <f>'Μέση ετήσια κατανάλωση'!$F20*Πελάτες!AD50</f>
        <v>0</v>
      </c>
      <c r="AG52" s="140">
        <f>'Μέση ετήσια κατανάλωση'!$G20*(Πελάτες!AB50-Πελάτες!$P50)</f>
        <v>0</v>
      </c>
      <c r="AH52" s="140">
        <f t="shared" si="47"/>
        <v>0</v>
      </c>
      <c r="AI52" s="6"/>
      <c r="AJ52" s="140">
        <f t="shared" si="48"/>
        <v>0</v>
      </c>
      <c r="AK52" s="170">
        <f t="shared" si="49"/>
        <v>0</v>
      </c>
      <c r="AL52" s="172">
        <f>'Μέση ετήσια κατανάλωση'!$F20*Πελάτες!AG50</f>
        <v>0</v>
      </c>
      <c r="AM52" s="140">
        <f>'Μέση ετήσια κατανάλωση'!$G20*(Πελάτες!AE50-Πελάτες!$P50)</f>
        <v>0</v>
      </c>
      <c r="AN52" s="140">
        <f t="shared" si="50"/>
        <v>0</v>
      </c>
      <c r="AO52" s="6"/>
      <c r="AP52" s="140">
        <f t="shared" si="51"/>
        <v>0</v>
      </c>
      <c r="AQ52" s="170">
        <f t="shared" si="52"/>
        <v>0</v>
      </c>
      <c r="AR52" s="167">
        <f t="shared" si="53"/>
        <v>0</v>
      </c>
      <c r="AS52" s="168">
        <f t="shared" si="38"/>
        <v>0</v>
      </c>
    </row>
    <row r="53" spans="2:45" outlineLevel="1" x14ac:dyDescent="0.35">
      <c r="B53" s="237" t="s">
        <v>83</v>
      </c>
      <c r="C53" s="64" t="s">
        <v>114</v>
      </c>
      <c r="D53" s="85"/>
      <c r="E53" s="70"/>
      <c r="F53" s="170">
        <f t="shared" si="32"/>
        <v>0</v>
      </c>
      <c r="G53" s="70"/>
      <c r="H53" s="170">
        <f t="shared" si="39"/>
        <v>0</v>
      </c>
      <c r="I53" s="70"/>
      <c r="J53" s="170">
        <f t="shared" si="40"/>
        <v>0</v>
      </c>
      <c r="K53" s="70"/>
      <c r="L53" s="170">
        <f t="shared" si="33"/>
        <v>0</v>
      </c>
      <c r="M53" s="167">
        <f t="shared" si="34"/>
        <v>0</v>
      </c>
      <c r="N53" s="168">
        <f t="shared" si="35"/>
        <v>0</v>
      </c>
      <c r="P53" s="172">
        <f>'Μέση ετήσια κατανάλωση'!$F21*Πελάτες!U51</f>
        <v>320</v>
      </c>
      <c r="Q53" s="6"/>
      <c r="R53" s="140">
        <f t="shared" si="41"/>
        <v>320</v>
      </c>
      <c r="S53" s="185">
        <f t="shared" si="36"/>
        <v>0</v>
      </c>
      <c r="T53" s="172">
        <f>'Μέση ετήσια κατανάλωση'!$F21*Πελάτες!X51</f>
        <v>12</v>
      </c>
      <c r="U53" s="140">
        <f>'Μέση ετήσια κατανάλωση'!$G21*(Πελάτες!V51-Πελάτες!$P51)</f>
        <v>1600</v>
      </c>
      <c r="V53" s="140">
        <f t="shared" si="42"/>
        <v>1612</v>
      </c>
      <c r="W53" s="6"/>
      <c r="X53" s="140">
        <f t="shared" si="43"/>
        <v>1612</v>
      </c>
      <c r="Y53" s="170">
        <f t="shared" si="37"/>
        <v>4.0374999999999996</v>
      </c>
      <c r="Z53" s="172">
        <f>'Μέση ετήσια κατανάλωση'!$F21*Πελάτες!AA51</f>
        <v>16</v>
      </c>
      <c r="AA53" s="140">
        <f>'Μέση ετήσια κατανάλωση'!$G21*(Πελάτες!Y51-Πελάτες!$P51)</f>
        <v>1660</v>
      </c>
      <c r="AB53" s="140">
        <f t="shared" si="44"/>
        <v>1676</v>
      </c>
      <c r="AC53" s="6"/>
      <c r="AD53" s="140">
        <f t="shared" si="45"/>
        <v>1676</v>
      </c>
      <c r="AE53" s="170">
        <f t="shared" si="46"/>
        <v>3.9702233250620347E-2</v>
      </c>
      <c r="AF53" s="172">
        <f>'Μέση ετήσια κατανάλωση'!$F21*Πελάτες!AD51</f>
        <v>8</v>
      </c>
      <c r="AG53" s="140">
        <f>'Μέση ετήσια κατανάλωση'!$G21*(Πελάτες!AB51-Πελάτες!$P51)</f>
        <v>1740</v>
      </c>
      <c r="AH53" s="140">
        <f t="shared" si="47"/>
        <v>1748</v>
      </c>
      <c r="AI53" s="6"/>
      <c r="AJ53" s="140">
        <f t="shared" si="48"/>
        <v>1748</v>
      </c>
      <c r="AK53" s="170">
        <f t="shared" si="49"/>
        <v>4.2959427207637228E-2</v>
      </c>
      <c r="AL53" s="172">
        <f>'Μέση ετήσια κατανάλωση'!$F21*Πελάτες!AG51</f>
        <v>8</v>
      </c>
      <c r="AM53" s="140">
        <f>'Μέση ετήσια κατανάλωση'!$G21*(Πελάτες!AE51-Πελάτες!$P51)</f>
        <v>1780</v>
      </c>
      <c r="AN53" s="140">
        <f t="shared" si="50"/>
        <v>1788</v>
      </c>
      <c r="AO53" s="6"/>
      <c r="AP53" s="140">
        <f t="shared" si="51"/>
        <v>1788</v>
      </c>
      <c r="AQ53" s="170">
        <f t="shared" si="52"/>
        <v>2.2883295194508008E-2</v>
      </c>
      <c r="AR53" s="167">
        <f t="shared" si="53"/>
        <v>7144</v>
      </c>
      <c r="AS53" s="168">
        <f t="shared" si="38"/>
        <v>0.53746197699798826</v>
      </c>
    </row>
    <row r="54" spans="2:45" outlineLevel="1" x14ac:dyDescent="0.35">
      <c r="B54" s="237" t="s">
        <v>84</v>
      </c>
      <c r="C54" s="64" t="s">
        <v>114</v>
      </c>
      <c r="D54" s="85"/>
      <c r="E54" s="70"/>
      <c r="F54" s="170">
        <f t="shared" si="32"/>
        <v>0</v>
      </c>
      <c r="G54" s="70"/>
      <c r="H54" s="170">
        <f t="shared" si="39"/>
        <v>0</v>
      </c>
      <c r="I54" s="70"/>
      <c r="J54" s="170">
        <f t="shared" si="40"/>
        <v>0</v>
      </c>
      <c r="K54" s="70"/>
      <c r="L54" s="170">
        <f t="shared" si="33"/>
        <v>0</v>
      </c>
      <c r="M54" s="167">
        <f t="shared" si="34"/>
        <v>0</v>
      </c>
      <c r="N54" s="168">
        <f t="shared" si="35"/>
        <v>0</v>
      </c>
      <c r="P54" s="172">
        <f>'Μέση ετήσια κατανάλωση'!$F22*Πελάτες!U52</f>
        <v>0</v>
      </c>
      <c r="Q54" s="6"/>
      <c r="R54" s="140">
        <f t="shared" si="41"/>
        <v>0</v>
      </c>
      <c r="S54" s="185">
        <f t="shared" si="36"/>
        <v>0</v>
      </c>
      <c r="T54" s="172">
        <f>'Μέση ετήσια κατανάλωση'!$F22*Πελάτες!X52</f>
        <v>0</v>
      </c>
      <c r="U54" s="140">
        <f>'Μέση ετήσια κατανάλωση'!$G22*(Πελάτες!V52-Πελάτες!$P52)</f>
        <v>0</v>
      </c>
      <c r="V54" s="140">
        <f t="shared" si="42"/>
        <v>0</v>
      </c>
      <c r="W54" s="6"/>
      <c r="X54" s="140">
        <f t="shared" si="43"/>
        <v>0</v>
      </c>
      <c r="Y54" s="170">
        <f t="shared" si="37"/>
        <v>0</v>
      </c>
      <c r="Z54" s="172">
        <f>'Μέση ετήσια κατανάλωση'!$F22*Πελάτες!AA52</f>
        <v>0</v>
      </c>
      <c r="AA54" s="140">
        <f>'Μέση ετήσια κατανάλωση'!$G22*(Πελάτες!Y52-Πελάτες!$P52)</f>
        <v>0</v>
      </c>
      <c r="AB54" s="140">
        <f t="shared" si="44"/>
        <v>0</v>
      </c>
      <c r="AC54" s="6"/>
      <c r="AD54" s="140">
        <f t="shared" si="45"/>
        <v>0</v>
      </c>
      <c r="AE54" s="170">
        <f t="shared" si="46"/>
        <v>0</v>
      </c>
      <c r="AF54" s="172">
        <f>'Μέση ετήσια κατανάλωση'!$F22*Πελάτες!AD52</f>
        <v>0</v>
      </c>
      <c r="AG54" s="140">
        <f>'Μέση ετήσια κατανάλωση'!$G22*(Πελάτες!AB52-Πελάτες!$P52)</f>
        <v>0</v>
      </c>
      <c r="AH54" s="140">
        <f t="shared" si="47"/>
        <v>0</v>
      </c>
      <c r="AI54" s="6"/>
      <c r="AJ54" s="140">
        <f t="shared" si="48"/>
        <v>0</v>
      </c>
      <c r="AK54" s="170">
        <f t="shared" si="49"/>
        <v>0</v>
      </c>
      <c r="AL54" s="172">
        <f>'Μέση ετήσια κατανάλωση'!$F22*Πελάτες!AG52</f>
        <v>0</v>
      </c>
      <c r="AM54" s="140">
        <f>'Μέση ετήσια κατανάλωση'!$G22*(Πελάτες!AE52-Πελάτες!$P52)</f>
        <v>0</v>
      </c>
      <c r="AN54" s="140">
        <f t="shared" si="50"/>
        <v>0</v>
      </c>
      <c r="AO54" s="6"/>
      <c r="AP54" s="140">
        <f t="shared" si="51"/>
        <v>0</v>
      </c>
      <c r="AQ54" s="170">
        <f t="shared" si="52"/>
        <v>0</v>
      </c>
      <c r="AR54" s="167">
        <f t="shared" si="53"/>
        <v>0</v>
      </c>
      <c r="AS54" s="168">
        <f t="shared" si="38"/>
        <v>0</v>
      </c>
    </row>
    <row r="55" spans="2:45" outlineLevel="1" x14ac:dyDescent="0.35">
      <c r="B55" s="237" t="s">
        <v>85</v>
      </c>
      <c r="C55" s="64" t="s">
        <v>114</v>
      </c>
      <c r="D55" s="85"/>
      <c r="E55" s="70"/>
      <c r="F55" s="170">
        <f t="shared" si="32"/>
        <v>0</v>
      </c>
      <c r="G55" s="70"/>
      <c r="H55" s="170">
        <f t="shared" si="39"/>
        <v>0</v>
      </c>
      <c r="I55" s="70"/>
      <c r="J55" s="170">
        <f t="shared" si="40"/>
        <v>0</v>
      </c>
      <c r="K55" s="70"/>
      <c r="L55" s="170">
        <f t="shared" si="33"/>
        <v>0</v>
      </c>
      <c r="M55" s="167">
        <f t="shared" si="34"/>
        <v>0</v>
      </c>
      <c r="N55" s="168">
        <f t="shared" si="35"/>
        <v>0</v>
      </c>
      <c r="P55" s="172">
        <f>'Μέση ετήσια κατανάλωση'!$F23*Πελάτες!U53</f>
        <v>0</v>
      </c>
      <c r="Q55" s="6"/>
      <c r="R55" s="140">
        <f t="shared" si="41"/>
        <v>0</v>
      </c>
      <c r="S55" s="185">
        <f t="shared" si="36"/>
        <v>0</v>
      </c>
      <c r="T55" s="172">
        <f>'Μέση ετήσια κατανάλωση'!$F23*Πελάτες!X53</f>
        <v>0</v>
      </c>
      <c r="U55" s="140">
        <f>'Μέση ετήσια κατανάλωση'!$G23*(Πελάτες!V53-Πελάτες!$P53)</f>
        <v>0</v>
      </c>
      <c r="V55" s="140">
        <f t="shared" si="42"/>
        <v>0</v>
      </c>
      <c r="W55" s="6"/>
      <c r="X55" s="140">
        <f t="shared" si="43"/>
        <v>0</v>
      </c>
      <c r="Y55" s="170">
        <f t="shared" si="37"/>
        <v>0</v>
      </c>
      <c r="Z55" s="172">
        <f>'Μέση ετήσια κατανάλωση'!$F23*Πελάτες!AA53</f>
        <v>0</v>
      </c>
      <c r="AA55" s="140">
        <f>'Μέση ετήσια κατανάλωση'!$G23*(Πελάτες!Y53-Πελάτες!$P53)</f>
        <v>0</v>
      </c>
      <c r="AB55" s="140">
        <f t="shared" si="44"/>
        <v>0</v>
      </c>
      <c r="AC55" s="6"/>
      <c r="AD55" s="140">
        <f t="shared" si="45"/>
        <v>0</v>
      </c>
      <c r="AE55" s="170">
        <f t="shared" si="46"/>
        <v>0</v>
      </c>
      <c r="AF55" s="172">
        <f>'Μέση ετήσια κατανάλωση'!$F23*Πελάτες!AD53</f>
        <v>0</v>
      </c>
      <c r="AG55" s="140">
        <f>'Μέση ετήσια κατανάλωση'!$G23*(Πελάτες!AB53-Πελάτες!$P53)</f>
        <v>0</v>
      </c>
      <c r="AH55" s="140">
        <f t="shared" si="47"/>
        <v>0</v>
      </c>
      <c r="AI55" s="6"/>
      <c r="AJ55" s="140">
        <f t="shared" si="48"/>
        <v>0</v>
      </c>
      <c r="AK55" s="170">
        <f t="shared" si="49"/>
        <v>0</v>
      </c>
      <c r="AL55" s="172">
        <f>'Μέση ετήσια κατανάλωση'!$F23*Πελάτες!AG53</f>
        <v>0</v>
      </c>
      <c r="AM55" s="140">
        <f>'Μέση ετήσια κατανάλωση'!$G23*(Πελάτες!AE53-Πελάτες!$P53)</f>
        <v>0</v>
      </c>
      <c r="AN55" s="140">
        <f t="shared" si="50"/>
        <v>0</v>
      </c>
      <c r="AO55" s="6"/>
      <c r="AP55" s="140">
        <f t="shared" si="51"/>
        <v>0</v>
      </c>
      <c r="AQ55" s="170">
        <f t="shared" si="52"/>
        <v>0</v>
      </c>
      <c r="AR55" s="167">
        <f t="shared" si="53"/>
        <v>0</v>
      </c>
      <c r="AS55" s="168">
        <f t="shared" si="38"/>
        <v>0</v>
      </c>
    </row>
    <row r="56" spans="2:45" outlineLevel="1" x14ac:dyDescent="0.35">
      <c r="B56" s="236" t="s">
        <v>86</v>
      </c>
      <c r="C56" s="64" t="s">
        <v>114</v>
      </c>
      <c r="D56" s="85"/>
      <c r="E56" s="70"/>
      <c r="F56" s="170">
        <f t="shared" si="32"/>
        <v>0</v>
      </c>
      <c r="G56" s="70"/>
      <c r="H56" s="170">
        <f t="shared" si="39"/>
        <v>0</v>
      </c>
      <c r="I56" s="70"/>
      <c r="J56" s="170">
        <f t="shared" si="40"/>
        <v>0</v>
      </c>
      <c r="K56" s="70"/>
      <c r="L56" s="170">
        <f t="shared" si="33"/>
        <v>0</v>
      </c>
      <c r="M56" s="167">
        <f t="shared" si="34"/>
        <v>0</v>
      </c>
      <c r="N56" s="168">
        <f t="shared" si="35"/>
        <v>0</v>
      </c>
      <c r="P56" s="172">
        <f>'Μέση ετήσια κατανάλωση'!$F24*Πελάτες!U54</f>
        <v>0</v>
      </c>
      <c r="Q56" s="6"/>
      <c r="R56" s="140">
        <f t="shared" si="41"/>
        <v>0</v>
      </c>
      <c r="S56" s="185">
        <f t="shared" si="36"/>
        <v>0</v>
      </c>
      <c r="T56" s="172">
        <f>'Μέση ετήσια κατανάλωση'!$F24*Πελάτες!X54</f>
        <v>0</v>
      </c>
      <c r="U56" s="140">
        <f>'Μέση ετήσια κατανάλωση'!$G24*(Πελάτες!V54-Πελάτες!$P54)</f>
        <v>0</v>
      </c>
      <c r="V56" s="140">
        <f t="shared" si="42"/>
        <v>0</v>
      </c>
      <c r="W56" s="6"/>
      <c r="X56" s="140">
        <f t="shared" si="43"/>
        <v>0</v>
      </c>
      <c r="Y56" s="170">
        <f t="shared" si="37"/>
        <v>0</v>
      </c>
      <c r="Z56" s="172">
        <f>'Μέση ετήσια κατανάλωση'!$F24*Πελάτες!AA54</f>
        <v>0</v>
      </c>
      <c r="AA56" s="140">
        <f>'Μέση ετήσια κατανάλωση'!$G24*(Πελάτες!Y54-Πελάτες!$P54)</f>
        <v>0</v>
      </c>
      <c r="AB56" s="140">
        <f t="shared" si="44"/>
        <v>0</v>
      </c>
      <c r="AC56" s="6"/>
      <c r="AD56" s="140">
        <f t="shared" si="45"/>
        <v>0</v>
      </c>
      <c r="AE56" s="170">
        <f t="shared" si="46"/>
        <v>0</v>
      </c>
      <c r="AF56" s="172">
        <f>'Μέση ετήσια κατανάλωση'!$F24*Πελάτες!AD54</f>
        <v>0</v>
      </c>
      <c r="AG56" s="140">
        <f>'Μέση ετήσια κατανάλωση'!$G24*(Πελάτες!AB54-Πελάτες!$P54)</f>
        <v>0</v>
      </c>
      <c r="AH56" s="140">
        <f t="shared" si="47"/>
        <v>0</v>
      </c>
      <c r="AI56" s="6"/>
      <c r="AJ56" s="140">
        <f t="shared" si="48"/>
        <v>0</v>
      </c>
      <c r="AK56" s="170">
        <f t="shared" si="49"/>
        <v>0</v>
      </c>
      <c r="AL56" s="172">
        <f>'Μέση ετήσια κατανάλωση'!$F24*Πελάτες!AG54</f>
        <v>0</v>
      </c>
      <c r="AM56" s="140">
        <f>'Μέση ετήσια κατανάλωση'!$G24*(Πελάτες!AE54-Πελάτες!$P54)</f>
        <v>0</v>
      </c>
      <c r="AN56" s="140">
        <f t="shared" si="50"/>
        <v>0</v>
      </c>
      <c r="AO56" s="6"/>
      <c r="AP56" s="140">
        <f t="shared" si="51"/>
        <v>0</v>
      </c>
      <c r="AQ56" s="170">
        <f t="shared" si="52"/>
        <v>0</v>
      </c>
      <c r="AR56" s="167">
        <f t="shared" si="53"/>
        <v>0</v>
      </c>
      <c r="AS56" s="168">
        <f t="shared" si="38"/>
        <v>0</v>
      </c>
    </row>
    <row r="57" spans="2:45" outlineLevel="1" x14ac:dyDescent="0.35">
      <c r="B57" s="237" t="s">
        <v>87</v>
      </c>
      <c r="C57" s="64" t="s">
        <v>114</v>
      </c>
      <c r="D57" s="85"/>
      <c r="E57" s="70"/>
      <c r="F57" s="170">
        <f t="shared" si="32"/>
        <v>0</v>
      </c>
      <c r="G57" s="70"/>
      <c r="H57" s="170">
        <f t="shared" si="39"/>
        <v>0</v>
      </c>
      <c r="I57" s="70"/>
      <c r="J57" s="170">
        <f t="shared" si="40"/>
        <v>0</v>
      </c>
      <c r="K57" s="70"/>
      <c r="L57" s="170">
        <f t="shared" si="33"/>
        <v>0</v>
      </c>
      <c r="M57" s="167">
        <f t="shared" si="34"/>
        <v>0</v>
      </c>
      <c r="N57" s="168">
        <f t="shared" si="35"/>
        <v>0</v>
      </c>
      <c r="P57" s="172">
        <f>'Μέση ετήσια κατανάλωση'!$F25*Πελάτες!U55</f>
        <v>0</v>
      </c>
      <c r="Q57" s="6"/>
      <c r="R57" s="140">
        <f t="shared" si="41"/>
        <v>0</v>
      </c>
      <c r="S57" s="185">
        <f t="shared" si="36"/>
        <v>0</v>
      </c>
      <c r="T57" s="172">
        <f>'Μέση ετήσια κατανάλωση'!$F25*Πελάτες!X55</f>
        <v>0</v>
      </c>
      <c r="U57" s="140">
        <f>'Μέση ετήσια κατανάλωση'!$G25*(Πελάτες!V55-Πελάτες!$P55)</f>
        <v>0</v>
      </c>
      <c r="V57" s="140">
        <f t="shared" si="42"/>
        <v>0</v>
      </c>
      <c r="W57" s="6"/>
      <c r="X57" s="140">
        <f t="shared" si="43"/>
        <v>0</v>
      </c>
      <c r="Y57" s="170">
        <f t="shared" si="37"/>
        <v>0</v>
      </c>
      <c r="Z57" s="172">
        <f>'Μέση ετήσια κατανάλωση'!$F25*Πελάτες!AA55</f>
        <v>0</v>
      </c>
      <c r="AA57" s="140">
        <f>'Μέση ετήσια κατανάλωση'!$G25*(Πελάτες!Y55-Πελάτες!$P55)</f>
        <v>0</v>
      </c>
      <c r="AB57" s="140">
        <f t="shared" si="44"/>
        <v>0</v>
      </c>
      <c r="AC57" s="6"/>
      <c r="AD57" s="140">
        <f t="shared" si="45"/>
        <v>0</v>
      </c>
      <c r="AE57" s="170">
        <f t="shared" si="46"/>
        <v>0</v>
      </c>
      <c r="AF57" s="172">
        <f>'Μέση ετήσια κατανάλωση'!$F25*Πελάτες!AD55</f>
        <v>0</v>
      </c>
      <c r="AG57" s="140">
        <f>'Μέση ετήσια κατανάλωση'!$G25*(Πελάτες!AB55-Πελάτες!$P55)</f>
        <v>0</v>
      </c>
      <c r="AH57" s="140">
        <f t="shared" si="47"/>
        <v>0</v>
      </c>
      <c r="AI57" s="6"/>
      <c r="AJ57" s="140">
        <f t="shared" si="48"/>
        <v>0</v>
      </c>
      <c r="AK57" s="170">
        <f t="shared" si="49"/>
        <v>0</v>
      </c>
      <c r="AL57" s="172">
        <f>'Μέση ετήσια κατανάλωση'!$F25*Πελάτες!AG55</f>
        <v>0</v>
      </c>
      <c r="AM57" s="140">
        <f>'Μέση ετήσια κατανάλωση'!$G25*(Πελάτες!AE55-Πελάτες!$P55)</f>
        <v>0</v>
      </c>
      <c r="AN57" s="140">
        <f t="shared" si="50"/>
        <v>0</v>
      </c>
      <c r="AO57" s="6"/>
      <c r="AP57" s="140">
        <f t="shared" si="51"/>
        <v>0</v>
      </c>
      <c r="AQ57" s="170">
        <f t="shared" si="52"/>
        <v>0</v>
      </c>
      <c r="AR57" s="167">
        <f t="shared" si="53"/>
        <v>0</v>
      </c>
      <c r="AS57" s="168">
        <f t="shared" si="38"/>
        <v>0</v>
      </c>
    </row>
    <row r="58" spans="2:45" outlineLevel="1" x14ac:dyDescent="0.35">
      <c r="B58" s="237" t="s">
        <v>88</v>
      </c>
      <c r="C58" s="64" t="s">
        <v>114</v>
      </c>
      <c r="D58" s="85"/>
      <c r="E58" s="70"/>
      <c r="F58" s="170">
        <f t="shared" si="32"/>
        <v>0</v>
      </c>
      <c r="G58" s="70"/>
      <c r="H58" s="170">
        <f t="shared" si="39"/>
        <v>0</v>
      </c>
      <c r="I58" s="70"/>
      <c r="J58" s="170">
        <f t="shared" si="40"/>
        <v>0</v>
      </c>
      <c r="K58" s="70"/>
      <c r="L58" s="170">
        <f t="shared" si="33"/>
        <v>0</v>
      </c>
      <c r="M58" s="167">
        <f t="shared" si="34"/>
        <v>0</v>
      </c>
      <c r="N58" s="168">
        <f t="shared" si="35"/>
        <v>0</v>
      </c>
      <c r="P58" s="172">
        <f>'Μέση ετήσια κατανάλωση'!$F26*Πελάτες!U56</f>
        <v>0</v>
      </c>
      <c r="Q58" s="6"/>
      <c r="R58" s="140">
        <f t="shared" si="41"/>
        <v>0</v>
      </c>
      <c r="S58" s="185">
        <f t="shared" si="36"/>
        <v>0</v>
      </c>
      <c r="T58" s="172">
        <f>'Μέση ετήσια κατανάλωση'!$F26*Πελάτες!X56</f>
        <v>0</v>
      </c>
      <c r="U58" s="140">
        <f>'Μέση ετήσια κατανάλωση'!$G26*(Πελάτες!V56-Πελάτες!$P56)</f>
        <v>0</v>
      </c>
      <c r="V58" s="140">
        <f t="shared" si="42"/>
        <v>0</v>
      </c>
      <c r="W58" s="6"/>
      <c r="X58" s="140">
        <f t="shared" si="43"/>
        <v>0</v>
      </c>
      <c r="Y58" s="170">
        <f t="shared" si="37"/>
        <v>0</v>
      </c>
      <c r="Z58" s="172">
        <f>'Μέση ετήσια κατανάλωση'!$F26*Πελάτες!AA56</f>
        <v>0</v>
      </c>
      <c r="AA58" s="140">
        <f>'Μέση ετήσια κατανάλωση'!$G26*(Πελάτες!Y56-Πελάτες!$P56)</f>
        <v>0</v>
      </c>
      <c r="AB58" s="140">
        <f t="shared" si="44"/>
        <v>0</v>
      </c>
      <c r="AC58" s="6"/>
      <c r="AD58" s="140">
        <f t="shared" si="45"/>
        <v>0</v>
      </c>
      <c r="AE58" s="170">
        <f t="shared" si="46"/>
        <v>0</v>
      </c>
      <c r="AF58" s="172">
        <f>'Μέση ετήσια κατανάλωση'!$F26*Πελάτες!AD56</f>
        <v>0</v>
      </c>
      <c r="AG58" s="140">
        <f>'Μέση ετήσια κατανάλωση'!$G26*(Πελάτες!AB56-Πελάτες!$P56)</f>
        <v>0</v>
      </c>
      <c r="AH58" s="140">
        <f t="shared" si="47"/>
        <v>0</v>
      </c>
      <c r="AI58" s="6"/>
      <c r="AJ58" s="140">
        <f t="shared" si="48"/>
        <v>0</v>
      </c>
      <c r="AK58" s="170">
        <f t="shared" si="49"/>
        <v>0</v>
      </c>
      <c r="AL58" s="172">
        <f>'Μέση ετήσια κατανάλωση'!$F26*Πελάτες!AG56</f>
        <v>0</v>
      </c>
      <c r="AM58" s="140">
        <f>'Μέση ετήσια κατανάλωση'!$G26*(Πελάτες!AE56-Πελάτες!$P56)</f>
        <v>0</v>
      </c>
      <c r="AN58" s="140">
        <f t="shared" si="50"/>
        <v>0</v>
      </c>
      <c r="AO58" s="6"/>
      <c r="AP58" s="140">
        <f t="shared" si="51"/>
        <v>0</v>
      </c>
      <c r="AQ58" s="170">
        <f t="shared" si="52"/>
        <v>0</v>
      </c>
      <c r="AR58" s="167">
        <f t="shared" si="53"/>
        <v>0</v>
      </c>
      <c r="AS58" s="168">
        <f t="shared" si="38"/>
        <v>0</v>
      </c>
    </row>
    <row r="59" spans="2:45" outlineLevel="1" x14ac:dyDescent="0.35">
      <c r="B59" s="236" t="s">
        <v>89</v>
      </c>
      <c r="C59" s="64" t="s">
        <v>114</v>
      </c>
      <c r="D59" s="85"/>
      <c r="E59" s="70"/>
      <c r="F59" s="170">
        <f t="shared" si="32"/>
        <v>0</v>
      </c>
      <c r="G59" s="70"/>
      <c r="H59" s="170">
        <f t="shared" si="39"/>
        <v>0</v>
      </c>
      <c r="I59" s="70"/>
      <c r="J59" s="170">
        <f t="shared" si="40"/>
        <v>0</v>
      </c>
      <c r="K59" s="70"/>
      <c r="L59" s="170">
        <f t="shared" si="33"/>
        <v>0</v>
      </c>
      <c r="M59" s="167">
        <f t="shared" si="34"/>
        <v>0</v>
      </c>
      <c r="N59" s="168">
        <f t="shared" si="35"/>
        <v>0</v>
      </c>
      <c r="P59" s="172">
        <f>'Μέση ετήσια κατανάλωση'!$F27*Πελάτες!U57</f>
        <v>0</v>
      </c>
      <c r="Q59" s="6"/>
      <c r="R59" s="140">
        <f t="shared" si="41"/>
        <v>0</v>
      </c>
      <c r="S59" s="185">
        <f t="shared" si="36"/>
        <v>0</v>
      </c>
      <c r="T59" s="172">
        <f>'Μέση ετήσια κατανάλωση'!$F27*Πελάτες!X57</f>
        <v>0</v>
      </c>
      <c r="U59" s="140">
        <f>'Μέση ετήσια κατανάλωση'!$G27*(Πελάτες!V57-Πελάτες!$P57)</f>
        <v>0</v>
      </c>
      <c r="V59" s="140">
        <f t="shared" si="42"/>
        <v>0</v>
      </c>
      <c r="W59" s="6"/>
      <c r="X59" s="140">
        <f t="shared" si="43"/>
        <v>0</v>
      </c>
      <c r="Y59" s="170">
        <f t="shared" si="37"/>
        <v>0</v>
      </c>
      <c r="Z59" s="172">
        <f>'Μέση ετήσια κατανάλωση'!$F27*Πελάτες!AA57</f>
        <v>0</v>
      </c>
      <c r="AA59" s="140">
        <f>'Μέση ετήσια κατανάλωση'!$G27*(Πελάτες!Y57-Πελάτες!$P57)</f>
        <v>0</v>
      </c>
      <c r="AB59" s="140">
        <f t="shared" si="44"/>
        <v>0</v>
      </c>
      <c r="AC59" s="6"/>
      <c r="AD59" s="140">
        <f t="shared" si="45"/>
        <v>0</v>
      </c>
      <c r="AE59" s="170">
        <f t="shared" si="46"/>
        <v>0</v>
      </c>
      <c r="AF59" s="172">
        <f>'Μέση ετήσια κατανάλωση'!$F27*Πελάτες!AD57</f>
        <v>0</v>
      </c>
      <c r="AG59" s="140">
        <f>'Μέση ετήσια κατανάλωση'!$G27*(Πελάτες!AB57-Πελάτες!$P57)</f>
        <v>0</v>
      </c>
      <c r="AH59" s="140">
        <f t="shared" si="47"/>
        <v>0</v>
      </c>
      <c r="AI59" s="6"/>
      <c r="AJ59" s="140">
        <f t="shared" si="48"/>
        <v>0</v>
      </c>
      <c r="AK59" s="170">
        <f t="shared" si="49"/>
        <v>0</v>
      </c>
      <c r="AL59" s="172">
        <f>'Μέση ετήσια κατανάλωση'!$F27*Πελάτες!AG57</f>
        <v>0</v>
      </c>
      <c r="AM59" s="140">
        <f>'Μέση ετήσια κατανάλωση'!$G27*(Πελάτες!AE57-Πελάτες!$P57)</f>
        <v>0</v>
      </c>
      <c r="AN59" s="140">
        <f t="shared" si="50"/>
        <v>0</v>
      </c>
      <c r="AO59" s="6"/>
      <c r="AP59" s="140">
        <f t="shared" si="51"/>
        <v>0</v>
      </c>
      <c r="AQ59" s="170">
        <f t="shared" si="52"/>
        <v>0</v>
      </c>
      <c r="AR59" s="167">
        <f t="shared" si="53"/>
        <v>0</v>
      </c>
      <c r="AS59" s="168">
        <f t="shared" si="38"/>
        <v>0</v>
      </c>
    </row>
    <row r="60" spans="2:45" outlineLevel="1" x14ac:dyDescent="0.35">
      <c r="B60" s="237" t="s">
        <v>90</v>
      </c>
      <c r="C60" s="64" t="s">
        <v>114</v>
      </c>
      <c r="D60" s="85"/>
      <c r="E60" s="70"/>
      <c r="F60" s="170">
        <f t="shared" si="32"/>
        <v>0</v>
      </c>
      <c r="G60" s="70"/>
      <c r="H60" s="170">
        <f t="shared" si="39"/>
        <v>0</v>
      </c>
      <c r="I60" s="70"/>
      <c r="J60" s="170">
        <f t="shared" si="40"/>
        <v>0</v>
      </c>
      <c r="K60" s="70"/>
      <c r="L60" s="170">
        <f t="shared" si="33"/>
        <v>0</v>
      </c>
      <c r="M60" s="167">
        <f t="shared" si="34"/>
        <v>0</v>
      </c>
      <c r="N60" s="168">
        <f t="shared" si="35"/>
        <v>0</v>
      </c>
      <c r="P60" s="172">
        <f>'Μέση ετήσια κατανάλωση'!$F28*Πελάτες!U58</f>
        <v>0</v>
      </c>
      <c r="Q60" s="6"/>
      <c r="R60" s="140">
        <f t="shared" si="41"/>
        <v>0</v>
      </c>
      <c r="S60" s="185">
        <f t="shared" si="36"/>
        <v>0</v>
      </c>
      <c r="T60" s="172">
        <f>'Μέση ετήσια κατανάλωση'!$F28*Πελάτες!X58</f>
        <v>0</v>
      </c>
      <c r="U60" s="140">
        <f>'Μέση ετήσια κατανάλωση'!$G28*(Πελάτες!V58-Πελάτες!$P58)</f>
        <v>0</v>
      </c>
      <c r="V60" s="140">
        <f t="shared" si="42"/>
        <v>0</v>
      </c>
      <c r="W60" s="6"/>
      <c r="X60" s="140">
        <f t="shared" si="43"/>
        <v>0</v>
      </c>
      <c r="Y60" s="170">
        <f t="shared" si="37"/>
        <v>0</v>
      </c>
      <c r="Z60" s="172">
        <f>'Μέση ετήσια κατανάλωση'!$F28*Πελάτες!AA58</f>
        <v>12</v>
      </c>
      <c r="AA60" s="140">
        <f>'Μέση ετήσια κατανάλωση'!$G28*(Πελάτες!Y58-Πελάτες!$P58)</f>
        <v>0</v>
      </c>
      <c r="AB60" s="140">
        <f t="shared" si="44"/>
        <v>12</v>
      </c>
      <c r="AC60" s="6"/>
      <c r="AD60" s="140">
        <f t="shared" si="45"/>
        <v>12</v>
      </c>
      <c r="AE60" s="170">
        <f t="shared" si="46"/>
        <v>0</v>
      </c>
      <c r="AF60" s="172">
        <f>'Μέση ετήσια κατανάλωση'!$F28*Πελάτες!AD58</f>
        <v>12</v>
      </c>
      <c r="AG60" s="140">
        <f>'Μέση ετήσια κατανάλωση'!$G28*(Πελάτες!AB58-Πελάτες!$P58)</f>
        <v>60</v>
      </c>
      <c r="AH60" s="140">
        <f t="shared" si="47"/>
        <v>72</v>
      </c>
      <c r="AI60" s="6"/>
      <c r="AJ60" s="140">
        <f t="shared" si="48"/>
        <v>72</v>
      </c>
      <c r="AK60" s="170">
        <f t="shared" si="49"/>
        <v>5</v>
      </c>
      <c r="AL60" s="172">
        <f>'Μέση ετήσια κατανάλωση'!$F28*Πελάτες!AG58</f>
        <v>4</v>
      </c>
      <c r="AM60" s="140">
        <f>'Μέση ετήσια κατανάλωση'!$G28*(Πελάτες!AE58-Πελάτες!$P58)</f>
        <v>120</v>
      </c>
      <c r="AN60" s="140">
        <f t="shared" si="50"/>
        <v>124</v>
      </c>
      <c r="AO60" s="6"/>
      <c r="AP60" s="140">
        <f t="shared" si="51"/>
        <v>124</v>
      </c>
      <c r="AQ60" s="170">
        <f t="shared" si="52"/>
        <v>0.72222222222222221</v>
      </c>
      <c r="AR60" s="167">
        <f t="shared" si="53"/>
        <v>208</v>
      </c>
      <c r="AS60" s="168">
        <f t="shared" si="38"/>
        <v>0</v>
      </c>
    </row>
    <row r="61" spans="2:45" outlineLevel="1" x14ac:dyDescent="0.35">
      <c r="B61" s="236" t="s">
        <v>92</v>
      </c>
      <c r="C61" s="64" t="s">
        <v>114</v>
      </c>
      <c r="D61" s="85"/>
      <c r="E61" s="70"/>
      <c r="F61" s="170">
        <f t="shared" si="32"/>
        <v>0</v>
      </c>
      <c r="G61" s="70"/>
      <c r="H61" s="170">
        <f t="shared" si="39"/>
        <v>0</v>
      </c>
      <c r="I61" s="70"/>
      <c r="J61" s="170">
        <f t="shared" si="40"/>
        <v>0</v>
      </c>
      <c r="K61" s="70"/>
      <c r="L61" s="170">
        <f t="shared" si="33"/>
        <v>0</v>
      </c>
      <c r="M61" s="167">
        <f t="shared" si="34"/>
        <v>0</v>
      </c>
      <c r="N61" s="168">
        <f t="shared" si="35"/>
        <v>0</v>
      </c>
      <c r="P61" s="172">
        <f>'Μέση ετήσια κατανάλωση'!$F29*Πελάτες!U59</f>
        <v>0</v>
      </c>
      <c r="Q61" s="6"/>
      <c r="R61" s="140">
        <f t="shared" si="41"/>
        <v>0</v>
      </c>
      <c r="S61" s="185">
        <f t="shared" si="36"/>
        <v>0</v>
      </c>
      <c r="T61" s="172">
        <f>'Μέση ετήσια κατανάλωση'!$F29*Πελάτες!X59</f>
        <v>0</v>
      </c>
      <c r="U61" s="140">
        <f>'Μέση ετήσια κατανάλωση'!$G29*(Πελάτες!V59-Πελάτες!$P59)</f>
        <v>0</v>
      </c>
      <c r="V61" s="140">
        <f t="shared" si="42"/>
        <v>0</v>
      </c>
      <c r="W61" s="6"/>
      <c r="X61" s="140">
        <f t="shared" si="43"/>
        <v>0</v>
      </c>
      <c r="Y61" s="170">
        <f t="shared" si="37"/>
        <v>0</v>
      </c>
      <c r="Z61" s="172">
        <f>'Μέση ετήσια κατανάλωση'!$F29*Πελάτες!AA59</f>
        <v>0</v>
      </c>
      <c r="AA61" s="140">
        <f>'Μέση ετήσια κατανάλωση'!$G29*(Πελάτες!Y59-Πελάτες!$P59)</f>
        <v>0</v>
      </c>
      <c r="AB61" s="140">
        <f t="shared" si="44"/>
        <v>0</v>
      </c>
      <c r="AC61" s="6"/>
      <c r="AD61" s="140">
        <f t="shared" si="45"/>
        <v>0</v>
      </c>
      <c r="AE61" s="170">
        <f t="shared" si="46"/>
        <v>0</v>
      </c>
      <c r="AF61" s="172">
        <f>'Μέση ετήσια κατανάλωση'!$F29*Πελάτες!AD59</f>
        <v>0</v>
      </c>
      <c r="AG61" s="140">
        <f>'Μέση ετήσια κατανάλωση'!$G29*(Πελάτες!AB59-Πελάτες!$P59)</f>
        <v>0</v>
      </c>
      <c r="AH61" s="140">
        <f t="shared" si="47"/>
        <v>0</v>
      </c>
      <c r="AI61" s="6"/>
      <c r="AJ61" s="140">
        <f t="shared" si="48"/>
        <v>0</v>
      </c>
      <c r="AK61" s="170">
        <f t="shared" si="49"/>
        <v>0</v>
      </c>
      <c r="AL61" s="172">
        <f>'Μέση ετήσια κατανάλωση'!$F29*Πελάτες!AG59</f>
        <v>0</v>
      </c>
      <c r="AM61" s="140">
        <f>'Μέση ετήσια κατανάλωση'!$G29*(Πελάτες!AE59-Πελάτες!$P59)</f>
        <v>0</v>
      </c>
      <c r="AN61" s="140">
        <f t="shared" si="50"/>
        <v>0</v>
      </c>
      <c r="AO61" s="6"/>
      <c r="AP61" s="140">
        <f t="shared" si="51"/>
        <v>0</v>
      </c>
      <c r="AQ61" s="170">
        <f t="shared" si="52"/>
        <v>0</v>
      </c>
      <c r="AR61" s="167">
        <f t="shared" si="53"/>
        <v>0</v>
      </c>
      <c r="AS61" s="168">
        <f t="shared" si="38"/>
        <v>0</v>
      </c>
    </row>
    <row r="62" spans="2:45" outlineLevel="1" x14ac:dyDescent="0.35">
      <c r="B62" s="237" t="s">
        <v>93</v>
      </c>
      <c r="C62" s="64" t="s">
        <v>114</v>
      </c>
      <c r="D62" s="85"/>
      <c r="E62" s="70"/>
      <c r="F62" s="170">
        <f t="shared" si="32"/>
        <v>0</v>
      </c>
      <c r="G62" s="70"/>
      <c r="H62" s="170">
        <f t="shared" si="39"/>
        <v>0</v>
      </c>
      <c r="I62" s="70"/>
      <c r="J62" s="170">
        <f t="shared" si="40"/>
        <v>0</v>
      </c>
      <c r="K62" s="70"/>
      <c r="L62" s="170">
        <f t="shared" si="33"/>
        <v>0</v>
      </c>
      <c r="M62" s="167">
        <f t="shared" si="34"/>
        <v>0</v>
      </c>
      <c r="N62" s="168">
        <f t="shared" si="35"/>
        <v>0</v>
      </c>
      <c r="P62" s="172">
        <f>'Μέση ετήσια κατανάλωση'!$F30*Πελάτες!U60</f>
        <v>0</v>
      </c>
      <c r="Q62" s="6"/>
      <c r="R62" s="140">
        <f t="shared" si="41"/>
        <v>0</v>
      </c>
      <c r="S62" s="185">
        <f t="shared" si="36"/>
        <v>0</v>
      </c>
      <c r="T62" s="172">
        <f>'Μέση ετήσια κατανάλωση'!$F30*Πελάτες!X60</f>
        <v>0</v>
      </c>
      <c r="U62" s="140">
        <f>'Μέση ετήσια κατανάλωση'!$G30*(Πελάτες!V60-Πελάτες!$P60)</f>
        <v>0</v>
      </c>
      <c r="V62" s="140">
        <f t="shared" si="42"/>
        <v>0</v>
      </c>
      <c r="W62" s="6"/>
      <c r="X62" s="140">
        <f t="shared" si="43"/>
        <v>0</v>
      </c>
      <c r="Y62" s="170">
        <f t="shared" si="37"/>
        <v>0</v>
      </c>
      <c r="Z62" s="172">
        <f>'Μέση ετήσια κατανάλωση'!$F30*Πελάτες!AA60</f>
        <v>0</v>
      </c>
      <c r="AA62" s="140">
        <f>'Μέση ετήσια κατανάλωση'!$G30*(Πελάτες!Y60-Πελάτες!$P60)</f>
        <v>0</v>
      </c>
      <c r="AB62" s="140">
        <f t="shared" si="44"/>
        <v>0</v>
      </c>
      <c r="AC62" s="6"/>
      <c r="AD62" s="140">
        <f t="shared" si="45"/>
        <v>0</v>
      </c>
      <c r="AE62" s="170">
        <f t="shared" si="46"/>
        <v>0</v>
      </c>
      <c r="AF62" s="172">
        <f>'Μέση ετήσια κατανάλωση'!$F30*Πελάτες!AD60</f>
        <v>0</v>
      </c>
      <c r="AG62" s="140">
        <f>'Μέση ετήσια κατανάλωση'!$G30*(Πελάτες!AB60-Πελάτες!$P60)</f>
        <v>0</v>
      </c>
      <c r="AH62" s="140">
        <f t="shared" si="47"/>
        <v>0</v>
      </c>
      <c r="AI62" s="6"/>
      <c r="AJ62" s="140">
        <f t="shared" si="48"/>
        <v>0</v>
      </c>
      <c r="AK62" s="170">
        <f t="shared" si="49"/>
        <v>0</v>
      </c>
      <c r="AL62" s="172">
        <f>'Μέση ετήσια κατανάλωση'!$F30*Πελάτες!AG60</f>
        <v>0</v>
      </c>
      <c r="AM62" s="140">
        <f>'Μέση ετήσια κατανάλωση'!$G30*(Πελάτες!AE60-Πελάτες!$P60)</f>
        <v>0</v>
      </c>
      <c r="AN62" s="140">
        <f t="shared" si="50"/>
        <v>0</v>
      </c>
      <c r="AO62" s="6"/>
      <c r="AP62" s="140">
        <f t="shared" si="51"/>
        <v>0</v>
      </c>
      <c r="AQ62" s="170">
        <f t="shared" si="52"/>
        <v>0</v>
      </c>
      <c r="AR62" s="167">
        <f t="shared" si="53"/>
        <v>0</v>
      </c>
      <c r="AS62" s="168">
        <f t="shared" si="38"/>
        <v>0</v>
      </c>
    </row>
    <row r="63" spans="2:45" outlineLevel="1" x14ac:dyDescent="0.35">
      <c r="B63" s="237" t="s">
        <v>94</v>
      </c>
      <c r="C63" s="64" t="s">
        <v>114</v>
      </c>
      <c r="D63" s="85"/>
      <c r="E63" s="70"/>
      <c r="F63" s="170">
        <f t="shared" si="32"/>
        <v>0</v>
      </c>
      <c r="G63" s="70"/>
      <c r="H63" s="170">
        <f t="shared" si="39"/>
        <v>0</v>
      </c>
      <c r="I63" s="70"/>
      <c r="J63" s="170">
        <f t="shared" si="40"/>
        <v>0</v>
      </c>
      <c r="K63" s="70"/>
      <c r="L63" s="170">
        <f t="shared" si="33"/>
        <v>0</v>
      </c>
      <c r="M63" s="167">
        <f t="shared" si="34"/>
        <v>0</v>
      </c>
      <c r="N63" s="168">
        <f t="shared" si="35"/>
        <v>0</v>
      </c>
      <c r="P63" s="172">
        <f>'Μέση ετήσια κατανάλωση'!$F31*Πελάτες!U61</f>
        <v>0</v>
      </c>
      <c r="Q63" s="6"/>
      <c r="R63" s="140">
        <f t="shared" si="41"/>
        <v>0</v>
      </c>
      <c r="S63" s="185">
        <f t="shared" si="36"/>
        <v>0</v>
      </c>
      <c r="T63" s="172">
        <f>'Μέση ετήσια κατανάλωση'!$F31*Πελάτες!X61</f>
        <v>0</v>
      </c>
      <c r="U63" s="140">
        <f>'Μέση ετήσια κατανάλωση'!$G31*(Πελάτες!V61-Πελάτες!$P61)</f>
        <v>0</v>
      </c>
      <c r="V63" s="140">
        <f t="shared" si="42"/>
        <v>0</v>
      </c>
      <c r="W63" s="6"/>
      <c r="X63" s="140">
        <f t="shared" si="43"/>
        <v>0</v>
      </c>
      <c r="Y63" s="170">
        <f t="shared" si="37"/>
        <v>0</v>
      </c>
      <c r="Z63" s="172">
        <f>'Μέση ετήσια κατανάλωση'!$F31*Πελάτες!AA61</f>
        <v>0</v>
      </c>
      <c r="AA63" s="140">
        <f>'Μέση ετήσια κατανάλωση'!$G31*(Πελάτες!Y61-Πελάτες!$P61)</f>
        <v>0</v>
      </c>
      <c r="AB63" s="140">
        <f t="shared" si="44"/>
        <v>0</v>
      </c>
      <c r="AC63" s="6"/>
      <c r="AD63" s="140">
        <f t="shared" si="45"/>
        <v>0</v>
      </c>
      <c r="AE63" s="170">
        <f t="shared" si="46"/>
        <v>0</v>
      </c>
      <c r="AF63" s="172">
        <f>'Μέση ετήσια κατανάλωση'!$F31*Πελάτες!AD61</f>
        <v>0</v>
      </c>
      <c r="AG63" s="140">
        <f>'Μέση ετήσια κατανάλωση'!$G31*(Πελάτες!AB61-Πελάτες!$P61)</f>
        <v>0</v>
      </c>
      <c r="AH63" s="140">
        <f t="shared" si="47"/>
        <v>0</v>
      </c>
      <c r="AI63" s="6"/>
      <c r="AJ63" s="140">
        <f t="shared" si="48"/>
        <v>0</v>
      </c>
      <c r="AK63" s="170">
        <f t="shared" si="49"/>
        <v>0</v>
      </c>
      <c r="AL63" s="172">
        <f>'Μέση ετήσια κατανάλωση'!$F31*Πελάτες!AG61</f>
        <v>0</v>
      </c>
      <c r="AM63" s="140">
        <f>'Μέση ετήσια κατανάλωση'!$G31*(Πελάτες!AE61-Πελάτες!$P61)</f>
        <v>0</v>
      </c>
      <c r="AN63" s="140">
        <f t="shared" si="50"/>
        <v>0</v>
      </c>
      <c r="AO63" s="6"/>
      <c r="AP63" s="140">
        <f t="shared" si="51"/>
        <v>0</v>
      </c>
      <c r="AQ63" s="170">
        <f t="shared" si="52"/>
        <v>0</v>
      </c>
      <c r="AR63" s="167">
        <f t="shared" si="53"/>
        <v>0</v>
      </c>
      <c r="AS63" s="168">
        <f t="shared" si="38"/>
        <v>0</v>
      </c>
    </row>
    <row r="64" spans="2:45" outlineLevel="1" x14ac:dyDescent="0.35">
      <c r="B64" s="237" t="s">
        <v>95</v>
      </c>
      <c r="C64" s="64" t="s">
        <v>114</v>
      </c>
      <c r="D64" s="85"/>
      <c r="E64" s="70"/>
      <c r="F64" s="170">
        <f t="shared" si="32"/>
        <v>0</v>
      </c>
      <c r="G64" s="70"/>
      <c r="H64" s="170">
        <f t="shared" si="39"/>
        <v>0</v>
      </c>
      <c r="I64" s="70"/>
      <c r="J64" s="170">
        <f t="shared" si="40"/>
        <v>0</v>
      </c>
      <c r="K64" s="70"/>
      <c r="L64" s="170">
        <f t="shared" si="33"/>
        <v>0</v>
      </c>
      <c r="M64" s="167">
        <f t="shared" si="34"/>
        <v>0</v>
      </c>
      <c r="N64" s="168">
        <f t="shared" si="35"/>
        <v>0</v>
      </c>
      <c r="P64" s="172">
        <f>'Μέση ετήσια κατανάλωση'!$F32*Πελάτες!U62</f>
        <v>0</v>
      </c>
      <c r="Q64" s="6"/>
      <c r="R64" s="140">
        <f t="shared" si="41"/>
        <v>0</v>
      </c>
      <c r="S64" s="185">
        <f t="shared" si="36"/>
        <v>0</v>
      </c>
      <c r="T64" s="172">
        <f>'Μέση ετήσια κατανάλωση'!$F32*Πελάτες!X62</f>
        <v>0</v>
      </c>
      <c r="U64" s="140">
        <f>'Μέση ετήσια κατανάλωση'!$G32*(Πελάτες!V62-Πελάτες!$P62)</f>
        <v>0</v>
      </c>
      <c r="V64" s="140">
        <f t="shared" si="42"/>
        <v>0</v>
      </c>
      <c r="W64" s="6"/>
      <c r="X64" s="140">
        <f t="shared" si="43"/>
        <v>0</v>
      </c>
      <c r="Y64" s="170">
        <f t="shared" si="37"/>
        <v>0</v>
      </c>
      <c r="Z64" s="172">
        <f>'Μέση ετήσια κατανάλωση'!$F32*Πελάτες!AA62</f>
        <v>8</v>
      </c>
      <c r="AA64" s="140">
        <f>'Μέση ετήσια κατανάλωση'!$G32*(Πελάτες!Y62-Πελάτες!$P62)</f>
        <v>0</v>
      </c>
      <c r="AB64" s="140">
        <f t="shared" si="44"/>
        <v>8</v>
      </c>
      <c r="AC64" s="6"/>
      <c r="AD64" s="140">
        <f t="shared" si="45"/>
        <v>8</v>
      </c>
      <c r="AE64" s="170">
        <f t="shared" si="46"/>
        <v>0</v>
      </c>
      <c r="AF64" s="172">
        <f>'Μέση ετήσια κατανάλωση'!$F32*Πελάτες!AD62</f>
        <v>12</v>
      </c>
      <c r="AG64" s="140">
        <f>'Μέση ετήσια κατανάλωση'!$G32*(Πελάτες!AB62-Πελάτες!$P62)</f>
        <v>40</v>
      </c>
      <c r="AH64" s="140">
        <f t="shared" si="47"/>
        <v>52</v>
      </c>
      <c r="AI64" s="6"/>
      <c r="AJ64" s="140">
        <f t="shared" si="48"/>
        <v>52</v>
      </c>
      <c r="AK64" s="170">
        <f t="shared" si="49"/>
        <v>5.5</v>
      </c>
      <c r="AL64" s="172">
        <f>'Μέση ετήσια κατανάλωση'!$F32*Πελάτες!AG62</f>
        <v>12</v>
      </c>
      <c r="AM64" s="140">
        <f>'Μέση ετήσια κατανάλωση'!$G32*(Πελάτες!AE62-Πελάτες!$P62)</f>
        <v>100</v>
      </c>
      <c r="AN64" s="140">
        <f t="shared" si="50"/>
        <v>112</v>
      </c>
      <c r="AO64" s="6"/>
      <c r="AP64" s="140">
        <f t="shared" si="51"/>
        <v>112</v>
      </c>
      <c r="AQ64" s="170">
        <f t="shared" si="52"/>
        <v>1.1538461538461537</v>
      </c>
      <c r="AR64" s="167">
        <f t="shared" si="53"/>
        <v>172</v>
      </c>
      <c r="AS64" s="168">
        <f t="shared" si="38"/>
        <v>0</v>
      </c>
    </row>
    <row r="65" spans="2:48" outlineLevel="1" x14ac:dyDescent="0.35">
      <c r="B65" s="237" t="s">
        <v>96</v>
      </c>
      <c r="C65" s="64" t="s">
        <v>114</v>
      </c>
      <c r="D65" s="85"/>
      <c r="E65" s="70"/>
      <c r="F65" s="170">
        <f t="shared" si="32"/>
        <v>0</v>
      </c>
      <c r="G65" s="70"/>
      <c r="H65" s="170">
        <f t="shared" si="39"/>
        <v>0</v>
      </c>
      <c r="I65" s="70"/>
      <c r="J65" s="170">
        <f t="shared" si="40"/>
        <v>0</v>
      </c>
      <c r="K65" s="70"/>
      <c r="L65" s="170">
        <f t="shared" si="33"/>
        <v>0</v>
      </c>
      <c r="M65" s="167">
        <f t="shared" si="34"/>
        <v>0</v>
      </c>
      <c r="N65" s="168">
        <f t="shared" si="35"/>
        <v>0</v>
      </c>
      <c r="P65" s="172">
        <f>'Μέση ετήσια κατανάλωση'!$F33*Πελάτες!U63</f>
        <v>0</v>
      </c>
      <c r="Q65" s="6"/>
      <c r="R65" s="140">
        <f t="shared" si="41"/>
        <v>0</v>
      </c>
      <c r="S65" s="185">
        <f t="shared" si="36"/>
        <v>0</v>
      </c>
      <c r="T65" s="172">
        <f>'Μέση ετήσια κατανάλωση'!$F33*Πελάτες!X63</f>
        <v>0</v>
      </c>
      <c r="U65" s="140">
        <f>'Μέση ετήσια κατανάλωση'!$G33*(Πελάτες!V63-Πελάτες!$P63)</f>
        <v>0</v>
      </c>
      <c r="V65" s="140">
        <f t="shared" si="42"/>
        <v>0</v>
      </c>
      <c r="W65" s="6"/>
      <c r="X65" s="140">
        <f t="shared" si="43"/>
        <v>0</v>
      </c>
      <c r="Y65" s="170">
        <f t="shared" si="37"/>
        <v>0</v>
      </c>
      <c r="Z65" s="172">
        <f>'Μέση ετήσια κατανάλωση'!$F33*Πελάτες!AA63</f>
        <v>0</v>
      </c>
      <c r="AA65" s="140">
        <f>'Μέση ετήσια κατανάλωση'!$G33*(Πελάτες!Y63-Πελάτες!$P63)</f>
        <v>0</v>
      </c>
      <c r="AB65" s="140">
        <f t="shared" si="44"/>
        <v>0</v>
      </c>
      <c r="AC65" s="6"/>
      <c r="AD65" s="140">
        <f t="shared" si="45"/>
        <v>0</v>
      </c>
      <c r="AE65" s="170">
        <f t="shared" si="46"/>
        <v>0</v>
      </c>
      <c r="AF65" s="172">
        <f>'Μέση ετήσια κατανάλωση'!$F33*Πελάτες!AD63</f>
        <v>0</v>
      </c>
      <c r="AG65" s="140">
        <f>'Μέση ετήσια κατανάλωση'!$G33*(Πελάτες!AB63-Πελάτες!$P63)</f>
        <v>0</v>
      </c>
      <c r="AH65" s="140">
        <f t="shared" si="47"/>
        <v>0</v>
      </c>
      <c r="AI65" s="6"/>
      <c r="AJ65" s="140">
        <f t="shared" si="48"/>
        <v>0</v>
      </c>
      <c r="AK65" s="170">
        <f t="shared" si="49"/>
        <v>0</v>
      </c>
      <c r="AL65" s="172">
        <f>'Μέση ετήσια κατανάλωση'!$F33*Πελάτες!AG63</f>
        <v>0</v>
      </c>
      <c r="AM65" s="140">
        <f>'Μέση ετήσια κατανάλωση'!$G33*(Πελάτες!AE63-Πελάτες!$P63)</f>
        <v>0</v>
      </c>
      <c r="AN65" s="140">
        <f t="shared" si="50"/>
        <v>0</v>
      </c>
      <c r="AO65" s="6"/>
      <c r="AP65" s="140">
        <f t="shared" si="51"/>
        <v>0</v>
      </c>
      <c r="AQ65" s="170">
        <f t="shared" si="52"/>
        <v>0</v>
      </c>
      <c r="AR65" s="167">
        <f t="shared" si="53"/>
        <v>0</v>
      </c>
      <c r="AS65" s="168">
        <f t="shared" si="38"/>
        <v>0</v>
      </c>
    </row>
    <row r="66" spans="2:48" outlineLevel="1" x14ac:dyDescent="0.35">
      <c r="B66" s="236" t="s">
        <v>97</v>
      </c>
      <c r="C66" s="64" t="s">
        <v>114</v>
      </c>
      <c r="D66" s="85"/>
      <c r="E66" s="70"/>
      <c r="F66" s="170">
        <f t="shared" si="32"/>
        <v>0</v>
      </c>
      <c r="G66" s="70"/>
      <c r="H66" s="170">
        <f t="shared" si="39"/>
        <v>0</v>
      </c>
      <c r="I66" s="70"/>
      <c r="J66" s="170">
        <f t="shared" si="40"/>
        <v>0</v>
      </c>
      <c r="K66" s="70"/>
      <c r="L66" s="170">
        <f t="shared" si="33"/>
        <v>0</v>
      </c>
      <c r="M66" s="167">
        <f t="shared" si="34"/>
        <v>0</v>
      </c>
      <c r="N66" s="168">
        <f t="shared" si="35"/>
        <v>0</v>
      </c>
      <c r="P66" s="172">
        <f>'Μέση ετήσια κατανάλωση'!$F34*Πελάτες!U64</f>
        <v>0</v>
      </c>
      <c r="Q66" s="6"/>
      <c r="R66" s="140">
        <f t="shared" si="41"/>
        <v>0</v>
      </c>
      <c r="S66" s="185">
        <f t="shared" si="36"/>
        <v>0</v>
      </c>
      <c r="T66" s="172">
        <f>'Μέση ετήσια κατανάλωση'!$F34*Πελάτες!X64</f>
        <v>0</v>
      </c>
      <c r="U66" s="140">
        <f>'Μέση ετήσια κατανάλωση'!$G34*(Πελάτες!V64-Πελάτες!$P64)</f>
        <v>0</v>
      </c>
      <c r="V66" s="140">
        <f t="shared" si="42"/>
        <v>0</v>
      </c>
      <c r="W66" s="6"/>
      <c r="X66" s="140">
        <f t="shared" si="43"/>
        <v>0</v>
      </c>
      <c r="Y66" s="170">
        <f t="shared" si="37"/>
        <v>0</v>
      </c>
      <c r="Z66" s="172">
        <f>'Μέση ετήσια κατανάλωση'!$F34*Πελάτες!AA64</f>
        <v>0</v>
      </c>
      <c r="AA66" s="140">
        <f>'Μέση ετήσια κατανάλωση'!$G34*(Πελάτες!Y64-Πελάτες!$P64)</f>
        <v>0</v>
      </c>
      <c r="AB66" s="140">
        <f t="shared" si="44"/>
        <v>0</v>
      </c>
      <c r="AC66" s="6"/>
      <c r="AD66" s="140">
        <f t="shared" si="45"/>
        <v>0</v>
      </c>
      <c r="AE66" s="170">
        <f t="shared" si="46"/>
        <v>0</v>
      </c>
      <c r="AF66" s="172">
        <f>'Μέση ετήσια κατανάλωση'!$F34*Πελάτες!AD64</f>
        <v>0</v>
      </c>
      <c r="AG66" s="140">
        <f>'Μέση ετήσια κατανάλωση'!$G34*(Πελάτες!AB64-Πελάτες!$P64)</f>
        <v>0</v>
      </c>
      <c r="AH66" s="140">
        <f t="shared" si="47"/>
        <v>0</v>
      </c>
      <c r="AI66" s="6"/>
      <c r="AJ66" s="140">
        <f t="shared" si="48"/>
        <v>0</v>
      </c>
      <c r="AK66" s="170">
        <f t="shared" si="49"/>
        <v>0</v>
      </c>
      <c r="AL66" s="172">
        <f>'Μέση ετήσια κατανάλωση'!$F34*Πελάτες!AG64</f>
        <v>0</v>
      </c>
      <c r="AM66" s="140">
        <f>'Μέση ετήσια κατανάλωση'!$G34*(Πελάτες!AE64-Πελάτες!$P64)</f>
        <v>0</v>
      </c>
      <c r="AN66" s="140">
        <f t="shared" si="50"/>
        <v>0</v>
      </c>
      <c r="AO66" s="6"/>
      <c r="AP66" s="140">
        <f t="shared" si="51"/>
        <v>0</v>
      </c>
      <c r="AQ66" s="170">
        <f t="shared" si="52"/>
        <v>0</v>
      </c>
      <c r="AR66" s="167">
        <f t="shared" si="53"/>
        <v>0</v>
      </c>
      <c r="AS66" s="168">
        <f t="shared" si="38"/>
        <v>0</v>
      </c>
    </row>
    <row r="67" spans="2:48" outlineLevel="1" x14ac:dyDescent="0.35">
      <c r="B67" s="237" t="s">
        <v>98</v>
      </c>
      <c r="C67" s="64" t="s">
        <v>114</v>
      </c>
      <c r="D67" s="85"/>
      <c r="E67" s="70"/>
      <c r="F67" s="170">
        <f t="shared" si="32"/>
        <v>0</v>
      </c>
      <c r="G67" s="70"/>
      <c r="H67" s="170">
        <f t="shared" si="39"/>
        <v>0</v>
      </c>
      <c r="I67" s="70"/>
      <c r="J67" s="170">
        <f t="shared" si="40"/>
        <v>0</v>
      </c>
      <c r="K67" s="70"/>
      <c r="L67" s="170">
        <f t="shared" si="33"/>
        <v>0</v>
      </c>
      <c r="M67" s="167">
        <f t="shared" si="34"/>
        <v>0</v>
      </c>
      <c r="N67" s="168">
        <f t="shared" si="35"/>
        <v>0</v>
      </c>
      <c r="P67" s="172">
        <f>'Μέση ετήσια κατανάλωση'!$F35*Πελάτες!U65</f>
        <v>20</v>
      </c>
      <c r="Q67" s="6"/>
      <c r="R67" s="140">
        <f t="shared" si="41"/>
        <v>20</v>
      </c>
      <c r="S67" s="185">
        <f t="shared" si="36"/>
        <v>0</v>
      </c>
      <c r="T67" s="172">
        <f>'Μέση ετήσια κατανάλωση'!$F35*Πελάτες!X65</f>
        <v>84</v>
      </c>
      <c r="U67" s="140">
        <f>'Μέση ετήσια κατανάλωση'!$G35*(Πελάτες!V65-Πελάτες!$P65)</f>
        <v>100</v>
      </c>
      <c r="V67" s="140">
        <f t="shared" si="42"/>
        <v>184</v>
      </c>
      <c r="W67" s="6"/>
      <c r="X67" s="140">
        <f t="shared" si="43"/>
        <v>184</v>
      </c>
      <c r="Y67" s="170">
        <f t="shared" si="37"/>
        <v>8.1999999999999993</v>
      </c>
      <c r="Z67" s="172">
        <f>'Μέση ετήσια κατανάλωση'!$F35*Πελάτες!AA65</f>
        <v>88</v>
      </c>
      <c r="AA67" s="140">
        <f>'Μέση ετήσια κατανάλωση'!$G35*(Πελάτες!Y65-Πελάτες!$P65)</f>
        <v>520</v>
      </c>
      <c r="AB67" s="140">
        <f t="shared" si="44"/>
        <v>608</v>
      </c>
      <c r="AC67" s="6"/>
      <c r="AD67" s="140">
        <f t="shared" si="45"/>
        <v>608</v>
      </c>
      <c r="AE67" s="170">
        <f t="shared" si="46"/>
        <v>2.3043478260869565</v>
      </c>
      <c r="AF67" s="172">
        <f>'Μέση ετήσια κατανάλωση'!$F35*Πελάτες!AD65</f>
        <v>16</v>
      </c>
      <c r="AG67" s="140">
        <f>'Μέση ετήσια κατανάλωση'!$G35*(Πελάτες!AB65-Πελάτες!$P65)</f>
        <v>960</v>
      </c>
      <c r="AH67" s="140">
        <f t="shared" si="47"/>
        <v>976</v>
      </c>
      <c r="AI67" s="6"/>
      <c r="AJ67" s="140">
        <f t="shared" si="48"/>
        <v>976</v>
      </c>
      <c r="AK67" s="170">
        <f t="shared" si="49"/>
        <v>0.60526315789473684</v>
      </c>
      <c r="AL67" s="172">
        <f>'Μέση ετήσια κατανάλωση'!$F35*Πελάτες!AG65</f>
        <v>8</v>
      </c>
      <c r="AM67" s="140">
        <f>'Μέση ετήσια κατανάλωση'!$G35*(Πελάτες!AE65-Πελάτες!$P65)</f>
        <v>1040</v>
      </c>
      <c r="AN67" s="140">
        <f t="shared" si="50"/>
        <v>1048</v>
      </c>
      <c r="AO67" s="6"/>
      <c r="AP67" s="140">
        <f t="shared" si="51"/>
        <v>1048</v>
      </c>
      <c r="AQ67" s="170">
        <f t="shared" si="52"/>
        <v>7.3770491803278687E-2</v>
      </c>
      <c r="AR67" s="167">
        <f t="shared" si="53"/>
        <v>2836</v>
      </c>
      <c r="AS67" s="168">
        <f t="shared" si="38"/>
        <v>1.6904989181082275</v>
      </c>
    </row>
    <row r="68" spans="2:48" ht="15" customHeight="1" outlineLevel="1" x14ac:dyDescent="0.35">
      <c r="B68" s="50" t="s">
        <v>138</v>
      </c>
      <c r="C68" s="47" t="s">
        <v>114</v>
      </c>
      <c r="D68" s="187">
        <f>SUM(D46:D67)</f>
        <v>0</v>
      </c>
      <c r="E68" s="187">
        <f>SUM(E46:E67)</f>
        <v>0</v>
      </c>
      <c r="F68" s="186">
        <f>IFERROR((E68-D68)/D68,0)</f>
        <v>0</v>
      </c>
      <c r="G68" s="187">
        <f>SUM(G46:G67)</f>
        <v>0</v>
      </c>
      <c r="H68" s="186">
        <f t="shared" ref="H68" si="54">IFERROR((G68-E68)/E68,0)</f>
        <v>0</v>
      </c>
      <c r="I68" s="187">
        <f>SUM(I46:I67)</f>
        <v>0</v>
      </c>
      <c r="J68" s="186">
        <f t="shared" ref="J68" si="55">IFERROR((I68-G68)/G68,0)</f>
        <v>0</v>
      </c>
      <c r="K68" s="187">
        <f>SUM(K46:K67)</f>
        <v>0</v>
      </c>
      <c r="L68" s="186">
        <f t="shared" si="33"/>
        <v>0</v>
      </c>
      <c r="M68" s="187">
        <f>SUM(M46:M67)</f>
        <v>0</v>
      </c>
      <c r="N68" s="180">
        <f t="shared" si="35"/>
        <v>0</v>
      </c>
      <c r="P68" s="187">
        <f>SUM(P46:P67)</f>
        <v>392</v>
      </c>
      <c r="Q68" s="187">
        <f>SUM(Q46:Q67)</f>
        <v>0</v>
      </c>
      <c r="R68" s="187">
        <f>SUM(R46:R67)</f>
        <v>392</v>
      </c>
      <c r="S68" s="169">
        <f>IFERROR((R68-K68)/K68,0)</f>
        <v>0</v>
      </c>
      <c r="T68" s="187">
        <f>SUM(T46:T67)</f>
        <v>240</v>
      </c>
      <c r="U68" s="187">
        <f>SUM(U46:U67)</f>
        <v>1960</v>
      </c>
      <c r="V68" s="187">
        <f>SUM(V46:V67)</f>
        <v>2200</v>
      </c>
      <c r="W68" s="187">
        <f>SUM(W46:W67)</f>
        <v>0</v>
      </c>
      <c r="X68" s="187">
        <f>SUM(X46:X67)</f>
        <v>2200</v>
      </c>
      <c r="Y68" s="186">
        <f>IFERROR((X68-R68)/R68,0)</f>
        <v>4.6122448979591839</v>
      </c>
      <c r="Z68" s="187">
        <f>SUM(Z46:Z67)</f>
        <v>288</v>
      </c>
      <c r="AA68" s="187">
        <f>SUM(AA46:AA67)</f>
        <v>3160</v>
      </c>
      <c r="AB68" s="187">
        <f>SUM(AB46:AB67)</f>
        <v>3448</v>
      </c>
      <c r="AC68" s="187">
        <f>SUM(AC46:AC67)</f>
        <v>0</v>
      </c>
      <c r="AD68" s="187">
        <f>SUM(AD46:AD67)</f>
        <v>3448</v>
      </c>
      <c r="AE68" s="169">
        <f>IFERROR((AD68-X68)/X68,0)</f>
        <v>0.56727272727272726</v>
      </c>
      <c r="AF68" s="187">
        <f>SUM(AF46:AF67)</f>
        <v>100</v>
      </c>
      <c r="AG68" s="187">
        <f>SUM(AG46:AG67)</f>
        <v>4600</v>
      </c>
      <c r="AH68" s="187">
        <f>SUM(AH46:AH67)</f>
        <v>4700</v>
      </c>
      <c r="AI68" s="187">
        <f>SUM(AI46:AI67)</f>
        <v>0</v>
      </c>
      <c r="AJ68" s="187">
        <f>SUM(AJ46:AJ67)</f>
        <v>4700</v>
      </c>
      <c r="AK68" s="169">
        <f t="shared" ref="AK68" si="56">IFERROR((AJ68-AD68)/AD68,0)</f>
        <v>0.36310904872389793</v>
      </c>
      <c r="AL68" s="187">
        <f>SUM(AL46:AL67)</f>
        <v>68</v>
      </c>
      <c r="AM68" s="187">
        <f>SUM(AM46:AM67)</f>
        <v>5100</v>
      </c>
      <c r="AN68" s="187">
        <f>SUM(AN46:AN67)</f>
        <v>5168</v>
      </c>
      <c r="AO68" s="187">
        <f>SUM(AO46:AO67)</f>
        <v>0</v>
      </c>
      <c r="AP68" s="187">
        <f>SUM(AP46:AP67)</f>
        <v>5168</v>
      </c>
      <c r="AQ68" s="169">
        <f>IFERROR((AP68-AJ68)/AJ68,0)</f>
        <v>9.957446808510638E-2</v>
      </c>
      <c r="AR68" s="187">
        <f>SUM(AR46:AR67)</f>
        <v>15908</v>
      </c>
      <c r="AS68" s="168">
        <f>IFERROR((AP68/R68)^(1/4)-1,0)</f>
        <v>0.90550068614440815</v>
      </c>
    </row>
    <row r="69" spans="2:48" ht="15" customHeight="1" x14ac:dyDescent="0.35"/>
    <row r="70" spans="2:48" ht="15.5" x14ac:dyDescent="0.35">
      <c r="B70" s="296" t="s">
        <v>108</v>
      </c>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row>
    <row r="71" spans="2:48" ht="5.5" customHeight="1" outlineLevel="1" x14ac:dyDescent="0.35">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row>
    <row r="72" spans="2:48" outlineLevel="1" x14ac:dyDescent="0.35">
      <c r="B72" s="330"/>
      <c r="C72" s="339" t="s">
        <v>105</v>
      </c>
      <c r="D72" s="312" t="s">
        <v>131</v>
      </c>
      <c r="E72" s="314"/>
      <c r="F72" s="314"/>
      <c r="G72" s="314"/>
      <c r="H72" s="314"/>
      <c r="I72" s="314"/>
      <c r="J72" s="314"/>
      <c r="K72" s="314"/>
      <c r="L72" s="313"/>
      <c r="M72" s="318" t="str">
        <f xml:space="preserve"> D73&amp;" - "&amp;K73</f>
        <v>2019 - 2023</v>
      </c>
      <c r="N72" s="333"/>
      <c r="P72" s="312" t="s">
        <v>132</v>
      </c>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3"/>
    </row>
    <row r="73" spans="2:48" outlineLevel="1" x14ac:dyDescent="0.35">
      <c r="B73" s="331"/>
      <c r="C73" s="339"/>
      <c r="D73" s="83">
        <f>$C$3-5</f>
        <v>2019</v>
      </c>
      <c r="E73" s="312">
        <f>$C$3-4</f>
        <v>2020</v>
      </c>
      <c r="F73" s="313"/>
      <c r="G73" s="312">
        <f>$C$3-3</f>
        <v>2021</v>
      </c>
      <c r="H73" s="313"/>
      <c r="I73" s="312">
        <f>$C$3-2</f>
        <v>2022</v>
      </c>
      <c r="J73" s="313"/>
      <c r="K73" s="312">
        <f>$C$3-1</f>
        <v>2023</v>
      </c>
      <c r="L73" s="313"/>
      <c r="M73" s="320"/>
      <c r="N73" s="334"/>
      <c r="P73" s="346">
        <f>$C$3</f>
        <v>2024</v>
      </c>
      <c r="Q73" s="347"/>
      <c r="R73" s="347"/>
      <c r="S73" s="351"/>
      <c r="T73" s="346">
        <f>$C$3+1</f>
        <v>2025</v>
      </c>
      <c r="U73" s="347"/>
      <c r="V73" s="347"/>
      <c r="W73" s="347"/>
      <c r="X73" s="347"/>
      <c r="Y73" s="351"/>
      <c r="Z73" s="312">
        <f>$C$3+2</f>
        <v>2026</v>
      </c>
      <c r="AA73" s="314"/>
      <c r="AB73" s="314"/>
      <c r="AC73" s="314"/>
      <c r="AD73" s="314"/>
      <c r="AE73" s="313"/>
      <c r="AF73" s="312">
        <f>$C$3+3</f>
        <v>2027</v>
      </c>
      <c r="AG73" s="314"/>
      <c r="AH73" s="314"/>
      <c r="AI73" s="314"/>
      <c r="AJ73" s="314"/>
      <c r="AK73" s="313"/>
      <c r="AL73" s="312">
        <f>$C$3+4</f>
        <v>2028</v>
      </c>
      <c r="AM73" s="314"/>
      <c r="AN73" s="314"/>
      <c r="AO73" s="314"/>
      <c r="AP73" s="314"/>
      <c r="AQ73" s="313"/>
      <c r="AR73" s="316" t="str">
        <f>P73&amp;" - "&amp;AL73</f>
        <v>2024 - 2028</v>
      </c>
      <c r="AS73" s="335"/>
    </row>
    <row r="74" spans="2:48" ht="15" customHeight="1" outlineLevel="1" x14ac:dyDescent="0.35">
      <c r="B74" s="331"/>
      <c r="C74" s="339"/>
      <c r="D74" s="363" t="s">
        <v>190</v>
      </c>
      <c r="E74" s="354" t="s">
        <v>190</v>
      </c>
      <c r="F74" s="361" t="s">
        <v>135</v>
      </c>
      <c r="G74" s="354" t="s">
        <v>190</v>
      </c>
      <c r="H74" s="361" t="s">
        <v>135</v>
      </c>
      <c r="I74" s="354" t="s">
        <v>190</v>
      </c>
      <c r="J74" s="359" t="s">
        <v>135</v>
      </c>
      <c r="K74" s="354" t="s">
        <v>190</v>
      </c>
      <c r="L74" s="359" t="s">
        <v>135</v>
      </c>
      <c r="M74" s="354" t="s">
        <v>126</v>
      </c>
      <c r="N74" s="357" t="s">
        <v>136</v>
      </c>
      <c r="P74" s="354" t="str">
        <f>"Διανεμόμενες ποσότητες σε πελάτες που συνδέθηκαν το "&amp;P73</f>
        <v>Διανεμόμενες ποσότητες σε πελάτες που συνδέθηκαν το 2024</v>
      </c>
      <c r="Q74" s="348" t="s">
        <v>191</v>
      </c>
      <c r="R74" s="348" t="s">
        <v>192</v>
      </c>
      <c r="S74" s="356" t="s">
        <v>135</v>
      </c>
      <c r="T74" s="346" t="s">
        <v>193</v>
      </c>
      <c r="U74" s="347"/>
      <c r="V74" s="347"/>
      <c r="W74" s="348" t="s">
        <v>191</v>
      </c>
      <c r="X74" s="348" t="s">
        <v>192</v>
      </c>
      <c r="Y74" s="351" t="s">
        <v>135</v>
      </c>
      <c r="Z74" s="346" t="s">
        <v>193</v>
      </c>
      <c r="AA74" s="347"/>
      <c r="AB74" s="347"/>
      <c r="AC74" s="348" t="s">
        <v>191</v>
      </c>
      <c r="AD74" s="348" t="s">
        <v>192</v>
      </c>
      <c r="AE74" s="351" t="s">
        <v>135</v>
      </c>
      <c r="AF74" s="346" t="s">
        <v>193</v>
      </c>
      <c r="AG74" s="347"/>
      <c r="AH74" s="347"/>
      <c r="AI74" s="348" t="s">
        <v>191</v>
      </c>
      <c r="AJ74" s="348" t="s">
        <v>192</v>
      </c>
      <c r="AK74" s="351" t="s">
        <v>135</v>
      </c>
      <c r="AL74" s="346" t="s">
        <v>193</v>
      </c>
      <c r="AM74" s="347"/>
      <c r="AN74" s="347"/>
      <c r="AO74" s="348" t="s">
        <v>191</v>
      </c>
      <c r="AP74" s="348" t="s">
        <v>192</v>
      </c>
      <c r="AQ74" s="351" t="s">
        <v>135</v>
      </c>
      <c r="AR74" s="352" t="s">
        <v>126</v>
      </c>
      <c r="AS74" s="349" t="s">
        <v>136</v>
      </c>
    </row>
    <row r="75" spans="2:48" ht="58" outlineLevel="1" x14ac:dyDescent="0.35">
      <c r="B75" s="332"/>
      <c r="C75" s="339"/>
      <c r="D75" s="364"/>
      <c r="E75" s="355"/>
      <c r="F75" s="362"/>
      <c r="G75" s="355"/>
      <c r="H75" s="362"/>
      <c r="I75" s="355"/>
      <c r="J75" s="360"/>
      <c r="K75" s="355"/>
      <c r="L75" s="360"/>
      <c r="M75" s="355"/>
      <c r="N75" s="358"/>
      <c r="P75" s="355"/>
      <c r="Q75" s="348"/>
      <c r="R75" s="348"/>
      <c r="S75" s="356"/>
      <c r="T75" s="124" t="str">
        <f>"Διανεμόμενες ποσότητες σε πελάτες που συνδέθηκαν το "&amp;T73</f>
        <v>Διανεμόμενες ποσότητες σε πελάτες που συνδέθηκαν το 2025</v>
      </c>
      <c r="U75" s="106" t="str">
        <f>"Διανεμόμενες ποσότητες σε πελάτες που συνδέθηκαν το "&amp;P73</f>
        <v>Διανεμόμενες ποσότητες σε πελάτες που συνδέθηκαν το 2024</v>
      </c>
      <c r="V75" s="60" t="s">
        <v>194</v>
      </c>
      <c r="W75" s="348"/>
      <c r="X75" s="348"/>
      <c r="Y75" s="351"/>
      <c r="Z75" s="124" t="str">
        <f>"Διανεμόμενες ποσότητες σε πελάτες που συνδέθηκαν το "&amp;Z73</f>
        <v>Διανεμόμενες ποσότητες σε πελάτες που συνδέθηκαν το 2026</v>
      </c>
      <c r="AA75" s="106" t="str">
        <f>"Διανεμόμενες ποσότητες σε πελάτες που συνδέθηκαν το "&amp;$P$12&amp;" - "&amp;T73</f>
        <v>Διανεμόμενες ποσότητες σε πελάτες που συνδέθηκαν το 2024 - 2025</v>
      </c>
      <c r="AB75" s="60" t="s">
        <v>194</v>
      </c>
      <c r="AC75" s="348"/>
      <c r="AD75" s="348"/>
      <c r="AE75" s="351"/>
      <c r="AF75" s="124" t="str">
        <f>"Διανεμόμενες ποσότητες σε πελάτες που συνδέθηκαν το "&amp;AF73</f>
        <v>Διανεμόμενες ποσότητες σε πελάτες που συνδέθηκαν το 2027</v>
      </c>
      <c r="AG75" s="106" t="str">
        <f>"Διανεμόμενες ποσότητες σε πελάτες που συνδέθηκαν το "&amp;$P$12&amp;" - "&amp;Z73</f>
        <v>Διανεμόμενες ποσότητες σε πελάτες που συνδέθηκαν το 2024 - 2026</v>
      </c>
      <c r="AH75" s="60" t="s">
        <v>194</v>
      </c>
      <c r="AI75" s="348"/>
      <c r="AJ75" s="348"/>
      <c r="AK75" s="351"/>
      <c r="AL75" s="124" t="str">
        <f>"Διανεμόμενες ποσότητες σε πελάτες που συνδέθηκαν το "&amp;AL73</f>
        <v>Διανεμόμενες ποσότητες σε πελάτες που συνδέθηκαν το 2028</v>
      </c>
      <c r="AM75" s="106" t="str">
        <f>"Διανεμόμενες ποσότητες σε πελάτες που συνδέθηκαν το "&amp;$P$12&amp;" - "&amp;AF73</f>
        <v>Διανεμόμενες ποσότητες σε πελάτες που συνδέθηκαν το 2024 - 2027</v>
      </c>
      <c r="AN75" s="60" t="s">
        <v>194</v>
      </c>
      <c r="AO75" s="348"/>
      <c r="AP75" s="348"/>
      <c r="AQ75" s="351"/>
      <c r="AR75" s="353"/>
      <c r="AS75" s="350"/>
    </row>
    <row r="76" spans="2:48" outlineLevel="1" x14ac:dyDescent="0.35">
      <c r="B76" s="236" t="s">
        <v>75</v>
      </c>
      <c r="C76" s="64" t="s">
        <v>114</v>
      </c>
      <c r="D76" s="85"/>
      <c r="E76" s="70"/>
      <c r="F76" s="170">
        <f t="shared" ref="F76:F97" si="57">IFERROR((E76-D76)/D76,0)</f>
        <v>0</v>
      </c>
      <c r="G76" s="70"/>
      <c r="H76" s="170">
        <f>IFERROR((G76-E76)/E76,0)</f>
        <v>0</v>
      </c>
      <c r="I76" s="70"/>
      <c r="J76" s="170">
        <f>IFERROR((I76-G76)/G76,0)</f>
        <v>0</v>
      </c>
      <c r="K76" s="70"/>
      <c r="L76" s="170">
        <f t="shared" ref="L76:L98" si="58">IFERROR((K76-I76)/I76,0)</f>
        <v>0</v>
      </c>
      <c r="M76" s="167">
        <f t="shared" ref="M76:M97" si="59">D76+E76+G76+I76+K76</f>
        <v>0</v>
      </c>
      <c r="N76" s="168">
        <f t="shared" ref="N76:N98" si="60">IFERROR((K76/D76)^(1/4)-1,0)</f>
        <v>0</v>
      </c>
      <c r="P76" s="172">
        <f>'Μέση ετήσια κατανάλωση'!$F43*Πελάτες!U74</f>
        <v>0</v>
      </c>
      <c r="Q76" s="6"/>
      <c r="R76" s="140">
        <f>P76+Q76</f>
        <v>0</v>
      </c>
      <c r="S76" s="185">
        <f t="shared" ref="S76:S97" si="61">IFERROR((R76-K76)/K76,0)</f>
        <v>0</v>
      </c>
      <c r="T76" s="172">
        <f>'Μέση ετήσια κατανάλωση'!$F43*Πελάτες!X74</f>
        <v>0</v>
      </c>
      <c r="U76" s="140">
        <f>'Μέση ετήσια κατανάλωση'!$G43*(Πελάτες!V74-Πελάτες!$P74)</f>
        <v>0</v>
      </c>
      <c r="V76" s="140">
        <f>T76+U76</f>
        <v>0</v>
      </c>
      <c r="W76" s="6"/>
      <c r="X76" s="140">
        <f>V76+W76</f>
        <v>0</v>
      </c>
      <c r="Y76" s="170">
        <f t="shared" ref="Y76:Y97" si="62">IFERROR((X76-R76)/R76,0)</f>
        <v>0</v>
      </c>
      <c r="Z76" s="172">
        <f>'Μέση ετήσια κατανάλωση'!$F43*Πελάτες!AA74</f>
        <v>0</v>
      </c>
      <c r="AA76" s="140">
        <f>'Μέση ετήσια κατανάλωση'!$G43*(Πελάτες!Y74-Πελάτες!$P74)</f>
        <v>0</v>
      </c>
      <c r="AB76" s="140">
        <f>Z76+AA76</f>
        <v>0</v>
      </c>
      <c r="AC76" s="6"/>
      <c r="AD76" s="140">
        <f>AB76+AC76</f>
        <v>0</v>
      </c>
      <c r="AE76" s="170">
        <f>IFERROR((AD76-X76)/X76,0)</f>
        <v>0</v>
      </c>
      <c r="AF76" s="172">
        <f>'Μέση ετήσια κατανάλωση'!$F43*Πελάτες!AD74</f>
        <v>0</v>
      </c>
      <c r="AG76" s="140">
        <f>'Μέση ετήσια κατανάλωση'!$G43*(Πελάτες!AB74-Πελάτες!$P74)</f>
        <v>0</v>
      </c>
      <c r="AH76" s="140">
        <f>AF76+AG76</f>
        <v>0</v>
      </c>
      <c r="AI76" s="6"/>
      <c r="AJ76" s="140">
        <f>AH76+AI76</f>
        <v>0</v>
      </c>
      <c r="AK76" s="170">
        <f>IFERROR((AJ76-AD76)/AD76,0)</f>
        <v>0</v>
      </c>
      <c r="AL76" s="172">
        <f>'Μέση ετήσια κατανάλωση'!$F43*Πελάτες!AG74</f>
        <v>0</v>
      </c>
      <c r="AM76" s="140">
        <f>'Μέση ετήσια κατανάλωση'!$G43*(Πελάτες!AE74-Πελάτες!$P74)</f>
        <v>0</v>
      </c>
      <c r="AN76" s="140">
        <f>AL76+AM76</f>
        <v>0</v>
      </c>
      <c r="AO76" s="6"/>
      <c r="AP76" s="140">
        <f>AN76+AO76</f>
        <v>0</v>
      </c>
      <c r="AQ76" s="170">
        <f>IFERROR((AP76-AJ76)/AJ76,0)</f>
        <v>0</v>
      </c>
      <c r="AR76" s="167">
        <f t="shared" ref="AR76:AR97" si="63">R76+X76+AD76+AJ76+AP76</f>
        <v>0</v>
      </c>
      <c r="AS76" s="168">
        <f t="shared" ref="AS76:AS97" si="64">IFERROR((AP76/R76)^(1/4)-1,0)</f>
        <v>0</v>
      </c>
    </row>
    <row r="77" spans="2:48" outlineLevel="1" x14ac:dyDescent="0.35">
      <c r="B77" s="237" t="s">
        <v>76</v>
      </c>
      <c r="C77" s="64" t="s">
        <v>114</v>
      </c>
      <c r="D77" s="85"/>
      <c r="E77" s="70"/>
      <c r="F77" s="170">
        <f t="shared" si="57"/>
        <v>0</v>
      </c>
      <c r="G77" s="70"/>
      <c r="H77" s="170">
        <f t="shared" ref="H77:H97" si="65">IFERROR((G77-E77)/E77,0)</f>
        <v>0</v>
      </c>
      <c r="I77" s="70"/>
      <c r="J77" s="170">
        <f t="shared" ref="J77:J97" si="66">IFERROR((I77-G77)/G77,0)</f>
        <v>0</v>
      </c>
      <c r="K77" s="70"/>
      <c r="L77" s="170">
        <f t="shared" si="58"/>
        <v>0</v>
      </c>
      <c r="M77" s="167">
        <f t="shared" si="59"/>
        <v>0</v>
      </c>
      <c r="N77" s="168">
        <f t="shared" si="60"/>
        <v>0</v>
      </c>
      <c r="P77" s="172">
        <f>'Μέση ετήσια κατανάλωση'!$F44*Πελάτες!U75</f>
        <v>1156.8000000000002</v>
      </c>
      <c r="Q77" s="6"/>
      <c r="R77" s="140">
        <f t="shared" ref="R77:R97" si="67">P77+Q77</f>
        <v>1156.8000000000002</v>
      </c>
      <c r="S77" s="185">
        <f t="shared" si="61"/>
        <v>0</v>
      </c>
      <c r="T77" s="172">
        <f>'Μέση ετήσια κατανάλωση'!$F44*Πελάτες!X75</f>
        <v>3436.8000000000006</v>
      </c>
      <c r="U77" s="140">
        <f>'Μέση ετήσια κατανάλωση'!$G44*(Πελάτες!V75-Πελάτες!$P75)</f>
        <v>5784</v>
      </c>
      <c r="V77" s="140">
        <f t="shared" ref="V77:V97" si="68">T77+U77</f>
        <v>9220.8000000000011</v>
      </c>
      <c r="W77" s="6"/>
      <c r="X77" s="140">
        <f t="shared" ref="X77:X97" si="69">V77+W77</f>
        <v>9220.8000000000011</v>
      </c>
      <c r="Y77" s="170">
        <f t="shared" si="62"/>
        <v>6.9709543568464731</v>
      </c>
      <c r="Z77" s="172">
        <f>'Μέση ετήσια κατανάλωση'!$F44*Πελάτες!AA75</f>
        <v>3664.8000000000006</v>
      </c>
      <c r="AA77" s="140">
        <f>'Μέση ετήσια κατανάλωση'!$G44*(Πελάτες!Y75-Πελάτες!$P75)</f>
        <v>22968</v>
      </c>
      <c r="AB77" s="140">
        <f t="shared" ref="AB77:AB97" si="70">Z77+AA77</f>
        <v>26632.799999999999</v>
      </c>
      <c r="AC77" s="6"/>
      <c r="AD77" s="140">
        <f t="shared" ref="AD77:AD97" si="71">AB77+AC77</f>
        <v>26632.799999999999</v>
      </c>
      <c r="AE77" s="170">
        <f t="shared" ref="AE77:AE97" si="72">IFERROR((AD77-X77)/X77,0)</f>
        <v>1.8883394065590835</v>
      </c>
      <c r="AF77" s="172">
        <f>'Μέση ετήσια κατανάλωση'!$F44*Πελάτες!AD75</f>
        <v>1418.4000000000003</v>
      </c>
      <c r="AG77" s="140">
        <f>'Μέση ετήσια κατανάλωση'!$G44*(Πελάτες!AB75-Πελάτες!$P75)</f>
        <v>41292</v>
      </c>
      <c r="AH77" s="140">
        <f t="shared" ref="AH77:AH97" si="73">AF77+AG77</f>
        <v>42710.400000000001</v>
      </c>
      <c r="AI77" s="6"/>
      <c r="AJ77" s="140">
        <f t="shared" ref="AJ77:AJ97" si="74">AH77+AI77</f>
        <v>42710.400000000001</v>
      </c>
      <c r="AK77" s="170">
        <f t="shared" ref="AK77:AK97" si="75">IFERROR((AJ77-AD77)/AD77,0)</f>
        <v>0.60367666937010012</v>
      </c>
      <c r="AL77" s="172">
        <f>'Μέση ετήσια κατανάλωση'!$F44*Πελάτες!AG75</f>
        <v>1036.8000000000002</v>
      </c>
      <c r="AM77" s="140">
        <f>'Μέση ετήσια κατανάλωση'!$G44*(Πελάτες!AE75-Πελάτες!$P75)</f>
        <v>48384</v>
      </c>
      <c r="AN77" s="140">
        <f t="shared" ref="AN77:AN97" si="76">AL77+AM77</f>
        <v>49420.800000000003</v>
      </c>
      <c r="AO77" s="6"/>
      <c r="AP77" s="140">
        <f t="shared" ref="AP77:AP97" si="77">AN77+AO77</f>
        <v>49420.800000000003</v>
      </c>
      <c r="AQ77" s="170">
        <f t="shared" ref="AQ77:AQ97" si="78">IFERROR((AP77-AJ77)/AJ77,0)</f>
        <v>0.15711395819285234</v>
      </c>
      <c r="AR77" s="167">
        <f t="shared" si="63"/>
        <v>129141.6</v>
      </c>
      <c r="AS77" s="168">
        <f t="shared" si="64"/>
        <v>1.5566005194872203</v>
      </c>
    </row>
    <row r="78" spans="2:48" outlineLevel="1" x14ac:dyDescent="0.35">
      <c r="B78" s="237" t="s">
        <v>77</v>
      </c>
      <c r="C78" s="64" t="s">
        <v>114</v>
      </c>
      <c r="D78" s="85"/>
      <c r="E78" s="70"/>
      <c r="F78" s="170">
        <f t="shared" si="57"/>
        <v>0</v>
      </c>
      <c r="G78" s="70"/>
      <c r="H78" s="170">
        <f t="shared" si="65"/>
        <v>0</v>
      </c>
      <c r="I78" s="70"/>
      <c r="J78" s="170">
        <f t="shared" si="66"/>
        <v>0</v>
      </c>
      <c r="K78" s="70"/>
      <c r="L78" s="170">
        <f t="shared" si="58"/>
        <v>0</v>
      </c>
      <c r="M78" s="167">
        <f t="shared" si="59"/>
        <v>0</v>
      </c>
      <c r="N78" s="168">
        <f t="shared" si="60"/>
        <v>0</v>
      </c>
      <c r="P78" s="172">
        <f>'Μέση ετήσια κατανάλωση'!$F45*Πελάτες!U76</f>
        <v>0</v>
      </c>
      <c r="Q78" s="6"/>
      <c r="R78" s="140">
        <f t="shared" si="67"/>
        <v>0</v>
      </c>
      <c r="S78" s="185">
        <f t="shared" si="61"/>
        <v>0</v>
      </c>
      <c r="T78" s="172">
        <f>'Μέση ετήσια κατανάλωση'!$F45*Πελάτες!X76</f>
        <v>0</v>
      </c>
      <c r="U78" s="140">
        <f>'Μέση ετήσια κατανάλωση'!$G45*(Πελάτες!V76-Πελάτες!$P76)</f>
        <v>0</v>
      </c>
      <c r="V78" s="140">
        <f t="shared" si="68"/>
        <v>0</v>
      </c>
      <c r="W78" s="6"/>
      <c r="X78" s="140">
        <f t="shared" si="69"/>
        <v>0</v>
      </c>
      <c r="Y78" s="170">
        <f t="shared" si="62"/>
        <v>0</v>
      </c>
      <c r="Z78" s="172">
        <f>'Μέση ετήσια κατανάλωση'!$F45*Πελάτες!AA76</f>
        <v>0</v>
      </c>
      <c r="AA78" s="140">
        <f>'Μέση ετήσια κατανάλωση'!$G45*(Πελάτες!Y76-Πελάτες!$P76)</f>
        <v>0</v>
      </c>
      <c r="AB78" s="140">
        <f t="shared" si="70"/>
        <v>0</v>
      </c>
      <c r="AC78" s="6"/>
      <c r="AD78" s="140">
        <f t="shared" si="71"/>
        <v>0</v>
      </c>
      <c r="AE78" s="170">
        <f t="shared" si="72"/>
        <v>0</v>
      </c>
      <c r="AF78" s="172">
        <f>'Μέση ετήσια κατανάλωση'!$F45*Πελάτες!AD76</f>
        <v>0</v>
      </c>
      <c r="AG78" s="140">
        <f>'Μέση ετήσια κατανάλωση'!$G45*(Πελάτες!AB76-Πελάτες!$P76)</f>
        <v>0</v>
      </c>
      <c r="AH78" s="140">
        <f t="shared" si="73"/>
        <v>0</v>
      </c>
      <c r="AI78" s="6"/>
      <c r="AJ78" s="140">
        <f t="shared" si="74"/>
        <v>0</v>
      </c>
      <c r="AK78" s="170">
        <f t="shared" si="75"/>
        <v>0</v>
      </c>
      <c r="AL78" s="172">
        <f>'Μέση ετήσια κατανάλωση'!$F45*Πελάτες!AG76</f>
        <v>0</v>
      </c>
      <c r="AM78" s="140">
        <f>'Μέση ετήσια κατανάλωση'!$G45*(Πελάτες!AE76-Πελάτες!$P76)</f>
        <v>0</v>
      </c>
      <c r="AN78" s="140">
        <f t="shared" si="76"/>
        <v>0</v>
      </c>
      <c r="AO78" s="6"/>
      <c r="AP78" s="140">
        <f t="shared" si="77"/>
        <v>0</v>
      </c>
      <c r="AQ78" s="170">
        <f t="shared" si="78"/>
        <v>0</v>
      </c>
      <c r="AR78" s="167">
        <f t="shared" si="63"/>
        <v>0</v>
      </c>
      <c r="AS78" s="168">
        <f t="shared" si="64"/>
        <v>0</v>
      </c>
    </row>
    <row r="79" spans="2:48" outlineLevel="1" x14ac:dyDescent="0.35">
      <c r="B79" s="237" t="s">
        <v>78</v>
      </c>
      <c r="C79" s="64" t="s">
        <v>114</v>
      </c>
      <c r="D79" s="85"/>
      <c r="E79" s="70"/>
      <c r="F79" s="170">
        <f t="shared" si="57"/>
        <v>0</v>
      </c>
      <c r="G79" s="70"/>
      <c r="H79" s="170">
        <f t="shared" si="65"/>
        <v>0</v>
      </c>
      <c r="I79" s="70"/>
      <c r="J79" s="170">
        <f t="shared" si="66"/>
        <v>0</v>
      </c>
      <c r="K79" s="70"/>
      <c r="L79" s="170">
        <f t="shared" si="58"/>
        <v>0</v>
      </c>
      <c r="M79" s="167">
        <f t="shared" si="59"/>
        <v>0</v>
      </c>
      <c r="N79" s="168">
        <f t="shared" si="60"/>
        <v>0</v>
      </c>
      <c r="P79" s="172">
        <f>'Μέση ετήσια κατανάλωση'!$F46*Πελάτες!U77</f>
        <v>0</v>
      </c>
      <c r="Q79" s="6"/>
      <c r="R79" s="140">
        <f t="shared" si="67"/>
        <v>0</v>
      </c>
      <c r="S79" s="185">
        <f t="shared" si="61"/>
        <v>0</v>
      </c>
      <c r="T79" s="172">
        <f>'Μέση ετήσια κατανάλωση'!$F46*Πελάτες!X77</f>
        <v>0</v>
      </c>
      <c r="U79" s="140">
        <f>'Μέση ετήσια κατανάλωση'!$G46*(Πελάτες!V77-Πελάτες!$P77)</f>
        <v>0</v>
      </c>
      <c r="V79" s="140">
        <f t="shared" si="68"/>
        <v>0</v>
      </c>
      <c r="W79" s="6"/>
      <c r="X79" s="140">
        <f t="shared" si="69"/>
        <v>0</v>
      </c>
      <c r="Y79" s="170">
        <f t="shared" si="62"/>
        <v>0</v>
      </c>
      <c r="Z79" s="172">
        <f>'Μέση ετήσια κατανάλωση'!$F46*Πελάτες!AA77</f>
        <v>0</v>
      </c>
      <c r="AA79" s="140">
        <f>'Μέση ετήσια κατανάλωση'!$G46*(Πελάτες!Y77-Πελάτες!$P77)</f>
        <v>0</v>
      </c>
      <c r="AB79" s="140">
        <f t="shared" si="70"/>
        <v>0</v>
      </c>
      <c r="AC79" s="6"/>
      <c r="AD79" s="140">
        <f t="shared" si="71"/>
        <v>0</v>
      </c>
      <c r="AE79" s="170">
        <f t="shared" si="72"/>
        <v>0</v>
      </c>
      <c r="AF79" s="172">
        <f>'Μέση ετήσια κατανάλωση'!$F46*Πελάτες!AD77</f>
        <v>0</v>
      </c>
      <c r="AG79" s="140">
        <f>'Μέση ετήσια κατανάλωση'!$G46*(Πελάτες!AB77-Πελάτες!$P77)</f>
        <v>0</v>
      </c>
      <c r="AH79" s="140">
        <f t="shared" si="73"/>
        <v>0</v>
      </c>
      <c r="AI79" s="6"/>
      <c r="AJ79" s="140">
        <f t="shared" si="74"/>
        <v>0</v>
      </c>
      <c r="AK79" s="170">
        <f t="shared" si="75"/>
        <v>0</v>
      </c>
      <c r="AL79" s="172">
        <f>'Μέση ετήσια κατανάλωση'!$F46*Πελάτες!AG77</f>
        <v>0</v>
      </c>
      <c r="AM79" s="140">
        <f>'Μέση ετήσια κατανάλωση'!$G46*(Πελάτες!AE77-Πελάτες!$P77)</f>
        <v>0</v>
      </c>
      <c r="AN79" s="140">
        <f t="shared" si="76"/>
        <v>0</v>
      </c>
      <c r="AO79" s="6"/>
      <c r="AP79" s="140">
        <f t="shared" si="77"/>
        <v>0</v>
      </c>
      <c r="AQ79" s="170">
        <f t="shared" si="78"/>
        <v>0</v>
      </c>
      <c r="AR79" s="167">
        <f t="shared" si="63"/>
        <v>0</v>
      </c>
      <c r="AS79" s="168">
        <f t="shared" si="64"/>
        <v>0</v>
      </c>
    </row>
    <row r="80" spans="2:48" outlineLevel="1" x14ac:dyDescent="0.35">
      <c r="B80" s="236" t="s">
        <v>80</v>
      </c>
      <c r="C80" s="64" t="s">
        <v>114</v>
      </c>
      <c r="D80" s="85"/>
      <c r="E80" s="70"/>
      <c r="F80" s="170">
        <f t="shared" si="57"/>
        <v>0</v>
      </c>
      <c r="G80" s="70"/>
      <c r="H80" s="170">
        <f t="shared" si="65"/>
        <v>0</v>
      </c>
      <c r="I80" s="70"/>
      <c r="J80" s="170">
        <f t="shared" si="66"/>
        <v>0</v>
      </c>
      <c r="K80" s="70"/>
      <c r="L80" s="170">
        <f t="shared" si="58"/>
        <v>0</v>
      </c>
      <c r="M80" s="167">
        <f t="shared" si="59"/>
        <v>0</v>
      </c>
      <c r="N80" s="168">
        <f t="shared" si="60"/>
        <v>0</v>
      </c>
      <c r="P80" s="172">
        <f>'Μέση ετήσια κατανάλωση'!$F47*Πελάτες!U78</f>
        <v>0</v>
      </c>
      <c r="Q80" s="6"/>
      <c r="R80" s="140">
        <f t="shared" si="67"/>
        <v>0</v>
      </c>
      <c r="S80" s="185">
        <f t="shared" si="61"/>
        <v>0</v>
      </c>
      <c r="T80" s="172">
        <f>'Μέση ετήσια κατανάλωση'!$F47*Πελάτες!X78</f>
        <v>0</v>
      </c>
      <c r="U80" s="140">
        <f>'Μέση ετήσια κατανάλωση'!$G47*(Πελάτες!V78-Πελάτες!$P78)</f>
        <v>0</v>
      </c>
      <c r="V80" s="140">
        <f t="shared" si="68"/>
        <v>0</v>
      </c>
      <c r="W80" s="6"/>
      <c r="X80" s="140">
        <f t="shared" si="69"/>
        <v>0</v>
      </c>
      <c r="Y80" s="170">
        <f t="shared" si="62"/>
        <v>0</v>
      </c>
      <c r="Z80" s="172">
        <f>'Μέση ετήσια κατανάλωση'!$F47*Πελάτες!AA78</f>
        <v>0</v>
      </c>
      <c r="AA80" s="140">
        <f>'Μέση ετήσια κατανάλωση'!$G47*(Πελάτες!Y78-Πελάτες!$P78)</f>
        <v>0</v>
      </c>
      <c r="AB80" s="140">
        <f t="shared" si="70"/>
        <v>0</v>
      </c>
      <c r="AC80" s="6"/>
      <c r="AD80" s="140">
        <f t="shared" si="71"/>
        <v>0</v>
      </c>
      <c r="AE80" s="170">
        <f t="shared" si="72"/>
        <v>0</v>
      </c>
      <c r="AF80" s="172">
        <f>'Μέση ετήσια κατανάλωση'!$F47*Πελάτες!AD78</f>
        <v>0</v>
      </c>
      <c r="AG80" s="140">
        <f>'Μέση ετήσια κατανάλωση'!$G47*(Πελάτες!AB78-Πελάτες!$P78)</f>
        <v>0</v>
      </c>
      <c r="AH80" s="140">
        <f t="shared" si="73"/>
        <v>0</v>
      </c>
      <c r="AI80" s="6"/>
      <c r="AJ80" s="140">
        <f t="shared" si="74"/>
        <v>0</v>
      </c>
      <c r="AK80" s="170">
        <f t="shared" si="75"/>
        <v>0</v>
      </c>
      <c r="AL80" s="172">
        <f>'Μέση ετήσια κατανάλωση'!$F47*Πελάτες!AG78</f>
        <v>0</v>
      </c>
      <c r="AM80" s="140">
        <f>'Μέση ετήσια κατανάλωση'!$G47*(Πελάτες!AE78-Πελάτες!$P78)</f>
        <v>0</v>
      </c>
      <c r="AN80" s="140">
        <f t="shared" si="76"/>
        <v>0</v>
      </c>
      <c r="AO80" s="6"/>
      <c r="AP80" s="140">
        <f t="shared" si="77"/>
        <v>0</v>
      </c>
      <c r="AQ80" s="170">
        <f t="shared" si="78"/>
        <v>0</v>
      </c>
      <c r="AR80" s="167">
        <f t="shared" si="63"/>
        <v>0</v>
      </c>
      <c r="AS80" s="168">
        <f t="shared" si="64"/>
        <v>0</v>
      </c>
    </row>
    <row r="81" spans="2:45" outlineLevel="1" x14ac:dyDescent="0.35">
      <c r="B81" s="237" t="s">
        <v>81</v>
      </c>
      <c r="C81" s="64" t="s">
        <v>114</v>
      </c>
      <c r="D81" s="85"/>
      <c r="E81" s="70"/>
      <c r="F81" s="170">
        <f t="shared" si="57"/>
        <v>0</v>
      </c>
      <c r="G81" s="70"/>
      <c r="H81" s="170">
        <f t="shared" si="65"/>
        <v>0</v>
      </c>
      <c r="I81" s="70"/>
      <c r="J81" s="170">
        <f t="shared" si="66"/>
        <v>0</v>
      </c>
      <c r="K81" s="70"/>
      <c r="L81" s="170">
        <f t="shared" si="58"/>
        <v>0</v>
      </c>
      <c r="M81" s="167">
        <f t="shared" si="59"/>
        <v>0</v>
      </c>
      <c r="N81" s="168">
        <f t="shared" si="60"/>
        <v>0</v>
      </c>
      <c r="P81" s="172">
        <f>'Μέση ετήσια κατανάλωση'!$F48*Πελάτες!U79</f>
        <v>568.80000000000007</v>
      </c>
      <c r="Q81" s="6"/>
      <c r="R81" s="140">
        <f t="shared" si="67"/>
        <v>568.80000000000007</v>
      </c>
      <c r="S81" s="185">
        <f t="shared" si="61"/>
        <v>0</v>
      </c>
      <c r="T81" s="172">
        <f>'Μέση ετήσια κατανάλωση'!$F48*Πελάτες!X79</f>
        <v>1375.2000000000003</v>
      </c>
      <c r="U81" s="140">
        <f>'Μέση ετήσια κατανάλωση'!$G48*(Πελάτες!V79-Πελάτες!$P79)</f>
        <v>2844</v>
      </c>
      <c r="V81" s="140">
        <f t="shared" si="68"/>
        <v>4219.2000000000007</v>
      </c>
      <c r="W81" s="6"/>
      <c r="X81" s="140">
        <f t="shared" si="69"/>
        <v>4219.2000000000007</v>
      </c>
      <c r="Y81" s="170">
        <f t="shared" si="62"/>
        <v>6.4177215189873422</v>
      </c>
      <c r="Z81" s="172">
        <f>'Μέση ετήσια κατανάλωση'!$F48*Πελάτες!AA79</f>
        <v>1833.6000000000004</v>
      </c>
      <c r="AA81" s="140">
        <f>'Μέση ετήσια κατανάλωση'!$G48*(Πελάτες!Y79-Πελάτες!$P79)</f>
        <v>9720</v>
      </c>
      <c r="AB81" s="140">
        <f t="shared" si="70"/>
        <v>11553.6</v>
      </c>
      <c r="AC81" s="6"/>
      <c r="AD81" s="140">
        <f t="shared" si="71"/>
        <v>11553.6</v>
      </c>
      <c r="AE81" s="170">
        <f t="shared" si="72"/>
        <v>1.7383390216154717</v>
      </c>
      <c r="AF81" s="172">
        <f>'Μέση ετήσια κατανάλωση'!$F48*Πελάτες!AD79</f>
        <v>247.20000000000005</v>
      </c>
      <c r="AG81" s="140">
        <f>'Μέση ετήσια κατανάλωση'!$G48*(Πελάτες!AB79-Πελάτες!$P79)</f>
        <v>18888</v>
      </c>
      <c r="AH81" s="140">
        <f t="shared" si="73"/>
        <v>19135.2</v>
      </c>
      <c r="AI81" s="6"/>
      <c r="AJ81" s="140">
        <f t="shared" si="74"/>
        <v>19135.2</v>
      </c>
      <c r="AK81" s="170">
        <f t="shared" si="75"/>
        <v>0.65621105110095557</v>
      </c>
      <c r="AL81" s="172">
        <f>'Μέση ετήσια κατανάλωση'!$F48*Πελάτες!AG79</f>
        <v>170.40000000000003</v>
      </c>
      <c r="AM81" s="140">
        <f>'Μέση ετήσια κατανάλωση'!$G48*(Πελάτες!AE79-Πελάτες!$P79)</f>
        <v>20124</v>
      </c>
      <c r="AN81" s="140">
        <f t="shared" si="76"/>
        <v>20294.400000000001</v>
      </c>
      <c r="AO81" s="6"/>
      <c r="AP81" s="140">
        <f t="shared" si="77"/>
        <v>20294.400000000001</v>
      </c>
      <c r="AQ81" s="170">
        <f t="shared" si="78"/>
        <v>6.0579455662862193E-2</v>
      </c>
      <c r="AR81" s="167">
        <f t="shared" si="63"/>
        <v>55771.200000000004</v>
      </c>
      <c r="AS81" s="168">
        <f t="shared" si="64"/>
        <v>1.4440166321960746</v>
      </c>
    </row>
    <row r="82" spans="2:45" outlineLevel="1" x14ac:dyDescent="0.35">
      <c r="B82" s="236" t="s">
        <v>82</v>
      </c>
      <c r="C82" s="64" t="s">
        <v>114</v>
      </c>
      <c r="D82" s="85"/>
      <c r="E82" s="70"/>
      <c r="F82" s="170">
        <f t="shared" si="57"/>
        <v>0</v>
      </c>
      <c r="G82" s="70"/>
      <c r="H82" s="170">
        <f t="shared" si="65"/>
        <v>0</v>
      </c>
      <c r="I82" s="70"/>
      <c r="J82" s="170">
        <f t="shared" si="66"/>
        <v>0</v>
      </c>
      <c r="K82" s="70"/>
      <c r="L82" s="170">
        <f t="shared" si="58"/>
        <v>0</v>
      </c>
      <c r="M82" s="167">
        <f t="shared" si="59"/>
        <v>0</v>
      </c>
      <c r="N82" s="168">
        <f t="shared" si="60"/>
        <v>0</v>
      </c>
      <c r="P82" s="172">
        <f>'Μέση ετήσια κατανάλωση'!$F49*Πελάτες!U80</f>
        <v>0</v>
      </c>
      <c r="Q82" s="6"/>
      <c r="R82" s="140">
        <f t="shared" si="67"/>
        <v>0</v>
      </c>
      <c r="S82" s="185">
        <f t="shared" si="61"/>
        <v>0</v>
      </c>
      <c r="T82" s="172">
        <f>'Μέση ετήσια κατανάλωση'!$F49*Πελάτες!X80</f>
        <v>0</v>
      </c>
      <c r="U82" s="140">
        <f>'Μέση ετήσια κατανάλωση'!$G49*(Πελάτες!V80-Πελάτες!$P80)</f>
        <v>0</v>
      </c>
      <c r="V82" s="140">
        <f t="shared" si="68"/>
        <v>0</v>
      </c>
      <c r="W82" s="6"/>
      <c r="X82" s="140">
        <f t="shared" si="69"/>
        <v>0</v>
      </c>
      <c r="Y82" s="170">
        <f t="shared" si="62"/>
        <v>0</v>
      </c>
      <c r="Z82" s="172">
        <f>'Μέση ετήσια κατανάλωση'!$F49*Πελάτες!AA80</f>
        <v>0</v>
      </c>
      <c r="AA82" s="140">
        <f>'Μέση ετήσια κατανάλωση'!$G49*(Πελάτες!Y80-Πελάτες!$P80)</f>
        <v>0</v>
      </c>
      <c r="AB82" s="140">
        <f t="shared" si="70"/>
        <v>0</v>
      </c>
      <c r="AC82" s="6"/>
      <c r="AD82" s="140">
        <f t="shared" si="71"/>
        <v>0</v>
      </c>
      <c r="AE82" s="170">
        <f t="shared" si="72"/>
        <v>0</v>
      </c>
      <c r="AF82" s="172">
        <f>'Μέση ετήσια κατανάλωση'!$F49*Πελάτες!AD80</f>
        <v>0</v>
      </c>
      <c r="AG82" s="140">
        <f>'Μέση ετήσια κατανάλωση'!$G49*(Πελάτες!AB80-Πελάτες!$P80)</f>
        <v>0</v>
      </c>
      <c r="AH82" s="140">
        <f t="shared" si="73"/>
        <v>0</v>
      </c>
      <c r="AI82" s="6"/>
      <c r="AJ82" s="140">
        <f t="shared" si="74"/>
        <v>0</v>
      </c>
      <c r="AK82" s="170">
        <f t="shared" si="75"/>
        <v>0</v>
      </c>
      <c r="AL82" s="172">
        <f>'Μέση ετήσια κατανάλωση'!$F49*Πελάτες!AG80</f>
        <v>0</v>
      </c>
      <c r="AM82" s="140">
        <f>'Μέση ετήσια κατανάλωση'!$G49*(Πελάτες!AE80-Πελάτες!$P80)</f>
        <v>0</v>
      </c>
      <c r="AN82" s="140">
        <f t="shared" si="76"/>
        <v>0</v>
      </c>
      <c r="AO82" s="6"/>
      <c r="AP82" s="140">
        <f t="shared" si="77"/>
        <v>0</v>
      </c>
      <c r="AQ82" s="170">
        <f t="shared" si="78"/>
        <v>0</v>
      </c>
      <c r="AR82" s="167">
        <f t="shared" si="63"/>
        <v>0</v>
      </c>
      <c r="AS82" s="168">
        <f t="shared" si="64"/>
        <v>0</v>
      </c>
    </row>
    <row r="83" spans="2:45" outlineLevel="1" x14ac:dyDescent="0.35">
      <c r="B83" s="237" t="s">
        <v>83</v>
      </c>
      <c r="C83" s="64" t="s">
        <v>114</v>
      </c>
      <c r="D83" s="85"/>
      <c r="E83" s="70"/>
      <c r="F83" s="170">
        <f t="shared" si="57"/>
        <v>0</v>
      </c>
      <c r="G83" s="70"/>
      <c r="H83" s="170">
        <f t="shared" si="65"/>
        <v>0</v>
      </c>
      <c r="I83" s="70"/>
      <c r="J83" s="170">
        <f t="shared" si="66"/>
        <v>0</v>
      </c>
      <c r="K83" s="70"/>
      <c r="L83" s="170">
        <f t="shared" si="58"/>
        <v>0</v>
      </c>
      <c r="M83" s="167">
        <f t="shared" si="59"/>
        <v>0</v>
      </c>
      <c r="N83" s="168">
        <f t="shared" si="60"/>
        <v>0</v>
      </c>
      <c r="P83" s="172">
        <f>'Μέση ετήσια κατανάλωση'!$F50*Πελάτες!U81</f>
        <v>9427.2000000000007</v>
      </c>
      <c r="Q83" s="6"/>
      <c r="R83" s="140">
        <f t="shared" si="67"/>
        <v>9427.2000000000007</v>
      </c>
      <c r="S83" s="185">
        <f t="shared" si="61"/>
        <v>0</v>
      </c>
      <c r="T83" s="172">
        <f>'Μέση ετήσια κατανάλωση'!$F50*Πελάτες!X81</f>
        <v>343.20000000000005</v>
      </c>
      <c r="U83" s="140">
        <f>'Μέση ετήσια κατανάλωση'!$G50*(Πελάτες!V81-Πελάτες!$P81)</f>
        <v>47136</v>
      </c>
      <c r="V83" s="140">
        <f t="shared" si="68"/>
        <v>47479.199999999997</v>
      </c>
      <c r="W83" s="6"/>
      <c r="X83" s="140">
        <f t="shared" si="69"/>
        <v>47479.199999999997</v>
      </c>
      <c r="Y83" s="170">
        <f t="shared" si="62"/>
        <v>4.0364052953156824</v>
      </c>
      <c r="Z83" s="172">
        <f>'Μέση ετήσια κατανάλωση'!$F50*Πελάτες!AA81</f>
        <v>540.00000000000011</v>
      </c>
      <c r="AA83" s="140">
        <f>'Μέση ετήσια κατανάλωση'!$G50*(Πελάτες!Y81-Πελάτες!$P81)</f>
        <v>48852</v>
      </c>
      <c r="AB83" s="140">
        <f t="shared" si="70"/>
        <v>49392</v>
      </c>
      <c r="AC83" s="6"/>
      <c r="AD83" s="140">
        <f t="shared" si="71"/>
        <v>49392</v>
      </c>
      <c r="AE83" s="170">
        <f t="shared" si="72"/>
        <v>4.0287115199919184E-2</v>
      </c>
      <c r="AF83" s="172">
        <f>'Μέση ετήσια κατανάλωση'!$F50*Πελάτες!AD81</f>
        <v>254.40000000000003</v>
      </c>
      <c r="AG83" s="140">
        <f>'Μέση ετήσια κατανάλωση'!$G50*(Πελάτες!AB81-Πελάτες!$P81)</f>
        <v>51552</v>
      </c>
      <c r="AH83" s="140">
        <f t="shared" si="73"/>
        <v>51806.400000000001</v>
      </c>
      <c r="AI83" s="6"/>
      <c r="AJ83" s="140">
        <f t="shared" si="74"/>
        <v>51806.400000000001</v>
      </c>
      <c r="AK83" s="170">
        <f t="shared" si="75"/>
        <v>4.8882410106899934E-2</v>
      </c>
      <c r="AL83" s="172">
        <f>'Μέση ετήσια κατανάλωση'!$F50*Πελάτες!AG81</f>
        <v>240.00000000000003</v>
      </c>
      <c r="AM83" s="140">
        <f>'Μέση ετήσια κατανάλωση'!$G50*(Πελάτες!AE81-Πελάτες!$P81)</f>
        <v>52824</v>
      </c>
      <c r="AN83" s="140">
        <f t="shared" si="76"/>
        <v>53064</v>
      </c>
      <c r="AO83" s="6"/>
      <c r="AP83" s="140">
        <f t="shared" si="77"/>
        <v>53064</v>
      </c>
      <c r="AQ83" s="170">
        <f t="shared" si="78"/>
        <v>2.4274993051051578E-2</v>
      </c>
      <c r="AR83" s="167">
        <f t="shared" si="63"/>
        <v>211168.8</v>
      </c>
      <c r="AS83" s="168">
        <f t="shared" si="64"/>
        <v>0.54029645492046718</v>
      </c>
    </row>
    <row r="84" spans="2:45" outlineLevel="1" x14ac:dyDescent="0.35">
      <c r="B84" s="237" t="s">
        <v>84</v>
      </c>
      <c r="C84" s="64" t="s">
        <v>114</v>
      </c>
      <c r="D84" s="85"/>
      <c r="E84" s="70"/>
      <c r="F84" s="170">
        <f t="shared" si="57"/>
        <v>0</v>
      </c>
      <c r="G84" s="70"/>
      <c r="H84" s="170">
        <f t="shared" si="65"/>
        <v>0</v>
      </c>
      <c r="I84" s="70"/>
      <c r="J84" s="170">
        <f t="shared" si="66"/>
        <v>0</v>
      </c>
      <c r="K84" s="70"/>
      <c r="L84" s="170">
        <f t="shared" si="58"/>
        <v>0</v>
      </c>
      <c r="M84" s="167">
        <f t="shared" si="59"/>
        <v>0</v>
      </c>
      <c r="N84" s="168">
        <f t="shared" si="60"/>
        <v>0</v>
      </c>
      <c r="P84" s="172">
        <f>'Μέση ετήσια κατανάλωση'!$F51*Πελάτες!U82</f>
        <v>0</v>
      </c>
      <c r="Q84" s="6"/>
      <c r="R84" s="140">
        <f t="shared" si="67"/>
        <v>0</v>
      </c>
      <c r="S84" s="185">
        <f t="shared" si="61"/>
        <v>0</v>
      </c>
      <c r="T84" s="172">
        <f>'Μέση ετήσια κατανάλωση'!$F51*Πελάτες!X82</f>
        <v>0</v>
      </c>
      <c r="U84" s="140">
        <f>'Μέση ετήσια κατανάλωση'!$G51*(Πελάτες!V82-Πελάτες!$P82)</f>
        <v>0</v>
      </c>
      <c r="V84" s="140">
        <f t="shared" si="68"/>
        <v>0</v>
      </c>
      <c r="W84" s="6"/>
      <c r="X84" s="140">
        <f t="shared" si="69"/>
        <v>0</v>
      </c>
      <c r="Y84" s="170">
        <f t="shared" si="62"/>
        <v>0</v>
      </c>
      <c r="Z84" s="172">
        <f>'Μέση ετήσια κατανάλωση'!$F51*Πελάτες!AA82</f>
        <v>0</v>
      </c>
      <c r="AA84" s="140">
        <f>'Μέση ετήσια κατανάλωση'!$G51*(Πελάτες!Y82-Πελάτες!$P82)</f>
        <v>0</v>
      </c>
      <c r="AB84" s="140">
        <f t="shared" si="70"/>
        <v>0</v>
      </c>
      <c r="AC84" s="6"/>
      <c r="AD84" s="140">
        <f t="shared" si="71"/>
        <v>0</v>
      </c>
      <c r="AE84" s="170">
        <f t="shared" si="72"/>
        <v>0</v>
      </c>
      <c r="AF84" s="172">
        <f>'Μέση ετήσια κατανάλωση'!$F51*Πελάτες!AD82</f>
        <v>0</v>
      </c>
      <c r="AG84" s="140">
        <f>'Μέση ετήσια κατανάλωση'!$G51*(Πελάτες!AB82-Πελάτες!$P82)</f>
        <v>0</v>
      </c>
      <c r="AH84" s="140">
        <f t="shared" si="73"/>
        <v>0</v>
      </c>
      <c r="AI84" s="6"/>
      <c r="AJ84" s="140">
        <f t="shared" si="74"/>
        <v>0</v>
      </c>
      <c r="AK84" s="170">
        <f t="shared" si="75"/>
        <v>0</v>
      </c>
      <c r="AL84" s="172">
        <f>'Μέση ετήσια κατανάλωση'!$F51*Πελάτες!AG82</f>
        <v>0</v>
      </c>
      <c r="AM84" s="140">
        <f>'Μέση ετήσια κατανάλωση'!$G51*(Πελάτες!AE82-Πελάτες!$P82)</f>
        <v>0</v>
      </c>
      <c r="AN84" s="140">
        <f t="shared" si="76"/>
        <v>0</v>
      </c>
      <c r="AO84" s="6"/>
      <c r="AP84" s="140">
        <f t="shared" si="77"/>
        <v>0</v>
      </c>
      <c r="AQ84" s="170">
        <f t="shared" si="78"/>
        <v>0</v>
      </c>
      <c r="AR84" s="167">
        <f t="shared" si="63"/>
        <v>0</v>
      </c>
      <c r="AS84" s="168">
        <f t="shared" si="64"/>
        <v>0</v>
      </c>
    </row>
    <row r="85" spans="2:45" outlineLevel="1" x14ac:dyDescent="0.35">
      <c r="B85" s="237" t="s">
        <v>85</v>
      </c>
      <c r="C85" s="64" t="s">
        <v>114</v>
      </c>
      <c r="D85" s="85"/>
      <c r="E85" s="70"/>
      <c r="F85" s="170">
        <f t="shared" si="57"/>
        <v>0</v>
      </c>
      <c r="G85" s="70"/>
      <c r="H85" s="170">
        <f t="shared" si="65"/>
        <v>0</v>
      </c>
      <c r="I85" s="70"/>
      <c r="J85" s="170">
        <f t="shared" si="66"/>
        <v>0</v>
      </c>
      <c r="K85" s="70"/>
      <c r="L85" s="170">
        <f t="shared" si="58"/>
        <v>0</v>
      </c>
      <c r="M85" s="167">
        <f t="shared" si="59"/>
        <v>0</v>
      </c>
      <c r="N85" s="168">
        <f t="shared" si="60"/>
        <v>0</v>
      </c>
      <c r="P85" s="172">
        <f>'Μέση ετήσια κατανάλωση'!$F52*Πελάτες!U83</f>
        <v>0</v>
      </c>
      <c r="Q85" s="6"/>
      <c r="R85" s="140">
        <f t="shared" si="67"/>
        <v>0</v>
      </c>
      <c r="S85" s="185">
        <f t="shared" si="61"/>
        <v>0</v>
      </c>
      <c r="T85" s="172">
        <f>'Μέση ετήσια κατανάλωση'!$F52*Πελάτες!X83</f>
        <v>0</v>
      </c>
      <c r="U85" s="140">
        <f>'Μέση ετήσια κατανάλωση'!$G52*(Πελάτες!V83-Πελάτες!$P83)</f>
        <v>0</v>
      </c>
      <c r="V85" s="140">
        <f t="shared" si="68"/>
        <v>0</v>
      </c>
      <c r="W85" s="6"/>
      <c r="X85" s="140">
        <f t="shared" si="69"/>
        <v>0</v>
      </c>
      <c r="Y85" s="170">
        <f t="shared" si="62"/>
        <v>0</v>
      </c>
      <c r="Z85" s="172">
        <f>'Μέση ετήσια κατανάλωση'!$F52*Πελάτες!AA83</f>
        <v>0</v>
      </c>
      <c r="AA85" s="140">
        <f>'Μέση ετήσια κατανάλωση'!$G52*(Πελάτες!Y83-Πελάτες!$P83)</f>
        <v>0</v>
      </c>
      <c r="AB85" s="140">
        <f t="shared" si="70"/>
        <v>0</v>
      </c>
      <c r="AC85" s="6"/>
      <c r="AD85" s="140">
        <f t="shared" si="71"/>
        <v>0</v>
      </c>
      <c r="AE85" s="170">
        <f t="shared" si="72"/>
        <v>0</v>
      </c>
      <c r="AF85" s="172">
        <f>'Μέση ετήσια κατανάλωση'!$F52*Πελάτες!AD83</f>
        <v>0</v>
      </c>
      <c r="AG85" s="140">
        <f>'Μέση ετήσια κατανάλωση'!$G52*(Πελάτες!AB83-Πελάτες!$P83)</f>
        <v>0</v>
      </c>
      <c r="AH85" s="140">
        <f t="shared" si="73"/>
        <v>0</v>
      </c>
      <c r="AI85" s="6"/>
      <c r="AJ85" s="140">
        <f t="shared" si="74"/>
        <v>0</v>
      </c>
      <c r="AK85" s="170">
        <f t="shared" si="75"/>
        <v>0</v>
      </c>
      <c r="AL85" s="172">
        <f>'Μέση ετήσια κατανάλωση'!$F52*Πελάτες!AG83</f>
        <v>0</v>
      </c>
      <c r="AM85" s="140">
        <f>'Μέση ετήσια κατανάλωση'!$G52*(Πελάτες!AE83-Πελάτες!$P83)</f>
        <v>0</v>
      </c>
      <c r="AN85" s="140">
        <f t="shared" si="76"/>
        <v>0</v>
      </c>
      <c r="AO85" s="6"/>
      <c r="AP85" s="140">
        <f t="shared" si="77"/>
        <v>0</v>
      </c>
      <c r="AQ85" s="170">
        <f t="shared" si="78"/>
        <v>0</v>
      </c>
      <c r="AR85" s="167">
        <f t="shared" si="63"/>
        <v>0</v>
      </c>
      <c r="AS85" s="168">
        <f t="shared" si="64"/>
        <v>0</v>
      </c>
    </row>
    <row r="86" spans="2:45" outlineLevel="1" x14ac:dyDescent="0.35">
      <c r="B86" s="236" t="s">
        <v>86</v>
      </c>
      <c r="C86" s="64" t="s">
        <v>114</v>
      </c>
      <c r="D86" s="85"/>
      <c r="E86" s="70"/>
      <c r="F86" s="170">
        <f t="shared" si="57"/>
        <v>0</v>
      </c>
      <c r="G86" s="70"/>
      <c r="H86" s="170">
        <f t="shared" si="65"/>
        <v>0</v>
      </c>
      <c r="I86" s="70"/>
      <c r="J86" s="170">
        <f t="shared" si="66"/>
        <v>0</v>
      </c>
      <c r="K86" s="70"/>
      <c r="L86" s="170">
        <f t="shared" si="58"/>
        <v>0</v>
      </c>
      <c r="M86" s="167">
        <f t="shared" si="59"/>
        <v>0</v>
      </c>
      <c r="N86" s="168">
        <f t="shared" si="60"/>
        <v>0</v>
      </c>
      <c r="P86" s="172">
        <f>'Μέση ετήσια κατανάλωση'!$F53*Πελάτες!U84</f>
        <v>0</v>
      </c>
      <c r="Q86" s="6"/>
      <c r="R86" s="140">
        <f t="shared" si="67"/>
        <v>0</v>
      </c>
      <c r="S86" s="185">
        <f t="shared" si="61"/>
        <v>0</v>
      </c>
      <c r="T86" s="172">
        <f>'Μέση ετήσια κατανάλωση'!$F53*Πελάτες!X84</f>
        <v>0</v>
      </c>
      <c r="U86" s="140">
        <f>'Μέση ετήσια κατανάλωση'!$G53*(Πελάτες!V84-Πελάτες!$P84)</f>
        <v>0</v>
      </c>
      <c r="V86" s="140">
        <f t="shared" si="68"/>
        <v>0</v>
      </c>
      <c r="W86" s="6"/>
      <c r="X86" s="140">
        <f t="shared" si="69"/>
        <v>0</v>
      </c>
      <c r="Y86" s="170">
        <f t="shared" si="62"/>
        <v>0</v>
      </c>
      <c r="Z86" s="172">
        <f>'Μέση ετήσια κατανάλωση'!$F53*Πελάτες!AA84</f>
        <v>0</v>
      </c>
      <c r="AA86" s="140">
        <f>'Μέση ετήσια κατανάλωση'!$G53*(Πελάτες!Y84-Πελάτες!$P84)</f>
        <v>0</v>
      </c>
      <c r="AB86" s="140">
        <f t="shared" si="70"/>
        <v>0</v>
      </c>
      <c r="AC86" s="6"/>
      <c r="AD86" s="140">
        <f t="shared" si="71"/>
        <v>0</v>
      </c>
      <c r="AE86" s="170">
        <f t="shared" si="72"/>
        <v>0</v>
      </c>
      <c r="AF86" s="172">
        <f>'Μέση ετήσια κατανάλωση'!$F53*Πελάτες!AD84</f>
        <v>0</v>
      </c>
      <c r="AG86" s="140">
        <f>'Μέση ετήσια κατανάλωση'!$G53*(Πελάτες!AB84-Πελάτες!$P84)</f>
        <v>0</v>
      </c>
      <c r="AH86" s="140">
        <f t="shared" si="73"/>
        <v>0</v>
      </c>
      <c r="AI86" s="6"/>
      <c r="AJ86" s="140">
        <f t="shared" si="74"/>
        <v>0</v>
      </c>
      <c r="AK86" s="170">
        <f t="shared" si="75"/>
        <v>0</v>
      </c>
      <c r="AL86" s="172">
        <f>'Μέση ετήσια κατανάλωση'!$F53*Πελάτες!AG84</f>
        <v>0</v>
      </c>
      <c r="AM86" s="140">
        <f>'Μέση ετήσια κατανάλωση'!$G53*(Πελάτες!AE84-Πελάτες!$P84)</f>
        <v>0</v>
      </c>
      <c r="AN86" s="140">
        <f t="shared" si="76"/>
        <v>0</v>
      </c>
      <c r="AO86" s="6"/>
      <c r="AP86" s="140">
        <f t="shared" si="77"/>
        <v>0</v>
      </c>
      <c r="AQ86" s="170">
        <f t="shared" si="78"/>
        <v>0</v>
      </c>
      <c r="AR86" s="167">
        <f t="shared" si="63"/>
        <v>0</v>
      </c>
      <c r="AS86" s="168">
        <f t="shared" si="64"/>
        <v>0</v>
      </c>
    </row>
    <row r="87" spans="2:45" outlineLevel="1" x14ac:dyDescent="0.35">
      <c r="B87" s="237" t="s">
        <v>87</v>
      </c>
      <c r="C87" s="64" t="s">
        <v>114</v>
      </c>
      <c r="D87" s="85"/>
      <c r="E87" s="70"/>
      <c r="F87" s="170">
        <f t="shared" si="57"/>
        <v>0</v>
      </c>
      <c r="G87" s="70"/>
      <c r="H87" s="170">
        <f t="shared" si="65"/>
        <v>0</v>
      </c>
      <c r="I87" s="70"/>
      <c r="J87" s="170">
        <f t="shared" si="66"/>
        <v>0</v>
      </c>
      <c r="K87" s="70"/>
      <c r="L87" s="170">
        <f t="shared" si="58"/>
        <v>0</v>
      </c>
      <c r="M87" s="167">
        <f t="shared" si="59"/>
        <v>0</v>
      </c>
      <c r="N87" s="168">
        <f t="shared" si="60"/>
        <v>0</v>
      </c>
      <c r="P87" s="172">
        <f>'Μέση ετήσια κατανάλωση'!$F54*Πελάτες!U85</f>
        <v>0</v>
      </c>
      <c r="Q87" s="6"/>
      <c r="R87" s="140">
        <f t="shared" si="67"/>
        <v>0</v>
      </c>
      <c r="S87" s="185">
        <f t="shared" si="61"/>
        <v>0</v>
      </c>
      <c r="T87" s="172">
        <f>'Μέση ετήσια κατανάλωση'!$F54*Πελάτες!X85</f>
        <v>0</v>
      </c>
      <c r="U87" s="140">
        <f>'Μέση ετήσια κατανάλωση'!$G54*(Πελάτες!V85-Πελάτες!$P85)</f>
        <v>0</v>
      </c>
      <c r="V87" s="140">
        <f t="shared" si="68"/>
        <v>0</v>
      </c>
      <c r="W87" s="6"/>
      <c r="X87" s="140">
        <f t="shared" si="69"/>
        <v>0</v>
      </c>
      <c r="Y87" s="170">
        <f t="shared" si="62"/>
        <v>0</v>
      </c>
      <c r="Z87" s="172">
        <f>'Μέση ετήσια κατανάλωση'!$F54*Πελάτες!AA85</f>
        <v>0</v>
      </c>
      <c r="AA87" s="140">
        <f>'Μέση ετήσια κατανάλωση'!$G54*(Πελάτες!Y85-Πελάτες!$P85)</f>
        <v>0</v>
      </c>
      <c r="AB87" s="140">
        <f t="shared" si="70"/>
        <v>0</v>
      </c>
      <c r="AC87" s="6"/>
      <c r="AD87" s="140">
        <f t="shared" si="71"/>
        <v>0</v>
      </c>
      <c r="AE87" s="170">
        <f t="shared" si="72"/>
        <v>0</v>
      </c>
      <c r="AF87" s="172">
        <f>'Μέση ετήσια κατανάλωση'!$F54*Πελάτες!AD85</f>
        <v>0</v>
      </c>
      <c r="AG87" s="140">
        <f>'Μέση ετήσια κατανάλωση'!$G54*(Πελάτες!AB85-Πελάτες!$P85)</f>
        <v>0</v>
      </c>
      <c r="AH87" s="140">
        <f t="shared" si="73"/>
        <v>0</v>
      </c>
      <c r="AI87" s="6"/>
      <c r="AJ87" s="140">
        <f t="shared" si="74"/>
        <v>0</v>
      </c>
      <c r="AK87" s="170">
        <f t="shared" si="75"/>
        <v>0</v>
      </c>
      <c r="AL87" s="172">
        <f>'Μέση ετήσια κατανάλωση'!$F54*Πελάτες!AG85</f>
        <v>0</v>
      </c>
      <c r="AM87" s="140">
        <f>'Μέση ετήσια κατανάλωση'!$G54*(Πελάτες!AE85-Πελάτες!$P85)</f>
        <v>0</v>
      </c>
      <c r="AN87" s="140">
        <f t="shared" si="76"/>
        <v>0</v>
      </c>
      <c r="AO87" s="6"/>
      <c r="AP87" s="140">
        <f t="shared" si="77"/>
        <v>0</v>
      </c>
      <c r="AQ87" s="170">
        <f t="shared" si="78"/>
        <v>0</v>
      </c>
      <c r="AR87" s="167">
        <f t="shared" si="63"/>
        <v>0</v>
      </c>
      <c r="AS87" s="168">
        <f t="shared" si="64"/>
        <v>0</v>
      </c>
    </row>
    <row r="88" spans="2:45" outlineLevel="1" x14ac:dyDescent="0.35">
      <c r="B88" s="237" t="s">
        <v>88</v>
      </c>
      <c r="C88" s="64" t="s">
        <v>114</v>
      </c>
      <c r="D88" s="85"/>
      <c r="E88" s="70"/>
      <c r="F88" s="170">
        <f t="shared" si="57"/>
        <v>0</v>
      </c>
      <c r="G88" s="70"/>
      <c r="H88" s="170">
        <f t="shared" si="65"/>
        <v>0</v>
      </c>
      <c r="I88" s="70"/>
      <c r="J88" s="170">
        <f t="shared" si="66"/>
        <v>0</v>
      </c>
      <c r="K88" s="70"/>
      <c r="L88" s="170">
        <f t="shared" si="58"/>
        <v>0</v>
      </c>
      <c r="M88" s="167">
        <f t="shared" si="59"/>
        <v>0</v>
      </c>
      <c r="N88" s="168">
        <f t="shared" si="60"/>
        <v>0</v>
      </c>
      <c r="P88" s="172">
        <f>'Μέση ετήσια κατανάλωση'!$F55*Πελάτες!U86</f>
        <v>0</v>
      </c>
      <c r="Q88" s="6"/>
      <c r="R88" s="140">
        <f t="shared" si="67"/>
        <v>0</v>
      </c>
      <c r="S88" s="185">
        <f t="shared" si="61"/>
        <v>0</v>
      </c>
      <c r="T88" s="172">
        <f>'Μέση ετήσια κατανάλωση'!$F55*Πελάτες!X86</f>
        <v>0</v>
      </c>
      <c r="U88" s="140">
        <f>'Μέση ετήσια κατανάλωση'!$G55*(Πελάτες!V86-Πελάτες!$P86)</f>
        <v>0</v>
      </c>
      <c r="V88" s="140">
        <f t="shared" si="68"/>
        <v>0</v>
      </c>
      <c r="W88" s="6"/>
      <c r="X88" s="140">
        <f t="shared" si="69"/>
        <v>0</v>
      </c>
      <c r="Y88" s="170">
        <f t="shared" si="62"/>
        <v>0</v>
      </c>
      <c r="Z88" s="172">
        <f>'Μέση ετήσια κατανάλωση'!$F55*Πελάτες!AA86</f>
        <v>0</v>
      </c>
      <c r="AA88" s="140">
        <f>'Μέση ετήσια κατανάλωση'!$G55*(Πελάτες!Y86-Πελάτες!$P86)</f>
        <v>0</v>
      </c>
      <c r="AB88" s="140">
        <f t="shared" si="70"/>
        <v>0</v>
      </c>
      <c r="AC88" s="6"/>
      <c r="AD88" s="140">
        <f t="shared" si="71"/>
        <v>0</v>
      </c>
      <c r="AE88" s="170">
        <f t="shared" si="72"/>
        <v>0</v>
      </c>
      <c r="AF88" s="172">
        <f>'Μέση ετήσια κατανάλωση'!$F55*Πελάτες!AD86</f>
        <v>0</v>
      </c>
      <c r="AG88" s="140">
        <f>'Μέση ετήσια κατανάλωση'!$G55*(Πελάτες!AB86-Πελάτες!$P86)</f>
        <v>0</v>
      </c>
      <c r="AH88" s="140">
        <f t="shared" si="73"/>
        <v>0</v>
      </c>
      <c r="AI88" s="6"/>
      <c r="AJ88" s="140">
        <f t="shared" si="74"/>
        <v>0</v>
      </c>
      <c r="AK88" s="170">
        <f t="shared" si="75"/>
        <v>0</v>
      </c>
      <c r="AL88" s="172">
        <f>'Μέση ετήσια κατανάλωση'!$F55*Πελάτες!AG86</f>
        <v>0</v>
      </c>
      <c r="AM88" s="140">
        <f>'Μέση ετήσια κατανάλωση'!$G55*(Πελάτες!AE86-Πελάτες!$P86)</f>
        <v>0</v>
      </c>
      <c r="AN88" s="140">
        <f t="shared" si="76"/>
        <v>0</v>
      </c>
      <c r="AO88" s="6"/>
      <c r="AP88" s="140">
        <f t="shared" si="77"/>
        <v>0</v>
      </c>
      <c r="AQ88" s="170">
        <f t="shared" si="78"/>
        <v>0</v>
      </c>
      <c r="AR88" s="167">
        <f t="shared" si="63"/>
        <v>0</v>
      </c>
      <c r="AS88" s="168">
        <f t="shared" si="64"/>
        <v>0</v>
      </c>
    </row>
    <row r="89" spans="2:45" outlineLevel="1" x14ac:dyDescent="0.35">
      <c r="B89" s="236" t="s">
        <v>89</v>
      </c>
      <c r="C89" s="64" t="s">
        <v>114</v>
      </c>
      <c r="D89" s="85"/>
      <c r="E89" s="70"/>
      <c r="F89" s="170">
        <f t="shared" si="57"/>
        <v>0</v>
      </c>
      <c r="G89" s="70"/>
      <c r="H89" s="170">
        <f t="shared" si="65"/>
        <v>0</v>
      </c>
      <c r="I89" s="70"/>
      <c r="J89" s="170">
        <f t="shared" si="66"/>
        <v>0</v>
      </c>
      <c r="K89" s="70"/>
      <c r="L89" s="170">
        <f t="shared" si="58"/>
        <v>0</v>
      </c>
      <c r="M89" s="167">
        <f t="shared" si="59"/>
        <v>0</v>
      </c>
      <c r="N89" s="168">
        <f t="shared" si="60"/>
        <v>0</v>
      </c>
      <c r="P89" s="172">
        <f>'Μέση ετήσια κατανάλωση'!$F56*Πελάτες!U87</f>
        <v>0</v>
      </c>
      <c r="Q89" s="6"/>
      <c r="R89" s="140">
        <f t="shared" si="67"/>
        <v>0</v>
      </c>
      <c r="S89" s="185">
        <f t="shared" si="61"/>
        <v>0</v>
      </c>
      <c r="T89" s="172">
        <f>'Μέση ετήσια κατανάλωση'!$F56*Πελάτες!X87</f>
        <v>0</v>
      </c>
      <c r="U89" s="140">
        <f>'Μέση ετήσια κατανάλωση'!$G56*(Πελάτες!V87-Πελάτες!$P87)</f>
        <v>0</v>
      </c>
      <c r="V89" s="140">
        <f t="shared" si="68"/>
        <v>0</v>
      </c>
      <c r="W89" s="6"/>
      <c r="X89" s="140">
        <f t="shared" si="69"/>
        <v>0</v>
      </c>
      <c r="Y89" s="170">
        <f t="shared" si="62"/>
        <v>0</v>
      </c>
      <c r="Z89" s="172">
        <f>'Μέση ετήσια κατανάλωση'!$F56*Πελάτες!AA87</f>
        <v>0</v>
      </c>
      <c r="AA89" s="140">
        <f>'Μέση ετήσια κατανάλωση'!$G56*(Πελάτες!Y87-Πελάτες!$P87)</f>
        <v>0</v>
      </c>
      <c r="AB89" s="140">
        <f t="shared" si="70"/>
        <v>0</v>
      </c>
      <c r="AC89" s="6"/>
      <c r="AD89" s="140">
        <f t="shared" si="71"/>
        <v>0</v>
      </c>
      <c r="AE89" s="170">
        <f t="shared" si="72"/>
        <v>0</v>
      </c>
      <c r="AF89" s="172">
        <f>'Μέση ετήσια κατανάλωση'!$F56*Πελάτες!AD87</f>
        <v>0</v>
      </c>
      <c r="AG89" s="140">
        <f>'Μέση ετήσια κατανάλωση'!$G56*(Πελάτες!AB87-Πελάτες!$P87)</f>
        <v>0</v>
      </c>
      <c r="AH89" s="140">
        <f t="shared" si="73"/>
        <v>0</v>
      </c>
      <c r="AI89" s="6"/>
      <c r="AJ89" s="140">
        <f t="shared" si="74"/>
        <v>0</v>
      </c>
      <c r="AK89" s="170">
        <f t="shared" si="75"/>
        <v>0</v>
      </c>
      <c r="AL89" s="172">
        <f>'Μέση ετήσια κατανάλωση'!$F56*Πελάτες!AG87</f>
        <v>0</v>
      </c>
      <c r="AM89" s="140">
        <f>'Μέση ετήσια κατανάλωση'!$G56*(Πελάτες!AE87-Πελάτες!$P87)</f>
        <v>0</v>
      </c>
      <c r="AN89" s="140">
        <f t="shared" si="76"/>
        <v>0</v>
      </c>
      <c r="AO89" s="6"/>
      <c r="AP89" s="140">
        <f t="shared" si="77"/>
        <v>0</v>
      </c>
      <c r="AQ89" s="170">
        <f t="shared" si="78"/>
        <v>0</v>
      </c>
      <c r="AR89" s="167">
        <f t="shared" si="63"/>
        <v>0</v>
      </c>
      <c r="AS89" s="168">
        <f t="shared" si="64"/>
        <v>0</v>
      </c>
    </row>
    <row r="90" spans="2:45" outlineLevel="1" x14ac:dyDescent="0.35">
      <c r="B90" s="237" t="s">
        <v>90</v>
      </c>
      <c r="C90" s="64" t="s">
        <v>114</v>
      </c>
      <c r="D90" s="85"/>
      <c r="E90" s="70"/>
      <c r="F90" s="170">
        <f t="shared" si="57"/>
        <v>0</v>
      </c>
      <c r="G90" s="70"/>
      <c r="H90" s="170">
        <f t="shared" si="65"/>
        <v>0</v>
      </c>
      <c r="I90" s="70"/>
      <c r="J90" s="170">
        <f t="shared" si="66"/>
        <v>0</v>
      </c>
      <c r="K90" s="70"/>
      <c r="L90" s="170">
        <f t="shared" si="58"/>
        <v>0</v>
      </c>
      <c r="M90" s="167">
        <f t="shared" si="59"/>
        <v>0</v>
      </c>
      <c r="N90" s="168">
        <f t="shared" si="60"/>
        <v>0</v>
      </c>
      <c r="P90" s="172">
        <f>'Μέση ετήσια κατανάλωση'!$F57*Πελάτες!U88</f>
        <v>0</v>
      </c>
      <c r="Q90" s="6"/>
      <c r="R90" s="140">
        <f t="shared" si="67"/>
        <v>0</v>
      </c>
      <c r="S90" s="185">
        <f t="shared" si="61"/>
        <v>0</v>
      </c>
      <c r="T90" s="172">
        <f>'Μέση ετήσια κατανάλωση'!$F57*Πελάτες!X88</f>
        <v>2.4000000000000004</v>
      </c>
      <c r="U90" s="140">
        <f>'Μέση ετήσια κατανάλωση'!$G57*(Πελάτες!V88-Πελάτες!$P88)</f>
        <v>0</v>
      </c>
      <c r="V90" s="140">
        <f t="shared" si="68"/>
        <v>2.4000000000000004</v>
      </c>
      <c r="W90" s="6"/>
      <c r="X90" s="140">
        <f t="shared" si="69"/>
        <v>2.4000000000000004</v>
      </c>
      <c r="Y90" s="170">
        <f t="shared" si="62"/>
        <v>0</v>
      </c>
      <c r="Z90" s="172">
        <f>'Μέση ετήσια κατανάλωση'!$F57*Πελάτες!AA88</f>
        <v>343.20000000000005</v>
      </c>
      <c r="AA90" s="140">
        <f>'Μέση ετήσια κατανάλωση'!$G57*(Πελάτες!Y88-Πελάτες!$P88)</f>
        <v>12</v>
      </c>
      <c r="AB90" s="140">
        <f t="shared" si="70"/>
        <v>355.20000000000005</v>
      </c>
      <c r="AC90" s="6"/>
      <c r="AD90" s="140">
        <f t="shared" si="71"/>
        <v>355.20000000000005</v>
      </c>
      <c r="AE90" s="170">
        <f t="shared" si="72"/>
        <v>147</v>
      </c>
      <c r="AF90" s="172">
        <f>'Μέση ετήσια κατανάλωση'!$F57*Πελάτες!AD88</f>
        <v>458.40000000000009</v>
      </c>
      <c r="AG90" s="140">
        <f>'Μέση ετήσια κατανάλωση'!$G57*(Πελάτες!AB88-Πελάτες!$P88)</f>
        <v>1728</v>
      </c>
      <c r="AH90" s="140">
        <f t="shared" si="73"/>
        <v>2186.4</v>
      </c>
      <c r="AI90" s="6"/>
      <c r="AJ90" s="140">
        <f t="shared" si="74"/>
        <v>2186.4</v>
      </c>
      <c r="AK90" s="170">
        <f t="shared" si="75"/>
        <v>5.1554054054054053</v>
      </c>
      <c r="AL90" s="172">
        <f>'Μέση ετήσια κατανάλωση'!$F57*Πελάτες!AG88</f>
        <v>115.20000000000002</v>
      </c>
      <c r="AM90" s="140">
        <f>'Μέση ετήσια κατανάλωση'!$G57*(Πελάτες!AE88-Πελάτες!$P88)</f>
        <v>4020</v>
      </c>
      <c r="AN90" s="140">
        <f t="shared" si="76"/>
        <v>4135.2</v>
      </c>
      <c r="AO90" s="6"/>
      <c r="AP90" s="140">
        <f t="shared" si="77"/>
        <v>4135.2</v>
      </c>
      <c r="AQ90" s="170">
        <f t="shared" si="78"/>
        <v>0.89132821075740931</v>
      </c>
      <c r="AR90" s="167">
        <f t="shared" si="63"/>
        <v>6679.2</v>
      </c>
      <c r="AS90" s="168">
        <f t="shared" si="64"/>
        <v>0</v>
      </c>
    </row>
    <row r="91" spans="2:45" outlineLevel="1" x14ac:dyDescent="0.35">
      <c r="B91" s="236" t="s">
        <v>92</v>
      </c>
      <c r="C91" s="64" t="s">
        <v>114</v>
      </c>
      <c r="D91" s="85"/>
      <c r="E91" s="70"/>
      <c r="F91" s="170">
        <f t="shared" si="57"/>
        <v>0</v>
      </c>
      <c r="G91" s="70"/>
      <c r="H91" s="170">
        <f t="shared" si="65"/>
        <v>0</v>
      </c>
      <c r="I91" s="70"/>
      <c r="J91" s="170">
        <f t="shared" si="66"/>
        <v>0</v>
      </c>
      <c r="K91" s="70"/>
      <c r="L91" s="170">
        <f t="shared" si="58"/>
        <v>0</v>
      </c>
      <c r="M91" s="167">
        <f t="shared" si="59"/>
        <v>0</v>
      </c>
      <c r="N91" s="168">
        <f t="shared" si="60"/>
        <v>0</v>
      </c>
      <c r="P91" s="172">
        <f>'Μέση ετήσια κατανάλωση'!$F58*Πελάτες!U89</f>
        <v>0</v>
      </c>
      <c r="Q91" s="6"/>
      <c r="R91" s="140">
        <f t="shared" si="67"/>
        <v>0</v>
      </c>
      <c r="S91" s="185">
        <f t="shared" si="61"/>
        <v>0</v>
      </c>
      <c r="T91" s="172">
        <f>'Μέση ετήσια κατανάλωση'!$F58*Πελάτες!X89</f>
        <v>0</v>
      </c>
      <c r="U91" s="140">
        <f>'Μέση ετήσια κατανάλωση'!$G58*(Πελάτες!V89-Πελάτες!$P89)</f>
        <v>0</v>
      </c>
      <c r="V91" s="140">
        <f t="shared" si="68"/>
        <v>0</v>
      </c>
      <c r="W91" s="6"/>
      <c r="X91" s="140">
        <f t="shared" si="69"/>
        <v>0</v>
      </c>
      <c r="Y91" s="170">
        <f t="shared" si="62"/>
        <v>0</v>
      </c>
      <c r="Z91" s="172">
        <f>'Μέση ετήσια κατανάλωση'!$F58*Πελάτες!AA89</f>
        <v>0</v>
      </c>
      <c r="AA91" s="140">
        <f>'Μέση ετήσια κατανάλωση'!$G58*(Πελάτες!Y89-Πελάτες!$P89)</f>
        <v>0</v>
      </c>
      <c r="AB91" s="140">
        <f t="shared" si="70"/>
        <v>0</v>
      </c>
      <c r="AC91" s="6"/>
      <c r="AD91" s="140">
        <f t="shared" si="71"/>
        <v>0</v>
      </c>
      <c r="AE91" s="170">
        <f t="shared" si="72"/>
        <v>0</v>
      </c>
      <c r="AF91" s="172">
        <f>'Μέση ετήσια κατανάλωση'!$F58*Πελάτες!AD89</f>
        <v>0</v>
      </c>
      <c r="AG91" s="140">
        <f>'Μέση ετήσια κατανάλωση'!$G58*(Πελάτες!AB89-Πελάτες!$P89)</f>
        <v>0</v>
      </c>
      <c r="AH91" s="140">
        <f t="shared" si="73"/>
        <v>0</v>
      </c>
      <c r="AI91" s="6"/>
      <c r="AJ91" s="140">
        <f t="shared" si="74"/>
        <v>0</v>
      </c>
      <c r="AK91" s="170">
        <f t="shared" si="75"/>
        <v>0</v>
      </c>
      <c r="AL91" s="172">
        <f>'Μέση ετήσια κατανάλωση'!$F58*Πελάτες!AG89</f>
        <v>0</v>
      </c>
      <c r="AM91" s="140">
        <f>'Μέση ετήσια κατανάλωση'!$G58*(Πελάτες!AE89-Πελάτες!$P89)</f>
        <v>0</v>
      </c>
      <c r="AN91" s="140">
        <f t="shared" si="76"/>
        <v>0</v>
      </c>
      <c r="AO91" s="6"/>
      <c r="AP91" s="140">
        <f t="shared" si="77"/>
        <v>0</v>
      </c>
      <c r="AQ91" s="170">
        <f t="shared" si="78"/>
        <v>0</v>
      </c>
      <c r="AR91" s="167">
        <f t="shared" si="63"/>
        <v>0</v>
      </c>
      <c r="AS91" s="168">
        <f t="shared" si="64"/>
        <v>0</v>
      </c>
    </row>
    <row r="92" spans="2:45" outlineLevel="1" x14ac:dyDescent="0.35">
      <c r="B92" s="237" t="s">
        <v>93</v>
      </c>
      <c r="C92" s="64" t="s">
        <v>114</v>
      </c>
      <c r="D92" s="85"/>
      <c r="E92" s="70"/>
      <c r="F92" s="170">
        <f t="shared" si="57"/>
        <v>0</v>
      </c>
      <c r="G92" s="70"/>
      <c r="H92" s="170">
        <f t="shared" si="65"/>
        <v>0</v>
      </c>
      <c r="I92" s="70"/>
      <c r="J92" s="170">
        <f t="shared" si="66"/>
        <v>0</v>
      </c>
      <c r="K92" s="70"/>
      <c r="L92" s="170">
        <f t="shared" si="58"/>
        <v>0</v>
      </c>
      <c r="M92" s="167">
        <f t="shared" si="59"/>
        <v>0</v>
      </c>
      <c r="N92" s="168">
        <f t="shared" si="60"/>
        <v>0</v>
      </c>
      <c r="P92" s="172">
        <f>'Μέση ετήσια κατανάλωση'!$F59*Πελάτες!U90</f>
        <v>0</v>
      </c>
      <c r="Q92" s="6"/>
      <c r="R92" s="140">
        <f t="shared" si="67"/>
        <v>0</v>
      </c>
      <c r="S92" s="185">
        <f t="shared" si="61"/>
        <v>0</v>
      </c>
      <c r="T92" s="172">
        <f>'Μέση ετήσια κατανάλωση'!$F59*Πελάτες!X90</f>
        <v>0</v>
      </c>
      <c r="U92" s="140">
        <f>'Μέση ετήσια κατανάλωση'!$G59*(Πελάτες!V90-Πελάτες!$P90)</f>
        <v>0</v>
      </c>
      <c r="V92" s="140">
        <f t="shared" si="68"/>
        <v>0</v>
      </c>
      <c r="W92" s="6"/>
      <c r="X92" s="140">
        <f t="shared" si="69"/>
        <v>0</v>
      </c>
      <c r="Y92" s="170">
        <f t="shared" si="62"/>
        <v>0</v>
      </c>
      <c r="Z92" s="172">
        <f>'Μέση ετήσια κατανάλωση'!$F59*Πελάτες!AA90</f>
        <v>0</v>
      </c>
      <c r="AA92" s="140">
        <f>'Μέση ετήσια κατανάλωση'!$G59*(Πελάτες!Y90-Πελάτες!$P90)</f>
        <v>0</v>
      </c>
      <c r="AB92" s="140">
        <f t="shared" si="70"/>
        <v>0</v>
      </c>
      <c r="AC92" s="6"/>
      <c r="AD92" s="140">
        <f t="shared" si="71"/>
        <v>0</v>
      </c>
      <c r="AE92" s="170">
        <f t="shared" si="72"/>
        <v>0</v>
      </c>
      <c r="AF92" s="172">
        <f>'Μέση ετήσια κατανάλωση'!$F59*Πελάτες!AD90</f>
        <v>0</v>
      </c>
      <c r="AG92" s="140">
        <f>'Μέση ετήσια κατανάλωση'!$G59*(Πελάτες!AB90-Πελάτες!$P90)</f>
        <v>0</v>
      </c>
      <c r="AH92" s="140">
        <f t="shared" si="73"/>
        <v>0</v>
      </c>
      <c r="AI92" s="6"/>
      <c r="AJ92" s="140">
        <f t="shared" si="74"/>
        <v>0</v>
      </c>
      <c r="AK92" s="170">
        <f t="shared" si="75"/>
        <v>0</v>
      </c>
      <c r="AL92" s="172">
        <f>'Μέση ετήσια κατανάλωση'!$F59*Πελάτες!AG90</f>
        <v>0</v>
      </c>
      <c r="AM92" s="140">
        <f>'Μέση ετήσια κατανάλωση'!$G59*(Πελάτες!AE90-Πελάτες!$P90)</f>
        <v>0</v>
      </c>
      <c r="AN92" s="140">
        <f t="shared" si="76"/>
        <v>0</v>
      </c>
      <c r="AO92" s="6"/>
      <c r="AP92" s="140">
        <f t="shared" si="77"/>
        <v>0</v>
      </c>
      <c r="AQ92" s="170">
        <f t="shared" si="78"/>
        <v>0</v>
      </c>
      <c r="AR92" s="167">
        <f t="shared" si="63"/>
        <v>0</v>
      </c>
      <c r="AS92" s="168">
        <f t="shared" si="64"/>
        <v>0</v>
      </c>
    </row>
    <row r="93" spans="2:45" outlineLevel="1" x14ac:dyDescent="0.35">
      <c r="B93" s="237" t="s">
        <v>94</v>
      </c>
      <c r="C93" s="64" t="s">
        <v>114</v>
      </c>
      <c r="D93" s="85"/>
      <c r="E93" s="70"/>
      <c r="F93" s="170">
        <f t="shared" si="57"/>
        <v>0</v>
      </c>
      <c r="G93" s="70"/>
      <c r="H93" s="170">
        <f t="shared" si="65"/>
        <v>0</v>
      </c>
      <c r="I93" s="70"/>
      <c r="J93" s="170">
        <f t="shared" si="66"/>
        <v>0</v>
      </c>
      <c r="K93" s="70"/>
      <c r="L93" s="170">
        <f t="shared" si="58"/>
        <v>0</v>
      </c>
      <c r="M93" s="167">
        <f t="shared" si="59"/>
        <v>0</v>
      </c>
      <c r="N93" s="168">
        <f t="shared" si="60"/>
        <v>0</v>
      </c>
      <c r="P93" s="172">
        <f>'Μέση ετήσια κατανάλωση'!$F60*Πελάτες!U91</f>
        <v>0</v>
      </c>
      <c r="Q93" s="6"/>
      <c r="R93" s="140">
        <f t="shared" si="67"/>
        <v>0</v>
      </c>
      <c r="S93" s="185">
        <f t="shared" si="61"/>
        <v>0</v>
      </c>
      <c r="T93" s="172">
        <f>'Μέση ετήσια κατανάλωση'!$F60*Πελάτες!X91</f>
        <v>0</v>
      </c>
      <c r="U93" s="140">
        <f>'Μέση ετήσια κατανάλωση'!$G60*(Πελάτες!V91-Πελάτες!$P91)</f>
        <v>0</v>
      </c>
      <c r="V93" s="140">
        <f t="shared" si="68"/>
        <v>0</v>
      </c>
      <c r="W93" s="6"/>
      <c r="X93" s="140">
        <f t="shared" si="69"/>
        <v>0</v>
      </c>
      <c r="Y93" s="170">
        <f t="shared" si="62"/>
        <v>0</v>
      </c>
      <c r="Z93" s="172">
        <f>'Μέση ετήσια κατανάλωση'!$F60*Πελάτες!AA91</f>
        <v>0</v>
      </c>
      <c r="AA93" s="140">
        <f>'Μέση ετήσια κατανάλωση'!$G60*(Πελάτες!Y91-Πελάτες!$P91)</f>
        <v>0</v>
      </c>
      <c r="AB93" s="140">
        <f t="shared" si="70"/>
        <v>0</v>
      </c>
      <c r="AC93" s="6"/>
      <c r="AD93" s="140">
        <f t="shared" si="71"/>
        <v>0</v>
      </c>
      <c r="AE93" s="170">
        <f t="shared" si="72"/>
        <v>0</v>
      </c>
      <c r="AF93" s="172">
        <f>'Μέση ετήσια κατανάλωση'!$F60*Πελάτες!AD91</f>
        <v>0</v>
      </c>
      <c r="AG93" s="140">
        <f>'Μέση ετήσια κατανάλωση'!$G60*(Πελάτες!AB91-Πελάτες!$P91)</f>
        <v>0</v>
      </c>
      <c r="AH93" s="140">
        <f t="shared" si="73"/>
        <v>0</v>
      </c>
      <c r="AI93" s="6"/>
      <c r="AJ93" s="140">
        <f t="shared" si="74"/>
        <v>0</v>
      </c>
      <c r="AK93" s="170">
        <f t="shared" si="75"/>
        <v>0</v>
      </c>
      <c r="AL93" s="172">
        <f>'Μέση ετήσια κατανάλωση'!$F60*Πελάτες!AG91</f>
        <v>0</v>
      </c>
      <c r="AM93" s="140">
        <f>'Μέση ετήσια κατανάλωση'!$G60*(Πελάτες!AE91-Πελάτες!$P91)</f>
        <v>0</v>
      </c>
      <c r="AN93" s="140">
        <f t="shared" si="76"/>
        <v>0</v>
      </c>
      <c r="AO93" s="6"/>
      <c r="AP93" s="140">
        <f t="shared" si="77"/>
        <v>0</v>
      </c>
      <c r="AQ93" s="170">
        <f t="shared" si="78"/>
        <v>0</v>
      </c>
      <c r="AR93" s="167">
        <f t="shared" si="63"/>
        <v>0</v>
      </c>
      <c r="AS93" s="168">
        <f t="shared" si="64"/>
        <v>0</v>
      </c>
    </row>
    <row r="94" spans="2:45" outlineLevel="1" x14ac:dyDescent="0.35">
      <c r="B94" s="237" t="s">
        <v>95</v>
      </c>
      <c r="C94" s="64" t="s">
        <v>114</v>
      </c>
      <c r="D94" s="85"/>
      <c r="E94" s="70"/>
      <c r="F94" s="170">
        <f t="shared" si="57"/>
        <v>0</v>
      </c>
      <c r="G94" s="70"/>
      <c r="H94" s="170">
        <f t="shared" si="65"/>
        <v>0</v>
      </c>
      <c r="I94" s="70"/>
      <c r="J94" s="170">
        <f t="shared" si="66"/>
        <v>0</v>
      </c>
      <c r="K94" s="70"/>
      <c r="L94" s="170">
        <f t="shared" si="58"/>
        <v>0</v>
      </c>
      <c r="M94" s="167">
        <f t="shared" si="59"/>
        <v>0</v>
      </c>
      <c r="N94" s="168">
        <f t="shared" si="60"/>
        <v>0</v>
      </c>
      <c r="P94" s="172">
        <f>'Μέση ετήσια κατανάλωση'!$F61*Πελάτες!U92</f>
        <v>0</v>
      </c>
      <c r="Q94" s="6"/>
      <c r="R94" s="140">
        <f t="shared" si="67"/>
        <v>0</v>
      </c>
      <c r="S94" s="185">
        <f t="shared" si="61"/>
        <v>0</v>
      </c>
      <c r="T94" s="172">
        <f>'Μέση ετήσια κατανάλωση'!$F61*Πελάτες!X92</f>
        <v>0</v>
      </c>
      <c r="U94" s="140">
        <f>'Μέση ετήσια κατανάλωση'!$G61*(Πελάτες!V92-Πελάτες!$P92)</f>
        <v>0</v>
      </c>
      <c r="V94" s="140">
        <f t="shared" si="68"/>
        <v>0</v>
      </c>
      <c r="W94" s="6"/>
      <c r="X94" s="140">
        <f t="shared" si="69"/>
        <v>0</v>
      </c>
      <c r="Y94" s="170">
        <f t="shared" si="62"/>
        <v>0</v>
      </c>
      <c r="Z94" s="172">
        <f>'Μέση ετήσια κατανάλωση'!$F61*Πελάτες!AA92</f>
        <v>228.00000000000003</v>
      </c>
      <c r="AA94" s="140">
        <f>'Μέση ετήσια κατανάλωση'!$G61*(Πελάτες!Y92-Πελάτες!$P92)</f>
        <v>0</v>
      </c>
      <c r="AB94" s="140">
        <f t="shared" si="70"/>
        <v>228.00000000000003</v>
      </c>
      <c r="AC94" s="6"/>
      <c r="AD94" s="140">
        <f t="shared" si="71"/>
        <v>228.00000000000003</v>
      </c>
      <c r="AE94" s="170">
        <f t="shared" si="72"/>
        <v>0</v>
      </c>
      <c r="AF94" s="172">
        <f>'Μέση ετήσια κατανάλωση'!$F61*Πελάτες!AD92</f>
        <v>458.40000000000009</v>
      </c>
      <c r="AG94" s="140">
        <f>'Μέση ετήσια κατανάλωση'!$G61*(Πελάτες!AB92-Πελάτες!$P92)</f>
        <v>1140</v>
      </c>
      <c r="AH94" s="140">
        <f t="shared" si="73"/>
        <v>1598.4</v>
      </c>
      <c r="AI94" s="6"/>
      <c r="AJ94" s="140">
        <f t="shared" si="74"/>
        <v>1598.4</v>
      </c>
      <c r="AK94" s="170">
        <f t="shared" si="75"/>
        <v>6.0105263157894733</v>
      </c>
      <c r="AL94" s="172">
        <f>'Μέση ετήσια κατανάλωση'!$F61*Πελάτες!AG92</f>
        <v>343.20000000000005</v>
      </c>
      <c r="AM94" s="140">
        <f>'Μέση ετήσια κατανάλωση'!$G61*(Πελάτες!AE92-Πελάτες!$P92)</f>
        <v>3432</v>
      </c>
      <c r="AN94" s="140">
        <f t="shared" si="76"/>
        <v>3775.2</v>
      </c>
      <c r="AO94" s="6"/>
      <c r="AP94" s="140">
        <f t="shared" si="77"/>
        <v>3775.2</v>
      </c>
      <c r="AQ94" s="170">
        <f t="shared" si="78"/>
        <v>1.3618618618618616</v>
      </c>
      <c r="AR94" s="167">
        <f t="shared" si="63"/>
        <v>5601.6</v>
      </c>
      <c r="AS94" s="168">
        <f t="shared" si="64"/>
        <v>0</v>
      </c>
    </row>
    <row r="95" spans="2:45" outlineLevel="1" x14ac:dyDescent="0.35">
      <c r="B95" s="237" t="s">
        <v>96</v>
      </c>
      <c r="C95" s="64" t="s">
        <v>114</v>
      </c>
      <c r="D95" s="85"/>
      <c r="E95" s="70"/>
      <c r="F95" s="170">
        <f t="shared" si="57"/>
        <v>0</v>
      </c>
      <c r="G95" s="70"/>
      <c r="H95" s="170">
        <f t="shared" si="65"/>
        <v>0</v>
      </c>
      <c r="I95" s="70"/>
      <c r="J95" s="170">
        <f t="shared" si="66"/>
        <v>0</v>
      </c>
      <c r="K95" s="70"/>
      <c r="L95" s="170">
        <f t="shared" si="58"/>
        <v>0</v>
      </c>
      <c r="M95" s="167">
        <f t="shared" si="59"/>
        <v>0</v>
      </c>
      <c r="N95" s="168">
        <f t="shared" si="60"/>
        <v>0</v>
      </c>
      <c r="P95" s="172">
        <f>'Μέση ετήσια κατανάλωση'!$F62*Πελάτες!U93</f>
        <v>0</v>
      </c>
      <c r="Q95" s="6"/>
      <c r="R95" s="140">
        <f t="shared" si="67"/>
        <v>0</v>
      </c>
      <c r="S95" s="185">
        <f t="shared" si="61"/>
        <v>0</v>
      </c>
      <c r="T95" s="172">
        <f>'Μέση ετήσια κατανάλωση'!$F62*Πελάτες!X93</f>
        <v>0</v>
      </c>
      <c r="U95" s="140">
        <f>'Μέση ετήσια κατανάλωση'!$G62*(Πελάτες!V93-Πελάτες!$P93)</f>
        <v>0</v>
      </c>
      <c r="V95" s="140">
        <f t="shared" si="68"/>
        <v>0</v>
      </c>
      <c r="W95" s="6"/>
      <c r="X95" s="140">
        <f t="shared" si="69"/>
        <v>0</v>
      </c>
      <c r="Y95" s="170">
        <f t="shared" si="62"/>
        <v>0</v>
      </c>
      <c r="Z95" s="172">
        <f>'Μέση ετήσια κατανάλωση'!$F62*Πελάτες!AA93</f>
        <v>0</v>
      </c>
      <c r="AA95" s="140">
        <f>'Μέση ετήσια κατανάλωση'!$G62*(Πελάτες!Y93-Πελάτες!$P93)</f>
        <v>0</v>
      </c>
      <c r="AB95" s="140">
        <f t="shared" si="70"/>
        <v>0</v>
      </c>
      <c r="AC95" s="6"/>
      <c r="AD95" s="140">
        <f t="shared" si="71"/>
        <v>0</v>
      </c>
      <c r="AE95" s="170">
        <f t="shared" si="72"/>
        <v>0</v>
      </c>
      <c r="AF95" s="172">
        <f>'Μέση ετήσια κατανάλωση'!$F62*Πελάτες!AD93</f>
        <v>0</v>
      </c>
      <c r="AG95" s="140">
        <f>'Μέση ετήσια κατανάλωση'!$G62*(Πελάτες!AB93-Πελάτες!$P93)</f>
        <v>0</v>
      </c>
      <c r="AH95" s="140">
        <f t="shared" si="73"/>
        <v>0</v>
      </c>
      <c r="AI95" s="6"/>
      <c r="AJ95" s="140">
        <f t="shared" si="74"/>
        <v>0</v>
      </c>
      <c r="AK95" s="170">
        <f t="shared" si="75"/>
        <v>0</v>
      </c>
      <c r="AL95" s="172">
        <f>'Μέση ετήσια κατανάλωση'!$F62*Πελάτες!AG93</f>
        <v>0</v>
      </c>
      <c r="AM95" s="140">
        <f>'Μέση ετήσια κατανάλωση'!$G62*(Πελάτες!AE93-Πελάτες!$P93)</f>
        <v>0</v>
      </c>
      <c r="AN95" s="140">
        <f t="shared" si="76"/>
        <v>0</v>
      </c>
      <c r="AO95" s="6"/>
      <c r="AP95" s="140">
        <f t="shared" si="77"/>
        <v>0</v>
      </c>
      <c r="AQ95" s="170">
        <f t="shared" si="78"/>
        <v>0</v>
      </c>
      <c r="AR95" s="167">
        <f t="shared" si="63"/>
        <v>0</v>
      </c>
      <c r="AS95" s="168">
        <f t="shared" si="64"/>
        <v>0</v>
      </c>
    </row>
    <row r="96" spans="2:45" outlineLevel="1" x14ac:dyDescent="0.35">
      <c r="B96" s="236" t="s">
        <v>97</v>
      </c>
      <c r="C96" s="64" t="s">
        <v>114</v>
      </c>
      <c r="D96" s="85"/>
      <c r="E96" s="70"/>
      <c r="F96" s="170">
        <f t="shared" si="57"/>
        <v>0</v>
      </c>
      <c r="G96" s="70"/>
      <c r="H96" s="170">
        <f t="shared" si="65"/>
        <v>0</v>
      </c>
      <c r="I96" s="70"/>
      <c r="J96" s="170">
        <f t="shared" si="66"/>
        <v>0</v>
      </c>
      <c r="K96" s="70"/>
      <c r="L96" s="170">
        <f t="shared" si="58"/>
        <v>0</v>
      </c>
      <c r="M96" s="167">
        <f t="shared" si="59"/>
        <v>0</v>
      </c>
      <c r="N96" s="168">
        <f t="shared" si="60"/>
        <v>0</v>
      </c>
      <c r="P96" s="172">
        <f>'Μέση ετήσια κατανάλωση'!$F63*Πελάτες!U94</f>
        <v>0</v>
      </c>
      <c r="Q96" s="6"/>
      <c r="R96" s="140">
        <f t="shared" si="67"/>
        <v>0</v>
      </c>
      <c r="S96" s="185">
        <f t="shared" si="61"/>
        <v>0</v>
      </c>
      <c r="T96" s="172">
        <f>'Μέση ετήσια κατανάλωση'!$F63*Πελάτες!X94</f>
        <v>0</v>
      </c>
      <c r="U96" s="140">
        <f>'Μέση ετήσια κατανάλωση'!$G63*(Πελάτες!V94-Πελάτες!$P94)</f>
        <v>0</v>
      </c>
      <c r="V96" s="140">
        <f t="shared" si="68"/>
        <v>0</v>
      </c>
      <c r="W96" s="6"/>
      <c r="X96" s="140">
        <f t="shared" si="69"/>
        <v>0</v>
      </c>
      <c r="Y96" s="170">
        <f t="shared" si="62"/>
        <v>0</v>
      </c>
      <c r="Z96" s="172">
        <f>'Μέση ετήσια κατανάλωση'!$F63*Πελάτες!AA94</f>
        <v>0</v>
      </c>
      <c r="AA96" s="140">
        <f>'Μέση ετήσια κατανάλωση'!$G63*(Πελάτες!Y94-Πελάτες!$P94)</f>
        <v>0</v>
      </c>
      <c r="AB96" s="140">
        <f t="shared" si="70"/>
        <v>0</v>
      </c>
      <c r="AC96" s="6"/>
      <c r="AD96" s="140">
        <f t="shared" si="71"/>
        <v>0</v>
      </c>
      <c r="AE96" s="170">
        <f t="shared" si="72"/>
        <v>0</v>
      </c>
      <c r="AF96" s="172">
        <f>'Μέση ετήσια κατανάλωση'!$F63*Πελάτες!AD94</f>
        <v>0</v>
      </c>
      <c r="AG96" s="140">
        <f>'Μέση ετήσια κατανάλωση'!$G63*(Πελάτες!AB94-Πελάτες!$P94)</f>
        <v>0</v>
      </c>
      <c r="AH96" s="140">
        <f t="shared" si="73"/>
        <v>0</v>
      </c>
      <c r="AI96" s="6"/>
      <c r="AJ96" s="140">
        <f t="shared" si="74"/>
        <v>0</v>
      </c>
      <c r="AK96" s="170">
        <f t="shared" si="75"/>
        <v>0</v>
      </c>
      <c r="AL96" s="172">
        <f>'Μέση ετήσια κατανάλωση'!$F63*Πελάτες!AG94</f>
        <v>0</v>
      </c>
      <c r="AM96" s="140">
        <f>'Μέση ετήσια κατανάλωση'!$G63*(Πελάτες!AE94-Πελάτες!$P94)</f>
        <v>0</v>
      </c>
      <c r="AN96" s="140">
        <f t="shared" si="76"/>
        <v>0</v>
      </c>
      <c r="AO96" s="6"/>
      <c r="AP96" s="140">
        <f t="shared" si="77"/>
        <v>0</v>
      </c>
      <c r="AQ96" s="170">
        <f t="shared" si="78"/>
        <v>0</v>
      </c>
      <c r="AR96" s="167">
        <f t="shared" si="63"/>
        <v>0</v>
      </c>
      <c r="AS96" s="168">
        <f t="shared" si="64"/>
        <v>0</v>
      </c>
    </row>
    <row r="97" spans="2:48" outlineLevel="1" x14ac:dyDescent="0.35">
      <c r="B97" s="237" t="s">
        <v>98</v>
      </c>
      <c r="C97" s="64" t="s">
        <v>114</v>
      </c>
      <c r="D97" s="85"/>
      <c r="E97" s="70"/>
      <c r="F97" s="170">
        <f t="shared" si="57"/>
        <v>0</v>
      </c>
      <c r="G97" s="70"/>
      <c r="H97" s="170">
        <f t="shared" si="65"/>
        <v>0</v>
      </c>
      <c r="I97" s="70"/>
      <c r="J97" s="170">
        <f t="shared" si="66"/>
        <v>0</v>
      </c>
      <c r="K97" s="70"/>
      <c r="L97" s="170">
        <f t="shared" si="58"/>
        <v>0</v>
      </c>
      <c r="M97" s="167">
        <f t="shared" si="59"/>
        <v>0</v>
      </c>
      <c r="N97" s="168">
        <f t="shared" si="60"/>
        <v>0</v>
      </c>
      <c r="P97" s="172">
        <f>'Μέση ετήσια κατανάλωση'!$F64*Πελάτες!U95</f>
        <v>700.80000000000007</v>
      </c>
      <c r="Q97" s="6"/>
      <c r="R97" s="140">
        <f t="shared" si="67"/>
        <v>700.80000000000007</v>
      </c>
      <c r="S97" s="185">
        <f t="shared" si="61"/>
        <v>0</v>
      </c>
      <c r="T97" s="172">
        <f>'Μέση ετήσια κατανάλωση'!$F64*Πελάτες!X95</f>
        <v>2748.0000000000005</v>
      </c>
      <c r="U97" s="140">
        <f>'Μέση ετήσια κατανάλωση'!$G64*(Πελάτες!V95-Πελάτες!$P95)</f>
        <v>3504</v>
      </c>
      <c r="V97" s="140">
        <f t="shared" si="68"/>
        <v>6252</v>
      </c>
      <c r="W97" s="6"/>
      <c r="X97" s="140">
        <f t="shared" si="69"/>
        <v>6252</v>
      </c>
      <c r="Y97" s="170">
        <f t="shared" si="62"/>
        <v>7.9212328767123275</v>
      </c>
      <c r="Z97" s="172">
        <f>'Μέση ετήσια κατανάλωση'!$F64*Πελάτες!AA95</f>
        <v>2978.4000000000005</v>
      </c>
      <c r="AA97" s="140">
        <f>'Μέση ετήσια κατανάλωση'!$G64*(Πελάτες!Y95-Πελάτες!$P95)</f>
        <v>17244</v>
      </c>
      <c r="AB97" s="140">
        <f t="shared" si="70"/>
        <v>20222.400000000001</v>
      </c>
      <c r="AC97" s="6"/>
      <c r="AD97" s="140">
        <f t="shared" si="71"/>
        <v>20222.400000000001</v>
      </c>
      <c r="AE97" s="170">
        <f t="shared" si="72"/>
        <v>2.2345489443378121</v>
      </c>
      <c r="AF97" s="172">
        <f>'Μέση ετήσια κατανάλωση'!$F64*Πελάτες!AD95</f>
        <v>506.40000000000009</v>
      </c>
      <c r="AG97" s="140">
        <f>'Μέση ετήσια κατανάλωση'!$G64*(Πελάτες!AB95-Πελάτες!$P95)</f>
        <v>32136</v>
      </c>
      <c r="AH97" s="140">
        <f t="shared" si="73"/>
        <v>32642.400000000001</v>
      </c>
      <c r="AI97" s="6"/>
      <c r="AJ97" s="140">
        <f t="shared" si="74"/>
        <v>32642.400000000001</v>
      </c>
      <c r="AK97" s="170">
        <f t="shared" si="75"/>
        <v>0.61417042487538565</v>
      </c>
      <c r="AL97" s="172">
        <f>'Μέση ετήσια κατανάλωση'!$F64*Πελάτες!AG95</f>
        <v>240.00000000000003</v>
      </c>
      <c r="AM97" s="140">
        <f>'Μέση ετήσια κατανάλωση'!$G64*(Πελάτες!AE95-Πελάτες!$P95)</f>
        <v>34668</v>
      </c>
      <c r="AN97" s="140">
        <f t="shared" si="76"/>
        <v>34908</v>
      </c>
      <c r="AO97" s="6"/>
      <c r="AP97" s="140">
        <f t="shared" si="77"/>
        <v>34908</v>
      </c>
      <c r="AQ97" s="170">
        <f t="shared" si="78"/>
        <v>6.9406661274906203E-2</v>
      </c>
      <c r="AR97" s="167">
        <f t="shared" si="63"/>
        <v>94725.6</v>
      </c>
      <c r="AS97" s="168">
        <f t="shared" si="64"/>
        <v>1.6566400683361482</v>
      </c>
    </row>
    <row r="98" spans="2:48" ht="15" customHeight="1" outlineLevel="1" x14ac:dyDescent="0.35">
      <c r="B98" s="50" t="s">
        <v>138</v>
      </c>
      <c r="C98" s="47" t="s">
        <v>114</v>
      </c>
      <c r="D98" s="187">
        <f>SUM(D76:D97)</f>
        <v>0</v>
      </c>
      <c r="E98" s="187">
        <f>SUM(E76:E97)</f>
        <v>0</v>
      </c>
      <c r="F98" s="186">
        <f>IFERROR((E98-D98)/D98,0)</f>
        <v>0</v>
      </c>
      <c r="G98" s="187">
        <f>SUM(G76:G97)</f>
        <v>0</v>
      </c>
      <c r="H98" s="186">
        <f t="shared" ref="H98" si="79">IFERROR((G98-E98)/E98,0)</f>
        <v>0</v>
      </c>
      <c r="I98" s="187">
        <f>SUM(I76:I97)</f>
        <v>0</v>
      </c>
      <c r="J98" s="186">
        <f t="shared" ref="J98" si="80">IFERROR((I98-G98)/G98,0)</f>
        <v>0</v>
      </c>
      <c r="K98" s="187">
        <f>SUM(K76:K97)</f>
        <v>0</v>
      </c>
      <c r="L98" s="186">
        <f t="shared" si="58"/>
        <v>0</v>
      </c>
      <c r="M98" s="187">
        <f>SUM(M76:M97)</f>
        <v>0</v>
      </c>
      <c r="N98" s="180">
        <f t="shared" si="60"/>
        <v>0</v>
      </c>
      <c r="P98" s="187">
        <f>SUM(P76:P97)</f>
        <v>11853.6</v>
      </c>
      <c r="Q98" s="187">
        <f>SUM(Q76:Q97)</f>
        <v>0</v>
      </c>
      <c r="R98" s="187">
        <f>SUM(R76:R97)</f>
        <v>11853.6</v>
      </c>
      <c r="S98" s="169">
        <f>IFERROR((R98-K98)/K98,0)</f>
        <v>0</v>
      </c>
      <c r="T98" s="187">
        <f>SUM(T76:T97)</f>
        <v>7905.6</v>
      </c>
      <c r="U98" s="187">
        <f>SUM(U76:U97)</f>
        <v>59268</v>
      </c>
      <c r="V98" s="187">
        <f>SUM(V76:V97)</f>
        <v>67173.600000000006</v>
      </c>
      <c r="W98" s="187">
        <f>SUM(W76:W97)</f>
        <v>0</v>
      </c>
      <c r="X98" s="187">
        <f>SUM(X76:X97)</f>
        <v>67173.600000000006</v>
      </c>
      <c r="Y98" s="186">
        <f>IFERROR((X98-R98)/R98,0)</f>
        <v>4.6669366268475407</v>
      </c>
      <c r="Z98" s="187">
        <f>SUM(Z76:Z97)</f>
        <v>9588.0000000000018</v>
      </c>
      <c r="AA98" s="187">
        <f>SUM(AA76:AA97)</f>
        <v>98796</v>
      </c>
      <c r="AB98" s="187">
        <f>SUM(AB76:AB97)</f>
        <v>108384</v>
      </c>
      <c r="AC98" s="187">
        <f>SUM(AC76:AC97)</f>
        <v>0</v>
      </c>
      <c r="AD98" s="187">
        <f>SUM(AD76:AD97)</f>
        <v>108384</v>
      </c>
      <c r="AE98" s="169">
        <f>IFERROR((AD98-X98)/X98,0)</f>
        <v>0.61349101432705688</v>
      </c>
      <c r="AF98" s="187">
        <f>SUM(AF76:AF97)</f>
        <v>3343.2000000000007</v>
      </c>
      <c r="AG98" s="187">
        <f>SUM(AG76:AG97)</f>
        <v>146736</v>
      </c>
      <c r="AH98" s="187">
        <f>SUM(AH76:AH97)</f>
        <v>150079.19999999998</v>
      </c>
      <c r="AI98" s="187">
        <f>SUM(AI76:AI97)</f>
        <v>0</v>
      </c>
      <c r="AJ98" s="187">
        <f>SUM(AJ76:AJ97)</f>
        <v>150079.19999999998</v>
      </c>
      <c r="AK98" s="169">
        <f t="shared" ref="AK98" si="81">IFERROR((AJ98-AD98)/AD98,0)</f>
        <v>0.38469884853852954</v>
      </c>
      <c r="AL98" s="187">
        <f>SUM(AL76:AL97)</f>
        <v>2145.6000000000004</v>
      </c>
      <c r="AM98" s="187">
        <f>SUM(AM76:AM97)</f>
        <v>163452</v>
      </c>
      <c r="AN98" s="187">
        <f>SUM(AN76:AN97)</f>
        <v>165597.6</v>
      </c>
      <c r="AO98" s="187">
        <f>SUM(AO76:AO97)</f>
        <v>0</v>
      </c>
      <c r="AP98" s="187">
        <f>SUM(AP76:AP97)</f>
        <v>165597.6</v>
      </c>
      <c r="AQ98" s="169">
        <f>IFERROR((AP98-AJ98)/AJ98,0)</f>
        <v>0.10340140405865719</v>
      </c>
      <c r="AR98" s="187">
        <f>SUM(AR76:AR97)</f>
        <v>503088</v>
      </c>
      <c r="AS98" s="168">
        <f>IFERROR((AP98/R98)^(1/4)-1,0)</f>
        <v>0.93330753058300453</v>
      </c>
    </row>
    <row r="99" spans="2:48" ht="15" customHeight="1" x14ac:dyDescent="0.35"/>
    <row r="100" spans="2:48" ht="15.5" x14ac:dyDescent="0.35">
      <c r="B100" s="296" t="s">
        <v>109</v>
      </c>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row>
    <row r="101" spans="2:48" ht="5.5" customHeight="1" outlineLevel="1" x14ac:dyDescent="0.35">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row>
    <row r="102" spans="2:48" outlineLevel="1" x14ac:dyDescent="0.35">
      <c r="B102" s="330"/>
      <c r="C102" s="339" t="s">
        <v>105</v>
      </c>
      <c r="D102" s="312" t="s">
        <v>131</v>
      </c>
      <c r="E102" s="314"/>
      <c r="F102" s="314"/>
      <c r="G102" s="314"/>
      <c r="H102" s="314"/>
      <c r="I102" s="314"/>
      <c r="J102" s="314"/>
      <c r="K102" s="314"/>
      <c r="L102" s="313"/>
      <c r="M102" s="318" t="str">
        <f xml:space="preserve"> D103&amp;" - "&amp;K103</f>
        <v>2019 - 2023</v>
      </c>
      <c r="N102" s="333"/>
      <c r="P102" s="312" t="s">
        <v>132</v>
      </c>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3"/>
    </row>
    <row r="103" spans="2:48" outlineLevel="1" x14ac:dyDescent="0.35">
      <c r="B103" s="331"/>
      <c r="C103" s="339"/>
      <c r="D103" s="83">
        <f>$C$3-5</f>
        <v>2019</v>
      </c>
      <c r="E103" s="312">
        <f>$C$3-4</f>
        <v>2020</v>
      </c>
      <c r="F103" s="313"/>
      <c r="G103" s="312">
        <f>$C$3-3</f>
        <v>2021</v>
      </c>
      <c r="H103" s="313"/>
      <c r="I103" s="312">
        <f>$C$3-2</f>
        <v>2022</v>
      </c>
      <c r="J103" s="313"/>
      <c r="K103" s="312">
        <f>$C$3-1</f>
        <v>2023</v>
      </c>
      <c r="L103" s="313"/>
      <c r="M103" s="320"/>
      <c r="N103" s="334"/>
      <c r="P103" s="346">
        <f>$C$3</f>
        <v>2024</v>
      </c>
      <c r="Q103" s="347"/>
      <c r="R103" s="347"/>
      <c r="S103" s="351"/>
      <c r="T103" s="346">
        <f>$C$3+1</f>
        <v>2025</v>
      </c>
      <c r="U103" s="347"/>
      <c r="V103" s="347"/>
      <c r="W103" s="347"/>
      <c r="X103" s="347"/>
      <c r="Y103" s="351"/>
      <c r="Z103" s="312">
        <f>$C$3+2</f>
        <v>2026</v>
      </c>
      <c r="AA103" s="314"/>
      <c r="AB103" s="314"/>
      <c r="AC103" s="314"/>
      <c r="AD103" s="314"/>
      <c r="AE103" s="313"/>
      <c r="AF103" s="312">
        <f>$C$3+3</f>
        <v>2027</v>
      </c>
      <c r="AG103" s="314"/>
      <c r="AH103" s="314"/>
      <c r="AI103" s="314"/>
      <c r="AJ103" s="314"/>
      <c r="AK103" s="313"/>
      <c r="AL103" s="312">
        <f>$C$3+4</f>
        <v>2028</v>
      </c>
      <c r="AM103" s="314"/>
      <c r="AN103" s="314"/>
      <c r="AO103" s="314"/>
      <c r="AP103" s="314"/>
      <c r="AQ103" s="313"/>
      <c r="AR103" s="316" t="str">
        <f>P103&amp;" - "&amp;AL103</f>
        <v>2024 - 2028</v>
      </c>
      <c r="AS103" s="335"/>
    </row>
    <row r="104" spans="2:48" ht="15" customHeight="1" outlineLevel="1" x14ac:dyDescent="0.35">
      <c r="B104" s="331"/>
      <c r="C104" s="339"/>
      <c r="D104" s="363" t="s">
        <v>190</v>
      </c>
      <c r="E104" s="354" t="s">
        <v>190</v>
      </c>
      <c r="F104" s="361" t="s">
        <v>135</v>
      </c>
      <c r="G104" s="354" t="s">
        <v>190</v>
      </c>
      <c r="H104" s="361" t="s">
        <v>135</v>
      </c>
      <c r="I104" s="354" t="s">
        <v>190</v>
      </c>
      <c r="J104" s="359" t="s">
        <v>135</v>
      </c>
      <c r="K104" s="354" t="s">
        <v>190</v>
      </c>
      <c r="L104" s="359" t="s">
        <v>135</v>
      </c>
      <c r="M104" s="354" t="s">
        <v>126</v>
      </c>
      <c r="N104" s="357" t="s">
        <v>136</v>
      </c>
      <c r="P104" s="354" t="str">
        <f>"Διανεμόμενες ποσότητες σε πελάτες που συνδέθηκαν το "&amp;P103</f>
        <v>Διανεμόμενες ποσότητες σε πελάτες που συνδέθηκαν το 2024</v>
      </c>
      <c r="Q104" s="348" t="s">
        <v>191</v>
      </c>
      <c r="R104" s="348" t="s">
        <v>192</v>
      </c>
      <c r="S104" s="356" t="s">
        <v>135</v>
      </c>
      <c r="T104" s="346" t="s">
        <v>193</v>
      </c>
      <c r="U104" s="347"/>
      <c r="V104" s="347"/>
      <c r="W104" s="348" t="s">
        <v>191</v>
      </c>
      <c r="X104" s="348" t="s">
        <v>192</v>
      </c>
      <c r="Y104" s="351" t="s">
        <v>135</v>
      </c>
      <c r="Z104" s="346" t="s">
        <v>193</v>
      </c>
      <c r="AA104" s="347"/>
      <c r="AB104" s="347"/>
      <c r="AC104" s="348" t="s">
        <v>191</v>
      </c>
      <c r="AD104" s="348" t="s">
        <v>192</v>
      </c>
      <c r="AE104" s="351" t="s">
        <v>135</v>
      </c>
      <c r="AF104" s="346" t="s">
        <v>193</v>
      </c>
      <c r="AG104" s="347"/>
      <c r="AH104" s="347"/>
      <c r="AI104" s="348" t="s">
        <v>191</v>
      </c>
      <c r="AJ104" s="348" t="s">
        <v>192</v>
      </c>
      <c r="AK104" s="351" t="s">
        <v>135</v>
      </c>
      <c r="AL104" s="346" t="s">
        <v>193</v>
      </c>
      <c r="AM104" s="347"/>
      <c r="AN104" s="347"/>
      <c r="AO104" s="348" t="s">
        <v>191</v>
      </c>
      <c r="AP104" s="348" t="s">
        <v>192</v>
      </c>
      <c r="AQ104" s="351" t="s">
        <v>135</v>
      </c>
      <c r="AR104" s="352" t="s">
        <v>126</v>
      </c>
      <c r="AS104" s="349" t="s">
        <v>136</v>
      </c>
    </row>
    <row r="105" spans="2:48" ht="58" outlineLevel="1" x14ac:dyDescent="0.35">
      <c r="B105" s="332"/>
      <c r="C105" s="339"/>
      <c r="D105" s="364"/>
      <c r="E105" s="355"/>
      <c r="F105" s="362"/>
      <c r="G105" s="355"/>
      <c r="H105" s="362"/>
      <c r="I105" s="355"/>
      <c r="J105" s="360"/>
      <c r="K105" s="355"/>
      <c r="L105" s="360"/>
      <c r="M105" s="355"/>
      <c r="N105" s="358"/>
      <c r="P105" s="355"/>
      <c r="Q105" s="348"/>
      <c r="R105" s="348"/>
      <c r="S105" s="356"/>
      <c r="T105" s="124" t="str">
        <f>"Διανεμόμενες ποσότητες σε πελάτες που συνδέθηκαν το "&amp;T103</f>
        <v>Διανεμόμενες ποσότητες σε πελάτες που συνδέθηκαν το 2025</v>
      </c>
      <c r="U105" s="106" t="str">
        <f>"Διανεμόμενες ποσότητες σε πελάτες που συνδέθηκαν το "&amp;P103</f>
        <v>Διανεμόμενες ποσότητες σε πελάτες που συνδέθηκαν το 2024</v>
      </c>
      <c r="V105" s="60" t="s">
        <v>194</v>
      </c>
      <c r="W105" s="348"/>
      <c r="X105" s="348"/>
      <c r="Y105" s="351"/>
      <c r="Z105" s="124" t="str">
        <f>"Διανεμόμενες ποσότητες σε πελάτες που συνδέθηκαν το "&amp;Z103</f>
        <v>Διανεμόμενες ποσότητες σε πελάτες που συνδέθηκαν το 2026</v>
      </c>
      <c r="AA105" s="106" t="str">
        <f>"Διανεμόμενες ποσότητες σε πελάτες που συνδέθηκαν το "&amp;$P$12&amp;" - "&amp;T103</f>
        <v>Διανεμόμενες ποσότητες σε πελάτες που συνδέθηκαν το 2024 - 2025</v>
      </c>
      <c r="AB105" s="60" t="s">
        <v>194</v>
      </c>
      <c r="AC105" s="348"/>
      <c r="AD105" s="348"/>
      <c r="AE105" s="351"/>
      <c r="AF105" s="124" t="str">
        <f>"Διανεμόμενες ποσότητες σε πελάτες που συνδέθηκαν το "&amp;AF103</f>
        <v>Διανεμόμενες ποσότητες σε πελάτες που συνδέθηκαν το 2027</v>
      </c>
      <c r="AG105" s="106" t="str">
        <f>"Διανεμόμενες ποσότητες σε πελάτες που συνδέθηκαν το "&amp;$P$12&amp;" - "&amp;Z103</f>
        <v>Διανεμόμενες ποσότητες σε πελάτες που συνδέθηκαν το 2024 - 2026</v>
      </c>
      <c r="AH105" s="60" t="s">
        <v>194</v>
      </c>
      <c r="AI105" s="348"/>
      <c r="AJ105" s="348"/>
      <c r="AK105" s="351"/>
      <c r="AL105" s="124" t="str">
        <f>"Διανεμόμενες ποσότητες σε πελάτες που συνδέθηκαν το "&amp;AL103</f>
        <v>Διανεμόμενες ποσότητες σε πελάτες που συνδέθηκαν το 2028</v>
      </c>
      <c r="AM105" s="106" t="str">
        <f>"Διανεμόμενες ποσότητες σε πελάτες που συνδέθηκαν το "&amp;$P$12&amp;" - "&amp;AF103</f>
        <v>Διανεμόμενες ποσότητες σε πελάτες που συνδέθηκαν το 2024 - 2027</v>
      </c>
      <c r="AN105" s="60" t="s">
        <v>194</v>
      </c>
      <c r="AO105" s="348"/>
      <c r="AP105" s="348"/>
      <c r="AQ105" s="351"/>
      <c r="AR105" s="353"/>
      <c r="AS105" s="350"/>
    </row>
    <row r="106" spans="2:48" outlineLevel="1" x14ac:dyDescent="0.35">
      <c r="B106" s="236" t="s">
        <v>75</v>
      </c>
      <c r="C106" s="64" t="s">
        <v>114</v>
      </c>
      <c r="D106" s="85"/>
      <c r="E106" s="70"/>
      <c r="F106" s="170">
        <f t="shared" ref="F106:F127" si="82">IFERROR((E106-D106)/D106,0)</f>
        <v>0</v>
      </c>
      <c r="G106" s="70"/>
      <c r="H106" s="170">
        <f>IFERROR((G106-E106)/E106,0)</f>
        <v>0</v>
      </c>
      <c r="I106" s="70"/>
      <c r="J106" s="170">
        <f>IFERROR((I106-G106)/G106,0)</f>
        <v>0</v>
      </c>
      <c r="K106" s="70"/>
      <c r="L106" s="170">
        <f t="shared" ref="L106:L128" si="83">IFERROR((K106-I106)/I106,0)</f>
        <v>0</v>
      </c>
      <c r="M106" s="167">
        <f t="shared" ref="M106:M127" si="84">D106+E106+G106+I106+K106</f>
        <v>0</v>
      </c>
      <c r="N106" s="168">
        <f t="shared" ref="N106:N128" si="85">IFERROR((K106/D106)^(1/4)-1,0)</f>
        <v>0</v>
      </c>
      <c r="P106" s="172">
        <f>'Μέση ετήσια κατανάλωση'!$F72*Πελάτες!U104</f>
        <v>0</v>
      </c>
      <c r="Q106" s="6"/>
      <c r="R106" s="140">
        <f>P106+Q106</f>
        <v>0</v>
      </c>
      <c r="S106" s="185">
        <f t="shared" ref="S106:S127" si="86">IFERROR((R106-K106)/K106,0)</f>
        <v>0</v>
      </c>
      <c r="T106" s="172">
        <f>'Μέση ετήσια κατανάλωση'!$F72*Πελάτες!X104</f>
        <v>0</v>
      </c>
      <c r="U106" s="140">
        <f>'Μέση ετήσια κατανάλωση'!$G72*(Πελάτες!V104-Πελάτες!$P104)</f>
        <v>0</v>
      </c>
      <c r="V106" s="140">
        <f>T106+U106</f>
        <v>0</v>
      </c>
      <c r="W106" s="6"/>
      <c r="X106" s="140">
        <f>V106+W106</f>
        <v>0</v>
      </c>
      <c r="Y106" s="170">
        <f t="shared" ref="Y106:Y127" si="87">IFERROR((X106-R106)/R106,0)</f>
        <v>0</v>
      </c>
      <c r="Z106" s="172">
        <f>'Μέση ετήσια κατανάλωση'!$F72*Πελάτες!AA104</f>
        <v>0</v>
      </c>
      <c r="AA106" s="140">
        <f>'Μέση ετήσια κατανάλωση'!$G72*(Πελάτες!Y104-Πελάτες!$P104)</f>
        <v>0</v>
      </c>
      <c r="AB106" s="140">
        <f>Z106+AA106</f>
        <v>0</v>
      </c>
      <c r="AC106" s="6"/>
      <c r="AD106" s="140">
        <f>AB106+AC106</f>
        <v>0</v>
      </c>
      <c r="AE106" s="170">
        <f>IFERROR((AD106-X106)/X106,0)</f>
        <v>0</v>
      </c>
      <c r="AF106" s="172">
        <f>'Μέση ετήσια κατανάλωση'!$F72*Πελάτες!AD104</f>
        <v>0</v>
      </c>
      <c r="AG106" s="140">
        <f>'Μέση ετήσια κατανάλωση'!$G72*(Πελάτες!AB104-Πελάτες!$P104)</f>
        <v>0</v>
      </c>
      <c r="AH106" s="140">
        <f>AF106+AG106</f>
        <v>0</v>
      </c>
      <c r="AI106" s="6"/>
      <c r="AJ106" s="140">
        <f>AH106+AI106</f>
        <v>0</v>
      </c>
      <c r="AK106" s="170">
        <f>IFERROR((AJ106-AD106)/AD106,0)</f>
        <v>0</v>
      </c>
      <c r="AL106" s="172">
        <f>'Μέση ετήσια κατανάλωση'!$F72*Πελάτες!AG104</f>
        <v>0</v>
      </c>
      <c r="AM106" s="140">
        <f>'Μέση ετήσια κατανάλωση'!$G72*(Πελάτες!AE104-Πελάτες!$P104)</f>
        <v>0</v>
      </c>
      <c r="AN106" s="140">
        <f>AL106+AM106</f>
        <v>0</v>
      </c>
      <c r="AO106" s="6"/>
      <c r="AP106" s="140">
        <f>AN106+AO106</f>
        <v>0</v>
      </c>
      <c r="AQ106" s="170">
        <f>IFERROR((AP106-AJ106)/AJ106,0)</f>
        <v>0</v>
      </c>
      <c r="AR106" s="167">
        <f t="shared" ref="AR106:AR127" si="88">R106+X106+AD106+AJ106+AP106</f>
        <v>0</v>
      </c>
      <c r="AS106" s="168">
        <f t="shared" ref="AS106:AS127" si="89">IFERROR((AP106/R106)^(1/4)-1,0)</f>
        <v>0</v>
      </c>
    </row>
    <row r="107" spans="2:48" outlineLevel="1" x14ac:dyDescent="0.35">
      <c r="B107" s="237" t="s">
        <v>76</v>
      </c>
      <c r="C107" s="64" t="s">
        <v>114</v>
      </c>
      <c r="D107" s="85"/>
      <c r="E107" s="70"/>
      <c r="F107" s="170">
        <f t="shared" si="82"/>
        <v>0</v>
      </c>
      <c r="G107" s="70"/>
      <c r="H107" s="170">
        <f t="shared" ref="H107:H127" si="90">IFERROR((G107-E107)/E107,0)</f>
        <v>0</v>
      </c>
      <c r="I107" s="70"/>
      <c r="J107" s="170">
        <f t="shared" ref="J107:J127" si="91">IFERROR((I107-G107)/G107,0)</f>
        <v>0</v>
      </c>
      <c r="K107" s="70"/>
      <c r="L107" s="170">
        <f t="shared" si="83"/>
        <v>0</v>
      </c>
      <c r="M107" s="167">
        <f t="shared" si="84"/>
        <v>0</v>
      </c>
      <c r="N107" s="168">
        <f t="shared" si="85"/>
        <v>0</v>
      </c>
      <c r="P107" s="172">
        <f>'Μέση ετήσια κατανάλωση'!$F73*Πελάτες!U105</f>
        <v>162</v>
      </c>
      <c r="Q107" s="6"/>
      <c r="R107" s="140">
        <f t="shared" ref="R107:R127" si="92">P107+Q107</f>
        <v>162</v>
      </c>
      <c r="S107" s="185">
        <f t="shared" si="86"/>
        <v>0</v>
      </c>
      <c r="T107" s="172">
        <f>'Μέση ετήσια κατανάλωση'!$F73*Πελάτες!X105</f>
        <v>468</v>
      </c>
      <c r="U107" s="140">
        <f>'Μέση ετήσια κατανάλωση'!$G73*(Πελάτες!V105-Πελάτες!$P105)</f>
        <v>810</v>
      </c>
      <c r="V107" s="140">
        <f t="shared" ref="V107:V127" si="93">T107+U107</f>
        <v>1278</v>
      </c>
      <c r="W107" s="6"/>
      <c r="X107" s="140">
        <f t="shared" ref="X107:X127" si="94">V107+W107</f>
        <v>1278</v>
      </c>
      <c r="Y107" s="170">
        <f t="shared" si="87"/>
        <v>6.8888888888888893</v>
      </c>
      <c r="Z107" s="172">
        <f>'Μέση ετήσια κατανάλωση'!$F73*Πελάτες!AA105</f>
        <v>504</v>
      </c>
      <c r="AA107" s="140">
        <f>'Μέση ετήσια κατανάλωση'!$G73*(Πελάτες!Y105-Πελάτες!$P105)</f>
        <v>3150</v>
      </c>
      <c r="AB107" s="140">
        <f t="shared" ref="AB107:AB127" si="95">Z107+AA107</f>
        <v>3654</v>
      </c>
      <c r="AC107" s="6"/>
      <c r="AD107" s="140">
        <f t="shared" ref="AD107:AD127" si="96">AB107+AC107</f>
        <v>3654</v>
      </c>
      <c r="AE107" s="170">
        <f t="shared" ref="AE107:AE127" si="97">IFERROR((AD107-X107)/X107,0)</f>
        <v>1.8591549295774648</v>
      </c>
      <c r="AF107" s="172">
        <f>'Μέση ετήσια κατανάλωση'!$F73*Πελάτες!AD105</f>
        <v>180</v>
      </c>
      <c r="AG107" s="140">
        <f>'Μέση ετήσια κατανάλωση'!$G73*(Πελάτες!AB105-Πελάτες!$P105)</f>
        <v>5670</v>
      </c>
      <c r="AH107" s="140">
        <f t="shared" ref="AH107:AH127" si="98">AF107+AG107</f>
        <v>5850</v>
      </c>
      <c r="AI107" s="6"/>
      <c r="AJ107" s="140">
        <f t="shared" ref="AJ107:AJ127" si="99">AH107+AI107</f>
        <v>5850</v>
      </c>
      <c r="AK107" s="170">
        <f t="shared" ref="AK107:AK127" si="100">IFERROR((AJ107-AD107)/AD107,0)</f>
        <v>0.60098522167487689</v>
      </c>
      <c r="AL107" s="172">
        <f>'Μέση ετήσια κατανάλωση'!$F73*Πελάτες!AG105</f>
        <v>108</v>
      </c>
      <c r="AM107" s="140">
        <f>'Μέση ετήσια κατανάλωση'!$G73*(Πελάτες!AE105-Πελάτες!$P105)</f>
        <v>6570</v>
      </c>
      <c r="AN107" s="140">
        <f t="shared" ref="AN107:AN127" si="101">AL107+AM107</f>
        <v>6678</v>
      </c>
      <c r="AO107" s="6"/>
      <c r="AP107" s="140">
        <f t="shared" ref="AP107:AP127" si="102">AN107+AO107</f>
        <v>6678</v>
      </c>
      <c r="AQ107" s="170">
        <f t="shared" ref="AQ107:AQ127" si="103">IFERROR((AP107-AJ107)/AJ107,0)</f>
        <v>0.14153846153846153</v>
      </c>
      <c r="AR107" s="167">
        <f t="shared" si="88"/>
        <v>17622</v>
      </c>
      <c r="AS107" s="168">
        <f t="shared" si="89"/>
        <v>1.5338613671797585</v>
      </c>
    </row>
    <row r="108" spans="2:48" outlineLevel="1" x14ac:dyDescent="0.35">
      <c r="B108" s="237" t="s">
        <v>77</v>
      </c>
      <c r="C108" s="64" t="s">
        <v>114</v>
      </c>
      <c r="D108" s="85"/>
      <c r="E108" s="70"/>
      <c r="F108" s="170">
        <f t="shared" si="82"/>
        <v>0</v>
      </c>
      <c r="G108" s="70"/>
      <c r="H108" s="170">
        <f t="shared" si="90"/>
        <v>0</v>
      </c>
      <c r="I108" s="70"/>
      <c r="J108" s="170">
        <f t="shared" si="91"/>
        <v>0</v>
      </c>
      <c r="K108" s="70"/>
      <c r="L108" s="170">
        <f t="shared" si="83"/>
        <v>0</v>
      </c>
      <c r="M108" s="167">
        <f t="shared" si="84"/>
        <v>0</v>
      </c>
      <c r="N108" s="168">
        <f t="shared" si="85"/>
        <v>0</v>
      </c>
      <c r="P108" s="172">
        <f>'Μέση ετήσια κατανάλωση'!$F74*Πελάτες!U106</f>
        <v>0</v>
      </c>
      <c r="Q108" s="6"/>
      <c r="R108" s="140">
        <f t="shared" si="92"/>
        <v>0</v>
      </c>
      <c r="S108" s="185">
        <f t="shared" si="86"/>
        <v>0</v>
      </c>
      <c r="T108" s="172">
        <f>'Μέση ετήσια κατανάλωση'!$F74*Πελάτες!X106</f>
        <v>0</v>
      </c>
      <c r="U108" s="140">
        <f>'Μέση ετήσια κατανάλωση'!$G74*(Πελάτες!V106-Πελάτες!$P106)</f>
        <v>0</v>
      </c>
      <c r="V108" s="140">
        <f t="shared" si="93"/>
        <v>0</v>
      </c>
      <c r="W108" s="6"/>
      <c r="X108" s="140">
        <f t="shared" si="94"/>
        <v>0</v>
      </c>
      <c r="Y108" s="170">
        <f t="shared" si="87"/>
        <v>0</v>
      </c>
      <c r="Z108" s="172">
        <f>'Μέση ετήσια κατανάλωση'!$F74*Πελάτες!AA106</f>
        <v>0</v>
      </c>
      <c r="AA108" s="140">
        <f>'Μέση ετήσια κατανάλωση'!$G74*(Πελάτες!Y106-Πελάτες!$P106)</f>
        <v>0</v>
      </c>
      <c r="AB108" s="140">
        <f t="shared" si="95"/>
        <v>0</v>
      </c>
      <c r="AC108" s="6"/>
      <c r="AD108" s="140">
        <f t="shared" si="96"/>
        <v>0</v>
      </c>
      <c r="AE108" s="170">
        <f t="shared" si="97"/>
        <v>0</v>
      </c>
      <c r="AF108" s="172">
        <f>'Μέση ετήσια κατανάλωση'!$F74*Πελάτες!AD106</f>
        <v>0</v>
      </c>
      <c r="AG108" s="140">
        <f>'Μέση ετήσια κατανάλωση'!$G74*(Πελάτες!AB106-Πελάτες!$P106)</f>
        <v>0</v>
      </c>
      <c r="AH108" s="140">
        <f t="shared" si="98"/>
        <v>0</v>
      </c>
      <c r="AI108" s="6"/>
      <c r="AJ108" s="140">
        <f t="shared" si="99"/>
        <v>0</v>
      </c>
      <c r="AK108" s="170">
        <f t="shared" si="100"/>
        <v>0</v>
      </c>
      <c r="AL108" s="172">
        <f>'Μέση ετήσια κατανάλωση'!$F74*Πελάτες!AG106</f>
        <v>0</v>
      </c>
      <c r="AM108" s="140">
        <f>'Μέση ετήσια κατανάλωση'!$G74*(Πελάτες!AE106-Πελάτες!$P106)</f>
        <v>0</v>
      </c>
      <c r="AN108" s="140">
        <f t="shared" si="101"/>
        <v>0</v>
      </c>
      <c r="AO108" s="6"/>
      <c r="AP108" s="140">
        <f t="shared" si="102"/>
        <v>0</v>
      </c>
      <c r="AQ108" s="170">
        <f t="shared" si="103"/>
        <v>0</v>
      </c>
      <c r="AR108" s="167">
        <f t="shared" si="88"/>
        <v>0</v>
      </c>
      <c r="AS108" s="168">
        <f t="shared" si="89"/>
        <v>0</v>
      </c>
    </row>
    <row r="109" spans="2:48" outlineLevel="1" x14ac:dyDescent="0.35">
      <c r="B109" s="237" t="s">
        <v>78</v>
      </c>
      <c r="C109" s="64" t="s">
        <v>114</v>
      </c>
      <c r="D109" s="85"/>
      <c r="E109" s="70"/>
      <c r="F109" s="170">
        <f t="shared" si="82"/>
        <v>0</v>
      </c>
      <c r="G109" s="70"/>
      <c r="H109" s="170">
        <f t="shared" si="90"/>
        <v>0</v>
      </c>
      <c r="I109" s="70"/>
      <c r="J109" s="170">
        <f t="shared" si="91"/>
        <v>0</v>
      </c>
      <c r="K109" s="70"/>
      <c r="L109" s="170">
        <f t="shared" si="83"/>
        <v>0</v>
      </c>
      <c r="M109" s="167">
        <f t="shared" si="84"/>
        <v>0</v>
      </c>
      <c r="N109" s="168">
        <f t="shared" si="85"/>
        <v>0</v>
      </c>
      <c r="P109" s="172">
        <f>'Μέση ετήσια κατανάλωση'!$F75*Πελάτες!U107</f>
        <v>0</v>
      </c>
      <c r="Q109" s="6"/>
      <c r="R109" s="140">
        <f t="shared" si="92"/>
        <v>0</v>
      </c>
      <c r="S109" s="185">
        <f t="shared" si="86"/>
        <v>0</v>
      </c>
      <c r="T109" s="172">
        <f>'Μέση ετήσια κατανάλωση'!$F75*Πελάτες!X107</f>
        <v>0</v>
      </c>
      <c r="U109" s="140">
        <f>'Μέση ετήσια κατανάλωση'!$G75*(Πελάτες!V107-Πελάτες!$P107)</f>
        <v>0</v>
      </c>
      <c r="V109" s="140">
        <f t="shared" si="93"/>
        <v>0</v>
      </c>
      <c r="W109" s="6"/>
      <c r="X109" s="140">
        <f t="shared" si="94"/>
        <v>0</v>
      </c>
      <c r="Y109" s="170">
        <f t="shared" si="87"/>
        <v>0</v>
      </c>
      <c r="Z109" s="172">
        <f>'Μέση ετήσια κατανάλωση'!$F75*Πελάτες!AA107</f>
        <v>0</v>
      </c>
      <c r="AA109" s="140">
        <f>'Μέση ετήσια κατανάλωση'!$G75*(Πελάτες!Y107-Πελάτες!$P107)</f>
        <v>0</v>
      </c>
      <c r="AB109" s="140">
        <f t="shared" si="95"/>
        <v>0</v>
      </c>
      <c r="AC109" s="6"/>
      <c r="AD109" s="140">
        <f t="shared" si="96"/>
        <v>0</v>
      </c>
      <c r="AE109" s="170">
        <f t="shared" si="97"/>
        <v>0</v>
      </c>
      <c r="AF109" s="172">
        <f>'Μέση ετήσια κατανάλωση'!$F75*Πελάτες!AD107</f>
        <v>0</v>
      </c>
      <c r="AG109" s="140">
        <f>'Μέση ετήσια κατανάλωση'!$G75*(Πελάτες!AB107-Πελάτες!$P107)</f>
        <v>0</v>
      </c>
      <c r="AH109" s="140">
        <f t="shared" si="98"/>
        <v>0</v>
      </c>
      <c r="AI109" s="6"/>
      <c r="AJ109" s="140">
        <f t="shared" si="99"/>
        <v>0</v>
      </c>
      <c r="AK109" s="170">
        <f t="shared" si="100"/>
        <v>0</v>
      </c>
      <c r="AL109" s="172">
        <f>'Μέση ετήσια κατανάλωση'!$F75*Πελάτες!AG107</f>
        <v>0</v>
      </c>
      <c r="AM109" s="140">
        <f>'Μέση ετήσια κατανάλωση'!$G75*(Πελάτες!AE107-Πελάτες!$P107)</f>
        <v>0</v>
      </c>
      <c r="AN109" s="140">
        <f t="shared" si="101"/>
        <v>0</v>
      </c>
      <c r="AO109" s="6"/>
      <c r="AP109" s="140">
        <f t="shared" si="102"/>
        <v>0</v>
      </c>
      <c r="AQ109" s="170">
        <f t="shared" si="103"/>
        <v>0</v>
      </c>
      <c r="AR109" s="167">
        <f t="shared" si="88"/>
        <v>0</v>
      </c>
      <c r="AS109" s="168">
        <f t="shared" si="89"/>
        <v>0</v>
      </c>
    </row>
    <row r="110" spans="2:48" outlineLevel="1" x14ac:dyDescent="0.35">
      <c r="B110" s="236" t="s">
        <v>80</v>
      </c>
      <c r="C110" s="64" t="s">
        <v>114</v>
      </c>
      <c r="D110" s="85"/>
      <c r="E110" s="70"/>
      <c r="F110" s="170">
        <f t="shared" si="82"/>
        <v>0</v>
      </c>
      <c r="G110" s="70"/>
      <c r="H110" s="170">
        <f t="shared" si="90"/>
        <v>0</v>
      </c>
      <c r="I110" s="70"/>
      <c r="J110" s="170">
        <f t="shared" si="91"/>
        <v>0</v>
      </c>
      <c r="K110" s="70"/>
      <c r="L110" s="170">
        <f t="shared" si="83"/>
        <v>0</v>
      </c>
      <c r="M110" s="167">
        <f t="shared" si="84"/>
        <v>0</v>
      </c>
      <c r="N110" s="168">
        <f t="shared" si="85"/>
        <v>0</v>
      </c>
      <c r="P110" s="172">
        <f>'Μέση ετήσια κατανάλωση'!$F76*Πελάτες!U108</f>
        <v>0</v>
      </c>
      <c r="Q110" s="6"/>
      <c r="R110" s="140">
        <f t="shared" si="92"/>
        <v>0</v>
      </c>
      <c r="S110" s="185">
        <f t="shared" si="86"/>
        <v>0</v>
      </c>
      <c r="T110" s="172">
        <f>'Μέση ετήσια κατανάλωση'!$F76*Πελάτες!X108</f>
        <v>0</v>
      </c>
      <c r="U110" s="140">
        <f>'Μέση ετήσια κατανάλωση'!$G76*(Πελάτες!V108-Πελάτες!$P108)</f>
        <v>0</v>
      </c>
      <c r="V110" s="140">
        <f t="shared" si="93"/>
        <v>0</v>
      </c>
      <c r="W110" s="6"/>
      <c r="X110" s="140">
        <f t="shared" si="94"/>
        <v>0</v>
      </c>
      <c r="Y110" s="170">
        <f t="shared" si="87"/>
        <v>0</v>
      </c>
      <c r="Z110" s="172">
        <f>'Μέση ετήσια κατανάλωση'!$F76*Πελάτες!AA108</f>
        <v>0</v>
      </c>
      <c r="AA110" s="140">
        <f>'Μέση ετήσια κατανάλωση'!$G76*(Πελάτες!Y108-Πελάτες!$P108)</f>
        <v>0</v>
      </c>
      <c r="AB110" s="140">
        <f t="shared" si="95"/>
        <v>0</v>
      </c>
      <c r="AC110" s="6"/>
      <c r="AD110" s="140">
        <f t="shared" si="96"/>
        <v>0</v>
      </c>
      <c r="AE110" s="170">
        <f t="shared" si="97"/>
        <v>0</v>
      </c>
      <c r="AF110" s="172">
        <f>'Μέση ετήσια κατανάλωση'!$F76*Πελάτες!AD108</f>
        <v>0</v>
      </c>
      <c r="AG110" s="140">
        <f>'Μέση ετήσια κατανάλωση'!$G76*(Πελάτες!AB108-Πελάτες!$P108)</f>
        <v>0</v>
      </c>
      <c r="AH110" s="140">
        <f t="shared" si="98"/>
        <v>0</v>
      </c>
      <c r="AI110" s="6"/>
      <c r="AJ110" s="140">
        <f t="shared" si="99"/>
        <v>0</v>
      </c>
      <c r="AK110" s="170">
        <f t="shared" si="100"/>
        <v>0</v>
      </c>
      <c r="AL110" s="172">
        <f>'Μέση ετήσια κατανάλωση'!$F76*Πελάτες!AG108</f>
        <v>0</v>
      </c>
      <c r="AM110" s="140">
        <f>'Μέση ετήσια κατανάλωση'!$G76*(Πελάτες!AE108-Πελάτες!$P108)</f>
        <v>0</v>
      </c>
      <c r="AN110" s="140">
        <f t="shared" si="101"/>
        <v>0</v>
      </c>
      <c r="AO110" s="6"/>
      <c r="AP110" s="140">
        <f t="shared" si="102"/>
        <v>0</v>
      </c>
      <c r="AQ110" s="170">
        <f t="shared" si="103"/>
        <v>0</v>
      </c>
      <c r="AR110" s="167">
        <f t="shared" si="88"/>
        <v>0</v>
      </c>
      <c r="AS110" s="168">
        <f t="shared" si="89"/>
        <v>0</v>
      </c>
    </row>
    <row r="111" spans="2:48" outlineLevel="1" x14ac:dyDescent="0.35">
      <c r="B111" s="237" t="s">
        <v>81</v>
      </c>
      <c r="C111" s="64" t="s">
        <v>114</v>
      </c>
      <c r="D111" s="85"/>
      <c r="E111" s="70"/>
      <c r="F111" s="170">
        <f t="shared" si="82"/>
        <v>0</v>
      </c>
      <c r="G111" s="70"/>
      <c r="H111" s="170">
        <f t="shared" si="90"/>
        <v>0</v>
      </c>
      <c r="I111" s="70"/>
      <c r="J111" s="170">
        <f t="shared" si="91"/>
        <v>0</v>
      </c>
      <c r="K111" s="70"/>
      <c r="L111" s="170">
        <f t="shared" si="83"/>
        <v>0</v>
      </c>
      <c r="M111" s="167">
        <f t="shared" si="84"/>
        <v>0</v>
      </c>
      <c r="N111" s="168">
        <f t="shared" si="85"/>
        <v>0</v>
      </c>
      <c r="P111" s="172">
        <f>'Μέση ετήσια κατανάλωση'!$F77*Πελάτες!U109</f>
        <v>72</v>
      </c>
      <c r="Q111" s="6"/>
      <c r="R111" s="140">
        <f t="shared" si="92"/>
        <v>72</v>
      </c>
      <c r="S111" s="185">
        <f t="shared" si="86"/>
        <v>0</v>
      </c>
      <c r="T111" s="172">
        <f>'Μέση ετήσια κατανάλωση'!$F77*Πελάτες!X109</f>
        <v>162</v>
      </c>
      <c r="U111" s="140">
        <f>'Μέση ετήσια κατανάλωση'!$G77*(Πελάτες!V109-Πελάτες!$P109)</f>
        <v>360</v>
      </c>
      <c r="V111" s="140">
        <f t="shared" si="93"/>
        <v>522</v>
      </c>
      <c r="W111" s="6"/>
      <c r="X111" s="140">
        <f t="shared" si="94"/>
        <v>522</v>
      </c>
      <c r="Y111" s="170">
        <f t="shared" si="87"/>
        <v>6.25</v>
      </c>
      <c r="Z111" s="172">
        <f>'Μέση ετήσια κατανάλωση'!$F77*Πελάτες!AA109</f>
        <v>324</v>
      </c>
      <c r="AA111" s="140">
        <f>'Μέση ετήσια κατανάλωση'!$G77*(Πελάτες!Y109-Πελάτες!$P109)</f>
        <v>1170</v>
      </c>
      <c r="AB111" s="140">
        <f t="shared" si="95"/>
        <v>1494</v>
      </c>
      <c r="AC111" s="6"/>
      <c r="AD111" s="140">
        <f t="shared" si="96"/>
        <v>1494</v>
      </c>
      <c r="AE111" s="170">
        <f t="shared" si="97"/>
        <v>1.8620689655172413</v>
      </c>
      <c r="AF111" s="172">
        <f>'Μέση ετήσια κατανάλωση'!$F77*Πελάτες!AD109</f>
        <v>36</v>
      </c>
      <c r="AG111" s="140">
        <f>'Μέση ετήσια κατανάλωση'!$G77*(Πελάτες!AB109-Πελάτες!$P109)</f>
        <v>2790</v>
      </c>
      <c r="AH111" s="140">
        <f t="shared" si="98"/>
        <v>2826</v>
      </c>
      <c r="AI111" s="6"/>
      <c r="AJ111" s="140">
        <f t="shared" si="99"/>
        <v>2826</v>
      </c>
      <c r="AK111" s="170">
        <f t="shared" si="100"/>
        <v>0.89156626506024095</v>
      </c>
      <c r="AL111" s="172">
        <f>'Μέση ετήσια κατανάλωση'!$F77*Πελάτες!AG109</f>
        <v>18</v>
      </c>
      <c r="AM111" s="140">
        <f>'Μέση ετήσια κατανάλωση'!$G77*(Πελάτες!AE109-Πελάτες!$P109)</f>
        <v>2970</v>
      </c>
      <c r="AN111" s="140">
        <f t="shared" si="101"/>
        <v>2988</v>
      </c>
      <c r="AO111" s="6"/>
      <c r="AP111" s="140">
        <f t="shared" si="102"/>
        <v>2988</v>
      </c>
      <c r="AQ111" s="170">
        <f t="shared" si="103"/>
        <v>5.7324840764331211E-2</v>
      </c>
      <c r="AR111" s="167">
        <f t="shared" si="88"/>
        <v>7902</v>
      </c>
      <c r="AS111" s="168">
        <f t="shared" si="89"/>
        <v>1.5381192571198388</v>
      </c>
    </row>
    <row r="112" spans="2:48" outlineLevel="1" x14ac:dyDescent="0.35">
      <c r="B112" s="236" t="s">
        <v>82</v>
      </c>
      <c r="C112" s="64" t="s">
        <v>114</v>
      </c>
      <c r="D112" s="85"/>
      <c r="E112" s="70"/>
      <c r="F112" s="170">
        <f t="shared" si="82"/>
        <v>0</v>
      </c>
      <c r="G112" s="70"/>
      <c r="H112" s="170">
        <f t="shared" si="90"/>
        <v>0</v>
      </c>
      <c r="I112" s="70"/>
      <c r="J112" s="170">
        <f t="shared" si="91"/>
        <v>0</v>
      </c>
      <c r="K112" s="70"/>
      <c r="L112" s="170">
        <f t="shared" si="83"/>
        <v>0</v>
      </c>
      <c r="M112" s="167">
        <f t="shared" si="84"/>
        <v>0</v>
      </c>
      <c r="N112" s="168">
        <f t="shared" si="85"/>
        <v>0</v>
      </c>
      <c r="P112" s="172">
        <f>'Μέση ετήσια κατανάλωση'!$F78*Πελάτες!U110</f>
        <v>0</v>
      </c>
      <c r="Q112" s="6"/>
      <c r="R112" s="140">
        <f t="shared" si="92"/>
        <v>0</v>
      </c>
      <c r="S112" s="185">
        <f t="shared" si="86"/>
        <v>0</v>
      </c>
      <c r="T112" s="172">
        <f>'Μέση ετήσια κατανάλωση'!$F78*Πελάτες!X110</f>
        <v>0</v>
      </c>
      <c r="U112" s="140">
        <f>'Μέση ετήσια κατανάλωση'!$G78*(Πελάτες!V110-Πελάτες!$P110)</f>
        <v>0</v>
      </c>
      <c r="V112" s="140">
        <f t="shared" si="93"/>
        <v>0</v>
      </c>
      <c r="W112" s="6"/>
      <c r="X112" s="140">
        <f t="shared" si="94"/>
        <v>0</v>
      </c>
      <c r="Y112" s="170">
        <f t="shared" si="87"/>
        <v>0</v>
      </c>
      <c r="Z112" s="172">
        <f>'Μέση ετήσια κατανάλωση'!$F78*Πελάτες!AA110</f>
        <v>0</v>
      </c>
      <c r="AA112" s="140">
        <f>'Μέση ετήσια κατανάλωση'!$G78*(Πελάτες!Y110-Πελάτες!$P110)</f>
        <v>0</v>
      </c>
      <c r="AB112" s="140">
        <f t="shared" si="95"/>
        <v>0</v>
      </c>
      <c r="AC112" s="6"/>
      <c r="AD112" s="140">
        <f t="shared" si="96"/>
        <v>0</v>
      </c>
      <c r="AE112" s="170">
        <f t="shared" si="97"/>
        <v>0</v>
      </c>
      <c r="AF112" s="172">
        <f>'Μέση ετήσια κατανάλωση'!$F78*Πελάτες!AD110</f>
        <v>0</v>
      </c>
      <c r="AG112" s="140">
        <f>'Μέση ετήσια κατανάλωση'!$G78*(Πελάτες!AB110-Πελάτες!$P110)</f>
        <v>0</v>
      </c>
      <c r="AH112" s="140">
        <f t="shared" si="98"/>
        <v>0</v>
      </c>
      <c r="AI112" s="6"/>
      <c r="AJ112" s="140">
        <f t="shared" si="99"/>
        <v>0</v>
      </c>
      <c r="AK112" s="170">
        <f t="shared" si="100"/>
        <v>0</v>
      </c>
      <c r="AL112" s="172">
        <f>'Μέση ετήσια κατανάλωση'!$F78*Πελάτες!AG110</f>
        <v>0</v>
      </c>
      <c r="AM112" s="140">
        <f>'Μέση ετήσια κατανάλωση'!$G78*(Πελάτες!AE110-Πελάτες!$P110)</f>
        <v>0</v>
      </c>
      <c r="AN112" s="140">
        <f t="shared" si="101"/>
        <v>0</v>
      </c>
      <c r="AO112" s="6"/>
      <c r="AP112" s="140">
        <f t="shared" si="102"/>
        <v>0</v>
      </c>
      <c r="AQ112" s="170">
        <f t="shared" si="103"/>
        <v>0</v>
      </c>
      <c r="AR112" s="167">
        <f t="shared" si="88"/>
        <v>0</v>
      </c>
      <c r="AS112" s="168">
        <f t="shared" si="89"/>
        <v>0</v>
      </c>
    </row>
    <row r="113" spans="2:45" outlineLevel="1" x14ac:dyDescent="0.35">
      <c r="B113" s="237" t="s">
        <v>83</v>
      </c>
      <c r="C113" s="64" t="s">
        <v>114</v>
      </c>
      <c r="D113" s="85"/>
      <c r="E113" s="70"/>
      <c r="F113" s="170">
        <f t="shared" si="82"/>
        <v>0</v>
      </c>
      <c r="G113" s="70"/>
      <c r="H113" s="170">
        <f t="shared" si="90"/>
        <v>0</v>
      </c>
      <c r="I113" s="70"/>
      <c r="J113" s="170">
        <f t="shared" si="91"/>
        <v>0</v>
      </c>
      <c r="K113" s="70"/>
      <c r="L113" s="170">
        <f t="shared" si="83"/>
        <v>0</v>
      </c>
      <c r="M113" s="167">
        <f t="shared" si="84"/>
        <v>0</v>
      </c>
      <c r="N113" s="168">
        <f t="shared" si="85"/>
        <v>0</v>
      </c>
      <c r="P113" s="172">
        <f>'Μέση ετήσια κατανάλωση'!$F79*Πελάτες!U111</f>
        <v>18</v>
      </c>
      <c r="Q113" s="6"/>
      <c r="R113" s="140">
        <f t="shared" si="92"/>
        <v>18</v>
      </c>
      <c r="S113" s="185">
        <f t="shared" si="86"/>
        <v>0</v>
      </c>
      <c r="T113" s="172">
        <f>'Μέση ετήσια κατανάλωση'!$F79*Πελάτες!X111</f>
        <v>36</v>
      </c>
      <c r="U113" s="140">
        <f>'Μέση ετήσια κατανάλωση'!$G79*(Πελάτες!V111-Πελάτες!$P111)</f>
        <v>90</v>
      </c>
      <c r="V113" s="140">
        <f t="shared" si="93"/>
        <v>126</v>
      </c>
      <c r="W113" s="6"/>
      <c r="X113" s="140">
        <f t="shared" si="94"/>
        <v>126</v>
      </c>
      <c r="Y113" s="170">
        <f t="shared" si="87"/>
        <v>6</v>
      </c>
      <c r="Z113" s="172">
        <f>'Μέση ετήσια κατανάλωση'!$F79*Πελάτες!AA111</f>
        <v>72</v>
      </c>
      <c r="AA113" s="140">
        <f>'Μέση ετήσια κατανάλωση'!$G79*(Πελάτες!Y111-Πελάτες!$P111)</f>
        <v>270</v>
      </c>
      <c r="AB113" s="140">
        <f t="shared" si="95"/>
        <v>342</v>
      </c>
      <c r="AC113" s="6"/>
      <c r="AD113" s="140">
        <f t="shared" si="96"/>
        <v>342</v>
      </c>
      <c r="AE113" s="170">
        <f t="shared" si="97"/>
        <v>1.7142857142857142</v>
      </c>
      <c r="AF113" s="172">
        <f>'Μέση ετήσια κατανάλωση'!$F79*Πελάτες!AD111</f>
        <v>36</v>
      </c>
      <c r="AG113" s="140">
        <f>'Μέση ετήσια κατανάλωση'!$G79*(Πελάτες!AB111-Πελάτες!$P111)</f>
        <v>630</v>
      </c>
      <c r="AH113" s="140">
        <f t="shared" si="98"/>
        <v>666</v>
      </c>
      <c r="AI113" s="6"/>
      <c r="AJ113" s="140">
        <f t="shared" si="99"/>
        <v>666</v>
      </c>
      <c r="AK113" s="170">
        <f t="shared" si="100"/>
        <v>0.94736842105263153</v>
      </c>
      <c r="AL113" s="172">
        <f>'Μέση ετήσια κατανάλωση'!$F79*Πελάτες!AG111</f>
        <v>36</v>
      </c>
      <c r="AM113" s="140">
        <f>'Μέση ετήσια κατανάλωση'!$G79*(Πελάτες!AE111-Πελάτες!$P111)</f>
        <v>810</v>
      </c>
      <c r="AN113" s="140">
        <f t="shared" si="101"/>
        <v>846</v>
      </c>
      <c r="AO113" s="6"/>
      <c r="AP113" s="140">
        <f t="shared" si="102"/>
        <v>846</v>
      </c>
      <c r="AQ113" s="170">
        <f t="shared" si="103"/>
        <v>0.27027027027027029</v>
      </c>
      <c r="AR113" s="167">
        <f t="shared" si="88"/>
        <v>1998</v>
      </c>
      <c r="AS113" s="168">
        <f t="shared" si="89"/>
        <v>1.6183304986958853</v>
      </c>
    </row>
    <row r="114" spans="2:45" outlineLevel="1" x14ac:dyDescent="0.35">
      <c r="B114" s="237" t="s">
        <v>84</v>
      </c>
      <c r="C114" s="64" t="s">
        <v>114</v>
      </c>
      <c r="D114" s="85"/>
      <c r="E114" s="70"/>
      <c r="F114" s="170">
        <f t="shared" si="82"/>
        <v>0</v>
      </c>
      <c r="G114" s="70"/>
      <c r="H114" s="170">
        <f t="shared" si="90"/>
        <v>0</v>
      </c>
      <c r="I114" s="70"/>
      <c r="J114" s="170">
        <f t="shared" si="91"/>
        <v>0</v>
      </c>
      <c r="K114" s="70"/>
      <c r="L114" s="170">
        <f t="shared" si="83"/>
        <v>0</v>
      </c>
      <c r="M114" s="167">
        <f t="shared" si="84"/>
        <v>0</v>
      </c>
      <c r="N114" s="168">
        <f t="shared" si="85"/>
        <v>0</v>
      </c>
      <c r="P114" s="172">
        <f>'Μέση ετήσια κατανάλωση'!$F80*Πελάτες!U112</f>
        <v>0</v>
      </c>
      <c r="Q114" s="6"/>
      <c r="R114" s="140">
        <f t="shared" si="92"/>
        <v>0</v>
      </c>
      <c r="S114" s="185">
        <f t="shared" si="86"/>
        <v>0</v>
      </c>
      <c r="T114" s="172">
        <f>'Μέση ετήσια κατανάλωση'!$F80*Πελάτες!X112</f>
        <v>0</v>
      </c>
      <c r="U114" s="140">
        <f>'Μέση ετήσια κατανάλωση'!$G80*(Πελάτες!V112-Πελάτες!$P112)</f>
        <v>0</v>
      </c>
      <c r="V114" s="140">
        <f t="shared" si="93"/>
        <v>0</v>
      </c>
      <c r="W114" s="6"/>
      <c r="X114" s="140">
        <f t="shared" si="94"/>
        <v>0</v>
      </c>
      <c r="Y114" s="170">
        <f t="shared" si="87"/>
        <v>0</v>
      </c>
      <c r="Z114" s="172">
        <f>'Μέση ετήσια κατανάλωση'!$F80*Πελάτες!AA112</f>
        <v>0</v>
      </c>
      <c r="AA114" s="140">
        <f>'Μέση ετήσια κατανάλωση'!$G80*(Πελάτες!Y112-Πελάτες!$P112)</f>
        <v>0</v>
      </c>
      <c r="AB114" s="140">
        <f t="shared" si="95"/>
        <v>0</v>
      </c>
      <c r="AC114" s="6"/>
      <c r="AD114" s="140">
        <f t="shared" si="96"/>
        <v>0</v>
      </c>
      <c r="AE114" s="170">
        <f t="shared" si="97"/>
        <v>0</v>
      </c>
      <c r="AF114" s="172">
        <f>'Μέση ετήσια κατανάλωση'!$F80*Πελάτες!AD112</f>
        <v>0</v>
      </c>
      <c r="AG114" s="140">
        <f>'Μέση ετήσια κατανάλωση'!$G80*(Πελάτες!AB112-Πελάτες!$P112)</f>
        <v>0</v>
      </c>
      <c r="AH114" s="140">
        <f t="shared" si="98"/>
        <v>0</v>
      </c>
      <c r="AI114" s="6"/>
      <c r="AJ114" s="140">
        <f t="shared" si="99"/>
        <v>0</v>
      </c>
      <c r="AK114" s="170">
        <f t="shared" si="100"/>
        <v>0</v>
      </c>
      <c r="AL114" s="172">
        <f>'Μέση ετήσια κατανάλωση'!$F80*Πελάτες!AG112</f>
        <v>0</v>
      </c>
      <c r="AM114" s="140">
        <f>'Μέση ετήσια κατανάλωση'!$G80*(Πελάτες!AE112-Πελάτες!$P112)</f>
        <v>0</v>
      </c>
      <c r="AN114" s="140">
        <f t="shared" si="101"/>
        <v>0</v>
      </c>
      <c r="AO114" s="6"/>
      <c r="AP114" s="140">
        <f t="shared" si="102"/>
        <v>0</v>
      </c>
      <c r="AQ114" s="170">
        <f t="shared" si="103"/>
        <v>0</v>
      </c>
      <c r="AR114" s="167">
        <f t="shared" si="88"/>
        <v>0</v>
      </c>
      <c r="AS114" s="168">
        <f t="shared" si="89"/>
        <v>0</v>
      </c>
    </row>
    <row r="115" spans="2:45" outlineLevel="1" x14ac:dyDescent="0.35">
      <c r="B115" s="237" t="s">
        <v>85</v>
      </c>
      <c r="C115" s="64" t="s">
        <v>114</v>
      </c>
      <c r="D115" s="85"/>
      <c r="E115" s="70"/>
      <c r="F115" s="170">
        <f t="shared" si="82"/>
        <v>0</v>
      </c>
      <c r="G115" s="70"/>
      <c r="H115" s="170">
        <f t="shared" si="90"/>
        <v>0</v>
      </c>
      <c r="I115" s="70"/>
      <c r="J115" s="170">
        <f t="shared" si="91"/>
        <v>0</v>
      </c>
      <c r="K115" s="70"/>
      <c r="L115" s="170">
        <f t="shared" si="83"/>
        <v>0</v>
      </c>
      <c r="M115" s="167">
        <f t="shared" si="84"/>
        <v>0</v>
      </c>
      <c r="N115" s="168">
        <f t="shared" si="85"/>
        <v>0</v>
      </c>
      <c r="P115" s="172">
        <f>'Μέση ετήσια κατανάλωση'!$F81*Πελάτες!U113</f>
        <v>0</v>
      </c>
      <c r="Q115" s="6"/>
      <c r="R115" s="140">
        <f t="shared" si="92"/>
        <v>0</v>
      </c>
      <c r="S115" s="185">
        <f t="shared" si="86"/>
        <v>0</v>
      </c>
      <c r="T115" s="172">
        <f>'Μέση ετήσια κατανάλωση'!$F81*Πελάτες!X113</f>
        <v>0</v>
      </c>
      <c r="U115" s="140">
        <f>'Μέση ετήσια κατανάλωση'!$G81*(Πελάτες!V113-Πελάτες!$P113)</f>
        <v>0</v>
      </c>
      <c r="V115" s="140">
        <f t="shared" si="93"/>
        <v>0</v>
      </c>
      <c r="W115" s="6"/>
      <c r="X115" s="140">
        <f t="shared" si="94"/>
        <v>0</v>
      </c>
      <c r="Y115" s="170">
        <f t="shared" si="87"/>
        <v>0</v>
      </c>
      <c r="Z115" s="172">
        <f>'Μέση ετήσια κατανάλωση'!$F81*Πελάτες!AA113</f>
        <v>0</v>
      </c>
      <c r="AA115" s="140">
        <f>'Μέση ετήσια κατανάλωση'!$G81*(Πελάτες!Y113-Πελάτες!$P113)</f>
        <v>0</v>
      </c>
      <c r="AB115" s="140">
        <f t="shared" si="95"/>
        <v>0</v>
      </c>
      <c r="AC115" s="6"/>
      <c r="AD115" s="140">
        <f t="shared" si="96"/>
        <v>0</v>
      </c>
      <c r="AE115" s="170">
        <f t="shared" si="97"/>
        <v>0</v>
      </c>
      <c r="AF115" s="172">
        <f>'Μέση ετήσια κατανάλωση'!$F81*Πελάτες!AD113</f>
        <v>0</v>
      </c>
      <c r="AG115" s="140">
        <f>'Μέση ετήσια κατανάλωση'!$G81*(Πελάτες!AB113-Πελάτες!$P113)</f>
        <v>0</v>
      </c>
      <c r="AH115" s="140">
        <f t="shared" si="98"/>
        <v>0</v>
      </c>
      <c r="AI115" s="6"/>
      <c r="AJ115" s="140">
        <f t="shared" si="99"/>
        <v>0</v>
      </c>
      <c r="AK115" s="170">
        <f t="shared" si="100"/>
        <v>0</v>
      </c>
      <c r="AL115" s="172">
        <f>'Μέση ετήσια κατανάλωση'!$F81*Πελάτες!AG113</f>
        <v>0</v>
      </c>
      <c r="AM115" s="140">
        <f>'Μέση ετήσια κατανάλωση'!$G81*(Πελάτες!AE113-Πελάτες!$P113)</f>
        <v>0</v>
      </c>
      <c r="AN115" s="140">
        <f t="shared" si="101"/>
        <v>0</v>
      </c>
      <c r="AO115" s="6"/>
      <c r="AP115" s="140">
        <f t="shared" si="102"/>
        <v>0</v>
      </c>
      <c r="AQ115" s="170">
        <f t="shared" si="103"/>
        <v>0</v>
      </c>
      <c r="AR115" s="167">
        <f t="shared" si="88"/>
        <v>0</v>
      </c>
      <c r="AS115" s="168">
        <f t="shared" si="89"/>
        <v>0</v>
      </c>
    </row>
    <row r="116" spans="2:45" outlineLevel="1" x14ac:dyDescent="0.35">
      <c r="B116" s="236" t="s">
        <v>86</v>
      </c>
      <c r="C116" s="64" t="s">
        <v>114</v>
      </c>
      <c r="D116" s="85"/>
      <c r="E116" s="70"/>
      <c r="F116" s="170">
        <f t="shared" si="82"/>
        <v>0</v>
      </c>
      <c r="G116" s="70"/>
      <c r="H116" s="170">
        <f t="shared" si="90"/>
        <v>0</v>
      </c>
      <c r="I116" s="70"/>
      <c r="J116" s="170">
        <f t="shared" si="91"/>
        <v>0</v>
      </c>
      <c r="K116" s="70"/>
      <c r="L116" s="170">
        <f t="shared" si="83"/>
        <v>0</v>
      </c>
      <c r="M116" s="167">
        <f t="shared" si="84"/>
        <v>0</v>
      </c>
      <c r="N116" s="168">
        <f t="shared" si="85"/>
        <v>0</v>
      </c>
      <c r="P116" s="172">
        <f>'Μέση ετήσια κατανάλωση'!$F82*Πελάτες!U114</f>
        <v>0</v>
      </c>
      <c r="Q116" s="6"/>
      <c r="R116" s="140">
        <f t="shared" si="92"/>
        <v>0</v>
      </c>
      <c r="S116" s="185">
        <f t="shared" si="86"/>
        <v>0</v>
      </c>
      <c r="T116" s="172">
        <f>'Μέση ετήσια κατανάλωση'!$F82*Πελάτες!X114</f>
        <v>0</v>
      </c>
      <c r="U116" s="140">
        <f>'Μέση ετήσια κατανάλωση'!$G82*(Πελάτες!V114-Πελάτες!$P114)</f>
        <v>0</v>
      </c>
      <c r="V116" s="140">
        <f t="shared" si="93"/>
        <v>0</v>
      </c>
      <c r="W116" s="6"/>
      <c r="X116" s="140">
        <f t="shared" si="94"/>
        <v>0</v>
      </c>
      <c r="Y116" s="170">
        <f t="shared" si="87"/>
        <v>0</v>
      </c>
      <c r="Z116" s="172">
        <f>'Μέση ετήσια κατανάλωση'!$F82*Πελάτες!AA114</f>
        <v>0</v>
      </c>
      <c r="AA116" s="140">
        <f>'Μέση ετήσια κατανάλωση'!$G82*(Πελάτες!Y114-Πελάτες!$P114)</f>
        <v>0</v>
      </c>
      <c r="AB116" s="140">
        <f t="shared" si="95"/>
        <v>0</v>
      </c>
      <c r="AC116" s="6"/>
      <c r="AD116" s="140">
        <f t="shared" si="96"/>
        <v>0</v>
      </c>
      <c r="AE116" s="170">
        <f t="shared" si="97"/>
        <v>0</v>
      </c>
      <c r="AF116" s="172">
        <f>'Μέση ετήσια κατανάλωση'!$F82*Πελάτες!AD114</f>
        <v>0</v>
      </c>
      <c r="AG116" s="140">
        <f>'Μέση ετήσια κατανάλωση'!$G82*(Πελάτες!AB114-Πελάτες!$P114)</f>
        <v>0</v>
      </c>
      <c r="AH116" s="140">
        <f t="shared" si="98"/>
        <v>0</v>
      </c>
      <c r="AI116" s="6"/>
      <c r="AJ116" s="140">
        <f t="shared" si="99"/>
        <v>0</v>
      </c>
      <c r="AK116" s="170">
        <f t="shared" si="100"/>
        <v>0</v>
      </c>
      <c r="AL116" s="172">
        <f>'Μέση ετήσια κατανάλωση'!$F82*Πελάτες!AG114</f>
        <v>0</v>
      </c>
      <c r="AM116" s="140">
        <f>'Μέση ετήσια κατανάλωση'!$G82*(Πελάτες!AE114-Πελάτες!$P114)</f>
        <v>0</v>
      </c>
      <c r="AN116" s="140">
        <f t="shared" si="101"/>
        <v>0</v>
      </c>
      <c r="AO116" s="6"/>
      <c r="AP116" s="140">
        <f t="shared" si="102"/>
        <v>0</v>
      </c>
      <c r="AQ116" s="170">
        <f t="shared" si="103"/>
        <v>0</v>
      </c>
      <c r="AR116" s="167">
        <f t="shared" si="88"/>
        <v>0</v>
      </c>
      <c r="AS116" s="168">
        <f t="shared" si="89"/>
        <v>0</v>
      </c>
    </row>
    <row r="117" spans="2:45" outlineLevel="1" x14ac:dyDescent="0.35">
      <c r="B117" s="237" t="s">
        <v>87</v>
      </c>
      <c r="C117" s="64" t="s">
        <v>114</v>
      </c>
      <c r="D117" s="85"/>
      <c r="E117" s="70"/>
      <c r="F117" s="170">
        <f t="shared" si="82"/>
        <v>0</v>
      </c>
      <c r="G117" s="70"/>
      <c r="H117" s="170">
        <f t="shared" si="90"/>
        <v>0</v>
      </c>
      <c r="I117" s="70"/>
      <c r="J117" s="170">
        <f t="shared" si="91"/>
        <v>0</v>
      </c>
      <c r="K117" s="70"/>
      <c r="L117" s="170">
        <f t="shared" si="83"/>
        <v>0</v>
      </c>
      <c r="M117" s="167">
        <f t="shared" si="84"/>
        <v>0</v>
      </c>
      <c r="N117" s="168">
        <f t="shared" si="85"/>
        <v>0</v>
      </c>
      <c r="P117" s="172">
        <f>'Μέση ετήσια κατανάλωση'!$F83*Πελάτες!U115</f>
        <v>0</v>
      </c>
      <c r="Q117" s="6"/>
      <c r="R117" s="140">
        <f t="shared" si="92"/>
        <v>0</v>
      </c>
      <c r="S117" s="185">
        <f t="shared" si="86"/>
        <v>0</v>
      </c>
      <c r="T117" s="172">
        <f>'Μέση ετήσια κατανάλωση'!$F83*Πελάτες!X115</f>
        <v>0</v>
      </c>
      <c r="U117" s="140">
        <f>'Μέση ετήσια κατανάλωση'!$G83*(Πελάτες!V115-Πελάτες!$P115)</f>
        <v>0</v>
      </c>
      <c r="V117" s="140">
        <f t="shared" si="93"/>
        <v>0</v>
      </c>
      <c r="W117" s="6"/>
      <c r="X117" s="140">
        <f t="shared" si="94"/>
        <v>0</v>
      </c>
      <c r="Y117" s="170">
        <f t="shared" si="87"/>
        <v>0</v>
      </c>
      <c r="Z117" s="172">
        <f>'Μέση ετήσια κατανάλωση'!$F83*Πελάτες!AA115</f>
        <v>0</v>
      </c>
      <c r="AA117" s="140">
        <f>'Μέση ετήσια κατανάλωση'!$G83*(Πελάτες!Y115-Πελάτες!$P115)</f>
        <v>0</v>
      </c>
      <c r="AB117" s="140">
        <f t="shared" si="95"/>
        <v>0</v>
      </c>
      <c r="AC117" s="6"/>
      <c r="AD117" s="140">
        <f t="shared" si="96"/>
        <v>0</v>
      </c>
      <c r="AE117" s="170">
        <f t="shared" si="97"/>
        <v>0</v>
      </c>
      <c r="AF117" s="172">
        <f>'Μέση ετήσια κατανάλωση'!$F83*Πελάτες!AD115</f>
        <v>0</v>
      </c>
      <c r="AG117" s="140">
        <f>'Μέση ετήσια κατανάλωση'!$G83*(Πελάτες!AB115-Πελάτες!$P115)</f>
        <v>0</v>
      </c>
      <c r="AH117" s="140">
        <f t="shared" si="98"/>
        <v>0</v>
      </c>
      <c r="AI117" s="6"/>
      <c r="AJ117" s="140">
        <f t="shared" si="99"/>
        <v>0</v>
      </c>
      <c r="AK117" s="170">
        <f t="shared" si="100"/>
        <v>0</v>
      </c>
      <c r="AL117" s="172">
        <f>'Μέση ετήσια κατανάλωση'!$F83*Πελάτες!AG115</f>
        <v>0</v>
      </c>
      <c r="AM117" s="140">
        <f>'Μέση ετήσια κατανάλωση'!$G83*(Πελάτες!AE115-Πελάτες!$P115)</f>
        <v>0</v>
      </c>
      <c r="AN117" s="140">
        <f t="shared" si="101"/>
        <v>0</v>
      </c>
      <c r="AO117" s="6"/>
      <c r="AP117" s="140">
        <f t="shared" si="102"/>
        <v>0</v>
      </c>
      <c r="AQ117" s="170">
        <f t="shared" si="103"/>
        <v>0</v>
      </c>
      <c r="AR117" s="167">
        <f t="shared" si="88"/>
        <v>0</v>
      </c>
      <c r="AS117" s="168">
        <f t="shared" si="89"/>
        <v>0</v>
      </c>
    </row>
    <row r="118" spans="2:45" outlineLevel="1" x14ac:dyDescent="0.35">
      <c r="B118" s="237" t="s">
        <v>88</v>
      </c>
      <c r="C118" s="64" t="s">
        <v>114</v>
      </c>
      <c r="D118" s="85"/>
      <c r="E118" s="70"/>
      <c r="F118" s="170">
        <f t="shared" si="82"/>
        <v>0</v>
      </c>
      <c r="G118" s="70"/>
      <c r="H118" s="170">
        <f t="shared" si="90"/>
        <v>0</v>
      </c>
      <c r="I118" s="70"/>
      <c r="J118" s="170">
        <f t="shared" si="91"/>
        <v>0</v>
      </c>
      <c r="K118" s="70"/>
      <c r="L118" s="170">
        <f t="shared" si="83"/>
        <v>0</v>
      </c>
      <c r="M118" s="167">
        <f t="shared" si="84"/>
        <v>0</v>
      </c>
      <c r="N118" s="168">
        <f t="shared" si="85"/>
        <v>0</v>
      </c>
      <c r="P118" s="172">
        <f>'Μέση ετήσια κατανάλωση'!$F84*Πελάτες!U116</f>
        <v>0</v>
      </c>
      <c r="Q118" s="6"/>
      <c r="R118" s="140">
        <f t="shared" si="92"/>
        <v>0</v>
      </c>
      <c r="S118" s="185">
        <f t="shared" si="86"/>
        <v>0</v>
      </c>
      <c r="T118" s="172">
        <f>'Μέση ετήσια κατανάλωση'!$F84*Πελάτες!X116</f>
        <v>0</v>
      </c>
      <c r="U118" s="140">
        <f>'Μέση ετήσια κατανάλωση'!$G84*(Πελάτες!V116-Πελάτες!$P116)</f>
        <v>0</v>
      </c>
      <c r="V118" s="140">
        <f t="shared" si="93"/>
        <v>0</v>
      </c>
      <c r="W118" s="6"/>
      <c r="X118" s="140">
        <f t="shared" si="94"/>
        <v>0</v>
      </c>
      <c r="Y118" s="170">
        <f t="shared" si="87"/>
        <v>0</v>
      </c>
      <c r="Z118" s="172">
        <f>'Μέση ετήσια κατανάλωση'!$F84*Πελάτες!AA116</f>
        <v>0</v>
      </c>
      <c r="AA118" s="140">
        <f>'Μέση ετήσια κατανάλωση'!$G84*(Πελάτες!Y116-Πελάτες!$P116)</f>
        <v>0</v>
      </c>
      <c r="AB118" s="140">
        <f t="shared" si="95"/>
        <v>0</v>
      </c>
      <c r="AC118" s="6"/>
      <c r="AD118" s="140">
        <f t="shared" si="96"/>
        <v>0</v>
      </c>
      <c r="AE118" s="170">
        <f t="shared" si="97"/>
        <v>0</v>
      </c>
      <c r="AF118" s="172">
        <f>'Μέση ετήσια κατανάλωση'!$F84*Πελάτες!AD116</f>
        <v>0</v>
      </c>
      <c r="AG118" s="140">
        <f>'Μέση ετήσια κατανάλωση'!$G84*(Πελάτες!AB116-Πελάτες!$P116)</f>
        <v>0</v>
      </c>
      <c r="AH118" s="140">
        <f t="shared" si="98"/>
        <v>0</v>
      </c>
      <c r="AI118" s="6"/>
      <c r="AJ118" s="140">
        <f t="shared" si="99"/>
        <v>0</v>
      </c>
      <c r="AK118" s="170">
        <f t="shared" si="100"/>
        <v>0</v>
      </c>
      <c r="AL118" s="172">
        <f>'Μέση ετήσια κατανάλωση'!$F84*Πελάτες!AG116</f>
        <v>0</v>
      </c>
      <c r="AM118" s="140">
        <f>'Μέση ετήσια κατανάλωση'!$G84*(Πελάτες!AE116-Πελάτες!$P116)</f>
        <v>0</v>
      </c>
      <c r="AN118" s="140">
        <f t="shared" si="101"/>
        <v>0</v>
      </c>
      <c r="AO118" s="6"/>
      <c r="AP118" s="140">
        <f t="shared" si="102"/>
        <v>0</v>
      </c>
      <c r="AQ118" s="170">
        <f t="shared" si="103"/>
        <v>0</v>
      </c>
      <c r="AR118" s="167">
        <f t="shared" si="88"/>
        <v>0</v>
      </c>
      <c r="AS118" s="168">
        <f t="shared" si="89"/>
        <v>0</v>
      </c>
    </row>
    <row r="119" spans="2:45" outlineLevel="1" x14ac:dyDescent="0.35">
      <c r="B119" s="236" t="s">
        <v>89</v>
      </c>
      <c r="C119" s="64" t="s">
        <v>114</v>
      </c>
      <c r="D119" s="85"/>
      <c r="E119" s="70"/>
      <c r="F119" s="170">
        <f t="shared" si="82"/>
        <v>0</v>
      </c>
      <c r="G119" s="70"/>
      <c r="H119" s="170">
        <f t="shared" si="90"/>
        <v>0</v>
      </c>
      <c r="I119" s="70"/>
      <c r="J119" s="170">
        <f t="shared" si="91"/>
        <v>0</v>
      </c>
      <c r="K119" s="70"/>
      <c r="L119" s="170">
        <f t="shared" si="83"/>
        <v>0</v>
      </c>
      <c r="M119" s="167">
        <f t="shared" si="84"/>
        <v>0</v>
      </c>
      <c r="N119" s="168">
        <f t="shared" si="85"/>
        <v>0</v>
      </c>
      <c r="P119" s="172">
        <f>'Μέση ετήσια κατανάλωση'!$F85*Πελάτες!U117</f>
        <v>0</v>
      </c>
      <c r="Q119" s="6"/>
      <c r="R119" s="140">
        <f t="shared" si="92"/>
        <v>0</v>
      </c>
      <c r="S119" s="185">
        <f t="shared" si="86"/>
        <v>0</v>
      </c>
      <c r="T119" s="172">
        <f>'Μέση ετήσια κατανάλωση'!$F85*Πελάτες!X117</f>
        <v>0</v>
      </c>
      <c r="U119" s="140">
        <f>'Μέση ετήσια κατανάλωση'!$G85*(Πελάτες!V117-Πελάτες!$P117)</f>
        <v>0</v>
      </c>
      <c r="V119" s="140">
        <f t="shared" si="93"/>
        <v>0</v>
      </c>
      <c r="W119" s="6"/>
      <c r="X119" s="140">
        <f t="shared" si="94"/>
        <v>0</v>
      </c>
      <c r="Y119" s="170">
        <f t="shared" si="87"/>
        <v>0</v>
      </c>
      <c r="Z119" s="172">
        <f>'Μέση ετήσια κατανάλωση'!$F85*Πελάτες!AA117</f>
        <v>0</v>
      </c>
      <c r="AA119" s="140">
        <f>'Μέση ετήσια κατανάλωση'!$G85*(Πελάτες!Y117-Πελάτες!$P117)</f>
        <v>0</v>
      </c>
      <c r="AB119" s="140">
        <f t="shared" si="95"/>
        <v>0</v>
      </c>
      <c r="AC119" s="6"/>
      <c r="AD119" s="140">
        <f t="shared" si="96"/>
        <v>0</v>
      </c>
      <c r="AE119" s="170">
        <f t="shared" si="97"/>
        <v>0</v>
      </c>
      <c r="AF119" s="172">
        <f>'Μέση ετήσια κατανάλωση'!$F85*Πελάτες!AD117</f>
        <v>0</v>
      </c>
      <c r="AG119" s="140">
        <f>'Μέση ετήσια κατανάλωση'!$G85*(Πελάτες!AB117-Πελάτες!$P117)</f>
        <v>0</v>
      </c>
      <c r="AH119" s="140">
        <f t="shared" si="98"/>
        <v>0</v>
      </c>
      <c r="AI119" s="6"/>
      <c r="AJ119" s="140">
        <f t="shared" si="99"/>
        <v>0</v>
      </c>
      <c r="AK119" s="170">
        <f t="shared" si="100"/>
        <v>0</v>
      </c>
      <c r="AL119" s="172">
        <f>'Μέση ετήσια κατανάλωση'!$F85*Πελάτες!AG117</f>
        <v>0</v>
      </c>
      <c r="AM119" s="140">
        <f>'Μέση ετήσια κατανάλωση'!$G85*(Πελάτες!AE117-Πελάτες!$P117)</f>
        <v>0</v>
      </c>
      <c r="AN119" s="140">
        <f t="shared" si="101"/>
        <v>0</v>
      </c>
      <c r="AO119" s="6"/>
      <c r="AP119" s="140">
        <f t="shared" si="102"/>
        <v>0</v>
      </c>
      <c r="AQ119" s="170">
        <f t="shared" si="103"/>
        <v>0</v>
      </c>
      <c r="AR119" s="167">
        <f t="shared" si="88"/>
        <v>0</v>
      </c>
      <c r="AS119" s="168">
        <f t="shared" si="89"/>
        <v>0</v>
      </c>
    </row>
    <row r="120" spans="2:45" outlineLevel="1" x14ac:dyDescent="0.35">
      <c r="B120" s="237" t="s">
        <v>90</v>
      </c>
      <c r="C120" s="64" t="s">
        <v>114</v>
      </c>
      <c r="D120" s="85"/>
      <c r="E120" s="70"/>
      <c r="F120" s="170">
        <f t="shared" si="82"/>
        <v>0</v>
      </c>
      <c r="G120" s="70"/>
      <c r="H120" s="170">
        <f t="shared" si="90"/>
        <v>0</v>
      </c>
      <c r="I120" s="70"/>
      <c r="J120" s="170">
        <f t="shared" si="91"/>
        <v>0</v>
      </c>
      <c r="K120" s="70"/>
      <c r="L120" s="170">
        <f t="shared" si="83"/>
        <v>0</v>
      </c>
      <c r="M120" s="167">
        <f t="shared" si="84"/>
        <v>0</v>
      </c>
      <c r="N120" s="168">
        <f t="shared" si="85"/>
        <v>0</v>
      </c>
      <c r="P120" s="172">
        <f>'Μέση ετήσια κατανάλωση'!$F86*Πελάτες!U118</f>
        <v>0</v>
      </c>
      <c r="Q120" s="6"/>
      <c r="R120" s="140">
        <f t="shared" si="92"/>
        <v>0</v>
      </c>
      <c r="S120" s="185">
        <f t="shared" si="86"/>
        <v>0</v>
      </c>
      <c r="T120" s="172">
        <f>'Μέση ετήσια κατανάλωση'!$F86*Πελάτες!X118</f>
        <v>0</v>
      </c>
      <c r="U120" s="140">
        <f>'Μέση ετήσια κατανάλωση'!$G86*(Πελάτες!V118-Πελάτες!$P118)</f>
        <v>0</v>
      </c>
      <c r="V120" s="140">
        <f t="shared" si="93"/>
        <v>0</v>
      </c>
      <c r="W120" s="6"/>
      <c r="X120" s="140">
        <f t="shared" si="94"/>
        <v>0</v>
      </c>
      <c r="Y120" s="170">
        <f t="shared" si="87"/>
        <v>0</v>
      </c>
      <c r="Z120" s="172">
        <f>'Μέση ετήσια κατανάλωση'!$F86*Πελάτες!AA118</f>
        <v>36</v>
      </c>
      <c r="AA120" s="140">
        <f>'Μέση ετήσια κατανάλωση'!$G86*(Πελάτες!Y118-Πελάτες!$P118)</f>
        <v>0</v>
      </c>
      <c r="AB120" s="140">
        <f t="shared" si="95"/>
        <v>36</v>
      </c>
      <c r="AC120" s="6"/>
      <c r="AD120" s="140">
        <f t="shared" si="96"/>
        <v>36</v>
      </c>
      <c r="AE120" s="170">
        <f t="shared" si="97"/>
        <v>0</v>
      </c>
      <c r="AF120" s="172">
        <f>'Μέση ετήσια κατανάλωση'!$F86*Πελάτες!AD118</f>
        <v>54</v>
      </c>
      <c r="AG120" s="140">
        <f>'Μέση ετήσια κατανάλωση'!$G86*(Πελάτες!AB118-Πελάτες!$P118)</f>
        <v>180</v>
      </c>
      <c r="AH120" s="140">
        <f t="shared" si="98"/>
        <v>234</v>
      </c>
      <c r="AI120" s="6"/>
      <c r="AJ120" s="140">
        <f t="shared" si="99"/>
        <v>234</v>
      </c>
      <c r="AK120" s="170">
        <f t="shared" si="100"/>
        <v>5.5</v>
      </c>
      <c r="AL120" s="172">
        <f>'Μέση ετήσια κατανάλωση'!$F86*Πελάτες!AG118</f>
        <v>36</v>
      </c>
      <c r="AM120" s="140">
        <f>'Μέση ετήσια κατανάλωση'!$G86*(Πελάτες!AE118-Πελάτες!$P118)</f>
        <v>450</v>
      </c>
      <c r="AN120" s="140">
        <f t="shared" si="101"/>
        <v>486</v>
      </c>
      <c r="AO120" s="6"/>
      <c r="AP120" s="140">
        <f t="shared" si="102"/>
        <v>486</v>
      </c>
      <c r="AQ120" s="170">
        <f t="shared" si="103"/>
        <v>1.0769230769230769</v>
      </c>
      <c r="AR120" s="167">
        <f t="shared" si="88"/>
        <v>756</v>
      </c>
      <c r="AS120" s="168">
        <f t="shared" si="89"/>
        <v>0</v>
      </c>
    </row>
    <row r="121" spans="2:45" outlineLevel="1" x14ac:dyDescent="0.35">
      <c r="B121" s="236" t="s">
        <v>92</v>
      </c>
      <c r="C121" s="64" t="s">
        <v>114</v>
      </c>
      <c r="D121" s="85"/>
      <c r="E121" s="70"/>
      <c r="F121" s="170">
        <f t="shared" si="82"/>
        <v>0</v>
      </c>
      <c r="G121" s="70"/>
      <c r="H121" s="170">
        <f t="shared" si="90"/>
        <v>0</v>
      </c>
      <c r="I121" s="70"/>
      <c r="J121" s="170">
        <f t="shared" si="91"/>
        <v>0</v>
      </c>
      <c r="K121" s="70"/>
      <c r="L121" s="170">
        <f t="shared" si="83"/>
        <v>0</v>
      </c>
      <c r="M121" s="167">
        <f t="shared" si="84"/>
        <v>0</v>
      </c>
      <c r="N121" s="168">
        <f t="shared" si="85"/>
        <v>0</v>
      </c>
      <c r="P121" s="172">
        <f>'Μέση ετήσια κατανάλωση'!$F87*Πελάτες!U119</f>
        <v>0</v>
      </c>
      <c r="Q121" s="6"/>
      <c r="R121" s="140">
        <f t="shared" si="92"/>
        <v>0</v>
      </c>
      <c r="S121" s="185">
        <f t="shared" si="86"/>
        <v>0</v>
      </c>
      <c r="T121" s="172">
        <f>'Μέση ετήσια κατανάλωση'!$F87*Πελάτες!X119</f>
        <v>0</v>
      </c>
      <c r="U121" s="140">
        <f>'Μέση ετήσια κατανάλωση'!$G87*(Πελάτες!V119-Πελάτες!$P119)</f>
        <v>0</v>
      </c>
      <c r="V121" s="140">
        <f t="shared" si="93"/>
        <v>0</v>
      </c>
      <c r="W121" s="6"/>
      <c r="X121" s="140">
        <f t="shared" si="94"/>
        <v>0</v>
      </c>
      <c r="Y121" s="170">
        <f t="shared" si="87"/>
        <v>0</v>
      </c>
      <c r="Z121" s="172">
        <f>'Μέση ετήσια κατανάλωση'!$F87*Πελάτες!AA119</f>
        <v>0</v>
      </c>
      <c r="AA121" s="140">
        <f>'Μέση ετήσια κατανάλωση'!$G87*(Πελάτες!Y119-Πελάτες!$P119)</f>
        <v>0</v>
      </c>
      <c r="AB121" s="140">
        <f t="shared" si="95"/>
        <v>0</v>
      </c>
      <c r="AC121" s="6"/>
      <c r="AD121" s="140">
        <f t="shared" si="96"/>
        <v>0</v>
      </c>
      <c r="AE121" s="170">
        <f t="shared" si="97"/>
        <v>0</v>
      </c>
      <c r="AF121" s="172">
        <f>'Μέση ετήσια κατανάλωση'!$F87*Πελάτες!AD119</f>
        <v>0</v>
      </c>
      <c r="AG121" s="140">
        <f>'Μέση ετήσια κατανάλωση'!$G87*(Πελάτες!AB119-Πελάτες!$P119)</f>
        <v>0</v>
      </c>
      <c r="AH121" s="140">
        <f t="shared" si="98"/>
        <v>0</v>
      </c>
      <c r="AI121" s="6"/>
      <c r="AJ121" s="140">
        <f t="shared" si="99"/>
        <v>0</v>
      </c>
      <c r="AK121" s="170">
        <f t="shared" si="100"/>
        <v>0</v>
      </c>
      <c r="AL121" s="172">
        <f>'Μέση ετήσια κατανάλωση'!$F87*Πελάτες!AG119</f>
        <v>0</v>
      </c>
      <c r="AM121" s="140">
        <f>'Μέση ετήσια κατανάλωση'!$G87*(Πελάτες!AE119-Πελάτες!$P119)</f>
        <v>0</v>
      </c>
      <c r="AN121" s="140">
        <f t="shared" si="101"/>
        <v>0</v>
      </c>
      <c r="AO121" s="6"/>
      <c r="AP121" s="140">
        <f t="shared" si="102"/>
        <v>0</v>
      </c>
      <c r="AQ121" s="170">
        <f t="shared" si="103"/>
        <v>0</v>
      </c>
      <c r="AR121" s="167">
        <f t="shared" si="88"/>
        <v>0</v>
      </c>
      <c r="AS121" s="168">
        <f t="shared" si="89"/>
        <v>0</v>
      </c>
    </row>
    <row r="122" spans="2:45" outlineLevel="1" x14ac:dyDescent="0.35">
      <c r="B122" s="237" t="s">
        <v>93</v>
      </c>
      <c r="C122" s="64" t="s">
        <v>114</v>
      </c>
      <c r="D122" s="85"/>
      <c r="E122" s="70"/>
      <c r="F122" s="170">
        <f t="shared" si="82"/>
        <v>0</v>
      </c>
      <c r="G122" s="70"/>
      <c r="H122" s="170">
        <f t="shared" si="90"/>
        <v>0</v>
      </c>
      <c r="I122" s="70"/>
      <c r="J122" s="170">
        <f t="shared" si="91"/>
        <v>0</v>
      </c>
      <c r="K122" s="70"/>
      <c r="L122" s="170">
        <f t="shared" si="83"/>
        <v>0</v>
      </c>
      <c r="M122" s="167">
        <f t="shared" si="84"/>
        <v>0</v>
      </c>
      <c r="N122" s="168">
        <f t="shared" si="85"/>
        <v>0</v>
      </c>
      <c r="P122" s="172">
        <f>'Μέση ετήσια κατανάλωση'!$F88*Πελάτες!U120</f>
        <v>0</v>
      </c>
      <c r="Q122" s="6"/>
      <c r="R122" s="140">
        <f t="shared" si="92"/>
        <v>0</v>
      </c>
      <c r="S122" s="185">
        <f t="shared" si="86"/>
        <v>0</v>
      </c>
      <c r="T122" s="172">
        <f>'Μέση ετήσια κατανάλωση'!$F88*Πελάτες!X120</f>
        <v>0</v>
      </c>
      <c r="U122" s="140">
        <f>'Μέση ετήσια κατανάλωση'!$G88*(Πελάτες!V120-Πελάτες!$P120)</f>
        <v>0</v>
      </c>
      <c r="V122" s="140">
        <f t="shared" si="93"/>
        <v>0</v>
      </c>
      <c r="W122" s="6"/>
      <c r="X122" s="140">
        <f t="shared" si="94"/>
        <v>0</v>
      </c>
      <c r="Y122" s="170">
        <f t="shared" si="87"/>
        <v>0</v>
      </c>
      <c r="Z122" s="172">
        <f>'Μέση ετήσια κατανάλωση'!$F88*Πελάτες!AA120</f>
        <v>0</v>
      </c>
      <c r="AA122" s="140">
        <f>'Μέση ετήσια κατανάλωση'!$G88*(Πελάτες!Y120-Πελάτες!$P120)</f>
        <v>0</v>
      </c>
      <c r="AB122" s="140">
        <f t="shared" si="95"/>
        <v>0</v>
      </c>
      <c r="AC122" s="6"/>
      <c r="AD122" s="140">
        <f t="shared" si="96"/>
        <v>0</v>
      </c>
      <c r="AE122" s="170">
        <f t="shared" si="97"/>
        <v>0</v>
      </c>
      <c r="AF122" s="172">
        <f>'Μέση ετήσια κατανάλωση'!$F88*Πελάτες!AD120</f>
        <v>0</v>
      </c>
      <c r="AG122" s="140">
        <f>'Μέση ετήσια κατανάλωση'!$G88*(Πελάτες!AB120-Πελάτες!$P120)</f>
        <v>0</v>
      </c>
      <c r="AH122" s="140">
        <f t="shared" si="98"/>
        <v>0</v>
      </c>
      <c r="AI122" s="6"/>
      <c r="AJ122" s="140">
        <f t="shared" si="99"/>
        <v>0</v>
      </c>
      <c r="AK122" s="170">
        <f t="shared" si="100"/>
        <v>0</v>
      </c>
      <c r="AL122" s="172">
        <f>'Μέση ετήσια κατανάλωση'!$F88*Πελάτες!AG120</f>
        <v>0</v>
      </c>
      <c r="AM122" s="140">
        <f>'Μέση ετήσια κατανάλωση'!$G88*(Πελάτες!AE120-Πελάτες!$P120)</f>
        <v>0</v>
      </c>
      <c r="AN122" s="140">
        <f t="shared" si="101"/>
        <v>0</v>
      </c>
      <c r="AO122" s="6"/>
      <c r="AP122" s="140">
        <f t="shared" si="102"/>
        <v>0</v>
      </c>
      <c r="AQ122" s="170">
        <f t="shared" si="103"/>
        <v>0</v>
      </c>
      <c r="AR122" s="167">
        <f t="shared" si="88"/>
        <v>0</v>
      </c>
      <c r="AS122" s="168">
        <f t="shared" si="89"/>
        <v>0</v>
      </c>
    </row>
    <row r="123" spans="2:45" outlineLevel="1" x14ac:dyDescent="0.35">
      <c r="B123" s="237" t="s">
        <v>94</v>
      </c>
      <c r="C123" s="64" t="s">
        <v>114</v>
      </c>
      <c r="D123" s="85"/>
      <c r="E123" s="70"/>
      <c r="F123" s="170">
        <f t="shared" si="82"/>
        <v>0</v>
      </c>
      <c r="G123" s="70"/>
      <c r="H123" s="170">
        <f t="shared" si="90"/>
        <v>0</v>
      </c>
      <c r="I123" s="70"/>
      <c r="J123" s="170">
        <f t="shared" si="91"/>
        <v>0</v>
      </c>
      <c r="K123" s="70"/>
      <c r="L123" s="170">
        <f t="shared" si="83"/>
        <v>0</v>
      </c>
      <c r="M123" s="167">
        <f t="shared" si="84"/>
        <v>0</v>
      </c>
      <c r="N123" s="168">
        <f t="shared" si="85"/>
        <v>0</v>
      </c>
      <c r="P123" s="172">
        <f>'Μέση ετήσια κατανάλωση'!$F89*Πελάτες!U121</f>
        <v>0</v>
      </c>
      <c r="Q123" s="6"/>
      <c r="R123" s="140">
        <f t="shared" si="92"/>
        <v>0</v>
      </c>
      <c r="S123" s="185">
        <f t="shared" si="86"/>
        <v>0</v>
      </c>
      <c r="T123" s="172">
        <f>'Μέση ετήσια κατανάλωση'!$F89*Πελάτες!X121</f>
        <v>0</v>
      </c>
      <c r="U123" s="140">
        <f>'Μέση ετήσια κατανάλωση'!$G89*(Πελάτες!V121-Πελάτες!$P121)</f>
        <v>0</v>
      </c>
      <c r="V123" s="140">
        <f t="shared" si="93"/>
        <v>0</v>
      </c>
      <c r="W123" s="6"/>
      <c r="X123" s="140">
        <f t="shared" si="94"/>
        <v>0</v>
      </c>
      <c r="Y123" s="170">
        <f t="shared" si="87"/>
        <v>0</v>
      </c>
      <c r="Z123" s="172">
        <f>'Μέση ετήσια κατανάλωση'!$F89*Πελάτες!AA121</f>
        <v>0</v>
      </c>
      <c r="AA123" s="140">
        <f>'Μέση ετήσια κατανάλωση'!$G89*(Πελάτες!Y121-Πελάτες!$P121)</f>
        <v>0</v>
      </c>
      <c r="AB123" s="140">
        <f t="shared" si="95"/>
        <v>0</v>
      </c>
      <c r="AC123" s="6"/>
      <c r="AD123" s="140">
        <f t="shared" si="96"/>
        <v>0</v>
      </c>
      <c r="AE123" s="170">
        <f t="shared" si="97"/>
        <v>0</v>
      </c>
      <c r="AF123" s="172">
        <f>'Μέση ετήσια κατανάλωση'!$F89*Πελάτες!AD121</f>
        <v>0</v>
      </c>
      <c r="AG123" s="140">
        <f>'Μέση ετήσια κατανάλωση'!$G89*(Πελάτες!AB121-Πελάτες!$P121)</f>
        <v>0</v>
      </c>
      <c r="AH123" s="140">
        <f t="shared" si="98"/>
        <v>0</v>
      </c>
      <c r="AI123" s="6"/>
      <c r="AJ123" s="140">
        <f t="shared" si="99"/>
        <v>0</v>
      </c>
      <c r="AK123" s="170">
        <f t="shared" si="100"/>
        <v>0</v>
      </c>
      <c r="AL123" s="172">
        <f>'Μέση ετήσια κατανάλωση'!$F89*Πελάτες!AG121</f>
        <v>0</v>
      </c>
      <c r="AM123" s="140">
        <f>'Μέση ετήσια κατανάλωση'!$G89*(Πελάτες!AE121-Πελάτες!$P121)</f>
        <v>0</v>
      </c>
      <c r="AN123" s="140">
        <f t="shared" si="101"/>
        <v>0</v>
      </c>
      <c r="AO123" s="6"/>
      <c r="AP123" s="140">
        <f t="shared" si="102"/>
        <v>0</v>
      </c>
      <c r="AQ123" s="170">
        <f t="shared" si="103"/>
        <v>0</v>
      </c>
      <c r="AR123" s="167">
        <f t="shared" si="88"/>
        <v>0</v>
      </c>
      <c r="AS123" s="168">
        <f t="shared" si="89"/>
        <v>0</v>
      </c>
    </row>
    <row r="124" spans="2:45" outlineLevel="1" x14ac:dyDescent="0.35">
      <c r="B124" s="237" t="s">
        <v>95</v>
      </c>
      <c r="C124" s="64" t="s">
        <v>114</v>
      </c>
      <c r="D124" s="85"/>
      <c r="E124" s="70"/>
      <c r="F124" s="170">
        <f t="shared" si="82"/>
        <v>0</v>
      </c>
      <c r="G124" s="70"/>
      <c r="H124" s="170">
        <f t="shared" si="90"/>
        <v>0</v>
      </c>
      <c r="I124" s="70"/>
      <c r="J124" s="170">
        <f t="shared" si="91"/>
        <v>0</v>
      </c>
      <c r="K124" s="70"/>
      <c r="L124" s="170">
        <f t="shared" si="83"/>
        <v>0</v>
      </c>
      <c r="M124" s="167">
        <f t="shared" si="84"/>
        <v>0</v>
      </c>
      <c r="N124" s="168">
        <f t="shared" si="85"/>
        <v>0</v>
      </c>
      <c r="P124" s="172">
        <f>'Μέση ετήσια κατανάλωση'!$F90*Πελάτες!U122</f>
        <v>0</v>
      </c>
      <c r="Q124" s="6"/>
      <c r="R124" s="140">
        <f t="shared" si="92"/>
        <v>0</v>
      </c>
      <c r="S124" s="185">
        <f t="shared" si="86"/>
        <v>0</v>
      </c>
      <c r="T124" s="172">
        <f>'Μέση ετήσια κατανάλωση'!$F90*Πελάτες!X122</f>
        <v>0</v>
      </c>
      <c r="U124" s="140">
        <f>'Μέση ετήσια κατανάλωση'!$G90*(Πελάτες!V122-Πελάτες!$P122)</f>
        <v>0</v>
      </c>
      <c r="V124" s="140">
        <f t="shared" si="93"/>
        <v>0</v>
      </c>
      <c r="W124" s="6"/>
      <c r="X124" s="140">
        <f t="shared" si="94"/>
        <v>0</v>
      </c>
      <c r="Y124" s="170">
        <f t="shared" si="87"/>
        <v>0</v>
      </c>
      <c r="Z124" s="172">
        <f>'Μέση ετήσια κατανάλωση'!$F90*Πελάτες!AA122</f>
        <v>36</v>
      </c>
      <c r="AA124" s="140">
        <f>'Μέση ετήσια κατανάλωση'!$G90*(Πελάτες!Y122-Πελάτες!$P122)</f>
        <v>0</v>
      </c>
      <c r="AB124" s="140">
        <f t="shared" si="95"/>
        <v>36</v>
      </c>
      <c r="AC124" s="6"/>
      <c r="AD124" s="140">
        <f t="shared" si="96"/>
        <v>36</v>
      </c>
      <c r="AE124" s="170">
        <f t="shared" si="97"/>
        <v>0</v>
      </c>
      <c r="AF124" s="172">
        <f>'Μέση ετήσια κατανάλωση'!$F90*Πελάτες!AD122</f>
        <v>54</v>
      </c>
      <c r="AG124" s="140">
        <f>'Μέση ετήσια κατανάλωση'!$G90*(Πελάτες!AB122-Πελάτες!$P122)</f>
        <v>180</v>
      </c>
      <c r="AH124" s="140">
        <f t="shared" si="98"/>
        <v>234</v>
      </c>
      <c r="AI124" s="6"/>
      <c r="AJ124" s="140">
        <f t="shared" si="99"/>
        <v>234</v>
      </c>
      <c r="AK124" s="170">
        <f t="shared" si="100"/>
        <v>5.5</v>
      </c>
      <c r="AL124" s="172">
        <f>'Μέση ετήσια κατανάλωση'!$F90*Πελάτες!AG122</f>
        <v>18</v>
      </c>
      <c r="AM124" s="140">
        <f>'Μέση ετήσια κατανάλωση'!$G90*(Πελάτες!AE122-Πελάτες!$P122)</f>
        <v>450</v>
      </c>
      <c r="AN124" s="140">
        <f t="shared" si="101"/>
        <v>468</v>
      </c>
      <c r="AO124" s="6"/>
      <c r="AP124" s="140">
        <f t="shared" si="102"/>
        <v>468</v>
      </c>
      <c r="AQ124" s="170">
        <f t="shared" si="103"/>
        <v>1</v>
      </c>
      <c r="AR124" s="167">
        <f t="shared" si="88"/>
        <v>738</v>
      </c>
      <c r="AS124" s="168">
        <f t="shared" si="89"/>
        <v>0</v>
      </c>
    </row>
    <row r="125" spans="2:45" outlineLevel="1" x14ac:dyDescent="0.35">
      <c r="B125" s="237" t="s">
        <v>96</v>
      </c>
      <c r="C125" s="64" t="s">
        <v>114</v>
      </c>
      <c r="D125" s="85"/>
      <c r="E125" s="70"/>
      <c r="F125" s="170">
        <f t="shared" si="82"/>
        <v>0</v>
      </c>
      <c r="G125" s="70"/>
      <c r="H125" s="170">
        <f t="shared" si="90"/>
        <v>0</v>
      </c>
      <c r="I125" s="70"/>
      <c r="J125" s="170">
        <f t="shared" si="91"/>
        <v>0</v>
      </c>
      <c r="K125" s="70"/>
      <c r="L125" s="170">
        <f t="shared" si="83"/>
        <v>0</v>
      </c>
      <c r="M125" s="167">
        <f t="shared" si="84"/>
        <v>0</v>
      </c>
      <c r="N125" s="168">
        <f t="shared" si="85"/>
        <v>0</v>
      </c>
      <c r="P125" s="172">
        <f>'Μέση ετήσια κατανάλωση'!$F91*Πελάτες!U123</f>
        <v>0</v>
      </c>
      <c r="Q125" s="6"/>
      <c r="R125" s="140">
        <f t="shared" si="92"/>
        <v>0</v>
      </c>
      <c r="S125" s="185">
        <f t="shared" si="86"/>
        <v>0</v>
      </c>
      <c r="T125" s="172">
        <f>'Μέση ετήσια κατανάλωση'!$F91*Πελάτες!X123</f>
        <v>0</v>
      </c>
      <c r="U125" s="140">
        <f>'Μέση ετήσια κατανάλωση'!$G91*(Πελάτες!V123-Πελάτες!$P123)</f>
        <v>0</v>
      </c>
      <c r="V125" s="140">
        <f t="shared" si="93"/>
        <v>0</v>
      </c>
      <c r="W125" s="6"/>
      <c r="X125" s="140">
        <f t="shared" si="94"/>
        <v>0</v>
      </c>
      <c r="Y125" s="170">
        <f t="shared" si="87"/>
        <v>0</v>
      </c>
      <c r="Z125" s="172">
        <f>'Μέση ετήσια κατανάλωση'!$F91*Πελάτες!AA123</f>
        <v>0</v>
      </c>
      <c r="AA125" s="140">
        <f>'Μέση ετήσια κατανάλωση'!$G91*(Πελάτες!Y123-Πελάτες!$P123)</f>
        <v>0</v>
      </c>
      <c r="AB125" s="140">
        <f t="shared" si="95"/>
        <v>0</v>
      </c>
      <c r="AC125" s="6"/>
      <c r="AD125" s="140">
        <f t="shared" si="96"/>
        <v>0</v>
      </c>
      <c r="AE125" s="170">
        <f t="shared" si="97"/>
        <v>0</v>
      </c>
      <c r="AF125" s="172">
        <f>'Μέση ετήσια κατανάλωση'!$F91*Πελάτες!AD123</f>
        <v>0</v>
      </c>
      <c r="AG125" s="140">
        <f>'Μέση ετήσια κατανάλωση'!$G91*(Πελάτες!AB123-Πελάτες!$P123)</f>
        <v>0</v>
      </c>
      <c r="AH125" s="140">
        <f t="shared" si="98"/>
        <v>0</v>
      </c>
      <c r="AI125" s="6"/>
      <c r="AJ125" s="140">
        <f t="shared" si="99"/>
        <v>0</v>
      </c>
      <c r="AK125" s="170">
        <f t="shared" si="100"/>
        <v>0</v>
      </c>
      <c r="AL125" s="172">
        <f>'Μέση ετήσια κατανάλωση'!$F91*Πελάτες!AG123</f>
        <v>0</v>
      </c>
      <c r="AM125" s="140">
        <f>'Μέση ετήσια κατανάλωση'!$G91*(Πελάτες!AE123-Πελάτες!$P123)</f>
        <v>0</v>
      </c>
      <c r="AN125" s="140">
        <f t="shared" si="101"/>
        <v>0</v>
      </c>
      <c r="AO125" s="6"/>
      <c r="AP125" s="140">
        <f t="shared" si="102"/>
        <v>0</v>
      </c>
      <c r="AQ125" s="170">
        <f t="shared" si="103"/>
        <v>0</v>
      </c>
      <c r="AR125" s="167">
        <f t="shared" si="88"/>
        <v>0</v>
      </c>
      <c r="AS125" s="168">
        <f t="shared" si="89"/>
        <v>0</v>
      </c>
    </row>
    <row r="126" spans="2:45" outlineLevel="1" x14ac:dyDescent="0.35">
      <c r="B126" s="236" t="s">
        <v>97</v>
      </c>
      <c r="C126" s="64" t="s">
        <v>114</v>
      </c>
      <c r="D126" s="85"/>
      <c r="E126" s="70"/>
      <c r="F126" s="170">
        <f t="shared" si="82"/>
        <v>0</v>
      </c>
      <c r="G126" s="70"/>
      <c r="H126" s="170">
        <f t="shared" si="90"/>
        <v>0</v>
      </c>
      <c r="I126" s="70"/>
      <c r="J126" s="170">
        <f t="shared" si="91"/>
        <v>0</v>
      </c>
      <c r="K126" s="70"/>
      <c r="L126" s="170">
        <f t="shared" si="83"/>
        <v>0</v>
      </c>
      <c r="M126" s="167">
        <f t="shared" si="84"/>
        <v>0</v>
      </c>
      <c r="N126" s="168">
        <f t="shared" si="85"/>
        <v>0</v>
      </c>
      <c r="P126" s="172">
        <f>'Μέση ετήσια κατανάλωση'!$F92*Πελάτες!U124</f>
        <v>0</v>
      </c>
      <c r="Q126" s="6"/>
      <c r="R126" s="140">
        <f t="shared" si="92"/>
        <v>0</v>
      </c>
      <c r="S126" s="185">
        <f t="shared" si="86"/>
        <v>0</v>
      </c>
      <c r="T126" s="172">
        <f>'Μέση ετήσια κατανάλωση'!$F92*Πελάτες!X124</f>
        <v>0</v>
      </c>
      <c r="U126" s="140">
        <f>'Μέση ετήσια κατανάλωση'!$G92*(Πελάτες!V124-Πελάτες!$P124)</f>
        <v>0</v>
      </c>
      <c r="V126" s="140">
        <f t="shared" si="93"/>
        <v>0</v>
      </c>
      <c r="W126" s="6"/>
      <c r="X126" s="140">
        <f t="shared" si="94"/>
        <v>0</v>
      </c>
      <c r="Y126" s="170">
        <f t="shared" si="87"/>
        <v>0</v>
      </c>
      <c r="Z126" s="172">
        <f>'Μέση ετήσια κατανάλωση'!$F92*Πελάτες!AA124</f>
        <v>0</v>
      </c>
      <c r="AA126" s="140">
        <f>'Μέση ετήσια κατανάλωση'!$G92*(Πελάτες!Y124-Πελάτες!$P124)</f>
        <v>0</v>
      </c>
      <c r="AB126" s="140">
        <f t="shared" si="95"/>
        <v>0</v>
      </c>
      <c r="AC126" s="6"/>
      <c r="AD126" s="140">
        <f t="shared" si="96"/>
        <v>0</v>
      </c>
      <c r="AE126" s="170">
        <f t="shared" si="97"/>
        <v>0</v>
      </c>
      <c r="AF126" s="172">
        <f>'Μέση ετήσια κατανάλωση'!$F92*Πελάτες!AD124</f>
        <v>0</v>
      </c>
      <c r="AG126" s="140">
        <f>'Μέση ετήσια κατανάλωση'!$G92*(Πελάτες!AB124-Πελάτες!$P124)</f>
        <v>0</v>
      </c>
      <c r="AH126" s="140">
        <f t="shared" si="98"/>
        <v>0</v>
      </c>
      <c r="AI126" s="6"/>
      <c r="AJ126" s="140">
        <f t="shared" si="99"/>
        <v>0</v>
      </c>
      <c r="AK126" s="170">
        <f t="shared" si="100"/>
        <v>0</v>
      </c>
      <c r="AL126" s="172">
        <f>'Μέση ετήσια κατανάλωση'!$F92*Πελάτες!AG124</f>
        <v>0</v>
      </c>
      <c r="AM126" s="140">
        <f>'Μέση ετήσια κατανάλωση'!$G92*(Πελάτες!AE124-Πελάτες!$P124)</f>
        <v>0</v>
      </c>
      <c r="AN126" s="140">
        <f t="shared" si="101"/>
        <v>0</v>
      </c>
      <c r="AO126" s="6"/>
      <c r="AP126" s="140">
        <f t="shared" si="102"/>
        <v>0</v>
      </c>
      <c r="AQ126" s="170">
        <f t="shared" si="103"/>
        <v>0</v>
      </c>
      <c r="AR126" s="167">
        <f t="shared" si="88"/>
        <v>0</v>
      </c>
      <c r="AS126" s="168">
        <f t="shared" si="89"/>
        <v>0</v>
      </c>
    </row>
    <row r="127" spans="2:45" outlineLevel="1" x14ac:dyDescent="0.35">
      <c r="B127" s="237" t="s">
        <v>98</v>
      </c>
      <c r="C127" s="64" t="s">
        <v>114</v>
      </c>
      <c r="D127" s="85"/>
      <c r="E127" s="70"/>
      <c r="F127" s="170">
        <f t="shared" si="82"/>
        <v>0</v>
      </c>
      <c r="G127" s="70"/>
      <c r="H127" s="170">
        <f t="shared" si="90"/>
        <v>0</v>
      </c>
      <c r="I127" s="70"/>
      <c r="J127" s="170">
        <f t="shared" si="91"/>
        <v>0</v>
      </c>
      <c r="K127" s="70"/>
      <c r="L127" s="170">
        <f t="shared" si="83"/>
        <v>0</v>
      </c>
      <c r="M127" s="167">
        <f t="shared" si="84"/>
        <v>0</v>
      </c>
      <c r="N127" s="168">
        <f t="shared" si="85"/>
        <v>0</v>
      </c>
      <c r="P127" s="172">
        <f>'Μέση ετήσια κατανάλωση'!$F93*Πελάτες!U125</f>
        <v>90</v>
      </c>
      <c r="Q127" s="6"/>
      <c r="R127" s="140">
        <f t="shared" si="92"/>
        <v>90</v>
      </c>
      <c r="S127" s="185">
        <f t="shared" si="86"/>
        <v>0</v>
      </c>
      <c r="T127" s="172">
        <f>'Μέση ετήσια κατανάλωση'!$F93*Πελάτες!X125</f>
        <v>342</v>
      </c>
      <c r="U127" s="140">
        <f>'Μέση ετήσια κατανάλωση'!$G93*(Πελάτες!V125-Πελάτες!$P125)</f>
        <v>450</v>
      </c>
      <c r="V127" s="140">
        <f t="shared" si="93"/>
        <v>792</v>
      </c>
      <c r="W127" s="6"/>
      <c r="X127" s="140">
        <f t="shared" si="94"/>
        <v>792</v>
      </c>
      <c r="Y127" s="170">
        <f t="shared" si="87"/>
        <v>7.8</v>
      </c>
      <c r="Z127" s="172">
        <f>'Μέση ετήσια κατανάλωση'!$F93*Πελάτες!AA125</f>
        <v>396</v>
      </c>
      <c r="AA127" s="140">
        <f>'Μέση ετήσια κατανάλωση'!$G93*(Πελάτες!Y125-Πελάτες!$P125)</f>
        <v>2160</v>
      </c>
      <c r="AB127" s="140">
        <f t="shared" si="95"/>
        <v>2556</v>
      </c>
      <c r="AC127" s="6"/>
      <c r="AD127" s="140">
        <f t="shared" si="96"/>
        <v>2556</v>
      </c>
      <c r="AE127" s="170">
        <f t="shared" si="97"/>
        <v>2.2272727272727271</v>
      </c>
      <c r="AF127" s="172">
        <f>'Μέση ετήσια κατανάλωση'!$F93*Πελάτες!AD125</f>
        <v>54</v>
      </c>
      <c r="AG127" s="140">
        <f>'Μέση ετήσια κατανάλωση'!$G93*(Πελάτες!AB125-Πελάτες!$P125)</f>
        <v>4140</v>
      </c>
      <c r="AH127" s="140">
        <f t="shared" si="98"/>
        <v>4194</v>
      </c>
      <c r="AI127" s="6"/>
      <c r="AJ127" s="140">
        <f t="shared" si="99"/>
        <v>4194</v>
      </c>
      <c r="AK127" s="170">
        <f t="shared" si="100"/>
        <v>0.64084507042253525</v>
      </c>
      <c r="AL127" s="172">
        <f>'Μέση ετήσια κατανάλωση'!$F93*Πελάτες!AG125</f>
        <v>36</v>
      </c>
      <c r="AM127" s="140">
        <f>'Μέση ετήσια κατανάλωση'!$G93*(Πελάτες!AE125-Πελάτες!$P125)</f>
        <v>4410</v>
      </c>
      <c r="AN127" s="140">
        <f t="shared" si="101"/>
        <v>4446</v>
      </c>
      <c r="AO127" s="6"/>
      <c r="AP127" s="140">
        <f t="shared" si="102"/>
        <v>4446</v>
      </c>
      <c r="AQ127" s="170">
        <f t="shared" si="103"/>
        <v>6.0085836909871244E-2</v>
      </c>
      <c r="AR127" s="167">
        <f t="shared" si="88"/>
        <v>12078</v>
      </c>
      <c r="AS127" s="168">
        <f t="shared" si="89"/>
        <v>1.6511343527483158</v>
      </c>
    </row>
    <row r="128" spans="2:45" ht="15" customHeight="1" outlineLevel="1" x14ac:dyDescent="0.35">
      <c r="B128" s="50" t="s">
        <v>138</v>
      </c>
      <c r="C128" s="47" t="s">
        <v>114</v>
      </c>
      <c r="D128" s="187">
        <f>SUM(D106:D127)</f>
        <v>0</v>
      </c>
      <c r="E128" s="187">
        <f>SUM(E106:E127)</f>
        <v>0</v>
      </c>
      <c r="F128" s="186">
        <f>IFERROR((E128-D128)/D128,0)</f>
        <v>0</v>
      </c>
      <c r="G128" s="187">
        <f>SUM(G106:G127)</f>
        <v>0</v>
      </c>
      <c r="H128" s="186">
        <f t="shared" ref="H128" si="104">IFERROR((G128-E128)/E128,0)</f>
        <v>0</v>
      </c>
      <c r="I128" s="187">
        <f>SUM(I106:I127)</f>
        <v>0</v>
      </c>
      <c r="J128" s="186">
        <f t="shared" ref="J128" si="105">IFERROR((I128-G128)/G128,0)</f>
        <v>0</v>
      </c>
      <c r="K128" s="187">
        <f>SUM(K106:K127)</f>
        <v>0</v>
      </c>
      <c r="L128" s="186">
        <f t="shared" si="83"/>
        <v>0</v>
      </c>
      <c r="M128" s="187">
        <f>SUM(M106:M127)</f>
        <v>0</v>
      </c>
      <c r="N128" s="180">
        <f t="shared" si="85"/>
        <v>0</v>
      </c>
      <c r="P128" s="187">
        <f>SUM(P106:P127)</f>
        <v>342</v>
      </c>
      <c r="Q128" s="187">
        <f>SUM(Q106:Q127)</f>
        <v>0</v>
      </c>
      <c r="R128" s="187">
        <f>SUM(R106:R127)</f>
        <v>342</v>
      </c>
      <c r="S128" s="169">
        <f>IFERROR((R128-K128)/K128,0)</f>
        <v>0</v>
      </c>
      <c r="T128" s="187">
        <f>SUM(T106:T127)</f>
        <v>1008</v>
      </c>
      <c r="U128" s="187">
        <f>SUM(U106:U127)</f>
        <v>1710</v>
      </c>
      <c r="V128" s="187">
        <f>SUM(V106:V127)</f>
        <v>2718</v>
      </c>
      <c r="W128" s="187">
        <f>SUM(W106:W127)</f>
        <v>0</v>
      </c>
      <c r="X128" s="187">
        <f>SUM(X106:X127)</f>
        <v>2718</v>
      </c>
      <c r="Y128" s="186">
        <f>IFERROR((X128-R128)/R128,0)</f>
        <v>6.9473684210526319</v>
      </c>
      <c r="Z128" s="187">
        <f>SUM(Z106:Z127)</f>
        <v>1368</v>
      </c>
      <c r="AA128" s="187">
        <f>SUM(AA106:AA127)</f>
        <v>6750</v>
      </c>
      <c r="AB128" s="187">
        <f>SUM(AB106:AB127)</f>
        <v>8118</v>
      </c>
      <c r="AC128" s="187">
        <f>SUM(AC106:AC127)</f>
        <v>0</v>
      </c>
      <c r="AD128" s="187">
        <f>SUM(AD106:AD127)</f>
        <v>8118</v>
      </c>
      <c r="AE128" s="169">
        <f>IFERROR((AD128-X128)/X128,0)</f>
        <v>1.9867549668874172</v>
      </c>
      <c r="AF128" s="187">
        <f>SUM(AF106:AF127)</f>
        <v>414</v>
      </c>
      <c r="AG128" s="187">
        <f>SUM(AG106:AG127)</f>
        <v>13590</v>
      </c>
      <c r="AH128" s="187">
        <f>SUM(AH106:AH127)</f>
        <v>14004</v>
      </c>
      <c r="AI128" s="187">
        <f>SUM(AI106:AI127)</f>
        <v>0</v>
      </c>
      <c r="AJ128" s="187">
        <f>SUM(AJ106:AJ127)</f>
        <v>14004</v>
      </c>
      <c r="AK128" s="169">
        <f t="shared" ref="AK128" si="106">IFERROR((AJ128-AD128)/AD128,0)</f>
        <v>0.72505543237250558</v>
      </c>
      <c r="AL128" s="187">
        <f>SUM(AL106:AL127)</f>
        <v>252</v>
      </c>
      <c r="AM128" s="187">
        <f>SUM(AM106:AM127)</f>
        <v>15660</v>
      </c>
      <c r="AN128" s="187">
        <f>SUM(AN106:AN127)</f>
        <v>15912</v>
      </c>
      <c r="AO128" s="187">
        <f>SUM(AO106:AO127)</f>
        <v>0</v>
      </c>
      <c r="AP128" s="187">
        <f>SUM(AP106:AP127)</f>
        <v>15912</v>
      </c>
      <c r="AQ128" s="169">
        <f>IFERROR((AP128-AJ128)/AJ128,0)</f>
        <v>0.13624678663239073</v>
      </c>
      <c r="AR128" s="187">
        <f>SUM(AR106:AR127)</f>
        <v>41094</v>
      </c>
      <c r="AS128" s="168">
        <f>IFERROR((AP128/R128)^(1/4)-1,0)</f>
        <v>1.611708280584299</v>
      </c>
    </row>
    <row r="130" spans="2:48" ht="15.5" x14ac:dyDescent="0.35">
      <c r="B130" s="296" t="s">
        <v>110</v>
      </c>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row>
    <row r="131" spans="2:48" ht="5.5" customHeight="1" outlineLevel="1" x14ac:dyDescent="0.35">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row>
    <row r="132" spans="2:48" outlineLevel="1" x14ac:dyDescent="0.35">
      <c r="B132" s="330"/>
      <c r="C132" s="339" t="s">
        <v>105</v>
      </c>
      <c r="D132" s="312" t="s">
        <v>131</v>
      </c>
      <c r="E132" s="314"/>
      <c r="F132" s="314"/>
      <c r="G132" s="314"/>
      <c r="H132" s="314"/>
      <c r="I132" s="314"/>
      <c r="J132" s="314"/>
      <c r="K132" s="314"/>
      <c r="L132" s="313"/>
      <c r="M132" s="318" t="str">
        <f xml:space="preserve"> D133&amp;" - "&amp;K133</f>
        <v>2019 - 2023</v>
      </c>
      <c r="N132" s="333"/>
      <c r="P132" s="312" t="s">
        <v>132</v>
      </c>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3"/>
    </row>
    <row r="133" spans="2:48" outlineLevel="1" x14ac:dyDescent="0.35">
      <c r="B133" s="331"/>
      <c r="C133" s="339"/>
      <c r="D133" s="83">
        <f>$C$3-5</f>
        <v>2019</v>
      </c>
      <c r="E133" s="312">
        <f>$C$3-4</f>
        <v>2020</v>
      </c>
      <c r="F133" s="313"/>
      <c r="G133" s="312">
        <f>$C$3-3</f>
        <v>2021</v>
      </c>
      <c r="H133" s="313"/>
      <c r="I133" s="312">
        <f>$C$3-2</f>
        <v>2022</v>
      </c>
      <c r="J133" s="313"/>
      <c r="K133" s="312">
        <f>$C$3-1</f>
        <v>2023</v>
      </c>
      <c r="L133" s="313"/>
      <c r="M133" s="320"/>
      <c r="N133" s="334"/>
      <c r="P133" s="346">
        <f>$C$3</f>
        <v>2024</v>
      </c>
      <c r="Q133" s="347"/>
      <c r="R133" s="347"/>
      <c r="S133" s="351"/>
      <c r="T133" s="346">
        <f>$C$3+1</f>
        <v>2025</v>
      </c>
      <c r="U133" s="347"/>
      <c r="V133" s="347"/>
      <c r="W133" s="347"/>
      <c r="X133" s="347"/>
      <c r="Y133" s="351"/>
      <c r="Z133" s="312">
        <f>$C$3+2</f>
        <v>2026</v>
      </c>
      <c r="AA133" s="314"/>
      <c r="AB133" s="314"/>
      <c r="AC133" s="314"/>
      <c r="AD133" s="314"/>
      <c r="AE133" s="313"/>
      <c r="AF133" s="312">
        <f>$C$3+3</f>
        <v>2027</v>
      </c>
      <c r="AG133" s="314"/>
      <c r="AH133" s="314"/>
      <c r="AI133" s="314"/>
      <c r="AJ133" s="314"/>
      <c r="AK133" s="313"/>
      <c r="AL133" s="312">
        <f>$C$3+4</f>
        <v>2028</v>
      </c>
      <c r="AM133" s="314"/>
      <c r="AN133" s="314"/>
      <c r="AO133" s="314"/>
      <c r="AP133" s="314"/>
      <c r="AQ133" s="313"/>
      <c r="AR133" s="316" t="str">
        <f>P133&amp;" - "&amp;AL133</f>
        <v>2024 - 2028</v>
      </c>
      <c r="AS133" s="335"/>
    </row>
    <row r="134" spans="2:48" ht="15" customHeight="1" outlineLevel="1" x14ac:dyDescent="0.35">
      <c r="B134" s="331"/>
      <c r="C134" s="339"/>
      <c r="D134" s="363" t="s">
        <v>190</v>
      </c>
      <c r="E134" s="354" t="s">
        <v>190</v>
      </c>
      <c r="F134" s="361" t="s">
        <v>135</v>
      </c>
      <c r="G134" s="354" t="s">
        <v>190</v>
      </c>
      <c r="H134" s="361" t="s">
        <v>135</v>
      </c>
      <c r="I134" s="354" t="s">
        <v>190</v>
      </c>
      <c r="J134" s="359" t="s">
        <v>135</v>
      </c>
      <c r="K134" s="354" t="s">
        <v>190</v>
      </c>
      <c r="L134" s="359" t="s">
        <v>135</v>
      </c>
      <c r="M134" s="354" t="s">
        <v>126</v>
      </c>
      <c r="N134" s="357" t="s">
        <v>136</v>
      </c>
      <c r="P134" s="354" t="str">
        <f>"Διανεμόμενες ποσότητες σε πελάτες που συνδέθηκαν το "&amp;P133</f>
        <v>Διανεμόμενες ποσότητες σε πελάτες που συνδέθηκαν το 2024</v>
      </c>
      <c r="Q134" s="348" t="s">
        <v>191</v>
      </c>
      <c r="R134" s="348" t="s">
        <v>192</v>
      </c>
      <c r="S134" s="356" t="s">
        <v>135</v>
      </c>
      <c r="T134" s="346" t="s">
        <v>193</v>
      </c>
      <c r="U134" s="347"/>
      <c r="V134" s="347"/>
      <c r="W134" s="348" t="s">
        <v>191</v>
      </c>
      <c r="X134" s="348" t="s">
        <v>192</v>
      </c>
      <c r="Y134" s="351" t="s">
        <v>135</v>
      </c>
      <c r="Z134" s="346" t="s">
        <v>193</v>
      </c>
      <c r="AA134" s="347"/>
      <c r="AB134" s="347"/>
      <c r="AC134" s="348" t="s">
        <v>191</v>
      </c>
      <c r="AD134" s="348" t="s">
        <v>192</v>
      </c>
      <c r="AE134" s="351" t="s">
        <v>135</v>
      </c>
      <c r="AF134" s="346" t="s">
        <v>193</v>
      </c>
      <c r="AG134" s="347"/>
      <c r="AH134" s="347"/>
      <c r="AI134" s="348" t="s">
        <v>191</v>
      </c>
      <c r="AJ134" s="348" t="s">
        <v>192</v>
      </c>
      <c r="AK134" s="351" t="s">
        <v>135</v>
      </c>
      <c r="AL134" s="346" t="s">
        <v>193</v>
      </c>
      <c r="AM134" s="347"/>
      <c r="AN134" s="347"/>
      <c r="AO134" s="348" t="s">
        <v>191</v>
      </c>
      <c r="AP134" s="348" t="s">
        <v>192</v>
      </c>
      <c r="AQ134" s="351" t="s">
        <v>135</v>
      </c>
      <c r="AR134" s="352" t="s">
        <v>126</v>
      </c>
      <c r="AS134" s="349" t="s">
        <v>136</v>
      </c>
    </row>
    <row r="135" spans="2:48" ht="58" outlineLevel="1" x14ac:dyDescent="0.35">
      <c r="B135" s="332"/>
      <c r="C135" s="339"/>
      <c r="D135" s="364"/>
      <c r="E135" s="355"/>
      <c r="F135" s="362"/>
      <c r="G135" s="355"/>
      <c r="H135" s="362"/>
      <c r="I135" s="355"/>
      <c r="J135" s="360"/>
      <c r="K135" s="355"/>
      <c r="L135" s="360"/>
      <c r="M135" s="355"/>
      <c r="N135" s="358"/>
      <c r="P135" s="355"/>
      <c r="Q135" s="348"/>
      <c r="R135" s="348"/>
      <c r="S135" s="356"/>
      <c r="T135" s="124" t="str">
        <f>"Διανεμόμενες ποσότητες σε πελάτες που συνδέθηκαν το "&amp;T133</f>
        <v>Διανεμόμενες ποσότητες σε πελάτες που συνδέθηκαν το 2025</v>
      </c>
      <c r="U135" s="106" t="str">
        <f>"Διανεμόμενες ποσότητες σε πελάτες που συνδέθηκαν το "&amp;P133</f>
        <v>Διανεμόμενες ποσότητες σε πελάτες που συνδέθηκαν το 2024</v>
      </c>
      <c r="V135" s="60" t="s">
        <v>194</v>
      </c>
      <c r="W135" s="348"/>
      <c r="X135" s="348"/>
      <c r="Y135" s="351"/>
      <c r="Z135" s="124" t="str">
        <f>"Διανεμόμενες ποσότητες σε πελάτες που συνδέθηκαν το "&amp;Z133</f>
        <v>Διανεμόμενες ποσότητες σε πελάτες που συνδέθηκαν το 2026</v>
      </c>
      <c r="AA135" s="106" t="str">
        <f>"Διανεμόμενες ποσότητες σε πελάτες που συνδέθηκαν το "&amp;$P$12&amp;" - "&amp;T133</f>
        <v>Διανεμόμενες ποσότητες σε πελάτες που συνδέθηκαν το 2024 - 2025</v>
      </c>
      <c r="AB135" s="60" t="s">
        <v>194</v>
      </c>
      <c r="AC135" s="348"/>
      <c r="AD135" s="348"/>
      <c r="AE135" s="351"/>
      <c r="AF135" s="124" t="str">
        <f>"Διανεμόμενες ποσότητες σε πελάτες που συνδέθηκαν το "&amp;AF133</f>
        <v>Διανεμόμενες ποσότητες σε πελάτες που συνδέθηκαν το 2027</v>
      </c>
      <c r="AG135" s="106" t="str">
        <f>"Διανεμόμενες ποσότητες σε πελάτες που συνδέθηκαν το "&amp;$P$12&amp;" - "&amp;Z133</f>
        <v>Διανεμόμενες ποσότητες σε πελάτες που συνδέθηκαν το 2024 - 2026</v>
      </c>
      <c r="AH135" s="60" t="s">
        <v>194</v>
      </c>
      <c r="AI135" s="348"/>
      <c r="AJ135" s="348"/>
      <c r="AK135" s="351"/>
      <c r="AL135" s="124" t="str">
        <f>"Διανεμόμενες ποσότητες σε πελάτες που συνδέθηκαν το "&amp;AL133</f>
        <v>Διανεμόμενες ποσότητες σε πελάτες που συνδέθηκαν το 2028</v>
      </c>
      <c r="AM135" s="106" t="str">
        <f>"Διανεμόμενες ποσότητες σε πελάτες που συνδέθηκαν το "&amp;$P$12&amp;" - "&amp;AF133</f>
        <v>Διανεμόμενες ποσότητες σε πελάτες που συνδέθηκαν το 2024 - 2027</v>
      </c>
      <c r="AN135" s="60" t="s">
        <v>194</v>
      </c>
      <c r="AO135" s="348"/>
      <c r="AP135" s="348"/>
      <c r="AQ135" s="351"/>
      <c r="AR135" s="353"/>
      <c r="AS135" s="350"/>
    </row>
    <row r="136" spans="2:48" outlineLevel="1" x14ac:dyDescent="0.35">
      <c r="B136" s="236" t="s">
        <v>75</v>
      </c>
      <c r="C136" s="64" t="s">
        <v>114</v>
      </c>
      <c r="D136" s="85"/>
      <c r="E136" s="70"/>
      <c r="F136" s="170">
        <f t="shared" ref="F136:F157" si="107">IFERROR((E136-D136)/D136,0)</f>
        <v>0</v>
      </c>
      <c r="G136" s="70"/>
      <c r="H136" s="170">
        <f>IFERROR((G136-E136)/E136,0)</f>
        <v>0</v>
      </c>
      <c r="I136" s="70"/>
      <c r="J136" s="170">
        <f>IFERROR((I136-G136)/G136,0)</f>
        <v>0</v>
      </c>
      <c r="K136" s="70"/>
      <c r="L136" s="170">
        <f t="shared" ref="L136:L158" si="108">IFERROR((K136-I136)/I136,0)</f>
        <v>0</v>
      </c>
      <c r="M136" s="167">
        <f t="shared" ref="M136:M157" si="109">D136+E136+G136+I136+K136</f>
        <v>0</v>
      </c>
      <c r="N136" s="168">
        <f t="shared" ref="N136:N158" si="110">IFERROR((K136/D136)^(1/4)-1,0)</f>
        <v>0</v>
      </c>
      <c r="P136" s="172">
        <f>'Μέση ετήσια κατανάλωση'!$F101*Πελάτες!U133</f>
        <v>0</v>
      </c>
      <c r="Q136" s="6"/>
      <c r="R136" s="140">
        <f>P136+Q136</f>
        <v>0</v>
      </c>
      <c r="S136" s="185">
        <f t="shared" ref="S136:S157" si="111">IFERROR((R136-K136)/K136,0)</f>
        <v>0</v>
      </c>
      <c r="T136" s="172">
        <f>'Μέση ετήσια κατανάλωση'!$F101*Πελάτες!X133</f>
        <v>0</v>
      </c>
      <c r="U136" s="140">
        <f>'Μέση ετήσια κατανάλωση'!$G101*(Πελάτες!V133-Πελάτες!$P133)</f>
        <v>0</v>
      </c>
      <c r="V136" s="140">
        <f>T136+U136</f>
        <v>0</v>
      </c>
      <c r="W136" s="6"/>
      <c r="X136" s="140">
        <f>V136+W136</f>
        <v>0</v>
      </c>
      <c r="Y136" s="170">
        <f t="shared" ref="Y136:Y157" si="112">IFERROR((X136-R136)/R136,0)</f>
        <v>0</v>
      </c>
      <c r="Z136" s="172">
        <f>'Μέση ετήσια κατανάλωση'!$F101*Πελάτες!AA133</f>
        <v>0</v>
      </c>
      <c r="AA136" s="140">
        <f>'Μέση ετήσια κατανάλωση'!$G101*(Πελάτες!Y133-Πελάτες!$P133)</f>
        <v>0</v>
      </c>
      <c r="AB136" s="140">
        <f>Z136+AA136</f>
        <v>0</v>
      </c>
      <c r="AC136" s="6"/>
      <c r="AD136" s="140">
        <f>AB136+AC136</f>
        <v>0</v>
      </c>
      <c r="AE136" s="170">
        <f>IFERROR((AD136-X136)/X136,0)</f>
        <v>0</v>
      </c>
      <c r="AF136" s="172">
        <f>'Μέση ετήσια κατανάλωση'!$F101*Πελάτες!AD133</f>
        <v>0</v>
      </c>
      <c r="AG136" s="140">
        <f>'Μέση ετήσια κατανάλωση'!$G101*(Πελάτες!AB133-Πελάτες!$P133)</f>
        <v>0</v>
      </c>
      <c r="AH136" s="140">
        <f>AF136+AG136</f>
        <v>0</v>
      </c>
      <c r="AI136" s="6"/>
      <c r="AJ136" s="140">
        <f>AH136+AI136</f>
        <v>0</v>
      </c>
      <c r="AK136" s="170">
        <f>IFERROR((AJ136-AD136)/AD136,0)</f>
        <v>0</v>
      </c>
      <c r="AL136" s="172">
        <f>'Μέση ετήσια κατανάλωση'!$F101*Πελάτες!AG133</f>
        <v>0</v>
      </c>
      <c r="AM136" s="140">
        <f>'Μέση ετήσια κατανάλωση'!$G101*(Πελάτες!AE133-Πελάτες!$P133)</f>
        <v>0</v>
      </c>
      <c r="AN136" s="140">
        <f>AL136+AM136</f>
        <v>0</v>
      </c>
      <c r="AO136" s="6"/>
      <c r="AP136" s="140">
        <f>AN136+AO136</f>
        <v>0</v>
      </c>
      <c r="AQ136" s="170">
        <f>IFERROR((AP136-AJ136)/AJ136,0)</f>
        <v>0</v>
      </c>
      <c r="AR136" s="167">
        <f t="shared" ref="AR136:AR157" si="113">R136+X136+AD136+AJ136+AP136</f>
        <v>0</v>
      </c>
      <c r="AS136" s="168">
        <f t="shared" ref="AS136:AS157" si="114">IFERROR((AP136/R136)^(1/4)-1,0)</f>
        <v>0</v>
      </c>
    </row>
    <row r="137" spans="2:48" outlineLevel="1" x14ac:dyDescent="0.35">
      <c r="B137" s="237" t="s">
        <v>76</v>
      </c>
      <c r="C137" s="64" t="s">
        <v>114</v>
      </c>
      <c r="D137" s="85"/>
      <c r="E137" s="70"/>
      <c r="F137" s="170">
        <f t="shared" si="107"/>
        <v>0</v>
      </c>
      <c r="G137" s="70"/>
      <c r="H137" s="170">
        <f t="shared" ref="H137:H157" si="115">IFERROR((G137-E137)/E137,0)</f>
        <v>0</v>
      </c>
      <c r="I137" s="70"/>
      <c r="J137" s="170">
        <f t="shared" ref="J137:J157" si="116">IFERROR((I137-G137)/G137,0)</f>
        <v>0</v>
      </c>
      <c r="K137" s="70"/>
      <c r="L137" s="170">
        <f t="shared" si="108"/>
        <v>0</v>
      </c>
      <c r="M137" s="167">
        <f t="shared" si="109"/>
        <v>0</v>
      </c>
      <c r="N137" s="168">
        <f t="shared" si="110"/>
        <v>0</v>
      </c>
      <c r="P137" s="172">
        <f>'Μέση ετήσια κατανάλωση'!$F102*Πελάτες!U134</f>
        <v>2000</v>
      </c>
      <c r="Q137" s="6"/>
      <c r="R137" s="140">
        <f t="shared" ref="R137:R157" si="117">P137+Q137</f>
        <v>2000</v>
      </c>
      <c r="S137" s="185">
        <f t="shared" si="111"/>
        <v>0</v>
      </c>
      <c r="T137" s="172">
        <f>'Μέση ετήσια κατανάλωση'!$F102*Πελάτες!X134</f>
        <v>5600</v>
      </c>
      <c r="U137" s="140">
        <f>'Μέση ετήσια κατανάλωση'!$G102*(Πελάτες!V134-Πελάτες!$P134)</f>
        <v>10000</v>
      </c>
      <c r="V137" s="140">
        <f t="shared" ref="V137:V157" si="118">T137+U137</f>
        <v>15600</v>
      </c>
      <c r="W137" s="6"/>
      <c r="X137" s="140">
        <f t="shared" ref="X137:X157" si="119">V137+W137</f>
        <v>15600</v>
      </c>
      <c r="Y137" s="170">
        <f t="shared" si="112"/>
        <v>6.8</v>
      </c>
      <c r="Z137" s="172">
        <f>'Μέση ετήσια κατανάλωση'!$F102*Πελάτες!AA134</f>
        <v>5600</v>
      </c>
      <c r="AA137" s="140">
        <f>'Μέση ετήσια κατανάλωση'!$G102*(Πελάτες!Y134-Πελάτες!$P134)</f>
        <v>38000</v>
      </c>
      <c r="AB137" s="140">
        <f t="shared" ref="AB137:AB157" si="120">Z137+AA137</f>
        <v>43600</v>
      </c>
      <c r="AC137" s="6"/>
      <c r="AD137" s="140">
        <f t="shared" ref="AD137:AD157" si="121">AB137+AC137</f>
        <v>43600</v>
      </c>
      <c r="AE137" s="170">
        <f t="shared" ref="AE137:AE157" si="122">IFERROR((AD137-X137)/X137,0)</f>
        <v>1.7948717948717949</v>
      </c>
      <c r="AF137" s="172">
        <f>'Μέση ετήσια κατανάλωση'!$F102*Πελάτες!AD134</f>
        <v>2400</v>
      </c>
      <c r="AG137" s="140">
        <f>'Μέση ετήσια κατανάλωση'!$G102*(Πελάτες!AB134-Πελάτες!$P134)</f>
        <v>66000</v>
      </c>
      <c r="AH137" s="140">
        <f t="shared" ref="AH137:AH157" si="123">AF137+AG137</f>
        <v>68400</v>
      </c>
      <c r="AI137" s="6"/>
      <c r="AJ137" s="140">
        <f t="shared" ref="AJ137:AJ157" si="124">AH137+AI137</f>
        <v>68400</v>
      </c>
      <c r="AK137" s="170">
        <f t="shared" ref="AK137:AK157" si="125">IFERROR((AJ137-AD137)/AD137,0)</f>
        <v>0.56880733944954132</v>
      </c>
      <c r="AL137" s="172">
        <f>'Μέση ετήσια κατανάλωση'!$F102*Πελάτες!AG134</f>
        <v>1600</v>
      </c>
      <c r="AM137" s="140">
        <f>'Μέση ετήσια κατανάλωση'!$G102*(Πελάτες!AE134-Πελάτες!$P134)</f>
        <v>78000</v>
      </c>
      <c r="AN137" s="140">
        <f t="shared" ref="AN137:AN157" si="126">AL137+AM137</f>
        <v>79600</v>
      </c>
      <c r="AO137" s="6"/>
      <c r="AP137" s="140">
        <f t="shared" ref="AP137:AP157" si="127">AN137+AO137</f>
        <v>79600</v>
      </c>
      <c r="AQ137" s="170">
        <f t="shared" ref="AQ137:AQ157" si="128">IFERROR((AP137-AJ137)/AJ137,0)</f>
        <v>0.16374269005847952</v>
      </c>
      <c r="AR137" s="167">
        <f t="shared" si="113"/>
        <v>209200</v>
      </c>
      <c r="AS137" s="168">
        <f t="shared" si="114"/>
        <v>1.511717364321671</v>
      </c>
    </row>
    <row r="138" spans="2:48" outlineLevel="1" x14ac:dyDescent="0.35">
      <c r="B138" s="237" t="s">
        <v>77</v>
      </c>
      <c r="C138" s="64" t="s">
        <v>114</v>
      </c>
      <c r="D138" s="85"/>
      <c r="E138" s="70"/>
      <c r="F138" s="170">
        <f t="shared" si="107"/>
        <v>0</v>
      </c>
      <c r="G138" s="70"/>
      <c r="H138" s="170">
        <f t="shared" si="115"/>
        <v>0</v>
      </c>
      <c r="I138" s="70"/>
      <c r="J138" s="170">
        <f t="shared" si="116"/>
        <v>0</v>
      </c>
      <c r="K138" s="70"/>
      <c r="L138" s="170">
        <f t="shared" si="108"/>
        <v>0</v>
      </c>
      <c r="M138" s="167">
        <f t="shared" si="109"/>
        <v>0</v>
      </c>
      <c r="N138" s="168">
        <f t="shared" si="110"/>
        <v>0</v>
      </c>
      <c r="P138" s="172">
        <f>'Μέση ετήσια κατανάλωση'!$F103*Πελάτες!U135</f>
        <v>0</v>
      </c>
      <c r="Q138" s="6"/>
      <c r="R138" s="140">
        <f t="shared" si="117"/>
        <v>0</v>
      </c>
      <c r="S138" s="185">
        <f t="shared" si="111"/>
        <v>0</v>
      </c>
      <c r="T138" s="172">
        <f>'Μέση ετήσια κατανάλωση'!$F103*Πελάτες!X135</f>
        <v>0</v>
      </c>
      <c r="U138" s="140">
        <f>'Μέση ετήσια κατανάλωση'!$G103*(Πελάτες!V135-Πελάτες!$P135)</f>
        <v>0</v>
      </c>
      <c r="V138" s="140">
        <f t="shared" si="118"/>
        <v>0</v>
      </c>
      <c r="W138" s="6"/>
      <c r="X138" s="140">
        <f t="shared" si="119"/>
        <v>0</v>
      </c>
      <c r="Y138" s="170">
        <f t="shared" si="112"/>
        <v>0</v>
      </c>
      <c r="Z138" s="172">
        <f>'Μέση ετήσια κατανάλωση'!$F103*Πελάτες!AA135</f>
        <v>0</v>
      </c>
      <c r="AA138" s="140">
        <f>'Μέση ετήσια κατανάλωση'!$G103*(Πελάτες!Y135-Πελάτες!$P135)</f>
        <v>0</v>
      </c>
      <c r="AB138" s="140">
        <f t="shared" si="120"/>
        <v>0</v>
      </c>
      <c r="AC138" s="6"/>
      <c r="AD138" s="140">
        <f t="shared" si="121"/>
        <v>0</v>
      </c>
      <c r="AE138" s="170">
        <f t="shared" si="122"/>
        <v>0</v>
      </c>
      <c r="AF138" s="172">
        <f>'Μέση ετήσια κατανάλωση'!$F103*Πελάτες!AD135</f>
        <v>0</v>
      </c>
      <c r="AG138" s="140">
        <f>'Μέση ετήσια κατανάλωση'!$G103*(Πελάτες!AB135-Πελάτες!$P135)</f>
        <v>0</v>
      </c>
      <c r="AH138" s="140">
        <f t="shared" si="123"/>
        <v>0</v>
      </c>
      <c r="AI138" s="6"/>
      <c r="AJ138" s="140">
        <f t="shared" si="124"/>
        <v>0</v>
      </c>
      <c r="AK138" s="170">
        <f t="shared" si="125"/>
        <v>0</v>
      </c>
      <c r="AL138" s="172">
        <f>'Μέση ετήσια κατανάλωση'!$F103*Πελάτες!AG135</f>
        <v>0</v>
      </c>
      <c r="AM138" s="140">
        <f>'Μέση ετήσια κατανάλωση'!$G103*(Πελάτες!AE135-Πελάτες!$P135)</f>
        <v>0</v>
      </c>
      <c r="AN138" s="140">
        <f t="shared" si="126"/>
        <v>0</v>
      </c>
      <c r="AO138" s="6"/>
      <c r="AP138" s="140">
        <f t="shared" si="127"/>
        <v>0</v>
      </c>
      <c r="AQ138" s="170">
        <f t="shared" si="128"/>
        <v>0</v>
      </c>
      <c r="AR138" s="167">
        <f t="shared" si="113"/>
        <v>0</v>
      </c>
      <c r="AS138" s="168">
        <f t="shared" si="114"/>
        <v>0</v>
      </c>
    </row>
    <row r="139" spans="2:48" outlineLevel="1" x14ac:dyDescent="0.35">
      <c r="B139" s="237" t="s">
        <v>78</v>
      </c>
      <c r="C139" s="64" t="s">
        <v>114</v>
      </c>
      <c r="D139" s="85"/>
      <c r="E139" s="70"/>
      <c r="F139" s="170">
        <f t="shared" si="107"/>
        <v>0</v>
      </c>
      <c r="G139" s="70"/>
      <c r="H139" s="170">
        <f t="shared" si="115"/>
        <v>0</v>
      </c>
      <c r="I139" s="70"/>
      <c r="J139" s="170">
        <f t="shared" si="116"/>
        <v>0</v>
      </c>
      <c r="K139" s="70"/>
      <c r="L139" s="170">
        <f t="shared" si="108"/>
        <v>0</v>
      </c>
      <c r="M139" s="167">
        <f t="shared" si="109"/>
        <v>0</v>
      </c>
      <c r="N139" s="168">
        <f t="shared" si="110"/>
        <v>0</v>
      </c>
      <c r="P139" s="172">
        <f>'Μέση ετήσια κατανάλωση'!$F104*Πελάτες!U136</f>
        <v>0</v>
      </c>
      <c r="Q139" s="6"/>
      <c r="R139" s="140">
        <f t="shared" si="117"/>
        <v>0</v>
      </c>
      <c r="S139" s="185">
        <f t="shared" si="111"/>
        <v>0</v>
      </c>
      <c r="T139" s="172">
        <f>'Μέση ετήσια κατανάλωση'!$F104*Πελάτες!X136</f>
        <v>0</v>
      </c>
      <c r="U139" s="140">
        <f>'Μέση ετήσια κατανάλωση'!$G104*(Πελάτες!V136-Πελάτες!$P136)</f>
        <v>0</v>
      </c>
      <c r="V139" s="140">
        <f t="shared" si="118"/>
        <v>0</v>
      </c>
      <c r="W139" s="6"/>
      <c r="X139" s="140">
        <f t="shared" si="119"/>
        <v>0</v>
      </c>
      <c r="Y139" s="170">
        <f t="shared" si="112"/>
        <v>0</v>
      </c>
      <c r="Z139" s="172">
        <f>'Μέση ετήσια κατανάλωση'!$F104*Πελάτες!AA136</f>
        <v>0</v>
      </c>
      <c r="AA139" s="140">
        <f>'Μέση ετήσια κατανάλωση'!$G104*(Πελάτες!Y136-Πελάτες!$P136)</f>
        <v>0</v>
      </c>
      <c r="AB139" s="140">
        <f t="shared" si="120"/>
        <v>0</v>
      </c>
      <c r="AC139" s="6"/>
      <c r="AD139" s="140">
        <f t="shared" si="121"/>
        <v>0</v>
      </c>
      <c r="AE139" s="170">
        <f t="shared" si="122"/>
        <v>0</v>
      </c>
      <c r="AF139" s="172">
        <f>'Μέση ετήσια κατανάλωση'!$F104*Πελάτες!AD136</f>
        <v>0</v>
      </c>
      <c r="AG139" s="140">
        <f>'Μέση ετήσια κατανάλωση'!$G104*(Πελάτες!AB136-Πελάτες!$P136)</f>
        <v>0</v>
      </c>
      <c r="AH139" s="140">
        <f t="shared" si="123"/>
        <v>0</v>
      </c>
      <c r="AI139" s="6"/>
      <c r="AJ139" s="140">
        <f t="shared" si="124"/>
        <v>0</v>
      </c>
      <c r="AK139" s="170">
        <f t="shared" si="125"/>
        <v>0</v>
      </c>
      <c r="AL139" s="172">
        <f>'Μέση ετήσια κατανάλωση'!$F104*Πελάτες!AG136</f>
        <v>0</v>
      </c>
      <c r="AM139" s="140">
        <f>'Μέση ετήσια κατανάλωση'!$G104*(Πελάτες!AE136-Πελάτες!$P136)</f>
        <v>0</v>
      </c>
      <c r="AN139" s="140">
        <f t="shared" si="126"/>
        <v>0</v>
      </c>
      <c r="AO139" s="6"/>
      <c r="AP139" s="140">
        <f t="shared" si="127"/>
        <v>0</v>
      </c>
      <c r="AQ139" s="170">
        <f t="shared" si="128"/>
        <v>0</v>
      </c>
      <c r="AR139" s="167">
        <f t="shared" si="113"/>
        <v>0</v>
      </c>
      <c r="AS139" s="168">
        <f t="shared" si="114"/>
        <v>0</v>
      </c>
    </row>
    <row r="140" spans="2:48" outlineLevel="1" x14ac:dyDescent="0.35">
      <c r="B140" s="236" t="s">
        <v>80</v>
      </c>
      <c r="C140" s="64" t="s">
        <v>114</v>
      </c>
      <c r="D140" s="85"/>
      <c r="E140" s="70"/>
      <c r="F140" s="170">
        <f t="shared" si="107"/>
        <v>0</v>
      </c>
      <c r="G140" s="70"/>
      <c r="H140" s="170">
        <f t="shared" si="115"/>
        <v>0</v>
      </c>
      <c r="I140" s="70"/>
      <c r="J140" s="170">
        <f t="shared" si="116"/>
        <v>0</v>
      </c>
      <c r="K140" s="70"/>
      <c r="L140" s="170">
        <f t="shared" si="108"/>
        <v>0</v>
      </c>
      <c r="M140" s="167">
        <f t="shared" si="109"/>
        <v>0</v>
      </c>
      <c r="N140" s="168">
        <f t="shared" si="110"/>
        <v>0</v>
      </c>
      <c r="P140" s="172">
        <f>'Μέση ετήσια κατανάλωση'!$F105*Πελάτες!U137</f>
        <v>0</v>
      </c>
      <c r="Q140" s="6"/>
      <c r="R140" s="140">
        <f t="shared" si="117"/>
        <v>0</v>
      </c>
      <c r="S140" s="185">
        <f t="shared" si="111"/>
        <v>0</v>
      </c>
      <c r="T140" s="172">
        <f>'Μέση ετήσια κατανάλωση'!$F105*Πελάτες!X137</f>
        <v>0</v>
      </c>
      <c r="U140" s="140">
        <f>'Μέση ετήσια κατανάλωση'!$G105*(Πελάτες!V137-Πελάτες!$P137)</f>
        <v>0</v>
      </c>
      <c r="V140" s="140">
        <f t="shared" si="118"/>
        <v>0</v>
      </c>
      <c r="W140" s="6"/>
      <c r="X140" s="140">
        <f t="shared" si="119"/>
        <v>0</v>
      </c>
      <c r="Y140" s="170">
        <f t="shared" si="112"/>
        <v>0</v>
      </c>
      <c r="Z140" s="172">
        <f>'Μέση ετήσια κατανάλωση'!$F105*Πελάτες!AA137</f>
        <v>0</v>
      </c>
      <c r="AA140" s="140">
        <f>'Μέση ετήσια κατανάλωση'!$G105*(Πελάτες!Y137-Πελάτες!$P137)</f>
        <v>0</v>
      </c>
      <c r="AB140" s="140">
        <f t="shared" si="120"/>
        <v>0</v>
      </c>
      <c r="AC140" s="6"/>
      <c r="AD140" s="140">
        <f t="shared" si="121"/>
        <v>0</v>
      </c>
      <c r="AE140" s="170">
        <f t="shared" si="122"/>
        <v>0</v>
      </c>
      <c r="AF140" s="172">
        <f>'Μέση ετήσια κατανάλωση'!$F105*Πελάτες!AD137</f>
        <v>0</v>
      </c>
      <c r="AG140" s="140">
        <f>'Μέση ετήσια κατανάλωση'!$G105*(Πελάτες!AB137-Πελάτες!$P137)</f>
        <v>0</v>
      </c>
      <c r="AH140" s="140">
        <f t="shared" si="123"/>
        <v>0</v>
      </c>
      <c r="AI140" s="6"/>
      <c r="AJ140" s="140">
        <f t="shared" si="124"/>
        <v>0</v>
      </c>
      <c r="AK140" s="170">
        <f t="shared" si="125"/>
        <v>0</v>
      </c>
      <c r="AL140" s="172">
        <f>'Μέση ετήσια κατανάλωση'!$F105*Πελάτες!AG137</f>
        <v>0</v>
      </c>
      <c r="AM140" s="140">
        <f>'Μέση ετήσια κατανάλωση'!$G105*(Πελάτες!AE137-Πελάτες!$P137)</f>
        <v>0</v>
      </c>
      <c r="AN140" s="140">
        <f t="shared" si="126"/>
        <v>0</v>
      </c>
      <c r="AO140" s="6"/>
      <c r="AP140" s="140">
        <f t="shared" si="127"/>
        <v>0</v>
      </c>
      <c r="AQ140" s="170">
        <f t="shared" si="128"/>
        <v>0</v>
      </c>
      <c r="AR140" s="167">
        <f t="shared" si="113"/>
        <v>0</v>
      </c>
      <c r="AS140" s="168">
        <f t="shared" si="114"/>
        <v>0</v>
      </c>
    </row>
    <row r="141" spans="2:48" outlineLevel="1" x14ac:dyDescent="0.35">
      <c r="B141" s="237" t="s">
        <v>81</v>
      </c>
      <c r="C141" s="64" t="s">
        <v>114</v>
      </c>
      <c r="D141" s="85"/>
      <c r="E141" s="70"/>
      <c r="F141" s="170">
        <f t="shared" si="107"/>
        <v>0</v>
      </c>
      <c r="G141" s="70"/>
      <c r="H141" s="170">
        <f t="shared" si="115"/>
        <v>0</v>
      </c>
      <c r="I141" s="70"/>
      <c r="J141" s="170">
        <f t="shared" si="116"/>
        <v>0</v>
      </c>
      <c r="K141" s="70"/>
      <c r="L141" s="170">
        <f t="shared" si="108"/>
        <v>0</v>
      </c>
      <c r="M141" s="167">
        <f t="shared" si="109"/>
        <v>0</v>
      </c>
      <c r="N141" s="168">
        <f t="shared" si="110"/>
        <v>0</v>
      </c>
      <c r="P141" s="172">
        <f>'Μέση ετήσια κατανάλωση'!$F106*Πελάτες!U138</f>
        <v>800</v>
      </c>
      <c r="Q141" s="6"/>
      <c r="R141" s="140">
        <f t="shared" si="117"/>
        <v>800</v>
      </c>
      <c r="S141" s="185">
        <f t="shared" si="111"/>
        <v>0</v>
      </c>
      <c r="T141" s="172">
        <f>'Μέση ετήσια κατανάλωση'!$F106*Πελάτες!X138</f>
        <v>2000</v>
      </c>
      <c r="U141" s="140">
        <f>'Μέση ετήσια κατανάλωση'!$G106*(Πελάτες!V138-Πελάτες!$P138)</f>
        <v>4000</v>
      </c>
      <c r="V141" s="140">
        <f t="shared" si="118"/>
        <v>6000</v>
      </c>
      <c r="W141" s="6"/>
      <c r="X141" s="140">
        <f t="shared" si="119"/>
        <v>6000</v>
      </c>
      <c r="Y141" s="170">
        <f t="shared" si="112"/>
        <v>6.5</v>
      </c>
      <c r="Z141" s="172">
        <f>'Μέση ετήσια κατανάλωση'!$F106*Πελάτες!AA138</f>
        <v>2800</v>
      </c>
      <c r="AA141" s="140">
        <f>'Μέση ετήσια κατανάλωση'!$G106*(Πελάτες!Y138-Πελάτες!$P138)</f>
        <v>14000</v>
      </c>
      <c r="AB141" s="140">
        <f t="shared" si="120"/>
        <v>16800</v>
      </c>
      <c r="AC141" s="6"/>
      <c r="AD141" s="140">
        <f t="shared" si="121"/>
        <v>16800</v>
      </c>
      <c r="AE141" s="170">
        <f t="shared" si="122"/>
        <v>1.8</v>
      </c>
      <c r="AF141" s="172">
        <f>'Μέση ετήσια κατανάλωση'!$F106*Πελάτες!AD138</f>
        <v>400</v>
      </c>
      <c r="AG141" s="140">
        <f>'Μέση ετήσια κατανάλωση'!$G106*(Πελάτες!AB138-Πελάτες!$P138)</f>
        <v>28000</v>
      </c>
      <c r="AH141" s="140">
        <f t="shared" si="123"/>
        <v>28400</v>
      </c>
      <c r="AI141" s="6"/>
      <c r="AJ141" s="140">
        <f t="shared" si="124"/>
        <v>28400</v>
      </c>
      <c r="AK141" s="170">
        <f t="shared" si="125"/>
        <v>0.69047619047619047</v>
      </c>
      <c r="AL141" s="172">
        <f>'Μέση ετήσια κατανάλωση'!$F106*Πελάτες!AG138</f>
        <v>400</v>
      </c>
      <c r="AM141" s="140">
        <f>'Μέση ετήσια κατανάλωση'!$G106*(Πελάτες!AE138-Πελάτες!$P138)</f>
        <v>30000</v>
      </c>
      <c r="AN141" s="140">
        <f t="shared" si="126"/>
        <v>30400</v>
      </c>
      <c r="AO141" s="6"/>
      <c r="AP141" s="140">
        <f t="shared" si="127"/>
        <v>30400</v>
      </c>
      <c r="AQ141" s="170">
        <f t="shared" si="128"/>
        <v>7.0422535211267609E-2</v>
      </c>
      <c r="AR141" s="167">
        <f t="shared" si="113"/>
        <v>82400</v>
      </c>
      <c r="AS141" s="168">
        <f t="shared" si="114"/>
        <v>1.4828237961983883</v>
      </c>
    </row>
    <row r="142" spans="2:48" outlineLevel="1" x14ac:dyDescent="0.35">
      <c r="B142" s="236" t="s">
        <v>82</v>
      </c>
      <c r="C142" s="64" t="s">
        <v>114</v>
      </c>
      <c r="D142" s="85"/>
      <c r="E142" s="70"/>
      <c r="F142" s="170">
        <f t="shared" si="107"/>
        <v>0</v>
      </c>
      <c r="G142" s="70"/>
      <c r="H142" s="170">
        <f t="shared" si="115"/>
        <v>0</v>
      </c>
      <c r="I142" s="70"/>
      <c r="J142" s="170">
        <f t="shared" si="116"/>
        <v>0</v>
      </c>
      <c r="K142" s="70"/>
      <c r="L142" s="170">
        <f t="shared" si="108"/>
        <v>0</v>
      </c>
      <c r="M142" s="167">
        <f t="shared" si="109"/>
        <v>0</v>
      </c>
      <c r="N142" s="168">
        <f t="shared" si="110"/>
        <v>0</v>
      </c>
      <c r="P142" s="172">
        <f>'Μέση ετήσια κατανάλωση'!$F107*Πελάτες!U139</f>
        <v>0</v>
      </c>
      <c r="Q142" s="6"/>
      <c r="R142" s="140">
        <f t="shared" si="117"/>
        <v>0</v>
      </c>
      <c r="S142" s="185">
        <f t="shared" si="111"/>
        <v>0</v>
      </c>
      <c r="T142" s="172">
        <f>'Μέση ετήσια κατανάλωση'!$F107*Πελάτες!X139</f>
        <v>0</v>
      </c>
      <c r="U142" s="140">
        <f>'Μέση ετήσια κατανάλωση'!$G107*(Πελάτες!V139-Πελάτες!$P139)</f>
        <v>0</v>
      </c>
      <c r="V142" s="140">
        <f t="shared" si="118"/>
        <v>0</v>
      </c>
      <c r="W142" s="6"/>
      <c r="X142" s="140">
        <f t="shared" si="119"/>
        <v>0</v>
      </c>
      <c r="Y142" s="170">
        <f t="shared" si="112"/>
        <v>0</v>
      </c>
      <c r="Z142" s="172">
        <f>'Μέση ετήσια κατανάλωση'!$F107*Πελάτες!AA139</f>
        <v>0</v>
      </c>
      <c r="AA142" s="140">
        <f>'Μέση ετήσια κατανάλωση'!$G107*(Πελάτες!Y139-Πελάτες!$P139)</f>
        <v>0</v>
      </c>
      <c r="AB142" s="140">
        <f t="shared" si="120"/>
        <v>0</v>
      </c>
      <c r="AC142" s="6"/>
      <c r="AD142" s="140">
        <f t="shared" si="121"/>
        <v>0</v>
      </c>
      <c r="AE142" s="170">
        <f t="shared" si="122"/>
        <v>0</v>
      </c>
      <c r="AF142" s="172">
        <f>'Μέση ετήσια κατανάλωση'!$F107*Πελάτες!AD139</f>
        <v>0</v>
      </c>
      <c r="AG142" s="140">
        <f>'Μέση ετήσια κατανάλωση'!$G107*(Πελάτες!AB139-Πελάτες!$P139)</f>
        <v>0</v>
      </c>
      <c r="AH142" s="140">
        <f t="shared" si="123"/>
        <v>0</v>
      </c>
      <c r="AI142" s="6"/>
      <c r="AJ142" s="140">
        <f t="shared" si="124"/>
        <v>0</v>
      </c>
      <c r="AK142" s="170">
        <f t="shared" si="125"/>
        <v>0</v>
      </c>
      <c r="AL142" s="172">
        <f>'Μέση ετήσια κατανάλωση'!$F107*Πελάτες!AG139</f>
        <v>0</v>
      </c>
      <c r="AM142" s="140">
        <f>'Μέση ετήσια κατανάλωση'!$G107*(Πελάτες!AE139-Πελάτες!$P139)</f>
        <v>0</v>
      </c>
      <c r="AN142" s="140">
        <f t="shared" si="126"/>
        <v>0</v>
      </c>
      <c r="AO142" s="6"/>
      <c r="AP142" s="140">
        <f t="shared" si="127"/>
        <v>0</v>
      </c>
      <c r="AQ142" s="170">
        <f t="shared" si="128"/>
        <v>0</v>
      </c>
      <c r="AR142" s="167">
        <f t="shared" si="113"/>
        <v>0</v>
      </c>
      <c r="AS142" s="168">
        <f t="shared" si="114"/>
        <v>0</v>
      </c>
    </row>
    <row r="143" spans="2:48" outlineLevel="1" x14ac:dyDescent="0.35">
      <c r="B143" s="237" t="s">
        <v>83</v>
      </c>
      <c r="C143" s="64" t="s">
        <v>114</v>
      </c>
      <c r="D143" s="85"/>
      <c r="E143" s="70"/>
      <c r="F143" s="170">
        <f t="shared" si="107"/>
        <v>0</v>
      </c>
      <c r="G143" s="70"/>
      <c r="H143" s="170">
        <f t="shared" si="115"/>
        <v>0</v>
      </c>
      <c r="I143" s="70"/>
      <c r="J143" s="170">
        <f t="shared" si="116"/>
        <v>0</v>
      </c>
      <c r="K143" s="70"/>
      <c r="L143" s="170">
        <f t="shared" si="108"/>
        <v>0</v>
      </c>
      <c r="M143" s="167">
        <f t="shared" si="109"/>
        <v>0</v>
      </c>
      <c r="N143" s="168">
        <f t="shared" si="110"/>
        <v>0</v>
      </c>
      <c r="P143" s="172">
        <f>'Μέση ετήσια κατανάλωση'!$F108*Πελάτες!U140</f>
        <v>0</v>
      </c>
      <c r="Q143" s="6"/>
      <c r="R143" s="140">
        <f t="shared" si="117"/>
        <v>0</v>
      </c>
      <c r="S143" s="185">
        <f t="shared" si="111"/>
        <v>0</v>
      </c>
      <c r="T143" s="172">
        <f>'Μέση ετήσια κατανάλωση'!$F108*Πελάτες!X140</f>
        <v>400</v>
      </c>
      <c r="U143" s="140">
        <f>'Μέση ετήσια κατανάλωση'!$G108*(Πελάτες!V140-Πελάτες!$P140)</f>
        <v>0</v>
      </c>
      <c r="V143" s="140">
        <f t="shared" si="118"/>
        <v>400</v>
      </c>
      <c r="W143" s="6"/>
      <c r="X143" s="140">
        <f t="shared" si="119"/>
        <v>400</v>
      </c>
      <c r="Y143" s="170">
        <f t="shared" si="112"/>
        <v>0</v>
      </c>
      <c r="Z143" s="172">
        <f>'Μέση ετήσια κατανάλωση'!$F108*Πελάτες!AA140</f>
        <v>800</v>
      </c>
      <c r="AA143" s="140">
        <f>'Μέση ετήσια κατανάλωση'!$G108*(Πελάτες!Y140-Πελάτες!$P140)</f>
        <v>2000</v>
      </c>
      <c r="AB143" s="140">
        <f t="shared" si="120"/>
        <v>2800</v>
      </c>
      <c r="AC143" s="6"/>
      <c r="AD143" s="140">
        <f t="shared" si="121"/>
        <v>2800</v>
      </c>
      <c r="AE143" s="170">
        <f t="shared" si="122"/>
        <v>6</v>
      </c>
      <c r="AF143" s="172">
        <f>'Μέση ετήσια κατανάλωση'!$F108*Πελάτες!AD140</f>
        <v>400</v>
      </c>
      <c r="AG143" s="140">
        <f>'Μέση ετήσια κατανάλωση'!$G108*(Πελάτες!AB140-Πελάτες!$P140)</f>
        <v>6000</v>
      </c>
      <c r="AH143" s="140">
        <f t="shared" si="123"/>
        <v>6400</v>
      </c>
      <c r="AI143" s="6"/>
      <c r="AJ143" s="140">
        <f t="shared" si="124"/>
        <v>6400</v>
      </c>
      <c r="AK143" s="170">
        <f t="shared" si="125"/>
        <v>1.2857142857142858</v>
      </c>
      <c r="AL143" s="172">
        <f>'Μέση ετήσια κατανάλωση'!$F108*Πελάτες!AG140</f>
        <v>400</v>
      </c>
      <c r="AM143" s="140">
        <f>'Μέση ετήσια κατανάλωση'!$G108*(Πελάτες!AE140-Πελάτες!$P140)</f>
        <v>8000</v>
      </c>
      <c r="AN143" s="140">
        <f t="shared" si="126"/>
        <v>8400</v>
      </c>
      <c r="AO143" s="6"/>
      <c r="AP143" s="140">
        <f t="shared" si="127"/>
        <v>8400</v>
      </c>
      <c r="AQ143" s="170">
        <f t="shared" si="128"/>
        <v>0.3125</v>
      </c>
      <c r="AR143" s="167">
        <f t="shared" si="113"/>
        <v>18000</v>
      </c>
      <c r="AS143" s="168">
        <f t="shared" si="114"/>
        <v>0</v>
      </c>
    </row>
    <row r="144" spans="2:48" outlineLevel="1" x14ac:dyDescent="0.35">
      <c r="B144" s="237" t="s">
        <v>84</v>
      </c>
      <c r="C144" s="64" t="s">
        <v>114</v>
      </c>
      <c r="D144" s="85"/>
      <c r="E144" s="70"/>
      <c r="F144" s="170">
        <f t="shared" si="107"/>
        <v>0</v>
      </c>
      <c r="G144" s="70"/>
      <c r="H144" s="170">
        <f t="shared" si="115"/>
        <v>0</v>
      </c>
      <c r="I144" s="70"/>
      <c r="J144" s="170">
        <f t="shared" si="116"/>
        <v>0</v>
      </c>
      <c r="K144" s="70"/>
      <c r="L144" s="170">
        <f t="shared" si="108"/>
        <v>0</v>
      </c>
      <c r="M144" s="167">
        <f t="shared" si="109"/>
        <v>0</v>
      </c>
      <c r="N144" s="168">
        <f t="shared" si="110"/>
        <v>0</v>
      </c>
      <c r="P144" s="172">
        <f>'Μέση ετήσια κατανάλωση'!$F109*Πελάτες!U141</f>
        <v>0</v>
      </c>
      <c r="Q144" s="6"/>
      <c r="R144" s="140">
        <f t="shared" si="117"/>
        <v>0</v>
      </c>
      <c r="S144" s="185">
        <f t="shared" si="111"/>
        <v>0</v>
      </c>
      <c r="T144" s="172">
        <f>'Μέση ετήσια κατανάλωση'!$F109*Πελάτες!X141</f>
        <v>0</v>
      </c>
      <c r="U144" s="140">
        <f>'Μέση ετήσια κατανάλωση'!$G109*(Πελάτες!V141-Πελάτες!$P141)</f>
        <v>0</v>
      </c>
      <c r="V144" s="140">
        <f t="shared" si="118"/>
        <v>0</v>
      </c>
      <c r="W144" s="6"/>
      <c r="X144" s="140">
        <f t="shared" si="119"/>
        <v>0</v>
      </c>
      <c r="Y144" s="170">
        <f t="shared" si="112"/>
        <v>0</v>
      </c>
      <c r="Z144" s="172">
        <f>'Μέση ετήσια κατανάλωση'!$F109*Πελάτες!AA141</f>
        <v>0</v>
      </c>
      <c r="AA144" s="140">
        <f>'Μέση ετήσια κατανάλωση'!$G109*(Πελάτες!Y141-Πελάτες!$P141)</f>
        <v>0</v>
      </c>
      <c r="AB144" s="140">
        <f t="shared" si="120"/>
        <v>0</v>
      </c>
      <c r="AC144" s="6"/>
      <c r="AD144" s="140">
        <f t="shared" si="121"/>
        <v>0</v>
      </c>
      <c r="AE144" s="170">
        <f t="shared" si="122"/>
        <v>0</v>
      </c>
      <c r="AF144" s="172">
        <f>'Μέση ετήσια κατανάλωση'!$F109*Πελάτες!AD141</f>
        <v>0</v>
      </c>
      <c r="AG144" s="140">
        <f>'Μέση ετήσια κατανάλωση'!$G109*(Πελάτες!AB141-Πελάτες!$P141)</f>
        <v>0</v>
      </c>
      <c r="AH144" s="140">
        <f t="shared" si="123"/>
        <v>0</v>
      </c>
      <c r="AI144" s="6"/>
      <c r="AJ144" s="140">
        <f t="shared" si="124"/>
        <v>0</v>
      </c>
      <c r="AK144" s="170">
        <f t="shared" si="125"/>
        <v>0</v>
      </c>
      <c r="AL144" s="172">
        <f>'Μέση ετήσια κατανάλωση'!$F109*Πελάτες!AG141</f>
        <v>0</v>
      </c>
      <c r="AM144" s="140">
        <f>'Μέση ετήσια κατανάλωση'!$G109*(Πελάτες!AE141-Πελάτες!$P141)</f>
        <v>0</v>
      </c>
      <c r="AN144" s="140">
        <f t="shared" si="126"/>
        <v>0</v>
      </c>
      <c r="AO144" s="6"/>
      <c r="AP144" s="140">
        <f t="shared" si="127"/>
        <v>0</v>
      </c>
      <c r="AQ144" s="170">
        <f t="shared" si="128"/>
        <v>0</v>
      </c>
      <c r="AR144" s="167">
        <f t="shared" si="113"/>
        <v>0</v>
      </c>
      <c r="AS144" s="168">
        <f t="shared" si="114"/>
        <v>0</v>
      </c>
    </row>
    <row r="145" spans="2:45" outlineLevel="1" x14ac:dyDescent="0.35">
      <c r="B145" s="237" t="s">
        <v>85</v>
      </c>
      <c r="C145" s="64" t="s">
        <v>114</v>
      </c>
      <c r="D145" s="85"/>
      <c r="E145" s="70"/>
      <c r="F145" s="170">
        <f t="shared" si="107"/>
        <v>0</v>
      </c>
      <c r="G145" s="70"/>
      <c r="H145" s="170">
        <f t="shared" si="115"/>
        <v>0</v>
      </c>
      <c r="I145" s="70"/>
      <c r="J145" s="170">
        <f t="shared" si="116"/>
        <v>0</v>
      </c>
      <c r="K145" s="70"/>
      <c r="L145" s="170">
        <f t="shared" si="108"/>
        <v>0</v>
      </c>
      <c r="M145" s="167">
        <f t="shared" si="109"/>
        <v>0</v>
      </c>
      <c r="N145" s="168">
        <f t="shared" si="110"/>
        <v>0</v>
      </c>
      <c r="P145" s="172">
        <f>'Μέση ετήσια κατανάλωση'!$F110*Πελάτες!U142</f>
        <v>0</v>
      </c>
      <c r="Q145" s="6"/>
      <c r="R145" s="140">
        <f t="shared" si="117"/>
        <v>0</v>
      </c>
      <c r="S145" s="185">
        <f t="shared" si="111"/>
        <v>0</v>
      </c>
      <c r="T145" s="172">
        <f>'Μέση ετήσια κατανάλωση'!$F110*Πελάτες!X142</f>
        <v>0</v>
      </c>
      <c r="U145" s="140">
        <f>'Μέση ετήσια κατανάλωση'!$G110*(Πελάτες!V142-Πελάτες!$P142)</f>
        <v>0</v>
      </c>
      <c r="V145" s="140">
        <f t="shared" si="118"/>
        <v>0</v>
      </c>
      <c r="W145" s="6"/>
      <c r="X145" s="140">
        <f t="shared" si="119"/>
        <v>0</v>
      </c>
      <c r="Y145" s="170">
        <f t="shared" si="112"/>
        <v>0</v>
      </c>
      <c r="Z145" s="172">
        <f>'Μέση ετήσια κατανάλωση'!$F110*Πελάτες!AA142</f>
        <v>0</v>
      </c>
      <c r="AA145" s="140">
        <f>'Μέση ετήσια κατανάλωση'!$G110*(Πελάτες!Y142-Πελάτες!$P142)</f>
        <v>0</v>
      </c>
      <c r="AB145" s="140">
        <f t="shared" si="120"/>
        <v>0</v>
      </c>
      <c r="AC145" s="6"/>
      <c r="AD145" s="140">
        <f t="shared" si="121"/>
        <v>0</v>
      </c>
      <c r="AE145" s="170">
        <f t="shared" si="122"/>
        <v>0</v>
      </c>
      <c r="AF145" s="172">
        <f>'Μέση ετήσια κατανάλωση'!$F110*Πελάτες!AD142</f>
        <v>0</v>
      </c>
      <c r="AG145" s="140">
        <f>'Μέση ετήσια κατανάλωση'!$G110*(Πελάτες!AB142-Πελάτες!$P142)</f>
        <v>0</v>
      </c>
      <c r="AH145" s="140">
        <f t="shared" si="123"/>
        <v>0</v>
      </c>
      <c r="AI145" s="6"/>
      <c r="AJ145" s="140">
        <f t="shared" si="124"/>
        <v>0</v>
      </c>
      <c r="AK145" s="170">
        <f t="shared" si="125"/>
        <v>0</v>
      </c>
      <c r="AL145" s="172">
        <f>'Μέση ετήσια κατανάλωση'!$F110*Πελάτες!AG142</f>
        <v>0</v>
      </c>
      <c r="AM145" s="140">
        <f>'Μέση ετήσια κατανάλωση'!$G110*(Πελάτες!AE142-Πελάτες!$P142)</f>
        <v>0</v>
      </c>
      <c r="AN145" s="140">
        <f t="shared" si="126"/>
        <v>0</v>
      </c>
      <c r="AO145" s="6"/>
      <c r="AP145" s="140">
        <f t="shared" si="127"/>
        <v>0</v>
      </c>
      <c r="AQ145" s="170">
        <f t="shared" si="128"/>
        <v>0</v>
      </c>
      <c r="AR145" s="167">
        <f t="shared" si="113"/>
        <v>0</v>
      </c>
      <c r="AS145" s="168">
        <f t="shared" si="114"/>
        <v>0</v>
      </c>
    </row>
    <row r="146" spans="2:45" outlineLevel="1" x14ac:dyDescent="0.35">
      <c r="B146" s="236" t="s">
        <v>86</v>
      </c>
      <c r="C146" s="64" t="s">
        <v>114</v>
      </c>
      <c r="D146" s="85"/>
      <c r="E146" s="70"/>
      <c r="F146" s="170">
        <f t="shared" si="107"/>
        <v>0</v>
      </c>
      <c r="G146" s="70"/>
      <c r="H146" s="170">
        <f t="shared" si="115"/>
        <v>0</v>
      </c>
      <c r="I146" s="70"/>
      <c r="J146" s="170">
        <f t="shared" si="116"/>
        <v>0</v>
      </c>
      <c r="K146" s="70"/>
      <c r="L146" s="170">
        <f t="shared" si="108"/>
        <v>0</v>
      </c>
      <c r="M146" s="167">
        <f t="shared" si="109"/>
        <v>0</v>
      </c>
      <c r="N146" s="168">
        <f t="shared" si="110"/>
        <v>0</v>
      </c>
      <c r="P146" s="172">
        <f>'Μέση ετήσια κατανάλωση'!$F111*Πελάτες!U143</f>
        <v>0</v>
      </c>
      <c r="Q146" s="6"/>
      <c r="R146" s="140">
        <f t="shared" si="117"/>
        <v>0</v>
      </c>
      <c r="S146" s="185">
        <f t="shared" si="111"/>
        <v>0</v>
      </c>
      <c r="T146" s="172">
        <f>'Μέση ετήσια κατανάλωση'!$F111*Πελάτες!X143</f>
        <v>0</v>
      </c>
      <c r="U146" s="140">
        <f>'Μέση ετήσια κατανάλωση'!$G111*(Πελάτες!V143-Πελάτες!$P143)</f>
        <v>0</v>
      </c>
      <c r="V146" s="140">
        <f t="shared" si="118"/>
        <v>0</v>
      </c>
      <c r="W146" s="6"/>
      <c r="X146" s="140">
        <f t="shared" si="119"/>
        <v>0</v>
      </c>
      <c r="Y146" s="170">
        <f t="shared" si="112"/>
        <v>0</v>
      </c>
      <c r="Z146" s="172">
        <f>'Μέση ετήσια κατανάλωση'!$F111*Πελάτες!AA143</f>
        <v>0</v>
      </c>
      <c r="AA146" s="140">
        <f>'Μέση ετήσια κατανάλωση'!$G111*(Πελάτες!Y143-Πελάτες!$P143)</f>
        <v>0</v>
      </c>
      <c r="AB146" s="140">
        <f t="shared" si="120"/>
        <v>0</v>
      </c>
      <c r="AC146" s="6"/>
      <c r="AD146" s="140">
        <f t="shared" si="121"/>
        <v>0</v>
      </c>
      <c r="AE146" s="170">
        <f t="shared" si="122"/>
        <v>0</v>
      </c>
      <c r="AF146" s="172">
        <f>'Μέση ετήσια κατανάλωση'!$F111*Πελάτες!AD143</f>
        <v>0</v>
      </c>
      <c r="AG146" s="140">
        <f>'Μέση ετήσια κατανάλωση'!$G111*(Πελάτες!AB143-Πελάτες!$P143)</f>
        <v>0</v>
      </c>
      <c r="AH146" s="140">
        <f t="shared" si="123"/>
        <v>0</v>
      </c>
      <c r="AI146" s="6"/>
      <c r="AJ146" s="140">
        <f t="shared" si="124"/>
        <v>0</v>
      </c>
      <c r="AK146" s="170">
        <f t="shared" si="125"/>
        <v>0</v>
      </c>
      <c r="AL146" s="172">
        <f>'Μέση ετήσια κατανάλωση'!$F111*Πελάτες!AG143</f>
        <v>0</v>
      </c>
      <c r="AM146" s="140">
        <f>'Μέση ετήσια κατανάλωση'!$G111*(Πελάτες!AE143-Πελάτες!$P143)</f>
        <v>0</v>
      </c>
      <c r="AN146" s="140">
        <f t="shared" si="126"/>
        <v>0</v>
      </c>
      <c r="AO146" s="6"/>
      <c r="AP146" s="140">
        <f t="shared" si="127"/>
        <v>0</v>
      </c>
      <c r="AQ146" s="170">
        <f t="shared" si="128"/>
        <v>0</v>
      </c>
      <c r="AR146" s="167">
        <f t="shared" si="113"/>
        <v>0</v>
      </c>
      <c r="AS146" s="168">
        <f t="shared" si="114"/>
        <v>0</v>
      </c>
    </row>
    <row r="147" spans="2:45" outlineLevel="1" x14ac:dyDescent="0.35">
      <c r="B147" s="237" t="s">
        <v>87</v>
      </c>
      <c r="C147" s="64" t="s">
        <v>114</v>
      </c>
      <c r="D147" s="85"/>
      <c r="E147" s="70"/>
      <c r="F147" s="170">
        <f t="shared" si="107"/>
        <v>0</v>
      </c>
      <c r="G147" s="70"/>
      <c r="H147" s="170">
        <f t="shared" si="115"/>
        <v>0</v>
      </c>
      <c r="I147" s="70"/>
      <c r="J147" s="170">
        <f t="shared" si="116"/>
        <v>0</v>
      </c>
      <c r="K147" s="70"/>
      <c r="L147" s="170">
        <f t="shared" si="108"/>
        <v>0</v>
      </c>
      <c r="M147" s="167">
        <f t="shared" si="109"/>
        <v>0</v>
      </c>
      <c r="N147" s="168">
        <f t="shared" si="110"/>
        <v>0</v>
      </c>
      <c r="P147" s="172">
        <f>'Μέση ετήσια κατανάλωση'!$F112*Πελάτες!U144</f>
        <v>0</v>
      </c>
      <c r="Q147" s="6"/>
      <c r="R147" s="140">
        <f t="shared" si="117"/>
        <v>0</v>
      </c>
      <c r="S147" s="185">
        <f t="shared" si="111"/>
        <v>0</v>
      </c>
      <c r="T147" s="172">
        <f>'Μέση ετήσια κατανάλωση'!$F112*Πελάτες!X144</f>
        <v>0</v>
      </c>
      <c r="U147" s="140">
        <f>'Μέση ετήσια κατανάλωση'!$G112*(Πελάτες!V144-Πελάτες!$P144)</f>
        <v>0</v>
      </c>
      <c r="V147" s="140">
        <f t="shared" si="118"/>
        <v>0</v>
      </c>
      <c r="W147" s="6"/>
      <c r="X147" s="140">
        <f t="shared" si="119"/>
        <v>0</v>
      </c>
      <c r="Y147" s="170">
        <f t="shared" si="112"/>
        <v>0</v>
      </c>
      <c r="Z147" s="172">
        <f>'Μέση ετήσια κατανάλωση'!$F112*Πελάτες!AA144</f>
        <v>0</v>
      </c>
      <c r="AA147" s="140">
        <f>'Μέση ετήσια κατανάλωση'!$G112*(Πελάτες!Y144-Πελάτες!$P144)</f>
        <v>0</v>
      </c>
      <c r="AB147" s="140">
        <f t="shared" si="120"/>
        <v>0</v>
      </c>
      <c r="AC147" s="6"/>
      <c r="AD147" s="140">
        <f t="shared" si="121"/>
        <v>0</v>
      </c>
      <c r="AE147" s="170">
        <f t="shared" si="122"/>
        <v>0</v>
      </c>
      <c r="AF147" s="172">
        <f>'Μέση ετήσια κατανάλωση'!$F112*Πελάτες!AD144</f>
        <v>0</v>
      </c>
      <c r="AG147" s="140">
        <f>'Μέση ετήσια κατανάλωση'!$G112*(Πελάτες!AB144-Πελάτες!$P144)</f>
        <v>0</v>
      </c>
      <c r="AH147" s="140">
        <f t="shared" si="123"/>
        <v>0</v>
      </c>
      <c r="AI147" s="6"/>
      <c r="AJ147" s="140">
        <f t="shared" si="124"/>
        <v>0</v>
      </c>
      <c r="AK147" s="170">
        <f t="shared" si="125"/>
        <v>0</v>
      </c>
      <c r="AL147" s="172">
        <f>'Μέση ετήσια κατανάλωση'!$F112*Πελάτες!AG144</f>
        <v>0</v>
      </c>
      <c r="AM147" s="140">
        <f>'Μέση ετήσια κατανάλωση'!$G112*(Πελάτες!AE144-Πελάτες!$P144)</f>
        <v>0</v>
      </c>
      <c r="AN147" s="140">
        <f t="shared" si="126"/>
        <v>0</v>
      </c>
      <c r="AO147" s="6"/>
      <c r="AP147" s="140">
        <f t="shared" si="127"/>
        <v>0</v>
      </c>
      <c r="AQ147" s="170">
        <f t="shared" si="128"/>
        <v>0</v>
      </c>
      <c r="AR147" s="167">
        <f t="shared" si="113"/>
        <v>0</v>
      </c>
      <c r="AS147" s="168">
        <f t="shared" si="114"/>
        <v>0</v>
      </c>
    </row>
    <row r="148" spans="2:45" outlineLevel="1" x14ac:dyDescent="0.35">
      <c r="B148" s="237" t="s">
        <v>88</v>
      </c>
      <c r="C148" s="64" t="s">
        <v>114</v>
      </c>
      <c r="D148" s="85"/>
      <c r="E148" s="70"/>
      <c r="F148" s="170">
        <f t="shared" si="107"/>
        <v>0</v>
      </c>
      <c r="G148" s="70"/>
      <c r="H148" s="170">
        <f t="shared" si="115"/>
        <v>0</v>
      </c>
      <c r="I148" s="70"/>
      <c r="J148" s="170">
        <f t="shared" si="116"/>
        <v>0</v>
      </c>
      <c r="K148" s="70"/>
      <c r="L148" s="170">
        <f t="shared" si="108"/>
        <v>0</v>
      </c>
      <c r="M148" s="167">
        <f t="shared" si="109"/>
        <v>0</v>
      </c>
      <c r="N148" s="168">
        <f t="shared" si="110"/>
        <v>0</v>
      </c>
      <c r="P148" s="172">
        <f>'Μέση ετήσια κατανάλωση'!$F113*Πελάτες!U145</f>
        <v>0</v>
      </c>
      <c r="Q148" s="6"/>
      <c r="R148" s="140">
        <f t="shared" si="117"/>
        <v>0</v>
      </c>
      <c r="S148" s="185">
        <f t="shared" si="111"/>
        <v>0</v>
      </c>
      <c r="T148" s="172">
        <f>'Μέση ετήσια κατανάλωση'!$F113*Πελάτες!X145</f>
        <v>0</v>
      </c>
      <c r="U148" s="140">
        <f>'Μέση ετήσια κατανάλωση'!$G113*(Πελάτες!V145-Πελάτες!$P145)</f>
        <v>0</v>
      </c>
      <c r="V148" s="140">
        <f t="shared" si="118"/>
        <v>0</v>
      </c>
      <c r="W148" s="6"/>
      <c r="X148" s="140">
        <f t="shared" si="119"/>
        <v>0</v>
      </c>
      <c r="Y148" s="170">
        <f t="shared" si="112"/>
        <v>0</v>
      </c>
      <c r="Z148" s="172">
        <f>'Μέση ετήσια κατανάλωση'!$F113*Πελάτες!AA145</f>
        <v>0</v>
      </c>
      <c r="AA148" s="140">
        <f>'Μέση ετήσια κατανάλωση'!$G113*(Πελάτες!Y145-Πελάτες!$P145)</f>
        <v>0</v>
      </c>
      <c r="AB148" s="140">
        <f t="shared" si="120"/>
        <v>0</v>
      </c>
      <c r="AC148" s="6"/>
      <c r="AD148" s="140">
        <f t="shared" si="121"/>
        <v>0</v>
      </c>
      <c r="AE148" s="170">
        <f t="shared" si="122"/>
        <v>0</v>
      </c>
      <c r="AF148" s="172">
        <f>'Μέση ετήσια κατανάλωση'!$F113*Πελάτες!AD145</f>
        <v>0</v>
      </c>
      <c r="AG148" s="140">
        <f>'Μέση ετήσια κατανάλωση'!$G113*(Πελάτες!AB145-Πελάτες!$P145)</f>
        <v>0</v>
      </c>
      <c r="AH148" s="140">
        <f t="shared" si="123"/>
        <v>0</v>
      </c>
      <c r="AI148" s="6"/>
      <c r="AJ148" s="140">
        <f t="shared" si="124"/>
        <v>0</v>
      </c>
      <c r="AK148" s="170">
        <f t="shared" si="125"/>
        <v>0</v>
      </c>
      <c r="AL148" s="172">
        <f>'Μέση ετήσια κατανάλωση'!$F113*Πελάτες!AG145</f>
        <v>0</v>
      </c>
      <c r="AM148" s="140">
        <f>'Μέση ετήσια κατανάλωση'!$G113*(Πελάτες!AE145-Πελάτες!$P145)</f>
        <v>0</v>
      </c>
      <c r="AN148" s="140">
        <f t="shared" si="126"/>
        <v>0</v>
      </c>
      <c r="AO148" s="6"/>
      <c r="AP148" s="140">
        <f t="shared" si="127"/>
        <v>0</v>
      </c>
      <c r="AQ148" s="170">
        <f t="shared" si="128"/>
        <v>0</v>
      </c>
      <c r="AR148" s="167">
        <f t="shared" si="113"/>
        <v>0</v>
      </c>
      <c r="AS148" s="168">
        <f t="shared" si="114"/>
        <v>0</v>
      </c>
    </row>
    <row r="149" spans="2:45" outlineLevel="1" x14ac:dyDescent="0.35">
      <c r="B149" s="236" t="s">
        <v>89</v>
      </c>
      <c r="C149" s="64" t="s">
        <v>114</v>
      </c>
      <c r="D149" s="85"/>
      <c r="E149" s="70"/>
      <c r="F149" s="170">
        <f t="shared" si="107"/>
        <v>0</v>
      </c>
      <c r="G149" s="70"/>
      <c r="H149" s="170">
        <f t="shared" si="115"/>
        <v>0</v>
      </c>
      <c r="I149" s="70"/>
      <c r="J149" s="170">
        <f t="shared" si="116"/>
        <v>0</v>
      </c>
      <c r="K149" s="70"/>
      <c r="L149" s="170">
        <f t="shared" si="108"/>
        <v>0</v>
      </c>
      <c r="M149" s="167">
        <f t="shared" si="109"/>
        <v>0</v>
      </c>
      <c r="N149" s="168">
        <f t="shared" si="110"/>
        <v>0</v>
      </c>
      <c r="P149" s="172">
        <f>'Μέση ετήσια κατανάλωση'!$F114*Πελάτες!U146</f>
        <v>0</v>
      </c>
      <c r="Q149" s="6"/>
      <c r="R149" s="140">
        <f t="shared" si="117"/>
        <v>0</v>
      </c>
      <c r="S149" s="185">
        <f t="shared" si="111"/>
        <v>0</v>
      </c>
      <c r="T149" s="172">
        <f>'Μέση ετήσια κατανάλωση'!$F114*Πελάτες!X146</f>
        <v>0</v>
      </c>
      <c r="U149" s="140">
        <f>'Μέση ετήσια κατανάλωση'!$G114*(Πελάτες!V146-Πελάτες!$P146)</f>
        <v>0</v>
      </c>
      <c r="V149" s="140">
        <f t="shared" si="118"/>
        <v>0</v>
      </c>
      <c r="W149" s="6"/>
      <c r="X149" s="140">
        <f t="shared" si="119"/>
        <v>0</v>
      </c>
      <c r="Y149" s="170">
        <f t="shared" si="112"/>
        <v>0</v>
      </c>
      <c r="Z149" s="172">
        <f>'Μέση ετήσια κατανάλωση'!$F114*Πελάτες!AA146</f>
        <v>0</v>
      </c>
      <c r="AA149" s="140">
        <f>'Μέση ετήσια κατανάλωση'!$G114*(Πελάτες!Y146-Πελάτες!$P146)</f>
        <v>0</v>
      </c>
      <c r="AB149" s="140">
        <f t="shared" si="120"/>
        <v>0</v>
      </c>
      <c r="AC149" s="6"/>
      <c r="AD149" s="140">
        <f t="shared" si="121"/>
        <v>0</v>
      </c>
      <c r="AE149" s="170">
        <f t="shared" si="122"/>
        <v>0</v>
      </c>
      <c r="AF149" s="172">
        <f>'Μέση ετήσια κατανάλωση'!$F114*Πελάτες!AD146</f>
        <v>0</v>
      </c>
      <c r="AG149" s="140">
        <f>'Μέση ετήσια κατανάλωση'!$G114*(Πελάτες!AB146-Πελάτες!$P146)</f>
        <v>0</v>
      </c>
      <c r="AH149" s="140">
        <f t="shared" si="123"/>
        <v>0</v>
      </c>
      <c r="AI149" s="6"/>
      <c r="AJ149" s="140">
        <f t="shared" si="124"/>
        <v>0</v>
      </c>
      <c r="AK149" s="170">
        <f t="shared" si="125"/>
        <v>0</v>
      </c>
      <c r="AL149" s="172">
        <f>'Μέση ετήσια κατανάλωση'!$F114*Πελάτες!AG146</f>
        <v>0</v>
      </c>
      <c r="AM149" s="140">
        <f>'Μέση ετήσια κατανάλωση'!$G114*(Πελάτες!AE146-Πελάτες!$P146)</f>
        <v>0</v>
      </c>
      <c r="AN149" s="140">
        <f t="shared" si="126"/>
        <v>0</v>
      </c>
      <c r="AO149" s="6"/>
      <c r="AP149" s="140">
        <f t="shared" si="127"/>
        <v>0</v>
      </c>
      <c r="AQ149" s="170">
        <f t="shared" si="128"/>
        <v>0</v>
      </c>
      <c r="AR149" s="167">
        <f t="shared" si="113"/>
        <v>0</v>
      </c>
      <c r="AS149" s="168">
        <f t="shared" si="114"/>
        <v>0</v>
      </c>
    </row>
    <row r="150" spans="2:45" outlineLevel="1" x14ac:dyDescent="0.35">
      <c r="B150" s="237" t="s">
        <v>90</v>
      </c>
      <c r="C150" s="64" t="s">
        <v>114</v>
      </c>
      <c r="D150" s="85"/>
      <c r="E150" s="70"/>
      <c r="F150" s="170">
        <f t="shared" si="107"/>
        <v>0</v>
      </c>
      <c r="G150" s="70"/>
      <c r="H150" s="170">
        <f t="shared" si="115"/>
        <v>0</v>
      </c>
      <c r="I150" s="70"/>
      <c r="J150" s="170">
        <f t="shared" si="116"/>
        <v>0</v>
      </c>
      <c r="K150" s="70"/>
      <c r="L150" s="170">
        <f t="shared" si="108"/>
        <v>0</v>
      </c>
      <c r="M150" s="167">
        <f t="shared" si="109"/>
        <v>0</v>
      </c>
      <c r="N150" s="168">
        <f t="shared" si="110"/>
        <v>0</v>
      </c>
      <c r="P150" s="172">
        <f>'Μέση ετήσια κατανάλωση'!$F115*Πελάτες!U147</f>
        <v>0</v>
      </c>
      <c r="Q150" s="6"/>
      <c r="R150" s="140">
        <f t="shared" si="117"/>
        <v>0</v>
      </c>
      <c r="S150" s="185">
        <f t="shared" si="111"/>
        <v>0</v>
      </c>
      <c r="T150" s="172">
        <f>'Μέση ετήσια κατανάλωση'!$F115*Πελάτες!X147</f>
        <v>0</v>
      </c>
      <c r="U150" s="140">
        <f>'Μέση ετήσια κατανάλωση'!$G115*(Πελάτες!V147-Πελάτες!$P147)</f>
        <v>0</v>
      </c>
      <c r="V150" s="140">
        <f t="shared" si="118"/>
        <v>0</v>
      </c>
      <c r="W150" s="6"/>
      <c r="X150" s="140">
        <f t="shared" si="119"/>
        <v>0</v>
      </c>
      <c r="Y150" s="170">
        <f t="shared" si="112"/>
        <v>0</v>
      </c>
      <c r="Z150" s="172">
        <f>'Μέση ετήσια κατανάλωση'!$F115*Πελάτες!AA147</f>
        <v>400</v>
      </c>
      <c r="AA150" s="140">
        <f>'Μέση ετήσια κατανάλωση'!$G115*(Πελάτες!Y147-Πελάτες!$P147)</f>
        <v>0</v>
      </c>
      <c r="AB150" s="140">
        <f t="shared" si="120"/>
        <v>400</v>
      </c>
      <c r="AC150" s="6"/>
      <c r="AD150" s="140">
        <f t="shared" si="121"/>
        <v>400</v>
      </c>
      <c r="AE150" s="170">
        <f t="shared" si="122"/>
        <v>0</v>
      </c>
      <c r="AF150" s="172">
        <f>'Μέση ετήσια κατανάλωση'!$F115*Πελάτες!AD147</f>
        <v>800</v>
      </c>
      <c r="AG150" s="140">
        <f>'Μέση ετήσια κατανάλωση'!$G115*(Πελάτες!AB147-Πελάτες!$P147)</f>
        <v>2000</v>
      </c>
      <c r="AH150" s="140">
        <f t="shared" si="123"/>
        <v>2800</v>
      </c>
      <c r="AI150" s="6"/>
      <c r="AJ150" s="140">
        <f t="shared" si="124"/>
        <v>2800</v>
      </c>
      <c r="AK150" s="170">
        <f t="shared" si="125"/>
        <v>6</v>
      </c>
      <c r="AL150" s="172">
        <f>'Μέση ετήσια κατανάλωση'!$F115*Πελάτες!AG147</f>
        <v>0</v>
      </c>
      <c r="AM150" s="140">
        <f>'Μέση ετήσια κατανάλωση'!$G115*(Πελάτες!AE147-Πελάτες!$P147)</f>
        <v>6000</v>
      </c>
      <c r="AN150" s="140">
        <f t="shared" si="126"/>
        <v>6000</v>
      </c>
      <c r="AO150" s="6"/>
      <c r="AP150" s="140">
        <f t="shared" si="127"/>
        <v>6000</v>
      </c>
      <c r="AQ150" s="170">
        <f t="shared" si="128"/>
        <v>1.1428571428571428</v>
      </c>
      <c r="AR150" s="167">
        <f t="shared" si="113"/>
        <v>9200</v>
      </c>
      <c r="AS150" s="168">
        <f t="shared" si="114"/>
        <v>0</v>
      </c>
    </row>
    <row r="151" spans="2:45" outlineLevel="1" x14ac:dyDescent="0.35">
      <c r="B151" s="236" t="s">
        <v>92</v>
      </c>
      <c r="C151" s="64" t="s">
        <v>114</v>
      </c>
      <c r="D151" s="85"/>
      <c r="E151" s="70"/>
      <c r="F151" s="170">
        <f t="shared" si="107"/>
        <v>0</v>
      </c>
      <c r="G151" s="70"/>
      <c r="H151" s="170">
        <f t="shared" si="115"/>
        <v>0</v>
      </c>
      <c r="I151" s="70"/>
      <c r="J151" s="170">
        <f t="shared" si="116"/>
        <v>0</v>
      </c>
      <c r="K151" s="70"/>
      <c r="L151" s="170">
        <f t="shared" si="108"/>
        <v>0</v>
      </c>
      <c r="M151" s="167">
        <f t="shared" si="109"/>
        <v>0</v>
      </c>
      <c r="N151" s="168">
        <f t="shared" si="110"/>
        <v>0</v>
      </c>
      <c r="P151" s="172">
        <f>'Μέση ετήσια κατανάλωση'!$F116*Πελάτες!U148</f>
        <v>0</v>
      </c>
      <c r="Q151" s="6"/>
      <c r="R151" s="140">
        <f t="shared" si="117"/>
        <v>0</v>
      </c>
      <c r="S151" s="185">
        <f t="shared" si="111"/>
        <v>0</v>
      </c>
      <c r="T151" s="172">
        <f>'Μέση ετήσια κατανάλωση'!$F116*Πελάτες!X148</f>
        <v>0</v>
      </c>
      <c r="U151" s="140">
        <f>'Μέση ετήσια κατανάλωση'!$G116*(Πελάτες!V148-Πελάτες!$P148)</f>
        <v>0</v>
      </c>
      <c r="V151" s="140">
        <f t="shared" si="118"/>
        <v>0</v>
      </c>
      <c r="W151" s="6"/>
      <c r="X151" s="140">
        <f t="shared" si="119"/>
        <v>0</v>
      </c>
      <c r="Y151" s="170">
        <f t="shared" si="112"/>
        <v>0</v>
      </c>
      <c r="Z151" s="172">
        <f>'Μέση ετήσια κατανάλωση'!$F116*Πελάτες!AA148</f>
        <v>0</v>
      </c>
      <c r="AA151" s="140">
        <f>'Μέση ετήσια κατανάλωση'!$G116*(Πελάτες!Y148-Πελάτες!$P148)</f>
        <v>0</v>
      </c>
      <c r="AB151" s="140">
        <f t="shared" si="120"/>
        <v>0</v>
      </c>
      <c r="AC151" s="6"/>
      <c r="AD151" s="140">
        <f t="shared" si="121"/>
        <v>0</v>
      </c>
      <c r="AE151" s="170">
        <f t="shared" si="122"/>
        <v>0</v>
      </c>
      <c r="AF151" s="172">
        <f>'Μέση ετήσια κατανάλωση'!$F116*Πελάτες!AD148</f>
        <v>0</v>
      </c>
      <c r="AG151" s="140">
        <f>'Μέση ετήσια κατανάλωση'!$G116*(Πελάτες!AB148-Πελάτες!$P148)</f>
        <v>0</v>
      </c>
      <c r="AH151" s="140">
        <f t="shared" si="123"/>
        <v>0</v>
      </c>
      <c r="AI151" s="6"/>
      <c r="AJ151" s="140">
        <f t="shared" si="124"/>
        <v>0</v>
      </c>
      <c r="AK151" s="170">
        <f t="shared" si="125"/>
        <v>0</v>
      </c>
      <c r="AL151" s="172">
        <f>'Μέση ετήσια κατανάλωση'!$F116*Πελάτες!AG148</f>
        <v>0</v>
      </c>
      <c r="AM151" s="140">
        <f>'Μέση ετήσια κατανάλωση'!$G116*(Πελάτες!AE148-Πελάτες!$P148)</f>
        <v>0</v>
      </c>
      <c r="AN151" s="140">
        <f t="shared" si="126"/>
        <v>0</v>
      </c>
      <c r="AO151" s="6"/>
      <c r="AP151" s="140">
        <f t="shared" si="127"/>
        <v>0</v>
      </c>
      <c r="AQ151" s="170">
        <f t="shared" si="128"/>
        <v>0</v>
      </c>
      <c r="AR151" s="167">
        <f t="shared" si="113"/>
        <v>0</v>
      </c>
      <c r="AS151" s="168">
        <f t="shared" si="114"/>
        <v>0</v>
      </c>
    </row>
    <row r="152" spans="2:45" outlineLevel="1" x14ac:dyDescent="0.35">
      <c r="B152" s="237" t="s">
        <v>93</v>
      </c>
      <c r="C152" s="64" t="s">
        <v>114</v>
      </c>
      <c r="D152" s="85"/>
      <c r="E152" s="70"/>
      <c r="F152" s="170">
        <f t="shared" si="107"/>
        <v>0</v>
      </c>
      <c r="G152" s="70"/>
      <c r="H152" s="170">
        <f t="shared" si="115"/>
        <v>0</v>
      </c>
      <c r="I152" s="70"/>
      <c r="J152" s="170">
        <f t="shared" si="116"/>
        <v>0</v>
      </c>
      <c r="K152" s="70"/>
      <c r="L152" s="170">
        <f t="shared" si="108"/>
        <v>0</v>
      </c>
      <c r="M152" s="167">
        <f t="shared" si="109"/>
        <v>0</v>
      </c>
      <c r="N152" s="168">
        <f t="shared" si="110"/>
        <v>0</v>
      </c>
      <c r="P152" s="172">
        <f>'Μέση ετήσια κατανάλωση'!$F117*Πελάτες!U149</f>
        <v>0</v>
      </c>
      <c r="Q152" s="6"/>
      <c r="R152" s="140">
        <f t="shared" si="117"/>
        <v>0</v>
      </c>
      <c r="S152" s="185">
        <f t="shared" si="111"/>
        <v>0</v>
      </c>
      <c r="T152" s="172">
        <f>'Μέση ετήσια κατανάλωση'!$F117*Πελάτες!X149</f>
        <v>0</v>
      </c>
      <c r="U152" s="140">
        <f>'Μέση ετήσια κατανάλωση'!$G117*(Πελάτες!V149-Πελάτες!$P149)</f>
        <v>0</v>
      </c>
      <c r="V152" s="140">
        <f t="shared" si="118"/>
        <v>0</v>
      </c>
      <c r="W152" s="6"/>
      <c r="X152" s="140">
        <f t="shared" si="119"/>
        <v>0</v>
      </c>
      <c r="Y152" s="170">
        <f t="shared" si="112"/>
        <v>0</v>
      </c>
      <c r="Z152" s="172">
        <f>'Μέση ετήσια κατανάλωση'!$F117*Πελάτες!AA149</f>
        <v>0</v>
      </c>
      <c r="AA152" s="140">
        <f>'Μέση ετήσια κατανάλωση'!$G117*(Πελάτες!Y149-Πελάτες!$P149)</f>
        <v>0</v>
      </c>
      <c r="AB152" s="140">
        <f t="shared" si="120"/>
        <v>0</v>
      </c>
      <c r="AC152" s="6"/>
      <c r="AD152" s="140">
        <f t="shared" si="121"/>
        <v>0</v>
      </c>
      <c r="AE152" s="170">
        <f t="shared" si="122"/>
        <v>0</v>
      </c>
      <c r="AF152" s="172">
        <f>'Μέση ετήσια κατανάλωση'!$F117*Πελάτες!AD149</f>
        <v>0</v>
      </c>
      <c r="AG152" s="140">
        <f>'Μέση ετήσια κατανάλωση'!$G117*(Πελάτες!AB149-Πελάτες!$P149)</f>
        <v>0</v>
      </c>
      <c r="AH152" s="140">
        <f t="shared" si="123"/>
        <v>0</v>
      </c>
      <c r="AI152" s="6"/>
      <c r="AJ152" s="140">
        <f t="shared" si="124"/>
        <v>0</v>
      </c>
      <c r="AK152" s="170">
        <f t="shared" si="125"/>
        <v>0</v>
      </c>
      <c r="AL152" s="172">
        <f>'Μέση ετήσια κατανάλωση'!$F117*Πελάτες!AG149</f>
        <v>0</v>
      </c>
      <c r="AM152" s="140">
        <f>'Μέση ετήσια κατανάλωση'!$G117*(Πελάτες!AE149-Πελάτες!$P149)</f>
        <v>0</v>
      </c>
      <c r="AN152" s="140">
        <f t="shared" si="126"/>
        <v>0</v>
      </c>
      <c r="AO152" s="6"/>
      <c r="AP152" s="140">
        <f t="shared" si="127"/>
        <v>0</v>
      </c>
      <c r="AQ152" s="170">
        <f t="shared" si="128"/>
        <v>0</v>
      </c>
      <c r="AR152" s="167">
        <f t="shared" si="113"/>
        <v>0</v>
      </c>
      <c r="AS152" s="168">
        <f t="shared" si="114"/>
        <v>0</v>
      </c>
    </row>
    <row r="153" spans="2:45" outlineLevel="1" x14ac:dyDescent="0.35">
      <c r="B153" s="237" t="s">
        <v>94</v>
      </c>
      <c r="C153" s="64" t="s">
        <v>114</v>
      </c>
      <c r="D153" s="85"/>
      <c r="E153" s="70"/>
      <c r="F153" s="170">
        <f t="shared" si="107"/>
        <v>0</v>
      </c>
      <c r="G153" s="70"/>
      <c r="H153" s="170">
        <f t="shared" si="115"/>
        <v>0</v>
      </c>
      <c r="I153" s="70"/>
      <c r="J153" s="170">
        <f t="shared" si="116"/>
        <v>0</v>
      </c>
      <c r="K153" s="70"/>
      <c r="L153" s="170">
        <f t="shared" si="108"/>
        <v>0</v>
      </c>
      <c r="M153" s="167">
        <f t="shared" si="109"/>
        <v>0</v>
      </c>
      <c r="N153" s="168">
        <f t="shared" si="110"/>
        <v>0</v>
      </c>
      <c r="P153" s="172">
        <f>'Μέση ετήσια κατανάλωση'!$F118*Πελάτες!U150</f>
        <v>0</v>
      </c>
      <c r="Q153" s="6"/>
      <c r="R153" s="140">
        <f t="shared" si="117"/>
        <v>0</v>
      </c>
      <c r="S153" s="185">
        <f t="shared" si="111"/>
        <v>0</v>
      </c>
      <c r="T153" s="172">
        <f>'Μέση ετήσια κατανάλωση'!$F118*Πελάτες!X150</f>
        <v>0</v>
      </c>
      <c r="U153" s="140">
        <f>'Μέση ετήσια κατανάλωση'!$G118*(Πελάτες!V150-Πελάτες!$P150)</f>
        <v>0</v>
      </c>
      <c r="V153" s="140">
        <f t="shared" si="118"/>
        <v>0</v>
      </c>
      <c r="W153" s="6"/>
      <c r="X153" s="140">
        <f t="shared" si="119"/>
        <v>0</v>
      </c>
      <c r="Y153" s="170">
        <f t="shared" si="112"/>
        <v>0</v>
      </c>
      <c r="Z153" s="172">
        <f>'Μέση ετήσια κατανάλωση'!$F118*Πελάτες!AA150</f>
        <v>0</v>
      </c>
      <c r="AA153" s="140">
        <f>'Μέση ετήσια κατανάλωση'!$G118*(Πελάτες!Y150-Πελάτες!$P150)</f>
        <v>0</v>
      </c>
      <c r="AB153" s="140">
        <f t="shared" si="120"/>
        <v>0</v>
      </c>
      <c r="AC153" s="6"/>
      <c r="AD153" s="140">
        <f t="shared" si="121"/>
        <v>0</v>
      </c>
      <c r="AE153" s="170">
        <f t="shared" si="122"/>
        <v>0</v>
      </c>
      <c r="AF153" s="172">
        <f>'Μέση ετήσια κατανάλωση'!$F118*Πελάτες!AD150</f>
        <v>0</v>
      </c>
      <c r="AG153" s="140">
        <f>'Μέση ετήσια κατανάλωση'!$G118*(Πελάτες!AB150-Πελάτες!$P150)</f>
        <v>0</v>
      </c>
      <c r="AH153" s="140">
        <f t="shared" si="123"/>
        <v>0</v>
      </c>
      <c r="AI153" s="6"/>
      <c r="AJ153" s="140">
        <f t="shared" si="124"/>
        <v>0</v>
      </c>
      <c r="AK153" s="170">
        <f t="shared" si="125"/>
        <v>0</v>
      </c>
      <c r="AL153" s="172">
        <f>'Μέση ετήσια κατανάλωση'!$F118*Πελάτες!AG150</f>
        <v>0</v>
      </c>
      <c r="AM153" s="140">
        <f>'Μέση ετήσια κατανάλωση'!$G118*(Πελάτες!AE150-Πελάτες!$P150)</f>
        <v>0</v>
      </c>
      <c r="AN153" s="140">
        <f t="shared" si="126"/>
        <v>0</v>
      </c>
      <c r="AO153" s="6"/>
      <c r="AP153" s="140">
        <f t="shared" si="127"/>
        <v>0</v>
      </c>
      <c r="AQ153" s="170">
        <f t="shared" si="128"/>
        <v>0</v>
      </c>
      <c r="AR153" s="167">
        <f t="shared" si="113"/>
        <v>0</v>
      </c>
      <c r="AS153" s="168">
        <f t="shared" si="114"/>
        <v>0</v>
      </c>
    </row>
    <row r="154" spans="2:45" outlineLevel="1" x14ac:dyDescent="0.35">
      <c r="B154" s="237" t="s">
        <v>95</v>
      </c>
      <c r="C154" s="64" t="s">
        <v>114</v>
      </c>
      <c r="D154" s="85"/>
      <c r="E154" s="70"/>
      <c r="F154" s="170">
        <f t="shared" si="107"/>
        <v>0</v>
      </c>
      <c r="G154" s="70"/>
      <c r="H154" s="170">
        <f t="shared" si="115"/>
        <v>0</v>
      </c>
      <c r="I154" s="70"/>
      <c r="J154" s="170">
        <f t="shared" si="116"/>
        <v>0</v>
      </c>
      <c r="K154" s="70"/>
      <c r="L154" s="170">
        <f t="shared" si="108"/>
        <v>0</v>
      </c>
      <c r="M154" s="167">
        <f t="shared" si="109"/>
        <v>0</v>
      </c>
      <c r="N154" s="168">
        <f t="shared" si="110"/>
        <v>0</v>
      </c>
      <c r="P154" s="172">
        <f>'Μέση ετήσια κατανάλωση'!$F119*Πελάτες!U151</f>
        <v>0</v>
      </c>
      <c r="Q154" s="6"/>
      <c r="R154" s="140">
        <f t="shared" si="117"/>
        <v>0</v>
      </c>
      <c r="S154" s="185">
        <f t="shared" si="111"/>
        <v>0</v>
      </c>
      <c r="T154" s="172">
        <f>'Μέση ετήσια κατανάλωση'!$F119*Πελάτες!X151</f>
        <v>0</v>
      </c>
      <c r="U154" s="140">
        <f>'Μέση ετήσια κατανάλωση'!$G119*(Πελάτες!V151-Πελάτες!$P151)</f>
        <v>0</v>
      </c>
      <c r="V154" s="140">
        <f t="shared" si="118"/>
        <v>0</v>
      </c>
      <c r="W154" s="6"/>
      <c r="X154" s="140">
        <f t="shared" si="119"/>
        <v>0</v>
      </c>
      <c r="Y154" s="170">
        <f t="shared" si="112"/>
        <v>0</v>
      </c>
      <c r="Z154" s="172">
        <f>'Μέση ετήσια κατανάλωση'!$F119*Πελάτες!AA151</f>
        <v>400</v>
      </c>
      <c r="AA154" s="140">
        <f>'Μέση ετήσια κατανάλωση'!$G119*(Πελάτες!Y151-Πελάτες!$P151)</f>
        <v>0</v>
      </c>
      <c r="AB154" s="140">
        <f t="shared" si="120"/>
        <v>400</v>
      </c>
      <c r="AC154" s="6"/>
      <c r="AD154" s="140">
        <f t="shared" si="121"/>
        <v>400</v>
      </c>
      <c r="AE154" s="170">
        <f t="shared" si="122"/>
        <v>0</v>
      </c>
      <c r="AF154" s="172">
        <f>'Μέση ετήσια κατανάλωση'!$F119*Πελάτες!AD151</f>
        <v>800</v>
      </c>
      <c r="AG154" s="140">
        <f>'Μέση ετήσια κατανάλωση'!$G119*(Πελάτες!AB151-Πελάτες!$P151)</f>
        <v>2000</v>
      </c>
      <c r="AH154" s="140">
        <f t="shared" si="123"/>
        <v>2800</v>
      </c>
      <c r="AI154" s="6"/>
      <c r="AJ154" s="140">
        <f t="shared" si="124"/>
        <v>2800</v>
      </c>
      <c r="AK154" s="170">
        <f t="shared" si="125"/>
        <v>6</v>
      </c>
      <c r="AL154" s="172">
        <f>'Μέση ετήσια κατανάλωση'!$F119*Πελάτες!AG151</f>
        <v>400</v>
      </c>
      <c r="AM154" s="140">
        <f>'Μέση ετήσια κατανάλωση'!$G119*(Πελάτες!AE151-Πελάτες!$P151)</f>
        <v>6000</v>
      </c>
      <c r="AN154" s="140">
        <f t="shared" si="126"/>
        <v>6400</v>
      </c>
      <c r="AO154" s="6"/>
      <c r="AP154" s="140">
        <f t="shared" si="127"/>
        <v>6400</v>
      </c>
      <c r="AQ154" s="170">
        <f t="shared" si="128"/>
        <v>1.2857142857142858</v>
      </c>
      <c r="AR154" s="167">
        <f t="shared" si="113"/>
        <v>9600</v>
      </c>
      <c r="AS154" s="168">
        <f t="shared" si="114"/>
        <v>0</v>
      </c>
    </row>
    <row r="155" spans="2:45" outlineLevel="1" x14ac:dyDescent="0.35">
      <c r="B155" s="237" t="s">
        <v>96</v>
      </c>
      <c r="C155" s="64" t="s">
        <v>114</v>
      </c>
      <c r="D155" s="85"/>
      <c r="E155" s="70"/>
      <c r="F155" s="170">
        <f t="shared" si="107"/>
        <v>0</v>
      </c>
      <c r="G155" s="70"/>
      <c r="H155" s="170">
        <f t="shared" si="115"/>
        <v>0</v>
      </c>
      <c r="I155" s="70"/>
      <c r="J155" s="170">
        <f t="shared" si="116"/>
        <v>0</v>
      </c>
      <c r="K155" s="70"/>
      <c r="L155" s="170">
        <f t="shared" si="108"/>
        <v>0</v>
      </c>
      <c r="M155" s="167">
        <f t="shared" si="109"/>
        <v>0</v>
      </c>
      <c r="N155" s="168">
        <f t="shared" si="110"/>
        <v>0</v>
      </c>
      <c r="P155" s="172">
        <f>'Μέση ετήσια κατανάλωση'!$F120*Πελάτες!U152</f>
        <v>0</v>
      </c>
      <c r="Q155" s="6"/>
      <c r="R155" s="140">
        <f t="shared" si="117"/>
        <v>0</v>
      </c>
      <c r="S155" s="185">
        <f t="shared" si="111"/>
        <v>0</v>
      </c>
      <c r="T155" s="172">
        <f>'Μέση ετήσια κατανάλωση'!$F120*Πελάτες!X152</f>
        <v>0</v>
      </c>
      <c r="U155" s="140">
        <f>'Μέση ετήσια κατανάλωση'!$G120*(Πελάτες!V152-Πελάτες!$P152)</f>
        <v>0</v>
      </c>
      <c r="V155" s="140">
        <f t="shared" si="118"/>
        <v>0</v>
      </c>
      <c r="W155" s="6"/>
      <c r="X155" s="140">
        <f t="shared" si="119"/>
        <v>0</v>
      </c>
      <c r="Y155" s="170">
        <f t="shared" si="112"/>
        <v>0</v>
      </c>
      <c r="Z155" s="172">
        <f>'Μέση ετήσια κατανάλωση'!$F120*Πελάτες!AA152</f>
        <v>0</v>
      </c>
      <c r="AA155" s="140">
        <f>'Μέση ετήσια κατανάλωση'!$G120*(Πελάτες!Y152-Πελάτες!$P152)</f>
        <v>0</v>
      </c>
      <c r="AB155" s="140">
        <f t="shared" si="120"/>
        <v>0</v>
      </c>
      <c r="AC155" s="6"/>
      <c r="AD155" s="140">
        <f t="shared" si="121"/>
        <v>0</v>
      </c>
      <c r="AE155" s="170">
        <f t="shared" si="122"/>
        <v>0</v>
      </c>
      <c r="AF155" s="172">
        <f>'Μέση ετήσια κατανάλωση'!$F120*Πελάτες!AD152</f>
        <v>0</v>
      </c>
      <c r="AG155" s="140">
        <f>'Μέση ετήσια κατανάλωση'!$G120*(Πελάτες!AB152-Πελάτες!$P152)</f>
        <v>0</v>
      </c>
      <c r="AH155" s="140">
        <f t="shared" si="123"/>
        <v>0</v>
      </c>
      <c r="AI155" s="6"/>
      <c r="AJ155" s="140">
        <f t="shared" si="124"/>
        <v>0</v>
      </c>
      <c r="AK155" s="170">
        <f t="shared" si="125"/>
        <v>0</v>
      </c>
      <c r="AL155" s="172">
        <f>'Μέση ετήσια κατανάλωση'!$F120*Πελάτες!AG152</f>
        <v>0</v>
      </c>
      <c r="AM155" s="140">
        <f>'Μέση ετήσια κατανάλωση'!$G120*(Πελάτες!AE152-Πελάτες!$P152)</f>
        <v>0</v>
      </c>
      <c r="AN155" s="140">
        <f t="shared" si="126"/>
        <v>0</v>
      </c>
      <c r="AO155" s="6"/>
      <c r="AP155" s="140">
        <f t="shared" si="127"/>
        <v>0</v>
      </c>
      <c r="AQ155" s="170">
        <f t="shared" si="128"/>
        <v>0</v>
      </c>
      <c r="AR155" s="167">
        <f t="shared" si="113"/>
        <v>0</v>
      </c>
      <c r="AS155" s="168">
        <f t="shared" si="114"/>
        <v>0</v>
      </c>
    </row>
    <row r="156" spans="2:45" outlineLevel="1" x14ac:dyDescent="0.35">
      <c r="B156" s="236" t="s">
        <v>97</v>
      </c>
      <c r="C156" s="64" t="s">
        <v>114</v>
      </c>
      <c r="D156" s="85"/>
      <c r="E156" s="70"/>
      <c r="F156" s="170">
        <f t="shared" si="107"/>
        <v>0</v>
      </c>
      <c r="G156" s="70"/>
      <c r="H156" s="170">
        <f t="shared" si="115"/>
        <v>0</v>
      </c>
      <c r="I156" s="70"/>
      <c r="J156" s="170">
        <f t="shared" si="116"/>
        <v>0</v>
      </c>
      <c r="K156" s="70"/>
      <c r="L156" s="170">
        <f t="shared" si="108"/>
        <v>0</v>
      </c>
      <c r="M156" s="167">
        <f t="shared" si="109"/>
        <v>0</v>
      </c>
      <c r="N156" s="168">
        <f t="shared" si="110"/>
        <v>0</v>
      </c>
      <c r="P156" s="172">
        <f>'Μέση ετήσια κατανάλωση'!$F121*Πελάτες!U153</f>
        <v>0</v>
      </c>
      <c r="Q156" s="6"/>
      <c r="R156" s="140">
        <f t="shared" si="117"/>
        <v>0</v>
      </c>
      <c r="S156" s="185">
        <f t="shared" si="111"/>
        <v>0</v>
      </c>
      <c r="T156" s="172">
        <f>'Μέση ετήσια κατανάλωση'!$F121*Πελάτες!X153</f>
        <v>0</v>
      </c>
      <c r="U156" s="140">
        <f>'Μέση ετήσια κατανάλωση'!$G121*(Πελάτες!V153-Πελάτες!$P153)</f>
        <v>0</v>
      </c>
      <c r="V156" s="140">
        <f t="shared" si="118"/>
        <v>0</v>
      </c>
      <c r="W156" s="6"/>
      <c r="X156" s="140">
        <f t="shared" si="119"/>
        <v>0</v>
      </c>
      <c r="Y156" s="170">
        <f t="shared" si="112"/>
        <v>0</v>
      </c>
      <c r="Z156" s="172">
        <f>'Μέση ετήσια κατανάλωση'!$F121*Πελάτες!AA153</f>
        <v>0</v>
      </c>
      <c r="AA156" s="140">
        <f>'Μέση ετήσια κατανάλωση'!$G121*(Πελάτες!Y153-Πελάτες!$P153)</f>
        <v>0</v>
      </c>
      <c r="AB156" s="140">
        <f t="shared" si="120"/>
        <v>0</v>
      </c>
      <c r="AC156" s="6"/>
      <c r="AD156" s="140">
        <f t="shared" si="121"/>
        <v>0</v>
      </c>
      <c r="AE156" s="170">
        <f t="shared" si="122"/>
        <v>0</v>
      </c>
      <c r="AF156" s="172">
        <f>'Μέση ετήσια κατανάλωση'!$F121*Πελάτες!AD153</f>
        <v>0</v>
      </c>
      <c r="AG156" s="140">
        <f>'Μέση ετήσια κατανάλωση'!$G121*(Πελάτες!AB153-Πελάτες!$P153)</f>
        <v>0</v>
      </c>
      <c r="AH156" s="140">
        <f t="shared" si="123"/>
        <v>0</v>
      </c>
      <c r="AI156" s="6"/>
      <c r="AJ156" s="140">
        <f t="shared" si="124"/>
        <v>0</v>
      </c>
      <c r="AK156" s="170">
        <f t="shared" si="125"/>
        <v>0</v>
      </c>
      <c r="AL156" s="172">
        <f>'Μέση ετήσια κατανάλωση'!$F121*Πελάτες!AG153</f>
        <v>0</v>
      </c>
      <c r="AM156" s="140">
        <f>'Μέση ετήσια κατανάλωση'!$G121*(Πελάτες!AE153-Πελάτες!$P153)</f>
        <v>0</v>
      </c>
      <c r="AN156" s="140">
        <f t="shared" si="126"/>
        <v>0</v>
      </c>
      <c r="AO156" s="6"/>
      <c r="AP156" s="140">
        <f t="shared" si="127"/>
        <v>0</v>
      </c>
      <c r="AQ156" s="170">
        <f t="shared" si="128"/>
        <v>0</v>
      </c>
      <c r="AR156" s="167">
        <f t="shared" si="113"/>
        <v>0</v>
      </c>
      <c r="AS156" s="168">
        <f t="shared" si="114"/>
        <v>0</v>
      </c>
    </row>
    <row r="157" spans="2:45" outlineLevel="1" x14ac:dyDescent="0.35">
      <c r="B157" s="237" t="s">
        <v>98</v>
      </c>
      <c r="C157" s="64" t="s">
        <v>114</v>
      </c>
      <c r="D157" s="85"/>
      <c r="E157" s="70"/>
      <c r="F157" s="170">
        <f t="shared" si="107"/>
        <v>0</v>
      </c>
      <c r="G157" s="70"/>
      <c r="H157" s="170">
        <f t="shared" si="115"/>
        <v>0</v>
      </c>
      <c r="I157" s="70"/>
      <c r="J157" s="170">
        <f t="shared" si="116"/>
        <v>0</v>
      </c>
      <c r="K157" s="70"/>
      <c r="L157" s="170">
        <f t="shared" si="108"/>
        <v>0</v>
      </c>
      <c r="M157" s="167">
        <f t="shared" si="109"/>
        <v>0</v>
      </c>
      <c r="N157" s="168">
        <f t="shared" si="110"/>
        <v>0</v>
      </c>
      <c r="P157" s="172">
        <f>'Μέση ετήσια κατανάλωση'!$F122*Πελάτες!U154</f>
        <v>1200</v>
      </c>
      <c r="Q157" s="6"/>
      <c r="R157" s="140">
        <f t="shared" si="117"/>
        <v>1200</v>
      </c>
      <c r="S157" s="185">
        <f t="shared" si="111"/>
        <v>0</v>
      </c>
      <c r="T157" s="172">
        <f>'Μέση ετήσια κατανάλωση'!$F122*Πελάτες!X154</f>
        <v>4400</v>
      </c>
      <c r="U157" s="140">
        <f>'Μέση ετήσια κατανάλωση'!$G122*(Πελάτες!V154-Πελάτες!$P154)</f>
        <v>6000</v>
      </c>
      <c r="V157" s="140">
        <f t="shared" si="118"/>
        <v>10400</v>
      </c>
      <c r="W157" s="6"/>
      <c r="X157" s="140">
        <f t="shared" si="119"/>
        <v>10400</v>
      </c>
      <c r="Y157" s="170">
        <f t="shared" si="112"/>
        <v>7.666666666666667</v>
      </c>
      <c r="Z157" s="172">
        <f>'Μέση ετήσια κατανάλωση'!$F122*Πελάτες!AA154</f>
        <v>4800</v>
      </c>
      <c r="AA157" s="140">
        <f>'Μέση ετήσια κατανάλωση'!$G122*(Πελάτες!Y154-Πελάτες!$P154)</f>
        <v>28000</v>
      </c>
      <c r="AB157" s="140">
        <f t="shared" si="120"/>
        <v>32800</v>
      </c>
      <c r="AC157" s="6"/>
      <c r="AD157" s="140">
        <f t="shared" si="121"/>
        <v>32800</v>
      </c>
      <c r="AE157" s="170">
        <f t="shared" si="122"/>
        <v>2.1538461538461537</v>
      </c>
      <c r="AF157" s="172">
        <f>'Μέση ετήσια κατανάλωση'!$F122*Πελάτες!AD154</f>
        <v>800</v>
      </c>
      <c r="AG157" s="140">
        <f>'Μέση ετήσια κατανάλωση'!$G122*(Πελάτες!AB154-Πελάτες!$P154)</f>
        <v>52000</v>
      </c>
      <c r="AH157" s="140">
        <f t="shared" si="123"/>
        <v>52800</v>
      </c>
      <c r="AI157" s="6"/>
      <c r="AJ157" s="140">
        <f t="shared" si="124"/>
        <v>52800</v>
      </c>
      <c r="AK157" s="170">
        <f t="shared" si="125"/>
        <v>0.6097560975609756</v>
      </c>
      <c r="AL157" s="172">
        <f>'Μέση ετήσια κατανάλωση'!$F122*Πελάτες!AG154</f>
        <v>400</v>
      </c>
      <c r="AM157" s="140">
        <f>'Μέση ετήσια κατανάλωση'!$G122*(Πελάτες!AE154-Πελάτες!$P154)</f>
        <v>56000</v>
      </c>
      <c r="AN157" s="140">
        <f t="shared" si="126"/>
        <v>56400</v>
      </c>
      <c r="AO157" s="6"/>
      <c r="AP157" s="140">
        <f t="shared" si="127"/>
        <v>56400</v>
      </c>
      <c r="AQ157" s="170">
        <f t="shared" si="128"/>
        <v>6.8181818181818177E-2</v>
      </c>
      <c r="AR157" s="167">
        <f t="shared" si="113"/>
        <v>153600</v>
      </c>
      <c r="AS157" s="168">
        <f t="shared" si="114"/>
        <v>1.6183304986958853</v>
      </c>
    </row>
    <row r="158" spans="2:45" ht="15" customHeight="1" outlineLevel="1" x14ac:dyDescent="0.35">
      <c r="B158" s="50" t="s">
        <v>138</v>
      </c>
      <c r="C158" s="47" t="s">
        <v>114</v>
      </c>
      <c r="D158" s="187">
        <f>SUM(D136:D157)</f>
        <v>0</v>
      </c>
      <c r="E158" s="187">
        <f>SUM(E136:E157)</f>
        <v>0</v>
      </c>
      <c r="F158" s="186">
        <f>IFERROR((E158-D158)/D158,0)</f>
        <v>0</v>
      </c>
      <c r="G158" s="187">
        <f>SUM(G136:G157)</f>
        <v>0</v>
      </c>
      <c r="H158" s="186">
        <f t="shared" ref="H158" si="129">IFERROR((G158-E158)/E158,0)</f>
        <v>0</v>
      </c>
      <c r="I158" s="187">
        <f>SUM(I136:I157)</f>
        <v>0</v>
      </c>
      <c r="J158" s="186">
        <f t="shared" ref="J158" si="130">IFERROR((I158-G158)/G158,0)</f>
        <v>0</v>
      </c>
      <c r="K158" s="187">
        <f>SUM(K136:K157)</f>
        <v>0</v>
      </c>
      <c r="L158" s="186">
        <f t="shared" si="108"/>
        <v>0</v>
      </c>
      <c r="M158" s="187">
        <f>SUM(M136:M157)</f>
        <v>0</v>
      </c>
      <c r="N158" s="180">
        <f t="shared" si="110"/>
        <v>0</v>
      </c>
      <c r="P158" s="187">
        <f>SUM(P136:P157)</f>
        <v>4000</v>
      </c>
      <c r="Q158" s="187">
        <f>SUM(Q136:Q157)</f>
        <v>0</v>
      </c>
      <c r="R158" s="187">
        <f>SUM(R136:R157)</f>
        <v>4000</v>
      </c>
      <c r="S158" s="169">
        <f>IFERROR((R158-K158)/K158,0)</f>
        <v>0</v>
      </c>
      <c r="T158" s="187">
        <f>SUM(T136:T157)</f>
        <v>12400</v>
      </c>
      <c r="U158" s="187">
        <f>SUM(U136:U157)</f>
        <v>20000</v>
      </c>
      <c r="V158" s="187">
        <f>SUM(V136:V157)</f>
        <v>32400</v>
      </c>
      <c r="W158" s="187">
        <f>SUM(W136:W157)</f>
        <v>0</v>
      </c>
      <c r="X158" s="187">
        <f>SUM(X136:X157)</f>
        <v>32400</v>
      </c>
      <c r="Y158" s="186">
        <f>IFERROR((X158-R158)/R158,0)</f>
        <v>7.1</v>
      </c>
      <c r="Z158" s="187">
        <f>SUM(Z136:Z157)</f>
        <v>14800</v>
      </c>
      <c r="AA158" s="187">
        <f>SUM(AA136:AA157)</f>
        <v>82000</v>
      </c>
      <c r="AB158" s="187">
        <f>SUM(AB136:AB157)</f>
        <v>96800</v>
      </c>
      <c r="AC158" s="187">
        <f>SUM(AC136:AC157)</f>
        <v>0</v>
      </c>
      <c r="AD158" s="187">
        <f>SUM(AD136:AD157)</f>
        <v>96800</v>
      </c>
      <c r="AE158" s="169">
        <f>IFERROR((AD158-X158)/X158,0)</f>
        <v>1.9876543209876543</v>
      </c>
      <c r="AF158" s="187">
        <f>SUM(AF136:AF157)</f>
        <v>5600</v>
      </c>
      <c r="AG158" s="187">
        <f>SUM(AG136:AG157)</f>
        <v>156000</v>
      </c>
      <c r="AH158" s="187">
        <f>SUM(AH136:AH157)</f>
        <v>161600</v>
      </c>
      <c r="AI158" s="187">
        <f>SUM(AI136:AI157)</f>
        <v>0</v>
      </c>
      <c r="AJ158" s="187">
        <f>SUM(AJ136:AJ157)</f>
        <v>161600</v>
      </c>
      <c r="AK158" s="169">
        <f t="shared" ref="AK158" si="131">IFERROR((AJ158-AD158)/AD158,0)</f>
        <v>0.66942148760330578</v>
      </c>
      <c r="AL158" s="187">
        <f>SUM(AL136:AL157)</f>
        <v>3200</v>
      </c>
      <c r="AM158" s="187">
        <f>SUM(AM136:AM157)</f>
        <v>184000</v>
      </c>
      <c r="AN158" s="187">
        <f>SUM(AN136:AN157)</f>
        <v>187200</v>
      </c>
      <c r="AO158" s="187">
        <f>SUM(AO136:AO157)</f>
        <v>0</v>
      </c>
      <c r="AP158" s="187">
        <f>SUM(AP136:AP157)</f>
        <v>187200</v>
      </c>
      <c r="AQ158" s="169">
        <f>IFERROR((AP158-AJ158)/AJ158,0)</f>
        <v>0.15841584158415842</v>
      </c>
      <c r="AR158" s="187">
        <f>SUM(AR136:AR157)</f>
        <v>482000</v>
      </c>
      <c r="AS158" s="168">
        <f>IFERROR((AP158/R158)^(1/4)-1,0)</f>
        <v>1.6155405847730271</v>
      </c>
    </row>
    <row r="160" spans="2:45" ht="15.5" x14ac:dyDescent="0.35">
      <c r="B160" s="296" t="s">
        <v>111</v>
      </c>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row>
    <row r="161" spans="2:45" ht="5.5" customHeight="1" outlineLevel="1" x14ac:dyDescent="0.35">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row>
    <row r="162" spans="2:45" outlineLevel="1" x14ac:dyDescent="0.35">
      <c r="B162" s="330"/>
      <c r="C162" s="339" t="s">
        <v>105</v>
      </c>
      <c r="D162" s="312" t="s">
        <v>131</v>
      </c>
      <c r="E162" s="314"/>
      <c r="F162" s="314"/>
      <c r="G162" s="314"/>
      <c r="H162" s="314"/>
      <c r="I162" s="314"/>
      <c r="J162" s="314"/>
      <c r="K162" s="314"/>
      <c r="L162" s="313"/>
      <c r="M162" s="318" t="str">
        <f xml:space="preserve"> D163&amp;" - "&amp;K163</f>
        <v>2019 - 2023</v>
      </c>
      <c r="N162" s="333"/>
      <c r="P162" s="312" t="s">
        <v>132</v>
      </c>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3"/>
    </row>
    <row r="163" spans="2:45" outlineLevel="1" x14ac:dyDescent="0.35">
      <c r="B163" s="331"/>
      <c r="C163" s="339"/>
      <c r="D163" s="83">
        <f>$C$3-5</f>
        <v>2019</v>
      </c>
      <c r="E163" s="312">
        <f>$C$3-4</f>
        <v>2020</v>
      </c>
      <c r="F163" s="313"/>
      <c r="G163" s="312">
        <f>$C$3-3</f>
        <v>2021</v>
      </c>
      <c r="H163" s="313"/>
      <c r="I163" s="312">
        <f>$C$3-2</f>
        <v>2022</v>
      </c>
      <c r="J163" s="313"/>
      <c r="K163" s="312">
        <f>$C$3-1</f>
        <v>2023</v>
      </c>
      <c r="L163" s="313"/>
      <c r="M163" s="320"/>
      <c r="N163" s="334"/>
      <c r="P163" s="346">
        <f>$C$3</f>
        <v>2024</v>
      </c>
      <c r="Q163" s="347"/>
      <c r="R163" s="347"/>
      <c r="S163" s="351"/>
      <c r="T163" s="346">
        <f>$C$3+1</f>
        <v>2025</v>
      </c>
      <c r="U163" s="347"/>
      <c r="V163" s="347"/>
      <c r="W163" s="347"/>
      <c r="X163" s="347"/>
      <c r="Y163" s="351"/>
      <c r="Z163" s="312">
        <f>$C$3+2</f>
        <v>2026</v>
      </c>
      <c r="AA163" s="314"/>
      <c r="AB163" s="314"/>
      <c r="AC163" s="314"/>
      <c r="AD163" s="314"/>
      <c r="AE163" s="313"/>
      <c r="AF163" s="312">
        <f>$C$3+3</f>
        <v>2027</v>
      </c>
      <c r="AG163" s="314"/>
      <c r="AH163" s="314"/>
      <c r="AI163" s="314"/>
      <c r="AJ163" s="314"/>
      <c r="AK163" s="313"/>
      <c r="AL163" s="312">
        <f>$C$3+4</f>
        <v>2028</v>
      </c>
      <c r="AM163" s="314"/>
      <c r="AN163" s="314"/>
      <c r="AO163" s="314"/>
      <c r="AP163" s="314"/>
      <c r="AQ163" s="313"/>
      <c r="AR163" s="316" t="str">
        <f>P163&amp;" - "&amp;AL163</f>
        <v>2024 - 2028</v>
      </c>
      <c r="AS163" s="335"/>
    </row>
    <row r="164" spans="2:45" ht="15" customHeight="1" outlineLevel="1" x14ac:dyDescent="0.35">
      <c r="B164" s="331"/>
      <c r="C164" s="339"/>
      <c r="D164" s="363" t="s">
        <v>190</v>
      </c>
      <c r="E164" s="354" t="s">
        <v>190</v>
      </c>
      <c r="F164" s="361" t="s">
        <v>135</v>
      </c>
      <c r="G164" s="354" t="s">
        <v>190</v>
      </c>
      <c r="H164" s="361" t="s">
        <v>135</v>
      </c>
      <c r="I164" s="354" t="s">
        <v>190</v>
      </c>
      <c r="J164" s="359" t="s">
        <v>135</v>
      </c>
      <c r="K164" s="354" t="s">
        <v>190</v>
      </c>
      <c r="L164" s="359" t="s">
        <v>135</v>
      </c>
      <c r="M164" s="354" t="s">
        <v>126</v>
      </c>
      <c r="N164" s="357" t="s">
        <v>136</v>
      </c>
      <c r="P164" s="354" t="str">
        <f>"Διανεμόμενες ποσότητες σε πελάτες που συνδέθηκαν το "&amp;P163</f>
        <v>Διανεμόμενες ποσότητες σε πελάτες που συνδέθηκαν το 2024</v>
      </c>
      <c r="Q164" s="348" t="s">
        <v>191</v>
      </c>
      <c r="R164" s="348" t="s">
        <v>192</v>
      </c>
      <c r="S164" s="356" t="s">
        <v>135</v>
      </c>
      <c r="T164" s="346" t="s">
        <v>193</v>
      </c>
      <c r="U164" s="347"/>
      <c r="V164" s="347"/>
      <c r="W164" s="348" t="s">
        <v>191</v>
      </c>
      <c r="X164" s="348" t="s">
        <v>192</v>
      </c>
      <c r="Y164" s="351" t="s">
        <v>135</v>
      </c>
      <c r="Z164" s="346" t="s">
        <v>193</v>
      </c>
      <c r="AA164" s="347"/>
      <c r="AB164" s="347"/>
      <c r="AC164" s="348" t="s">
        <v>191</v>
      </c>
      <c r="AD164" s="348" t="s">
        <v>192</v>
      </c>
      <c r="AE164" s="351" t="s">
        <v>135</v>
      </c>
      <c r="AF164" s="346" t="s">
        <v>193</v>
      </c>
      <c r="AG164" s="347"/>
      <c r="AH164" s="347"/>
      <c r="AI164" s="348" t="s">
        <v>191</v>
      </c>
      <c r="AJ164" s="348" t="s">
        <v>192</v>
      </c>
      <c r="AK164" s="351" t="s">
        <v>135</v>
      </c>
      <c r="AL164" s="346" t="s">
        <v>193</v>
      </c>
      <c r="AM164" s="347"/>
      <c r="AN164" s="347"/>
      <c r="AO164" s="348" t="s">
        <v>191</v>
      </c>
      <c r="AP164" s="348" t="s">
        <v>192</v>
      </c>
      <c r="AQ164" s="351" t="s">
        <v>135</v>
      </c>
      <c r="AR164" s="352" t="s">
        <v>126</v>
      </c>
      <c r="AS164" s="349" t="s">
        <v>136</v>
      </c>
    </row>
    <row r="165" spans="2:45" ht="58" outlineLevel="1" x14ac:dyDescent="0.35">
      <c r="B165" s="332"/>
      <c r="C165" s="339"/>
      <c r="D165" s="364"/>
      <c r="E165" s="355"/>
      <c r="F165" s="362"/>
      <c r="G165" s="355"/>
      <c r="H165" s="362"/>
      <c r="I165" s="355"/>
      <c r="J165" s="360"/>
      <c r="K165" s="355"/>
      <c r="L165" s="360"/>
      <c r="M165" s="355"/>
      <c r="N165" s="358"/>
      <c r="P165" s="355"/>
      <c r="Q165" s="348"/>
      <c r="R165" s="348"/>
      <c r="S165" s="356"/>
      <c r="T165" s="124" t="str">
        <f>"Διανεμόμενες ποσότητες σε πελάτες που συνδέθηκαν το "&amp;T163</f>
        <v>Διανεμόμενες ποσότητες σε πελάτες που συνδέθηκαν το 2025</v>
      </c>
      <c r="U165" s="106" t="str">
        <f>"Διανεμόμενες ποσότητες σε πελάτες που συνδέθηκαν το "&amp;P163</f>
        <v>Διανεμόμενες ποσότητες σε πελάτες που συνδέθηκαν το 2024</v>
      </c>
      <c r="V165" s="60" t="s">
        <v>194</v>
      </c>
      <c r="W165" s="348"/>
      <c r="X165" s="348"/>
      <c r="Y165" s="351"/>
      <c r="Z165" s="124" t="str">
        <f>"Διανεμόμενες ποσότητες σε πελάτες που συνδέθηκαν το "&amp;Z163</f>
        <v>Διανεμόμενες ποσότητες σε πελάτες που συνδέθηκαν το 2026</v>
      </c>
      <c r="AA165" s="106" t="str">
        <f>"Διανεμόμενες ποσότητες σε πελάτες που συνδέθηκαν το "&amp;$P$12&amp;" - "&amp;T163</f>
        <v>Διανεμόμενες ποσότητες σε πελάτες που συνδέθηκαν το 2024 - 2025</v>
      </c>
      <c r="AB165" s="60" t="s">
        <v>194</v>
      </c>
      <c r="AC165" s="348"/>
      <c r="AD165" s="348"/>
      <c r="AE165" s="351"/>
      <c r="AF165" s="124" t="str">
        <f>"Διανεμόμενες ποσότητες σε πελάτες που συνδέθηκαν το "&amp;AF163</f>
        <v>Διανεμόμενες ποσότητες σε πελάτες που συνδέθηκαν το 2027</v>
      </c>
      <c r="AG165" s="106" t="str">
        <f>"Διανεμόμενες ποσότητες σε πελάτες που συνδέθηκαν το "&amp;$P$12&amp;" - "&amp;Z163</f>
        <v>Διανεμόμενες ποσότητες σε πελάτες που συνδέθηκαν το 2024 - 2026</v>
      </c>
      <c r="AH165" s="60" t="s">
        <v>194</v>
      </c>
      <c r="AI165" s="348"/>
      <c r="AJ165" s="348"/>
      <c r="AK165" s="351"/>
      <c r="AL165" s="124" t="str">
        <f>"Διανεμόμενες ποσότητες σε πελάτες που συνδέθηκαν το "&amp;AL163</f>
        <v>Διανεμόμενες ποσότητες σε πελάτες που συνδέθηκαν το 2028</v>
      </c>
      <c r="AM165" s="106" t="str">
        <f>"Διανεμόμενες ποσότητες σε πελάτες που συνδέθηκαν το "&amp;$P$12&amp;" - "&amp;AF163</f>
        <v>Διανεμόμενες ποσότητες σε πελάτες που συνδέθηκαν το 2024 - 2027</v>
      </c>
      <c r="AN165" s="60" t="s">
        <v>194</v>
      </c>
      <c r="AO165" s="348"/>
      <c r="AP165" s="348"/>
      <c r="AQ165" s="351"/>
      <c r="AR165" s="353"/>
      <c r="AS165" s="350"/>
    </row>
    <row r="166" spans="2:45" outlineLevel="1" x14ac:dyDescent="0.35">
      <c r="B166" s="236" t="s">
        <v>75</v>
      </c>
      <c r="C166" s="64" t="s">
        <v>114</v>
      </c>
      <c r="D166" s="85"/>
      <c r="E166" s="70"/>
      <c r="F166" s="170">
        <f t="shared" ref="F166:F187" si="132">IFERROR((E166-D166)/D166,0)</f>
        <v>0</v>
      </c>
      <c r="G166" s="70"/>
      <c r="H166" s="170">
        <f>IFERROR((G166-E166)/E166,0)</f>
        <v>0</v>
      </c>
      <c r="I166" s="70"/>
      <c r="J166" s="170">
        <f>IFERROR((I166-G166)/G166,0)</f>
        <v>0</v>
      </c>
      <c r="K166" s="70"/>
      <c r="L166" s="170">
        <f t="shared" ref="L166:L188" si="133">IFERROR((K166-I166)/I166,0)</f>
        <v>0</v>
      </c>
      <c r="M166" s="167">
        <f t="shared" ref="M166:M187" si="134">D166+E166+G166+I166+K166</f>
        <v>0</v>
      </c>
      <c r="N166" s="168">
        <f t="shared" ref="N166:N188" si="135">IFERROR((K166/D166)^(1/4)-1,0)</f>
        <v>0</v>
      </c>
      <c r="P166" s="172">
        <f>'Μέση ετήσια κατανάλωση'!$F129*Πελάτες!U162</f>
        <v>0</v>
      </c>
      <c r="Q166" s="6"/>
      <c r="R166" s="140">
        <f>P166+Q166</f>
        <v>0</v>
      </c>
      <c r="S166" s="185">
        <f t="shared" ref="S166:S187" si="136">IFERROR((R166-K166)/K166,0)</f>
        <v>0</v>
      </c>
      <c r="T166" s="172">
        <f>'Μέση ετήσια κατανάλωση'!$F129*Πελάτες!X162</f>
        <v>0</v>
      </c>
      <c r="U166" s="140">
        <f>'Μέση ετήσια κατανάλωση'!$G129*(Πελάτες!V162-Πελάτες!$P162)</f>
        <v>0</v>
      </c>
      <c r="V166" s="140">
        <f>T166+U166</f>
        <v>0</v>
      </c>
      <c r="W166" s="6"/>
      <c r="X166" s="140">
        <f>V166+W166</f>
        <v>0</v>
      </c>
      <c r="Y166" s="170">
        <f t="shared" ref="Y166:Y187" si="137">IFERROR((X166-R166)/R166,0)</f>
        <v>0</v>
      </c>
      <c r="Z166" s="172">
        <f>'Μέση ετήσια κατανάλωση'!$F129*Πελάτες!AA162</f>
        <v>0</v>
      </c>
      <c r="AA166" s="140">
        <f>'Μέση ετήσια κατανάλωση'!$G129*(Πελάτες!Y162-Πελάτες!$P162)</f>
        <v>0</v>
      </c>
      <c r="AB166" s="140">
        <f>Z166+AA166</f>
        <v>0</v>
      </c>
      <c r="AC166" s="6"/>
      <c r="AD166" s="140">
        <f>AB166+AC166</f>
        <v>0</v>
      </c>
      <c r="AE166" s="170">
        <f>IFERROR((AD166-X166)/X166,0)</f>
        <v>0</v>
      </c>
      <c r="AF166" s="172">
        <f>'Μέση ετήσια κατανάλωση'!$F129*Πελάτες!AD162</f>
        <v>0</v>
      </c>
      <c r="AG166" s="140">
        <f>'Μέση ετήσια κατανάλωση'!$G129*(Πελάτες!AB162-Πελάτες!$P162)</f>
        <v>0</v>
      </c>
      <c r="AH166" s="140">
        <f>AF166+AG166</f>
        <v>0</v>
      </c>
      <c r="AI166" s="6"/>
      <c r="AJ166" s="140">
        <f>AH166+AI166</f>
        <v>0</v>
      </c>
      <c r="AK166" s="170">
        <f>IFERROR((AJ166-AD166)/AD166,0)</f>
        <v>0</v>
      </c>
      <c r="AL166" s="172">
        <f>'Μέση ετήσια κατανάλωση'!$F129*Πελάτες!AG162</f>
        <v>0</v>
      </c>
      <c r="AM166" s="140">
        <f>'Μέση ετήσια κατανάλωση'!$G129*(Πελάτες!AE162-Πελάτες!$P162)</f>
        <v>0</v>
      </c>
      <c r="AN166" s="140">
        <f>AL166+AM166</f>
        <v>0</v>
      </c>
      <c r="AO166" s="6"/>
      <c r="AP166" s="140">
        <f>AN166+AO166</f>
        <v>0</v>
      </c>
      <c r="AQ166" s="170">
        <f>IFERROR((AP166-AJ166)/AJ166,0)</f>
        <v>0</v>
      </c>
      <c r="AR166" s="167">
        <f t="shared" ref="AR166:AR187" si="138">R166+X166+AD166+AJ166+AP166</f>
        <v>0</v>
      </c>
      <c r="AS166" s="168">
        <f t="shared" ref="AS166:AS187" si="139">IFERROR((AP166/R166)^(1/4)-1,0)</f>
        <v>0</v>
      </c>
    </row>
    <row r="167" spans="2:45" outlineLevel="1" x14ac:dyDescent="0.35">
      <c r="B167" s="237" t="s">
        <v>76</v>
      </c>
      <c r="C167" s="64" t="s">
        <v>114</v>
      </c>
      <c r="D167" s="85"/>
      <c r="E167" s="70"/>
      <c r="F167" s="170">
        <f t="shared" si="132"/>
        <v>0</v>
      </c>
      <c r="G167" s="70"/>
      <c r="H167" s="170">
        <f t="shared" ref="H167:H187" si="140">IFERROR((G167-E167)/E167,0)</f>
        <v>0</v>
      </c>
      <c r="I167" s="70"/>
      <c r="J167" s="170">
        <f t="shared" ref="J167:J187" si="141">IFERROR((I167-G167)/G167,0)</f>
        <v>0</v>
      </c>
      <c r="K167" s="70"/>
      <c r="L167" s="170">
        <f t="shared" si="133"/>
        <v>0</v>
      </c>
      <c r="M167" s="167">
        <f t="shared" si="134"/>
        <v>0</v>
      </c>
      <c r="N167" s="168">
        <f t="shared" si="135"/>
        <v>0</v>
      </c>
      <c r="P167" s="172">
        <f>'Μέση ετήσια κατανάλωση'!$F130*Πελάτες!U163</f>
        <v>766.6</v>
      </c>
      <c r="Q167" s="6"/>
      <c r="R167" s="140">
        <f t="shared" ref="R167:R187" si="142">P167+Q167</f>
        <v>766.6</v>
      </c>
      <c r="S167" s="185">
        <f t="shared" si="136"/>
        <v>0</v>
      </c>
      <c r="T167" s="172">
        <f>'Μέση ετήσια κατανάλωση'!$F130*Πελάτες!X163</f>
        <v>3066.4</v>
      </c>
      <c r="U167" s="140">
        <f>'Μέση ετήσια κατανάλωση'!$G130*(Πελάτες!V163-Πελάτες!$P163)</f>
        <v>3833</v>
      </c>
      <c r="V167" s="140">
        <f t="shared" ref="V167:V187" si="143">T167+U167</f>
        <v>6899.4</v>
      </c>
      <c r="W167" s="6"/>
      <c r="X167" s="140">
        <f t="shared" ref="X167:X187" si="144">V167+W167</f>
        <v>6899.4</v>
      </c>
      <c r="Y167" s="170">
        <f t="shared" si="137"/>
        <v>7.9999999999999991</v>
      </c>
      <c r="Z167" s="172">
        <f>'Μέση ετήσια κατανάλωση'!$F130*Πελάτες!AA163</f>
        <v>1533.2</v>
      </c>
      <c r="AA167" s="140">
        <f>'Μέση ετήσια κατανάλωση'!$G130*(Πελάτες!Y163-Πελάτες!$P163)</f>
        <v>19165</v>
      </c>
      <c r="AB167" s="140">
        <f t="shared" ref="AB167:AB187" si="145">Z167+AA167</f>
        <v>20698.2</v>
      </c>
      <c r="AC167" s="6"/>
      <c r="AD167" s="140">
        <f t="shared" ref="AD167:AD187" si="146">AB167+AC167</f>
        <v>20698.2</v>
      </c>
      <c r="AE167" s="170">
        <f t="shared" ref="AE167:AE187" si="147">IFERROR((AD167-X167)/X167,0)</f>
        <v>2.0000000000000004</v>
      </c>
      <c r="AF167" s="172">
        <f>'Μέση ετήσια κατανάλωση'!$F130*Πελάτες!AD163</f>
        <v>1533.2</v>
      </c>
      <c r="AG167" s="140">
        <f>'Μέση ετήσια κατανάλωση'!$G130*(Πελάτες!AB163-Πελάτες!$P163)</f>
        <v>26831</v>
      </c>
      <c r="AH167" s="140">
        <f t="shared" ref="AH167:AH187" si="148">AF167+AG167</f>
        <v>28364.2</v>
      </c>
      <c r="AI167" s="6"/>
      <c r="AJ167" s="140">
        <f t="shared" ref="AJ167:AJ187" si="149">AH167+AI167</f>
        <v>28364.2</v>
      </c>
      <c r="AK167" s="170">
        <f t="shared" ref="AK167:AK187" si="150">IFERROR((AJ167-AD167)/AD167,0)</f>
        <v>0.37037037037037035</v>
      </c>
      <c r="AL167" s="172">
        <f>'Μέση ετήσια κατανάλωση'!$F130*Πελάτες!AG163</f>
        <v>1533.2</v>
      </c>
      <c r="AM167" s="140">
        <f>'Μέση ετήσια κατανάλωση'!$G130*(Πελάτες!AE163-Πελάτες!$P163)</f>
        <v>34497</v>
      </c>
      <c r="AN167" s="140">
        <f t="shared" ref="AN167:AN187" si="151">AL167+AM167</f>
        <v>36030.199999999997</v>
      </c>
      <c r="AO167" s="6"/>
      <c r="AP167" s="140">
        <f t="shared" ref="AP167:AP187" si="152">AN167+AO167</f>
        <v>36030.199999999997</v>
      </c>
      <c r="AQ167" s="170">
        <f t="shared" ref="AQ167:AQ187" si="153">IFERROR((AP167-AJ167)/AJ167,0)</f>
        <v>0.27027027027027012</v>
      </c>
      <c r="AR167" s="167">
        <f t="shared" si="138"/>
        <v>92758.6</v>
      </c>
      <c r="AS167" s="168">
        <f t="shared" si="139"/>
        <v>1.6183304986958853</v>
      </c>
    </row>
    <row r="168" spans="2:45" outlineLevel="1" x14ac:dyDescent="0.35">
      <c r="B168" s="237" t="s">
        <v>77</v>
      </c>
      <c r="C168" s="64" t="s">
        <v>114</v>
      </c>
      <c r="D168" s="85"/>
      <c r="E168" s="70"/>
      <c r="F168" s="170">
        <f t="shared" si="132"/>
        <v>0</v>
      </c>
      <c r="G168" s="70"/>
      <c r="H168" s="170">
        <f t="shared" si="140"/>
        <v>0</v>
      </c>
      <c r="I168" s="70"/>
      <c r="J168" s="170">
        <f t="shared" si="141"/>
        <v>0</v>
      </c>
      <c r="K168" s="70"/>
      <c r="L168" s="170">
        <f t="shared" si="133"/>
        <v>0</v>
      </c>
      <c r="M168" s="167">
        <f t="shared" si="134"/>
        <v>0</v>
      </c>
      <c r="N168" s="168">
        <f t="shared" si="135"/>
        <v>0</v>
      </c>
      <c r="P168" s="172">
        <f>'Μέση ετήσια κατανάλωση'!$F131*Πελάτες!U164</f>
        <v>0</v>
      </c>
      <c r="Q168" s="6"/>
      <c r="R168" s="140">
        <f t="shared" si="142"/>
        <v>0</v>
      </c>
      <c r="S168" s="185">
        <f t="shared" si="136"/>
        <v>0</v>
      </c>
      <c r="T168" s="172">
        <f>'Μέση ετήσια κατανάλωση'!$F131*Πελάτες!X164</f>
        <v>0</v>
      </c>
      <c r="U168" s="140">
        <f>'Μέση ετήσια κατανάλωση'!$G131*(Πελάτες!V164-Πελάτες!$P164)</f>
        <v>0</v>
      </c>
      <c r="V168" s="140">
        <f t="shared" si="143"/>
        <v>0</v>
      </c>
      <c r="W168" s="6"/>
      <c r="X168" s="140">
        <f t="shared" si="144"/>
        <v>0</v>
      </c>
      <c r="Y168" s="170">
        <f t="shared" si="137"/>
        <v>0</v>
      </c>
      <c r="Z168" s="172">
        <f>'Μέση ετήσια κατανάλωση'!$F131*Πελάτες!AA164</f>
        <v>0</v>
      </c>
      <c r="AA168" s="140">
        <f>'Μέση ετήσια κατανάλωση'!$G131*(Πελάτες!Y164-Πελάτες!$P164)</f>
        <v>0</v>
      </c>
      <c r="AB168" s="140">
        <f t="shared" si="145"/>
        <v>0</v>
      </c>
      <c r="AC168" s="6"/>
      <c r="AD168" s="140">
        <f t="shared" si="146"/>
        <v>0</v>
      </c>
      <c r="AE168" s="170">
        <f t="shared" si="147"/>
        <v>0</v>
      </c>
      <c r="AF168" s="172">
        <f>'Μέση ετήσια κατανάλωση'!$F131*Πελάτες!AD164</f>
        <v>0</v>
      </c>
      <c r="AG168" s="140">
        <f>'Μέση ετήσια κατανάλωση'!$G131*(Πελάτες!AB164-Πελάτες!$P164)</f>
        <v>0</v>
      </c>
      <c r="AH168" s="140">
        <f t="shared" si="148"/>
        <v>0</v>
      </c>
      <c r="AI168" s="6"/>
      <c r="AJ168" s="140">
        <f t="shared" si="149"/>
        <v>0</v>
      </c>
      <c r="AK168" s="170">
        <f t="shared" si="150"/>
        <v>0</v>
      </c>
      <c r="AL168" s="172">
        <f>'Μέση ετήσια κατανάλωση'!$F131*Πελάτες!AG164</f>
        <v>0</v>
      </c>
      <c r="AM168" s="140">
        <f>'Μέση ετήσια κατανάλωση'!$G131*(Πελάτες!AE164-Πελάτες!$P164)</f>
        <v>0</v>
      </c>
      <c r="AN168" s="140">
        <f t="shared" si="151"/>
        <v>0</v>
      </c>
      <c r="AO168" s="6"/>
      <c r="AP168" s="140">
        <f t="shared" si="152"/>
        <v>0</v>
      </c>
      <c r="AQ168" s="170">
        <f t="shared" si="153"/>
        <v>0</v>
      </c>
      <c r="AR168" s="167">
        <f t="shared" si="138"/>
        <v>0</v>
      </c>
      <c r="AS168" s="168">
        <f t="shared" si="139"/>
        <v>0</v>
      </c>
    </row>
    <row r="169" spans="2:45" outlineLevel="1" x14ac:dyDescent="0.35">
      <c r="B169" s="237" t="s">
        <v>78</v>
      </c>
      <c r="C169" s="64" t="s">
        <v>114</v>
      </c>
      <c r="D169" s="85"/>
      <c r="E169" s="70"/>
      <c r="F169" s="170">
        <f t="shared" si="132"/>
        <v>0</v>
      </c>
      <c r="G169" s="70"/>
      <c r="H169" s="170">
        <f t="shared" si="140"/>
        <v>0</v>
      </c>
      <c r="I169" s="70"/>
      <c r="J169" s="170">
        <f t="shared" si="141"/>
        <v>0</v>
      </c>
      <c r="K169" s="70"/>
      <c r="L169" s="170">
        <f t="shared" si="133"/>
        <v>0</v>
      </c>
      <c r="M169" s="167">
        <f t="shared" si="134"/>
        <v>0</v>
      </c>
      <c r="N169" s="168">
        <f t="shared" si="135"/>
        <v>0</v>
      </c>
      <c r="P169" s="172">
        <f>'Μέση ετήσια κατανάλωση'!$F132*Πελάτες!U165</f>
        <v>0</v>
      </c>
      <c r="Q169" s="6"/>
      <c r="R169" s="140">
        <f t="shared" si="142"/>
        <v>0</v>
      </c>
      <c r="S169" s="185">
        <f t="shared" si="136"/>
        <v>0</v>
      </c>
      <c r="T169" s="172">
        <f>'Μέση ετήσια κατανάλωση'!$F132*Πελάτες!X165</f>
        <v>0</v>
      </c>
      <c r="U169" s="140">
        <f>'Μέση ετήσια κατανάλωση'!$G132*(Πελάτες!V165-Πελάτες!$P165)</f>
        <v>0</v>
      </c>
      <c r="V169" s="140">
        <f t="shared" si="143"/>
        <v>0</v>
      </c>
      <c r="W169" s="6"/>
      <c r="X169" s="140">
        <f t="shared" si="144"/>
        <v>0</v>
      </c>
      <c r="Y169" s="170">
        <f t="shared" si="137"/>
        <v>0</v>
      </c>
      <c r="Z169" s="172">
        <f>'Μέση ετήσια κατανάλωση'!$F132*Πελάτες!AA165</f>
        <v>0</v>
      </c>
      <c r="AA169" s="140">
        <f>'Μέση ετήσια κατανάλωση'!$G132*(Πελάτες!Y165-Πελάτες!$P165)</f>
        <v>0</v>
      </c>
      <c r="AB169" s="140">
        <f t="shared" si="145"/>
        <v>0</v>
      </c>
      <c r="AC169" s="6"/>
      <c r="AD169" s="140">
        <f t="shared" si="146"/>
        <v>0</v>
      </c>
      <c r="AE169" s="170">
        <f t="shared" si="147"/>
        <v>0</v>
      </c>
      <c r="AF169" s="172">
        <f>'Μέση ετήσια κατανάλωση'!$F132*Πελάτες!AD165</f>
        <v>0</v>
      </c>
      <c r="AG169" s="140">
        <f>'Μέση ετήσια κατανάλωση'!$G132*(Πελάτες!AB165-Πελάτες!$P165)</f>
        <v>0</v>
      </c>
      <c r="AH169" s="140">
        <f t="shared" si="148"/>
        <v>0</v>
      </c>
      <c r="AI169" s="6"/>
      <c r="AJ169" s="140">
        <f t="shared" si="149"/>
        <v>0</v>
      </c>
      <c r="AK169" s="170">
        <f t="shared" si="150"/>
        <v>0</v>
      </c>
      <c r="AL169" s="172">
        <f>'Μέση ετήσια κατανάλωση'!$F132*Πελάτες!AG165</f>
        <v>0</v>
      </c>
      <c r="AM169" s="140">
        <f>'Μέση ετήσια κατανάλωση'!$G132*(Πελάτες!AE165-Πελάτες!$P165)</f>
        <v>0</v>
      </c>
      <c r="AN169" s="140">
        <f t="shared" si="151"/>
        <v>0</v>
      </c>
      <c r="AO169" s="6"/>
      <c r="AP169" s="140">
        <f t="shared" si="152"/>
        <v>0</v>
      </c>
      <c r="AQ169" s="170">
        <f t="shared" si="153"/>
        <v>0</v>
      </c>
      <c r="AR169" s="167">
        <f t="shared" si="138"/>
        <v>0</v>
      </c>
      <c r="AS169" s="168">
        <f t="shared" si="139"/>
        <v>0</v>
      </c>
    </row>
    <row r="170" spans="2:45" outlineLevel="1" x14ac:dyDescent="0.35">
      <c r="B170" s="236" t="s">
        <v>80</v>
      </c>
      <c r="C170" s="64" t="s">
        <v>114</v>
      </c>
      <c r="D170" s="85"/>
      <c r="E170" s="70"/>
      <c r="F170" s="170">
        <f t="shared" si="132"/>
        <v>0</v>
      </c>
      <c r="G170" s="70"/>
      <c r="H170" s="170">
        <f t="shared" si="140"/>
        <v>0</v>
      </c>
      <c r="I170" s="70"/>
      <c r="J170" s="170">
        <f t="shared" si="141"/>
        <v>0</v>
      </c>
      <c r="K170" s="70"/>
      <c r="L170" s="170">
        <f t="shared" si="133"/>
        <v>0</v>
      </c>
      <c r="M170" s="167">
        <f t="shared" si="134"/>
        <v>0</v>
      </c>
      <c r="N170" s="168">
        <f t="shared" si="135"/>
        <v>0</v>
      </c>
      <c r="P170" s="172">
        <f>'Μέση ετήσια κατανάλωση'!$F133*Πελάτες!U166</f>
        <v>0</v>
      </c>
      <c r="Q170" s="6"/>
      <c r="R170" s="140">
        <f t="shared" si="142"/>
        <v>0</v>
      </c>
      <c r="S170" s="185">
        <f t="shared" si="136"/>
        <v>0</v>
      </c>
      <c r="T170" s="172">
        <f>'Μέση ετήσια κατανάλωση'!$F133*Πελάτες!X166</f>
        <v>0</v>
      </c>
      <c r="U170" s="140">
        <f>'Μέση ετήσια κατανάλωση'!$G133*(Πελάτες!V166-Πελάτες!$P166)</f>
        <v>0</v>
      </c>
      <c r="V170" s="140">
        <f t="shared" si="143"/>
        <v>0</v>
      </c>
      <c r="W170" s="6"/>
      <c r="X170" s="140">
        <f t="shared" si="144"/>
        <v>0</v>
      </c>
      <c r="Y170" s="170">
        <f t="shared" si="137"/>
        <v>0</v>
      </c>
      <c r="Z170" s="172">
        <f>'Μέση ετήσια κατανάλωση'!$F133*Πελάτες!AA166</f>
        <v>0</v>
      </c>
      <c r="AA170" s="140">
        <f>'Μέση ετήσια κατανάλωση'!$G133*(Πελάτες!Y166-Πελάτες!$P166)</f>
        <v>0</v>
      </c>
      <c r="AB170" s="140">
        <f t="shared" si="145"/>
        <v>0</v>
      </c>
      <c r="AC170" s="6"/>
      <c r="AD170" s="140">
        <f t="shared" si="146"/>
        <v>0</v>
      </c>
      <c r="AE170" s="170">
        <f t="shared" si="147"/>
        <v>0</v>
      </c>
      <c r="AF170" s="172">
        <f>'Μέση ετήσια κατανάλωση'!$F133*Πελάτες!AD166</f>
        <v>0</v>
      </c>
      <c r="AG170" s="140">
        <f>'Μέση ετήσια κατανάλωση'!$G133*(Πελάτες!AB166-Πελάτες!$P166)</f>
        <v>0</v>
      </c>
      <c r="AH170" s="140">
        <f t="shared" si="148"/>
        <v>0</v>
      </c>
      <c r="AI170" s="6"/>
      <c r="AJ170" s="140">
        <f t="shared" si="149"/>
        <v>0</v>
      </c>
      <c r="AK170" s="170">
        <f t="shared" si="150"/>
        <v>0</v>
      </c>
      <c r="AL170" s="172">
        <f>'Μέση ετήσια κατανάλωση'!$F133*Πελάτες!AG166</f>
        <v>0</v>
      </c>
      <c r="AM170" s="140">
        <f>'Μέση ετήσια κατανάλωση'!$G133*(Πελάτες!AE166-Πελάτες!$P166)</f>
        <v>0</v>
      </c>
      <c r="AN170" s="140">
        <f t="shared" si="151"/>
        <v>0</v>
      </c>
      <c r="AO170" s="6"/>
      <c r="AP170" s="140">
        <f t="shared" si="152"/>
        <v>0</v>
      </c>
      <c r="AQ170" s="170">
        <f t="shared" si="153"/>
        <v>0</v>
      </c>
      <c r="AR170" s="167">
        <f t="shared" si="138"/>
        <v>0</v>
      </c>
      <c r="AS170" s="168">
        <f t="shared" si="139"/>
        <v>0</v>
      </c>
    </row>
    <row r="171" spans="2:45" outlineLevel="1" x14ac:dyDescent="0.35">
      <c r="B171" s="237" t="s">
        <v>81</v>
      </c>
      <c r="C171" s="64" t="s">
        <v>114</v>
      </c>
      <c r="D171" s="85"/>
      <c r="E171" s="70"/>
      <c r="F171" s="170">
        <f t="shared" si="132"/>
        <v>0</v>
      </c>
      <c r="G171" s="70"/>
      <c r="H171" s="170">
        <f t="shared" si="140"/>
        <v>0</v>
      </c>
      <c r="I171" s="70"/>
      <c r="J171" s="170">
        <f t="shared" si="141"/>
        <v>0</v>
      </c>
      <c r="K171" s="70"/>
      <c r="L171" s="170">
        <f t="shared" si="133"/>
        <v>0</v>
      </c>
      <c r="M171" s="167">
        <f t="shared" si="134"/>
        <v>0</v>
      </c>
      <c r="N171" s="168">
        <f t="shared" si="135"/>
        <v>0</v>
      </c>
      <c r="P171" s="172">
        <f>'Μέση ετήσια κατανάλωση'!$F134*Πελάτες!U167</f>
        <v>0</v>
      </c>
      <c r="Q171" s="6"/>
      <c r="R171" s="140">
        <f t="shared" si="142"/>
        <v>0</v>
      </c>
      <c r="S171" s="185">
        <f t="shared" si="136"/>
        <v>0</v>
      </c>
      <c r="T171" s="172">
        <f>'Μέση ετήσια κατανάλωση'!$F134*Πελάτες!X167</f>
        <v>766.6</v>
      </c>
      <c r="U171" s="140">
        <f>'Μέση ετήσια κατανάλωση'!$G134*(Πελάτες!V167-Πελάτες!$P167)</f>
        <v>0</v>
      </c>
      <c r="V171" s="140">
        <f t="shared" si="143"/>
        <v>766.6</v>
      </c>
      <c r="W171" s="6"/>
      <c r="X171" s="140">
        <f t="shared" si="144"/>
        <v>766.6</v>
      </c>
      <c r="Y171" s="170">
        <f t="shared" si="137"/>
        <v>0</v>
      </c>
      <c r="Z171" s="172">
        <f>'Μέση ετήσια κατανάλωση'!$F134*Πελάτες!AA167</f>
        <v>0</v>
      </c>
      <c r="AA171" s="140">
        <f>'Μέση ετήσια κατανάλωση'!$G134*(Πελάτες!Y167-Πελάτες!$P167)</f>
        <v>3833</v>
      </c>
      <c r="AB171" s="140">
        <f t="shared" si="145"/>
        <v>3833</v>
      </c>
      <c r="AC171" s="6"/>
      <c r="AD171" s="140">
        <f t="shared" si="146"/>
        <v>3833</v>
      </c>
      <c r="AE171" s="170">
        <f t="shared" si="147"/>
        <v>4</v>
      </c>
      <c r="AF171" s="172">
        <f>'Μέση ετήσια κατανάλωση'!$F134*Πελάτες!AD167</f>
        <v>0</v>
      </c>
      <c r="AG171" s="140">
        <f>'Μέση ετήσια κατανάλωση'!$G134*(Πελάτες!AB167-Πελάτες!$P167)</f>
        <v>3833</v>
      </c>
      <c r="AH171" s="140">
        <f t="shared" si="148"/>
        <v>3833</v>
      </c>
      <c r="AI171" s="6"/>
      <c r="AJ171" s="140">
        <f t="shared" si="149"/>
        <v>3833</v>
      </c>
      <c r="AK171" s="170">
        <f t="shared" si="150"/>
        <v>0</v>
      </c>
      <c r="AL171" s="172">
        <f>'Μέση ετήσια κατανάλωση'!$F134*Πελάτες!AG167</f>
        <v>0</v>
      </c>
      <c r="AM171" s="140">
        <f>'Μέση ετήσια κατανάλωση'!$G134*(Πελάτες!AE167-Πελάτες!$P167)</f>
        <v>3833</v>
      </c>
      <c r="AN171" s="140">
        <f t="shared" si="151"/>
        <v>3833</v>
      </c>
      <c r="AO171" s="6"/>
      <c r="AP171" s="140">
        <f t="shared" si="152"/>
        <v>3833</v>
      </c>
      <c r="AQ171" s="170">
        <f t="shared" si="153"/>
        <v>0</v>
      </c>
      <c r="AR171" s="167">
        <f t="shared" si="138"/>
        <v>12265.6</v>
      </c>
      <c r="AS171" s="168">
        <f t="shared" si="139"/>
        <v>0</v>
      </c>
    </row>
    <row r="172" spans="2:45" outlineLevel="1" x14ac:dyDescent="0.35">
      <c r="B172" s="236" t="s">
        <v>82</v>
      </c>
      <c r="C172" s="64" t="s">
        <v>114</v>
      </c>
      <c r="D172" s="85"/>
      <c r="E172" s="70"/>
      <c r="F172" s="170">
        <f t="shared" si="132"/>
        <v>0</v>
      </c>
      <c r="G172" s="70"/>
      <c r="H172" s="170">
        <f t="shared" si="140"/>
        <v>0</v>
      </c>
      <c r="I172" s="70"/>
      <c r="J172" s="170">
        <f t="shared" si="141"/>
        <v>0</v>
      </c>
      <c r="K172" s="70"/>
      <c r="L172" s="170">
        <f t="shared" si="133"/>
        <v>0</v>
      </c>
      <c r="M172" s="167">
        <f t="shared" si="134"/>
        <v>0</v>
      </c>
      <c r="N172" s="168">
        <f t="shared" si="135"/>
        <v>0</v>
      </c>
      <c r="P172" s="172">
        <f>'Μέση ετήσια κατανάλωση'!$F135*Πελάτες!U168</f>
        <v>0</v>
      </c>
      <c r="Q172" s="6"/>
      <c r="R172" s="140">
        <f t="shared" si="142"/>
        <v>0</v>
      </c>
      <c r="S172" s="185">
        <f t="shared" si="136"/>
        <v>0</v>
      </c>
      <c r="T172" s="172">
        <f>'Μέση ετήσια κατανάλωση'!$F135*Πελάτες!X168</f>
        <v>0</v>
      </c>
      <c r="U172" s="140">
        <f>'Μέση ετήσια κατανάλωση'!$G135*(Πελάτες!V168-Πελάτες!$P168)</f>
        <v>0</v>
      </c>
      <c r="V172" s="140">
        <f t="shared" si="143"/>
        <v>0</v>
      </c>
      <c r="W172" s="6"/>
      <c r="X172" s="140">
        <f t="shared" si="144"/>
        <v>0</v>
      </c>
      <c r="Y172" s="170">
        <f t="shared" si="137"/>
        <v>0</v>
      </c>
      <c r="Z172" s="172">
        <f>'Μέση ετήσια κατανάλωση'!$F135*Πελάτες!AA168</f>
        <v>0</v>
      </c>
      <c r="AA172" s="140">
        <f>'Μέση ετήσια κατανάλωση'!$G135*(Πελάτες!Y168-Πελάτες!$P168)</f>
        <v>0</v>
      </c>
      <c r="AB172" s="140">
        <f t="shared" si="145"/>
        <v>0</v>
      </c>
      <c r="AC172" s="6"/>
      <c r="AD172" s="140">
        <f t="shared" si="146"/>
        <v>0</v>
      </c>
      <c r="AE172" s="170">
        <f t="shared" si="147"/>
        <v>0</v>
      </c>
      <c r="AF172" s="172">
        <f>'Μέση ετήσια κατανάλωση'!$F135*Πελάτες!AD168</f>
        <v>0</v>
      </c>
      <c r="AG172" s="140">
        <f>'Μέση ετήσια κατανάλωση'!$G135*(Πελάτες!AB168-Πελάτες!$P168)</f>
        <v>0</v>
      </c>
      <c r="AH172" s="140">
        <f t="shared" si="148"/>
        <v>0</v>
      </c>
      <c r="AI172" s="6"/>
      <c r="AJ172" s="140">
        <f t="shared" si="149"/>
        <v>0</v>
      </c>
      <c r="AK172" s="170">
        <f t="shared" si="150"/>
        <v>0</v>
      </c>
      <c r="AL172" s="172">
        <f>'Μέση ετήσια κατανάλωση'!$F135*Πελάτες!AG168</f>
        <v>0</v>
      </c>
      <c r="AM172" s="140">
        <f>'Μέση ετήσια κατανάλωση'!$G135*(Πελάτες!AE168-Πελάτες!$P168)</f>
        <v>0</v>
      </c>
      <c r="AN172" s="140">
        <f t="shared" si="151"/>
        <v>0</v>
      </c>
      <c r="AO172" s="6"/>
      <c r="AP172" s="140">
        <f t="shared" si="152"/>
        <v>0</v>
      </c>
      <c r="AQ172" s="170">
        <f t="shared" si="153"/>
        <v>0</v>
      </c>
      <c r="AR172" s="167">
        <f t="shared" si="138"/>
        <v>0</v>
      </c>
      <c r="AS172" s="168">
        <f t="shared" si="139"/>
        <v>0</v>
      </c>
    </row>
    <row r="173" spans="2:45" outlineLevel="1" x14ac:dyDescent="0.35">
      <c r="B173" s="237" t="s">
        <v>83</v>
      </c>
      <c r="C173" s="64" t="s">
        <v>114</v>
      </c>
      <c r="D173" s="85"/>
      <c r="E173" s="70"/>
      <c r="F173" s="170">
        <f t="shared" si="132"/>
        <v>0</v>
      </c>
      <c r="G173" s="70"/>
      <c r="H173" s="170">
        <f t="shared" si="140"/>
        <v>0</v>
      </c>
      <c r="I173" s="70"/>
      <c r="J173" s="170">
        <f t="shared" si="141"/>
        <v>0</v>
      </c>
      <c r="K173" s="70"/>
      <c r="L173" s="170">
        <f t="shared" si="133"/>
        <v>0</v>
      </c>
      <c r="M173" s="167">
        <f t="shared" si="134"/>
        <v>0</v>
      </c>
      <c r="N173" s="168">
        <f t="shared" si="135"/>
        <v>0</v>
      </c>
      <c r="P173" s="172">
        <f>'Μέση ετήσια κατανάλωση'!$F136*Πελάτες!U169</f>
        <v>0</v>
      </c>
      <c r="Q173" s="6"/>
      <c r="R173" s="140">
        <f t="shared" si="142"/>
        <v>0</v>
      </c>
      <c r="S173" s="185">
        <f t="shared" si="136"/>
        <v>0</v>
      </c>
      <c r="T173" s="172">
        <f>'Μέση ετήσια κατανάλωση'!$F136*Πελάτες!X169</f>
        <v>766.6</v>
      </c>
      <c r="U173" s="140">
        <f>'Μέση ετήσια κατανάλωση'!$G136*(Πελάτες!V169-Πελάτες!$P169)</f>
        <v>0</v>
      </c>
      <c r="V173" s="140">
        <f t="shared" si="143"/>
        <v>766.6</v>
      </c>
      <c r="W173" s="6"/>
      <c r="X173" s="140">
        <f t="shared" si="144"/>
        <v>766.6</v>
      </c>
      <c r="Y173" s="170">
        <f t="shared" si="137"/>
        <v>0</v>
      </c>
      <c r="Z173" s="172">
        <f>'Μέση ετήσια κατανάλωση'!$F136*Πελάτες!AA169</f>
        <v>766.6</v>
      </c>
      <c r="AA173" s="140">
        <f>'Μέση ετήσια κατανάλωση'!$G136*(Πελάτες!Y169-Πελάτες!$P169)</f>
        <v>3833</v>
      </c>
      <c r="AB173" s="140">
        <f t="shared" si="145"/>
        <v>4599.6000000000004</v>
      </c>
      <c r="AC173" s="6"/>
      <c r="AD173" s="140">
        <f t="shared" si="146"/>
        <v>4599.6000000000004</v>
      </c>
      <c r="AE173" s="170">
        <f t="shared" si="147"/>
        <v>5.0000000000000009</v>
      </c>
      <c r="AF173" s="172">
        <f>'Μέση ετήσια κατανάλωση'!$F136*Πελάτες!AD169</f>
        <v>766.6</v>
      </c>
      <c r="AG173" s="140">
        <f>'Μέση ετήσια κατανάλωση'!$G136*(Πελάτες!AB169-Πελάτες!$P169)</f>
        <v>7666</v>
      </c>
      <c r="AH173" s="140">
        <f t="shared" si="148"/>
        <v>8432.6</v>
      </c>
      <c r="AI173" s="6"/>
      <c r="AJ173" s="140">
        <f t="shared" si="149"/>
        <v>8432.6</v>
      </c>
      <c r="AK173" s="170">
        <f t="shared" si="150"/>
        <v>0.83333333333333326</v>
      </c>
      <c r="AL173" s="172">
        <f>'Μέση ετήσια κατανάλωση'!$F136*Πελάτες!AG169</f>
        <v>766.6</v>
      </c>
      <c r="AM173" s="140">
        <f>'Μέση ετήσια κατανάλωση'!$G136*(Πελάτες!AE169-Πελάτες!$P169)</f>
        <v>11499</v>
      </c>
      <c r="AN173" s="140">
        <f t="shared" si="151"/>
        <v>12265.6</v>
      </c>
      <c r="AO173" s="6"/>
      <c r="AP173" s="140">
        <f t="shared" si="152"/>
        <v>12265.6</v>
      </c>
      <c r="AQ173" s="170">
        <f t="shared" si="153"/>
        <v>0.45454545454545453</v>
      </c>
      <c r="AR173" s="167">
        <f t="shared" si="138"/>
        <v>26064.400000000001</v>
      </c>
      <c r="AS173" s="168">
        <f t="shared" si="139"/>
        <v>0</v>
      </c>
    </row>
    <row r="174" spans="2:45" outlineLevel="1" x14ac:dyDescent="0.35">
      <c r="B174" s="237" t="s">
        <v>84</v>
      </c>
      <c r="C174" s="64" t="s">
        <v>114</v>
      </c>
      <c r="D174" s="85"/>
      <c r="E174" s="70"/>
      <c r="F174" s="170">
        <f t="shared" si="132"/>
        <v>0</v>
      </c>
      <c r="G174" s="70"/>
      <c r="H174" s="170">
        <f t="shared" si="140"/>
        <v>0</v>
      </c>
      <c r="I174" s="70"/>
      <c r="J174" s="170">
        <f t="shared" si="141"/>
        <v>0</v>
      </c>
      <c r="K174" s="70"/>
      <c r="L174" s="170">
        <f t="shared" si="133"/>
        <v>0</v>
      </c>
      <c r="M174" s="167">
        <f t="shared" si="134"/>
        <v>0</v>
      </c>
      <c r="N174" s="168">
        <f t="shared" si="135"/>
        <v>0</v>
      </c>
      <c r="P174" s="172">
        <f>'Μέση ετήσια κατανάλωση'!$F137*Πελάτες!U170</f>
        <v>0</v>
      </c>
      <c r="Q174" s="6"/>
      <c r="R174" s="140">
        <f t="shared" si="142"/>
        <v>0</v>
      </c>
      <c r="S174" s="185">
        <f t="shared" si="136"/>
        <v>0</v>
      </c>
      <c r="T174" s="172">
        <f>'Μέση ετήσια κατανάλωση'!$F137*Πελάτες!X170</f>
        <v>0</v>
      </c>
      <c r="U174" s="140">
        <f>'Μέση ετήσια κατανάλωση'!$G137*(Πελάτες!V170-Πελάτες!$P170)</f>
        <v>0</v>
      </c>
      <c r="V174" s="140">
        <f t="shared" si="143"/>
        <v>0</v>
      </c>
      <c r="W174" s="6"/>
      <c r="X174" s="140">
        <f t="shared" si="144"/>
        <v>0</v>
      </c>
      <c r="Y174" s="170">
        <f t="shared" si="137"/>
        <v>0</v>
      </c>
      <c r="Z174" s="172">
        <f>'Μέση ετήσια κατανάλωση'!$F137*Πελάτες!AA170</f>
        <v>0</v>
      </c>
      <c r="AA174" s="140">
        <f>'Μέση ετήσια κατανάλωση'!$G137*(Πελάτες!Y170-Πελάτες!$P170)</f>
        <v>0</v>
      </c>
      <c r="AB174" s="140">
        <f t="shared" si="145"/>
        <v>0</v>
      </c>
      <c r="AC174" s="6"/>
      <c r="AD174" s="140">
        <f t="shared" si="146"/>
        <v>0</v>
      </c>
      <c r="AE174" s="170">
        <f t="shared" si="147"/>
        <v>0</v>
      </c>
      <c r="AF174" s="172">
        <f>'Μέση ετήσια κατανάλωση'!$F137*Πελάτες!AD170</f>
        <v>0</v>
      </c>
      <c r="AG174" s="140">
        <f>'Μέση ετήσια κατανάλωση'!$G137*(Πελάτες!AB170-Πελάτες!$P170)</f>
        <v>0</v>
      </c>
      <c r="AH174" s="140">
        <f t="shared" si="148"/>
        <v>0</v>
      </c>
      <c r="AI174" s="6"/>
      <c r="AJ174" s="140">
        <f t="shared" si="149"/>
        <v>0</v>
      </c>
      <c r="AK174" s="170">
        <f t="shared" si="150"/>
        <v>0</v>
      </c>
      <c r="AL174" s="172">
        <f>'Μέση ετήσια κατανάλωση'!$F137*Πελάτες!AG170</f>
        <v>0</v>
      </c>
      <c r="AM174" s="140">
        <f>'Μέση ετήσια κατανάλωση'!$G137*(Πελάτες!AE170-Πελάτες!$P170)</f>
        <v>0</v>
      </c>
      <c r="AN174" s="140">
        <f t="shared" si="151"/>
        <v>0</v>
      </c>
      <c r="AO174" s="6"/>
      <c r="AP174" s="140">
        <f t="shared" si="152"/>
        <v>0</v>
      </c>
      <c r="AQ174" s="170">
        <f t="shared" si="153"/>
        <v>0</v>
      </c>
      <c r="AR174" s="167">
        <f t="shared" si="138"/>
        <v>0</v>
      </c>
      <c r="AS174" s="168">
        <f t="shared" si="139"/>
        <v>0</v>
      </c>
    </row>
    <row r="175" spans="2:45" outlineLevel="1" x14ac:dyDescent="0.35">
      <c r="B175" s="237" t="s">
        <v>85</v>
      </c>
      <c r="C175" s="64" t="s">
        <v>114</v>
      </c>
      <c r="D175" s="85"/>
      <c r="E175" s="70"/>
      <c r="F175" s="170">
        <f t="shared" si="132"/>
        <v>0</v>
      </c>
      <c r="G175" s="70"/>
      <c r="H175" s="170">
        <f t="shared" si="140"/>
        <v>0</v>
      </c>
      <c r="I175" s="70"/>
      <c r="J175" s="170">
        <f t="shared" si="141"/>
        <v>0</v>
      </c>
      <c r="K175" s="70"/>
      <c r="L175" s="170">
        <f t="shared" si="133"/>
        <v>0</v>
      </c>
      <c r="M175" s="167">
        <f t="shared" si="134"/>
        <v>0</v>
      </c>
      <c r="N175" s="168">
        <f t="shared" si="135"/>
        <v>0</v>
      </c>
      <c r="P175" s="172">
        <f>'Μέση ετήσια κατανάλωση'!$F138*Πελάτες!U171</f>
        <v>0</v>
      </c>
      <c r="Q175" s="6"/>
      <c r="R175" s="140">
        <f t="shared" si="142"/>
        <v>0</v>
      </c>
      <c r="S175" s="185">
        <f t="shared" si="136"/>
        <v>0</v>
      </c>
      <c r="T175" s="172">
        <f>'Μέση ετήσια κατανάλωση'!$F138*Πελάτες!X171</f>
        <v>0</v>
      </c>
      <c r="U175" s="140">
        <f>'Μέση ετήσια κατανάλωση'!$G138*(Πελάτες!V171-Πελάτες!$P171)</f>
        <v>0</v>
      </c>
      <c r="V175" s="140">
        <f t="shared" si="143"/>
        <v>0</v>
      </c>
      <c r="W175" s="6"/>
      <c r="X175" s="140">
        <f t="shared" si="144"/>
        <v>0</v>
      </c>
      <c r="Y175" s="170">
        <f t="shared" si="137"/>
        <v>0</v>
      </c>
      <c r="Z175" s="172">
        <f>'Μέση ετήσια κατανάλωση'!$F138*Πελάτες!AA171</f>
        <v>0</v>
      </c>
      <c r="AA175" s="140">
        <f>'Μέση ετήσια κατανάλωση'!$G138*(Πελάτες!Y171-Πελάτες!$P171)</f>
        <v>0</v>
      </c>
      <c r="AB175" s="140">
        <f t="shared" si="145"/>
        <v>0</v>
      </c>
      <c r="AC175" s="6"/>
      <c r="AD175" s="140">
        <f t="shared" si="146"/>
        <v>0</v>
      </c>
      <c r="AE175" s="170">
        <f t="shared" si="147"/>
        <v>0</v>
      </c>
      <c r="AF175" s="172">
        <f>'Μέση ετήσια κατανάλωση'!$F138*Πελάτες!AD171</f>
        <v>0</v>
      </c>
      <c r="AG175" s="140">
        <f>'Μέση ετήσια κατανάλωση'!$G138*(Πελάτες!AB171-Πελάτες!$P171)</f>
        <v>0</v>
      </c>
      <c r="AH175" s="140">
        <f t="shared" si="148"/>
        <v>0</v>
      </c>
      <c r="AI175" s="6"/>
      <c r="AJ175" s="140">
        <f t="shared" si="149"/>
        <v>0</v>
      </c>
      <c r="AK175" s="170">
        <f t="shared" si="150"/>
        <v>0</v>
      </c>
      <c r="AL175" s="172">
        <f>'Μέση ετήσια κατανάλωση'!$F138*Πελάτες!AG171</f>
        <v>0</v>
      </c>
      <c r="AM175" s="140">
        <f>'Μέση ετήσια κατανάλωση'!$G138*(Πελάτες!AE171-Πελάτες!$P171)</f>
        <v>0</v>
      </c>
      <c r="AN175" s="140">
        <f t="shared" si="151"/>
        <v>0</v>
      </c>
      <c r="AO175" s="6"/>
      <c r="AP175" s="140">
        <f t="shared" si="152"/>
        <v>0</v>
      </c>
      <c r="AQ175" s="170">
        <f t="shared" si="153"/>
        <v>0</v>
      </c>
      <c r="AR175" s="167">
        <f t="shared" si="138"/>
        <v>0</v>
      </c>
      <c r="AS175" s="168">
        <f t="shared" si="139"/>
        <v>0</v>
      </c>
    </row>
    <row r="176" spans="2:45" outlineLevel="1" x14ac:dyDescent="0.35">
      <c r="B176" s="236" t="s">
        <v>86</v>
      </c>
      <c r="C176" s="64" t="s">
        <v>114</v>
      </c>
      <c r="D176" s="85"/>
      <c r="E176" s="70"/>
      <c r="F176" s="170">
        <f t="shared" si="132"/>
        <v>0</v>
      </c>
      <c r="G176" s="70"/>
      <c r="H176" s="170">
        <f t="shared" si="140"/>
        <v>0</v>
      </c>
      <c r="I176" s="70"/>
      <c r="J176" s="170">
        <f t="shared" si="141"/>
        <v>0</v>
      </c>
      <c r="K176" s="70"/>
      <c r="L176" s="170">
        <f t="shared" si="133"/>
        <v>0</v>
      </c>
      <c r="M176" s="167">
        <f t="shared" si="134"/>
        <v>0</v>
      </c>
      <c r="N176" s="168">
        <f t="shared" si="135"/>
        <v>0</v>
      </c>
      <c r="P176" s="172">
        <f>'Μέση ετήσια κατανάλωση'!$F139*Πελάτες!U172</f>
        <v>0</v>
      </c>
      <c r="Q176" s="6"/>
      <c r="R176" s="140">
        <f t="shared" si="142"/>
        <v>0</v>
      </c>
      <c r="S176" s="185">
        <f t="shared" si="136"/>
        <v>0</v>
      </c>
      <c r="T176" s="172">
        <f>'Μέση ετήσια κατανάλωση'!$F139*Πελάτες!X172</f>
        <v>0</v>
      </c>
      <c r="U176" s="140">
        <f>'Μέση ετήσια κατανάλωση'!$G139*(Πελάτες!V172-Πελάτες!$P172)</f>
        <v>0</v>
      </c>
      <c r="V176" s="140">
        <f t="shared" si="143"/>
        <v>0</v>
      </c>
      <c r="W176" s="6"/>
      <c r="X176" s="140">
        <f t="shared" si="144"/>
        <v>0</v>
      </c>
      <c r="Y176" s="170">
        <f t="shared" si="137"/>
        <v>0</v>
      </c>
      <c r="Z176" s="172">
        <f>'Μέση ετήσια κατανάλωση'!$F139*Πελάτες!AA172</f>
        <v>0</v>
      </c>
      <c r="AA176" s="140">
        <f>'Μέση ετήσια κατανάλωση'!$G139*(Πελάτες!Y172-Πελάτες!$P172)</f>
        <v>0</v>
      </c>
      <c r="AB176" s="140">
        <f t="shared" si="145"/>
        <v>0</v>
      </c>
      <c r="AC176" s="6"/>
      <c r="AD176" s="140">
        <f t="shared" si="146"/>
        <v>0</v>
      </c>
      <c r="AE176" s="170">
        <f t="shared" si="147"/>
        <v>0</v>
      </c>
      <c r="AF176" s="172">
        <f>'Μέση ετήσια κατανάλωση'!$F139*Πελάτες!AD172</f>
        <v>0</v>
      </c>
      <c r="AG176" s="140">
        <f>'Μέση ετήσια κατανάλωση'!$G139*(Πελάτες!AB172-Πελάτες!$P172)</f>
        <v>0</v>
      </c>
      <c r="AH176" s="140">
        <f t="shared" si="148"/>
        <v>0</v>
      </c>
      <c r="AI176" s="6"/>
      <c r="AJ176" s="140">
        <f t="shared" si="149"/>
        <v>0</v>
      </c>
      <c r="AK176" s="170">
        <f t="shared" si="150"/>
        <v>0</v>
      </c>
      <c r="AL176" s="172">
        <f>'Μέση ετήσια κατανάλωση'!$F139*Πελάτες!AG172</f>
        <v>0</v>
      </c>
      <c r="AM176" s="140">
        <f>'Μέση ετήσια κατανάλωση'!$G139*(Πελάτες!AE172-Πελάτες!$P172)</f>
        <v>0</v>
      </c>
      <c r="AN176" s="140">
        <f t="shared" si="151"/>
        <v>0</v>
      </c>
      <c r="AO176" s="6"/>
      <c r="AP176" s="140">
        <f t="shared" si="152"/>
        <v>0</v>
      </c>
      <c r="AQ176" s="170">
        <f t="shared" si="153"/>
        <v>0</v>
      </c>
      <c r="AR176" s="167">
        <f t="shared" si="138"/>
        <v>0</v>
      </c>
      <c r="AS176" s="168">
        <f t="shared" si="139"/>
        <v>0</v>
      </c>
    </row>
    <row r="177" spans="2:45" outlineLevel="1" x14ac:dyDescent="0.35">
      <c r="B177" s="237" t="s">
        <v>87</v>
      </c>
      <c r="C177" s="64" t="s">
        <v>114</v>
      </c>
      <c r="D177" s="85"/>
      <c r="E177" s="70"/>
      <c r="F177" s="170">
        <f t="shared" si="132"/>
        <v>0</v>
      </c>
      <c r="G177" s="70"/>
      <c r="H177" s="170">
        <f t="shared" si="140"/>
        <v>0</v>
      </c>
      <c r="I177" s="70"/>
      <c r="J177" s="170">
        <f t="shared" si="141"/>
        <v>0</v>
      </c>
      <c r="K177" s="70"/>
      <c r="L177" s="170">
        <f t="shared" si="133"/>
        <v>0</v>
      </c>
      <c r="M177" s="167">
        <f t="shared" si="134"/>
        <v>0</v>
      </c>
      <c r="N177" s="168">
        <f t="shared" si="135"/>
        <v>0</v>
      </c>
      <c r="P177" s="172">
        <f>'Μέση ετήσια κατανάλωση'!$F140*Πελάτες!U173</f>
        <v>0</v>
      </c>
      <c r="Q177" s="6"/>
      <c r="R177" s="140">
        <f t="shared" si="142"/>
        <v>0</v>
      </c>
      <c r="S177" s="185">
        <f t="shared" si="136"/>
        <v>0</v>
      </c>
      <c r="T177" s="172">
        <f>'Μέση ετήσια κατανάλωση'!$F140*Πελάτες!X173</f>
        <v>0</v>
      </c>
      <c r="U177" s="140">
        <f>'Μέση ετήσια κατανάλωση'!$G140*(Πελάτες!V173-Πελάτες!$P173)</f>
        <v>0</v>
      </c>
      <c r="V177" s="140">
        <f t="shared" si="143"/>
        <v>0</v>
      </c>
      <c r="W177" s="6"/>
      <c r="X177" s="140">
        <f t="shared" si="144"/>
        <v>0</v>
      </c>
      <c r="Y177" s="170">
        <f t="shared" si="137"/>
        <v>0</v>
      </c>
      <c r="Z177" s="172">
        <f>'Μέση ετήσια κατανάλωση'!$F140*Πελάτες!AA173</f>
        <v>0</v>
      </c>
      <c r="AA177" s="140">
        <f>'Μέση ετήσια κατανάλωση'!$G140*(Πελάτες!Y173-Πελάτες!$P173)</f>
        <v>0</v>
      </c>
      <c r="AB177" s="140">
        <f t="shared" si="145"/>
        <v>0</v>
      </c>
      <c r="AC177" s="6"/>
      <c r="AD177" s="140">
        <f t="shared" si="146"/>
        <v>0</v>
      </c>
      <c r="AE177" s="170">
        <f t="shared" si="147"/>
        <v>0</v>
      </c>
      <c r="AF177" s="172">
        <f>'Μέση ετήσια κατανάλωση'!$F140*Πελάτες!AD173</f>
        <v>0</v>
      </c>
      <c r="AG177" s="140">
        <f>'Μέση ετήσια κατανάλωση'!$G140*(Πελάτες!AB173-Πελάτες!$P173)</f>
        <v>0</v>
      </c>
      <c r="AH177" s="140">
        <f t="shared" si="148"/>
        <v>0</v>
      </c>
      <c r="AI177" s="6"/>
      <c r="AJ177" s="140">
        <f t="shared" si="149"/>
        <v>0</v>
      </c>
      <c r="AK177" s="170">
        <f t="shared" si="150"/>
        <v>0</v>
      </c>
      <c r="AL177" s="172">
        <f>'Μέση ετήσια κατανάλωση'!$F140*Πελάτες!AG173</f>
        <v>0</v>
      </c>
      <c r="AM177" s="140">
        <f>'Μέση ετήσια κατανάλωση'!$G140*(Πελάτες!AE173-Πελάτες!$P173)</f>
        <v>0</v>
      </c>
      <c r="AN177" s="140">
        <f t="shared" si="151"/>
        <v>0</v>
      </c>
      <c r="AO177" s="6"/>
      <c r="AP177" s="140">
        <f t="shared" si="152"/>
        <v>0</v>
      </c>
      <c r="AQ177" s="170">
        <f t="shared" si="153"/>
        <v>0</v>
      </c>
      <c r="AR177" s="167">
        <f t="shared" si="138"/>
        <v>0</v>
      </c>
      <c r="AS177" s="168">
        <f t="shared" si="139"/>
        <v>0</v>
      </c>
    </row>
    <row r="178" spans="2:45" outlineLevel="1" x14ac:dyDescent="0.35">
      <c r="B178" s="237" t="s">
        <v>88</v>
      </c>
      <c r="C178" s="64" t="s">
        <v>114</v>
      </c>
      <c r="D178" s="85"/>
      <c r="E178" s="70"/>
      <c r="F178" s="170">
        <f t="shared" si="132"/>
        <v>0</v>
      </c>
      <c r="G178" s="70"/>
      <c r="H178" s="170">
        <f t="shared" si="140"/>
        <v>0</v>
      </c>
      <c r="I178" s="70"/>
      <c r="J178" s="170">
        <f t="shared" si="141"/>
        <v>0</v>
      </c>
      <c r="K178" s="70"/>
      <c r="L178" s="170">
        <f t="shared" si="133"/>
        <v>0</v>
      </c>
      <c r="M178" s="167">
        <f t="shared" si="134"/>
        <v>0</v>
      </c>
      <c r="N178" s="168">
        <f t="shared" si="135"/>
        <v>0</v>
      </c>
      <c r="P178" s="172">
        <f>'Μέση ετήσια κατανάλωση'!$F141*Πελάτες!U174</f>
        <v>0</v>
      </c>
      <c r="Q178" s="6"/>
      <c r="R178" s="140">
        <f t="shared" si="142"/>
        <v>0</v>
      </c>
      <c r="S178" s="185">
        <f t="shared" si="136"/>
        <v>0</v>
      </c>
      <c r="T178" s="172">
        <f>'Μέση ετήσια κατανάλωση'!$F141*Πελάτες!X174</f>
        <v>0</v>
      </c>
      <c r="U178" s="140">
        <f>'Μέση ετήσια κατανάλωση'!$G141*(Πελάτες!V174-Πελάτες!$P174)</f>
        <v>0</v>
      </c>
      <c r="V178" s="140">
        <f t="shared" si="143"/>
        <v>0</v>
      </c>
      <c r="W178" s="6"/>
      <c r="X178" s="140">
        <f t="shared" si="144"/>
        <v>0</v>
      </c>
      <c r="Y178" s="170">
        <f t="shared" si="137"/>
        <v>0</v>
      </c>
      <c r="Z178" s="172">
        <f>'Μέση ετήσια κατανάλωση'!$F141*Πελάτες!AA174</f>
        <v>0</v>
      </c>
      <c r="AA178" s="140">
        <f>'Μέση ετήσια κατανάλωση'!$G141*(Πελάτες!Y174-Πελάτες!$P174)</f>
        <v>0</v>
      </c>
      <c r="AB178" s="140">
        <f t="shared" si="145"/>
        <v>0</v>
      </c>
      <c r="AC178" s="6"/>
      <c r="AD178" s="140">
        <f t="shared" si="146"/>
        <v>0</v>
      </c>
      <c r="AE178" s="170">
        <f t="shared" si="147"/>
        <v>0</v>
      </c>
      <c r="AF178" s="172">
        <f>'Μέση ετήσια κατανάλωση'!$F141*Πελάτες!AD174</f>
        <v>0</v>
      </c>
      <c r="AG178" s="140">
        <f>'Μέση ετήσια κατανάλωση'!$G141*(Πελάτες!AB174-Πελάτες!$P174)</f>
        <v>0</v>
      </c>
      <c r="AH178" s="140">
        <f t="shared" si="148"/>
        <v>0</v>
      </c>
      <c r="AI178" s="6"/>
      <c r="AJ178" s="140">
        <f t="shared" si="149"/>
        <v>0</v>
      </c>
      <c r="AK178" s="170">
        <f t="shared" si="150"/>
        <v>0</v>
      </c>
      <c r="AL178" s="172">
        <f>'Μέση ετήσια κατανάλωση'!$F141*Πελάτες!AG174</f>
        <v>0</v>
      </c>
      <c r="AM178" s="140">
        <f>'Μέση ετήσια κατανάλωση'!$G141*(Πελάτες!AE174-Πελάτες!$P174)</f>
        <v>0</v>
      </c>
      <c r="AN178" s="140">
        <f t="shared" si="151"/>
        <v>0</v>
      </c>
      <c r="AO178" s="6"/>
      <c r="AP178" s="140">
        <f t="shared" si="152"/>
        <v>0</v>
      </c>
      <c r="AQ178" s="170">
        <f t="shared" si="153"/>
        <v>0</v>
      </c>
      <c r="AR178" s="167">
        <f t="shared" si="138"/>
        <v>0</v>
      </c>
      <c r="AS178" s="168">
        <f t="shared" si="139"/>
        <v>0</v>
      </c>
    </row>
    <row r="179" spans="2:45" outlineLevel="1" x14ac:dyDescent="0.35">
      <c r="B179" s="236" t="s">
        <v>89</v>
      </c>
      <c r="C179" s="64" t="s">
        <v>114</v>
      </c>
      <c r="D179" s="85"/>
      <c r="E179" s="70"/>
      <c r="F179" s="170">
        <f t="shared" si="132"/>
        <v>0</v>
      </c>
      <c r="G179" s="70"/>
      <c r="H179" s="170">
        <f t="shared" si="140"/>
        <v>0</v>
      </c>
      <c r="I179" s="70"/>
      <c r="J179" s="170">
        <f t="shared" si="141"/>
        <v>0</v>
      </c>
      <c r="K179" s="70"/>
      <c r="L179" s="170">
        <f t="shared" si="133"/>
        <v>0</v>
      </c>
      <c r="M179" s="167">
        <f t="shared" si="134"/>
        <v>0</v>
      </c>
      <c r="N179" s="168">
        <f t="shared" si="135"/>
        <v>0</v>
      </c>
      <c r="P179" s="172">
        <f>'Μέση ετήσια κατανάλωση'!$F142*Πελάτες!U175</f>
        <v>0</v>
      </c>
      <c r="Q179" s="6"/>
      <c r="R179" s="140">
        <f t="shared" si="142"/>
        <v>0</v>
      </c>
      <c r="S179" s="185">
        <f t="shared" si="136"/>
        <v>0</v>
      </c>
      <c r="T179" s="172">
        <f>'Μέση ετήσια κατανάλωση'!$F142*Πελάτες!X175</f>
        <v>0</v>
      </c>
      <c r="U179" s="140">
        <f>'Μέση ετήσια κατανάλωση'!$G142*(Πελάτες!V175-Πελάτες!$P175)</f>
        <v>0</v>
      </c>
      <c r="V179" s="140">
        <f t="shared" si="143"/>
        <v>0</v>
      </c>
      <c r="W179" s="6"/>
      <c r="X179" s="140">
        <f t="shared" si="144"/>
        <v>0</v>
      </c>
      <c r="Y179" s="170">
        <f t="shared" si="137"/>
        <v>0</v>
      </c>
      <c r="Z179" s="172">
        <f>'Μέση ετήσια κατανάλωση'!$F142*Πελάτες!AA175</f>
        <v>0</v>
      </c>
      <c r="AA179" s="140">
        <f>'Μέση ετήσια κατανάλωση'!$G142*(Πελάτες!Y175-Πελάτες!$P175)</f>
        <v>0</v>
      </c>
      <c r="AB179" s="140">
        <f t="shared" si="145"/>
        <v>0</v>
      </c>
      <c r="AC179" s="6"/>
      <c r="AD179" s="140">
        <f t="shared" si="146"/>
        <v>0</v>
      </c>
      <c r="AE179" s="170">
        <f t="shared" si="147"/>
        <v>0</v>
      </c>
      <c r="AF179" s="172">
        <f>'Μέση ετήσια κατανάλωση'!$F142*Πελάτες!AD175</f>
        <v>0</v>
      </c>
      <c r="AG179" s="140">
        <f>'Μέση ετήσια κατανάλωση'!$G142*(Πελάτες!AB175-Πελάτες!$P175)</f>
        <v>0</v>
      </c>
      <c r="AH179" s="140">
        <f t="shared" si="148"/>
        <v>0</v>
      </c>
      <c r="AI179" s="6"/>
      <c r="AJ179" s="140">
        <f t="shared" si="149"/>
        <v>0</v>
      </c>
      <c r="AK179" s="170">
        <f t="shared" si="150"/>
        <v>0</v>
      </c>
      <c r="AL179" s="172">
        <f>'Μέση ετήσια κατανάλωση'!$F142*Πελάτες!AG175</f>
        <v>0</v>
      </c>
      <c r="AM179" s="140">
        <f>'Μέση ετήσια κατανάλωση'!$G142*(Πελάτες!AE175-Πελάτες!$P175)</f>
        <v>0</v>
      </c>
      <c r="AN179" s="140">
        <f t="shared" si="151"/>
        <v>0</v>
      </c>
      <c r="AO179" s="6"/>
      <c r="AP179" s="140">
        <f t="shared" si="152"/>
        <v>0</v>
      </c>
      <c r="AQ179" s="170">
        <f t="shared" si="153"/>
        <v>0</v>
      </c>
      <c r="AR179" s="167">
        <f t="shared" si="138"/>
        <v>0</v>
      </c>
      <c r="AS179" s="168">
        <f t="shared" si="139"/>
        <v>0</v>
      </c>
    </row>
    <row r="180" spans="2:45" outlineLevel="1" x14ac:dyDescent="0.35">
      <c r="B180" s="237" t="s">
        <v>90</v>
      </c>
      <c r="C180" s="64" t="s">
        <v>114</v>
      </c>
      <c r="D180" s="85"/>
      <c r="E180" s="70"/>
      <c r="F180" s="170">
        <f t="shared" si="132"/>
        <v>0</v>
      </c>
      <c r="G180" s="70"/>
      <c r="H180" s="170">
        <f t="shared" si="140"/>
        <v>0</v>
      </c>
      <c r="I180" s="70"/>
      <c r="J180" s="170">
        <f t="shared" si="141"/>
        <v>0</v>
      </c>
      <c r="K180" s="70"/>
      <c r="L180" s="170">
        <f t="shared" si="133"/>
        <v>0</v>
      </c>
      <c r="M180" s="167">
        <f t="shared" si="134"/>
        <v>0</v>
      </c>
      <c r="N180" s="168">
        <f t="shared" si="135"/>
        <v>0</v>
      </c>
      <c r="P180" s="172">
        <f>'Μέση ετήσια κατανάλωση'!$F143*Πελάτες!U176</f>
        <v>0</v>
      </c>
      <c r="Q180" s="6"/>
      <c r="R180" s="140">
        <f t="shared" si="142"/>
        <v>0</v>
      </c>
      <c r="S180" s="185">
        <f t="shared" si="136"/>
        <v>0</v>
      </c>
      <c r="T180" s="172">
        <f>'Μέση ετήσια κατανάλωση'!$F143*Πελάτες!X176</f>
        <v>0</v>
      </c>
      <c r="U180" s="140">
        <f>'Μέση ετήσια κατανάλωση'!$G143*(Πελάτες!V176-Πελάτες!$P176)</f>
        <v>0</v>
      </c>
      <c r="V180" s="140">
        <f t="shared" si="143"/>
        <v>0</v>
      </c>
      <c r="W180" s="6"/>
      <c r="X180" s="140">
        <f t="shared" si="144"/>
        <v>0</v>
      </c>
      <c r="Y180" s="170">
        <f t="shared" si="137"/>
        <v>0</v>
      </c>
      <c r="Z180" s="172">
        <f>'Μέση ετήσια κατανάλωση'!$F143*Πελάτες!AA176</f>
        <v>0</v>
      </c>
      <c r="AA180" s="140">
        <f>'Μέση ετήσια κατανάλωση'!$G143*(Πελάτες!Y176-Πελάτες!$P176)</f>
        <v>0</v>
      </c>
      <c r="AB180" s="140">
        <f t="shared" si="145"/>
        <v>0</v>
      </c>
      <c r="AC180" s="6"/>
      <c r="AD180" s="140">
        <f t="shared" si="146"/>
        <v>0</v>
      </c>
      <c r="AE180" s="170">
        <f t="shared" si="147"/>
        <v>0</v>
      </c>
      <c r="AF180" s="172">
        <f>'Μέση ετήσια κατανάλωση'!$F143*Πελάτες!AD176</f>
        <v>0</v>
      </c>
      <c r="AG180" s="140">
        <f>'Μέση ετήσια κατανάλωση'!$G143*(Πελάτες!AB176-Πελάτες!$P176)</f>
        <v>0</v>
      </c>
      <c r="AH180" s="140">
        <f t="shared" si="148"/>
        <v>0</v>
      </c>
      <c r="AI180" s="6"/>
      <c r="AJ180" s="140">
        <f t="shared" si="149"/>
        <v>0</v>
      </c>
      <c r="AK180" s="170">
        <f t="shared" si="150"/>
        <v>0</v>
      </c>
      <c r="AL180" s="172">
        <f>'Μέση ετήσια κατανάλωση'!$F143*Πελάτες!AG176</f>
        <v>0</v>
      </c>
      <c r="AM180" s="140">
        <f>'Μέση ετήσια κατανάλωση'!$G143*(Πελάτες!AE176-Πελάτες!$P176)</f>
        <v>0</v>
      </c>
      <c r="AN180" s="140">
        <f t="shared" si="151"/>
        <v>0</v>
      </c>
      <c r="AO180" s="6"/>
      <c r="AP180" s="140">
        <f t="shared" si="152"/>
        <v>0</v>
      </c>
      <c r="AQ180" s="170">
        <f t="shared" si="153"/>
        <v>0</v>
      </c>
      <c r="AR180" s="167">
        <f t="shared" si="138"/>
        <v>0</v>
      </c>
      <c r="AS180" s="168">
        <f t="shared" si="139"/>
        <v>0</v>
      </c>
    </row>
    <row r="181" spans="2:45" outlineLevel="1" x14ac:dyDescent="0.35">
      <c r="B181" s="236" t="s">
        <v>92</v>
      </c>
      <c r="C181" s="64" t="s">
        <v>114</v>
      </c>
      <c r="D181" s="85"/>
      <c r="E181" s="70"/>
      <c r="F181" s="170">
        <f t="shared" si="132"/>
        <v>0</v>
      </c>
      <c r="G181" s="70"/>
      <c r="H181" s="170">
        <f t="shared" si="140"/>
        <v>0</v>
      </c>
      <c r="I181" s="70"/>
      <c r="J181" s="170">
        <f t="shared" si="141"/>
        <v>0</v>
      </c>
      <c r="K181" s="70"/>
      <c r="L181" s="170">
        <f t="shared" si="133"/>
        <v>0</v>
      </c>
      <c r="M181" s="167">
        <f t="shared" si="134"/>
        <v>0</v>
      </c>
      <c r="N181" s="168">
        <f t="shared" si="135"/>
        <v>0</v>
      </c>
      <c r="P181" s="172">
        <f>'Μέση ετήσια κατανάλωση'!$F144*Πελάτες!U177</f>
        <v>0</v>
      </c>
      <c r="Q181" s="6"/>
      <c r="R181" s="140">
        <f t="shared" si="142"/>
        <v>0</v>
      </c>
      <c r="S181" s="185">
        <f t="shared" si="136"/>
        <v>0</v>
      </c>
      <c r="T181" s="172">
        <f>'Μέση ετήσια κατανάλωση'!$F144*Πελάτες!X177</f>
        <v>0</v>
      </c>
      <c r="U181" s="140">
        <f>'Μέση ετήσια κατανάλωση'!$G144*(Πελάτες!V177-Πελάτες!$P177)</f>
        <v>0</v>
      </c>
      <c r="V181" s="140">
        <f t="shared" si="143"/>
        <v>0</v>
      </c>
      <c r="W181" s="6"/>
      <c r="X181" s="140">
        <f t="shared" si="144"/>
        <v>0</v>
      </c>
      <c r="Y181" s="170">
        <f t="shared" si="137"/>
        <v>0</v>
      </c>
      <c r="Z181" s="172">
        <f>'Μέση ετήσια κατανάλωση'!$F144*Πελάτες!AA177</f>
        <v>0</v>
      </c>
      <c r="AA181" s="140">
        <f>'Μέση ετήσια κατανάλωση'!$G144*(Πελάτες!Y177-Πελάτες!$P177)</f>
        <v>0</v>
      </c>
      <c r="AB181" s="140">
        <f t="shared" si="145"/>
        <v>0</v>
      </c>
      <c r="AC181" s="6"/>
      <c r="AD181" s="140">
        <f t="shared" si="146"/>
        <v>0</v>
      </c>
      <c r="AE181" s="170">
        <f t="shared" si="147"/>
        <v>0</v>
      </c>
      <c r="AF181" s="172">
        <f>'Μέση ετήσια κατανάλωση'!$F144*Πελάτες!AD177</f>
        <v>0</v>
      </c>
      <c r="AG181" s="140">
        <f>'Μέση ετήσια κατανάλωση'!$G144*(Πελάτες!AB177-Πελάτες!$P177)</f>
        <v>0</v>
      </c>
      <c r="AH181" s="140">
        <f t="shared" si="148"/>
        <v>0</v>
      </c>
      <c r="AI181" s="6"/>
      <c r="AJ181" s="140">
        <f t="shared" si="149"/>
        <v>0</v>
      </c>
      <c r="AK181" s="170">
        <f t="shared" si="150"/>
        <v>0</v>
      </c>
      <c r="AL181" s="172">
        <f>'Μέση ετήσια κατανάλωση'!$F144*Πελάτες!AG177</f>
        <v>0</v>
      </c>
      <c r="AM181" s="140">
        <f>'Μέση ετήσια κατανάλωση'!$G144*(Πελάτες!AE177-Πελάτες!$P177)</f>
        <v>0</v>
      </c>
      <c r="AN181" s="140">
        <f t="shared" si="151"/>
        <v>0</v>
      </c>
      <c r="AO181" s="6"/>
      <c r="AP181" s="140">
        <f t="shared" si="152"/>
        <v>0</v>
      </c>
      <c r="AQ181" s="170">
        <f t="shared" si="153"/>
        <v>0</v>
      </c>
      <c r="AR181" s="167">
        <f t="shared" si="138"/>
        <v>0</v>
      </c>
      <c r="AS181" s="168">
        <f t="shared" si="139"/>
        <v>0</v>
      </c>
    </row>
    <row r="182" spans="2:45" outlineLevel="1" x14ac:dyDescent="0.35">
      <c r="B182" s="237" t="s">
        <v>93</v>
      </c>
      <c r="C182" s="64" t="s">
        <v>114</v>
      </c>
      <c r="D182" s="85"/>
      <c r="E182" s="70"/>
      <c r="F182" s="170">
        <f t="shared" si="132"/>
        <v>0</v>
      </c>
      <c r="G182" s="70"/>
      <c r="H182" s="170">
        <f t="shared" si="140"/>
        <v>0</v>
      </c>
      <c r="I182" s="70"/>
      <c r="J182" s="170">
        <f t="shared" si="141"/>
        <v>0</v>
      </c>
      <c r="K182" s="70"/>
      <c r="L182" s="170">
        <f t="shared" si="133"/>
        <v>0</v>
      </c>
      <c r="M182" s="167">
        <f t="shared" si="134"/>
        <v>0</v>
      </c>
      <c r="N182" s="168">
        <f t="shared" si="135"/>
        <v>0</v>
      </c>
      <c r="P182" s="172">
        <f>'Μέση ετήσια κατανάλωση'!$F145*Πελάτες!U178</f>
        <v>0</v>
      </c>
      <c r="Q182" s="6"/>
      <c r="R182" s="140">
        <f t="shared" si="142"/>
        <v>0</v>
      </c>
      <c r="S182" s="185">
        <f t="shared" si="136"/>
        <v>0</v>
      </c>
      <c r="T182" s="172">
        <f>'Μέση ετήσια κατανάλωση'!$F145*Πελάτες!X178</f>
        <v>0</v>
      </c>
      <c r="U182" s="140">
        <f>'Μέση ετήσια κατανάλωση'!$G145*(Πελάτες!V178-Πελάτες!$P178)</f>
        <v>0</v>
      </c>
      <c r="V182" s="140">
        <f t="shared" si="143"/>
        <v>0</v>
      </c>
      <c r="W182" s="6"/>
      <c r="X182" s="140">
        <f t="shared" si="144"/>
        <v>0</v>
      </c>
      <c r="Y182" s="170">
        <f t="shared" si="137"/>
        <v>0</v>
      </c>
      <c r="Z182" s="172">
        <f>'Μέση ετήσια κατανάλωση'!$F145*Πελάτες!AA178</f>
        <v>0</v>
      </c>
      <c r="AA182" s="140">
        <f>'Μέση ετήσια κατανάλωση'!$G145*(Πελάτες!Y178-Πελάτες!$P178)</f>
        <v>0</v>
      </c>
      <c r="AB182" s="140">
        <f t="shared" si="145"/>
        <v>0</v>
      </c>
      <c r="AC182" s="6"/>
      <c r="AD182" s="140">
        <f t="shared" si="146"/>
        <v>0</v>
      </c>
      <c r="AE182" s="170">
        <f t="shared" si="147"/>
        <v>0</v>
      </c>
      <c r="AF182" s="172">
        <f>'Μέση ετήσια κατανάλωση'!$F145*Πελάτες!AD178</f>
        <v>0</v>
      </c>
      <c r="AG182" s="140">
        <f>'Μέση ετήσια κατανάλωση'!$G145*(Πελάτες!AB178-Πελάτες!$P178)</f>
        <v>0</v>
      </c>
      <c r="AH182" s="140">
        <f t="shared" si="148"/>
        <v>0</v>
      </c>
      <c r="AI182" s="6"/>
      <c r="AJ182" s="140">
        <f t="shared" si="149"/>
        <v>0</v>
      </c>
      <c r="AK182" s="170">
        <f t="shared" si="150"/>
        <v>0</v>
      </c>
      <c r="AL182" s="172">
        <f>'Μέση ετήσια κατανάλωση'!$F145*Πελάτες!AG178</f>
        <v>0</v>
      </c>
      <c r="AM182" s="140">
        <f>'Μέση ετήσια κατανάλωση'!$G145*(Πελάτες!AE178-Πελάτες!$P178)</f>
        <v>0</v>
      </c>
      <c r="AN182" s="140">
        <f t="shared" si="151"/>
        <v>0</v>
      </c>
      <c r="AO182" s="6"/>
      <c r="AP182" s="140">
        <f t="shared" si="152"/>
        <v>0</v>
      </c>
      <c r="AQ182" s="170">
        <f t="shared" si="153"/>
        <v>0</v>
      </c>
      <c r="AR182" s="167">
        <f t="shared" si="138"/>
        <v>0</v>
      </c>
      <c r="AS182" s="168">
        <f t="shared" si="139"/>
        <v>0</v>
      </c>
    </row>
    <row r="183" spans="2:45" outlineLevel="1" x14ac:dyDescent="0.35">
      <c r="B183" s="237" t="s">
        <v>94</v>
      </c>
      <c r="C183" s="64" t="s">
        <v>114</v>
      </c>
      <c r="D183" s="85"/>
      <c r="E183" s="70"/>
      <c r="F183" s="170">
        <f t="shared" si="132"/>
        <v>0</v>
      </c>
      <c r="G183" s="70"/>
      <c r="H183" s="170">
        <f t="shared" si="140"/>
        <v>0</v>
      </c>
      <c r="I183" s="70"/>
      <c r="J183" s="170">
        <f t="shared" si="141"/>
        <v>0</v>
      </c>
      <c r="K183" s="70"/>
      <c r="L183" s="170">
        <f t="shared" si="133"/>
        <v>0</v>
      </c>
      <c r="M183" s="167">
        <f t="shared" si="134"/>
        <v>0</v>
      </c>
      <c r="N183" s="168">
        <f t="shared" si="135"/>
        <v>0</v>
      </c>
      <c r="P183" s="172">
        <f>'Μέση ετήσια κατανάλωση'!$F146*Πελάτες!U179</f>
        <v>0</v>
      </c>
      <c r="Q183" s="6"/>
      <c r="R183" s="140">
        <f t="shared" si="142"/>
        <v>0</v>
      </c>
      <c r="S183" s="185">
        <f t="shared" si="136"/>
        <v>0</v>
      </c>
      <c r="T183" s="172">
        <f>'Μέση ετήσια κατανάλωση'!$F146*Πελάτες!X179</f>
        <v>0</v>
      </c>
      <c r="U183" s="140">
        <f>'Μέση ετήσια κατανάλωση'!$G146*(Πελάτες!V179-Πελάτες!$P179)</f>
        <v>0</v>
      </c>
      <c r="V183" s="140">
        <f t="shared" si="143"/>
        <v>0</v>
      </c>
      <c r="W183" s="6"/>
      <c r="X183" s="140">
        <f t="shared" si="144"/>
        <v>0</v>
      </c>
      <c r="Y183" s="170">
        <f t="shared" si="137"/>
        <v>0</v>
      </c>
      <c r="Z183" s="172">
        <f>'Μέση ετήσια κατανάλωση'!$F146*Πελάτες!AA179</f>
        <v>0</v>
      </c>
      <c r="AA183" s="140">
        <f>'Μέση ετήσια κατανάλωση'!$G146*(Πελάτες!Y179-Πελάτες!$P179)</f>
        <v>0</v>
      </c>
      <c r="AB183" s="140">
        <f t="shared" si="145"/>
        <v>0</v>
      </c>
      <c r="AC183" s="6"/>
      <c r="AD183" s="140">
        <f t="shared" si="146"/>
        <v>0</v>
      </c>
      <c r="AE183" s="170">
        <f t="shared" si="147"/>
        <v>0</v>
      </c>
      <c r="AF183" s="172">
        <f>'Μέση ετήσια κατανάλωση'!$F146*Πελάτες!AD179</f>
        <v>0</v>
      </c>
      <c r="AG183" s="140">
        <f>'Μέση ετήσια κατανάλωση'!$G146*(Πελάτες!AB179-Πελάτες!$P179)</f>
        <v>0</v>
      </c>
      <c r="AH183" s="140">
        <f t="shared" si="148"/>
        <v>0</v>
      </c>
      <c r="AI183" s="6"/>
      <c r="AJ183" s="140">
        <f t="shared" si="149"/>
        <v>0</v>
      </c>
      <c r="AK183" s="170">
        <f t="shared" si="150"/>
        <v>0</v>
      </c>
      <c r="AL183" s="172">
        <f>'Μέση ετήσια κατανάλωση'!$F146*Πελάτες!AG179</f>
        <v>0</v>
      </c>
      <c r="AM183" s="140">
        <f>'Μέση ετήσια κατανάλωση'!$G146*(Πελάτες!AE179-Πελάτες!$P179)</f>
        <v>0</v>
      </c>
      <c r="AN183" s="140">
        <f t="shared" si="151"/>
        <v>0</v>
      </c>
      <c r="AO183" s="6"/>
      <c r="AP183" s="140">
        <f t="shared" si="152"/>
        <v>0</v>
      </c>
      <c r="AQ183" s="170">
        <f t="shared" si="153"/>
        <v>0</v>
      </c>
      <c r="AR183" s="167">
        <f t="shared" si="138"/>
        <v>0</v>
      </c>
      <c r="AS183" s="168">
        <f t="shared" si="139"/>
        <v>0</v>
      </c>
    </row>
    <row r="184" spans="2:45" outlineLevel="1" x14ac:dyDescent="0.35">
      <c r="B184" s="237" t="s">
        <v>95</v>
      </c>
      <c r="C184" s="64" t="s">
        <v>114</v>
      </c>
      <c r="D184" s="85"/>
      <c r="E184" s="70"/>
      <c r="F184" s="170">
        <f t="shared" si="132"/>
        <v>0</v>
      </c>
      <c r="G184" s="70"/>
      <c r="H184" s="170">
        <f t="shared" si="140"/>
        <v>0</v>
      </c>
      <c r="I184" s="70"/>
      <c r="J184" s="170">
        <f t="shared" si="141"/>
        <v>0</v>
      </c>
      <c r="K184" s="70"/>
      <c r="L184" s="170">
        <f t="shared" si="133"/>
        <v>0</v>
      </c>
      <c r="M184" s="167">
        <f t="shared" si="134"/>
        <v>0</v>
      </c>
      <c r="N184" s="168">
        <f t="shared" si="135"/>
        <v>0</v>
      </c>
      <c r="P184" s="172">
        <f>'Μέση ετήσια κατανάλωση'!$F147*Πελάτες!U180</f>
        <v>0</v>
      </c>
      <c r="Q184" s="6"/>
      <c r="R184" s="140">
        <f t="shared" si="142"/>
        <v>0</v>
      </c>
      <c r="S184" s="185">
        <f t="shared" si="136"/>
        <v>0</v>
      </c>
      <c r="T184" s="172">
        <f>'Μέση ετήσια κατανάλωση'!$F147*Πελάτες!X180</f>
        <v>0</v>
      </c>
      <c r="U184" s="140">
        <f>'Μέση ετήσια κατανάλωση'!$G147*(Πελάτες!V180-Πελάτες!$P180)</f>
        <v>0</v>
      </c>
      <c r="V184" s="140">
        <f t="shared" si="143"/>
        <v>0</v>
      </c>
      <c r="W184" s="6"/>
      <c r="X184" s="140">
        <f t="shared" si="144"/>
        <v>0</v>
      </c>
      <c r="Y184" s="170">
        <f t="shared" si="137"/>
        <v>0</v>
      </c>
      <c r="Z184" s="172">
        <f>'Μέση ετήσια κατανάλωση'!$F147*Πελάτες!AA180</f>
        <v>0</v>
      </c>
      <c r="AA184" s="140">
        <f>'Μέση ετήσια κατανάλωση'!$G147*(Πελάτες!Y180-Πελάτες!$P180)</f>
        <v>0</v>
      </c>
      <c r="AB184" s="140">
        <f t="shared" si="145"/>
        <v>0</v>
      </c>
      <c r="AC184" s="6"/>
      <c r="AD184" s="140">
        <f t="shared" si="146"/>
        <v>0</v>
      </c>
      <c r="AE184" s="170">
        <f t="shared" si="147"/>
        <v>0</v>
      </c>
      <c r="AF184" s="172">
        <f>'Μέση ετήσια κατανάλωση'!$F147*Πελάτες!AD180</f>
        <v>0</v>
      </c>
      <c r="AG184" s="140">
        <f>'Μέση ετήσια κατανάλωση'!$G147*(Πελάτες!AB180-Πελάτες!$P180)</f>
        <v>0</v>
      </c>
      <c r="AH184" s="140">
        <f t="shared" si="148"/>
        <v>0</v>
      </c>
      <c r="AI184" s="6"/>
      <c r="AJ184" s="140">
        <f t="shared" si="149"/>
        <v>0</v>
      </c>
      <c r="AK184" s="170">
        <f t="shared" si="150"/>
        <v>0</v>
      </c>
      <c r="AL184" s="172">
        <f>'Μέση ετήσια κατανάλωση'!$F147*Πελάτες!AG180</f>
        <v>0</v>
      </c>
      <c r="AM184" s="140">
        <f>'Μέση ετήσια κατανάλωση'!$G147*(Πελάτες!AE180-Πελάτες!$P180)</f>
        <v>0</v>
      </c>
      <c r="AN184" s="140">
        <f t="shared" si="151"/>
        <v>0</v>
      </c>
      <c r="AO184" s="6"/>
      <c r="AP184" s="140">
        <f t="shared" si="152"/>
        <v>0</v>
      </c>
      <c r="AQ184" s="170">
        <f t="shared" si="153"/>
        <v>0</v>
      </c>
      <c r="AR184" s="167">
        <f t="shared" si="138"/>
        <v>0</v>
      </c>
      <c r="AS184" s="168">
        <f t="shared" si="139"/>
        <v>0</v>
      </c>
    </row>
    <row r="185" spans="2:45" outlineLevel="1" x14ac:dyDescent="0.35">
      <c r="B185" s="237" t="s">
        <v>96</v>
      </c>
      <c r="C185" s="64" t="s">
        <v>114</v>
      </c>
      <c r="D185" s="85"/>
      <c r="E185" s="70"/>
      <c r="F185" s="170">
        <f t="shared" si="132"/>
        <v>0</v>
      </c>
      <c r="G185" s="70"/>
      <c r="H185" s="170">
        <f t="shared" si="140"/>
        <v>0</v>
      </c>
      <c r="I185" s="70"/>
      <c r="J185" s="170">
        <f t="shared" si="141"/>
        <v>0</v>
      </c>
      <c r="K185" s="70"/>
      <c r="L185" s="170">
        <f t="shared" si="133"/>
        <v>0</v>
      </c>
      <c r="M185" s="167">
        <f t="shared" si="134"/>
        <v>0</v>
      </c>
      <c r="N185" s="168">
        <f t="shared" si="135"/>
        <v>0</v>
      </c>
      <c r="P185" s="172">
        <f>'Μέση ετήσια κατανάλωση'!$F148*Πελάτες!U181</f>
        <v>0</v>
      </c>
      <c r="Q185" s="6"/>
      <c r="R185" s="140">
        <f t="shared" si="142"/>
        <v>0</v>
      </c>
      <c r="S185" s="185">
        <f t="shared" si="136"/>
        <v>0</v>
      </c>
      <c r="T185" s="172">
        <f>'Μέση ετήσια κατανάλωση'!$F148*Πελάτες!X181</f>
        <v>0</v>
      </c>
      <c r="U185" s="140">
        <f>'Μέση ετήσια κατανάλωση'!$G148*(Πελάτες!V181-Πελάτες!$P181)</f>
        <v>0</v>
      </c>
      <c r="V185" s="140">
        <f t="shared" si="143"/>
        <v>0</v>
      </c>
      <c r="W185" s="6"/>
      <c r="X185" s="140">
        <f t="shared" si="144"/>
        <v>0</v>
      </c>
      <c r="Y185" s="170">
        <f t="shared" si="137"/>
        <v>0</v>
      </c>
      <c r="Z185" s="172">
        <f>'Μέση ετήσια κατανάλωση'!$F148*Πελάτες!AA181</f>
        <v>0</v>
      </c>
      <c r="AA185" s="140">
        <f>'Μέση ετήσια κατανάλωση'!$G148*(Πελάτες!Y181-Πελάτες!$P181)</f>
        <v>0</v>
      </c>
      <c r="AB185" s="140">
        <f t="shared" si="145"/>
        <v>0</v>
      </c>
      <c r="AC185" s="6"/>
      <c r="AD185" s="140">
        <f t="shared" si="146"/>
        <v>0</v>
      </c>
      <c r="AE185" s="170">
        <f t="shared" si="147"/>
        <v>0</v>
      </c>
      <c r="AF185" s="172">
        <f>'Μέση ετήσια κατανάλωση'!$F148*Πελάτες!AD181</f>
        <v>0</v>
      </c>
      <c r="AG185" s="140">
        <f>'Μέση ετήσια κατανάλωση'!$G148*(Πελάτες!AB181-Πελάτες!$P181)</f>
        <v>0</v>
      </c>
      <c r="AH185" s="140">
        <f t="shared" si="148"/>
        <v>0</v>
      </c>
      <c r="AI185" s="6"/>
      <c r="AJ185" s="140">
        <f t="shared" si="149"/>
        <v>0</v>
      </c>
      <c r="AK185" s="170">
        <f t="shared" si="150"/>
        <v>0</v>
      </c>
      <c r="AL185" s="172">
        <f>'Μέση ετήσια κατανάλωση'!$F148*Πελάτες!AG181</f>
        <v>0</v>
      </c>
      <c r="AM185" s="140">
        <f>'Μέση ετήσια κατανάλωση'!$G148*(Πελάτες!AE181-Πελάτες!$P181)</f>
        <v>0</v>
      </c>
      <c r="AN185" s="140">
        <f t="shared" si="151"/>
        <v>0</v>
      </c>
      <c r="AO185" s="6"/>
      <c r="AP185" s="140">
        <f t="shared" si="152"/>
        <v>0</v>
      </c>
      <c r="AQ185" s="170">
        <f t="shared" si="153"/>
        <v>0</v>
      </c>
      <c r="AR185" s="167">
        <f t="shared" si="138"/>
        <v>0</v>
      </c>
      <c r="AS185" s="168">
        <f t="shared" si="139"/>
        <v>0</v>
      </c>
    </row>
    <row r="186" spans="2:45" outlineLevel="1" x14ac:dyDescent="0.35">
      <c r="B186" s="236" t="s">
        <v>97</v>
      </c>
      <c r="C186" s="64" t="s">
        <v>114</v>
      </c>
      <c r="D186" s="85"/>
      <c r="E186" s="70"/>
      <c r="F186" s="170">
        <f t="shared" si="132"/>
        <v>0</v>
      </c>
      <c r="G186" s="70"/>
      <c r="H186" s="170">
        <f t="shared" si="140"/>
        <v>0</v>
      </c>
      <c r="I186" s="70"/>
      <c r="J186" s="170">
        <f t="shared" si="141"/>
        <v>0</v>
      </c>
      <c r="K186" s="70"/>
      <c r="L186" s="170">
        <f t="shared" si="133"/>
        <v>0</v>
      </c>
      <c r="M186" s="167">
        <f t="shared" si="134"/>
        <v>0</v>
      </c>
      <c r="N186" s="168">
        <f t="shared" si="135"/>
        <v>0</v>
      </c>
      <c r="P186" s="172">
        <f>'Μέση ετήσια κατανάλωση'!$F149*Πελάτες!U182</f>
        <v>0</v>
      </c>
      <c r="Q186" s="6"/>
      <c r="R186" s="140">
        <f t="shared" si="142"/>
        <v>0</v>
      </c>
      <c r="S186" s="185">
        <f t="shared" si="136"/>
        <v>0</v>
      </c>
      <c r="T186" s="172">
        <f>'Μέση ετήσια κατανάλωση'!$F149*Πελάτες!X182</f>
        <v>0</v>
      </c>
      <c r="U186" s="140">
        <f>'Μέση ετήσια κατανάλωση'!$G149*(Πελάτες!V182-Πελάτες!$P182)</f>
        <v>0</v>
      </c>
      <c r="V186" s="140">
        <f t="shared" si="143"/>
        <v>0</v>
      </c>
      <c r="W186" s="6"/>
      <c r="X186" s="140">
        <f t="shared" si="144"/>
        <v>0</v>
      </c>
      <c r="Y186" s="170">
        <f t="shared" si="137"/>
        <v>0</v>
      </c>
      <c r="Z186" s="172">
        <f>'Μέση ετήσια κατανάλωση'!$F149*Πελάτες!AA182</f>
        <v>0</v>
      </c>
      <c r="AA186" s="140">
        <f>'Μέση ετήσια κατανάλωση'!$G149*(Πελάτες!Y182-Πελάτες!$P182)</f>
        <v>0</v>
      </c>
      <c r="AB186" s="140">
        <f t="shared" si="145"/>
        <v>0</v>
      </c>
      <c r="AC186" s="6"/>
      <c r="AD186" s="140">
        <f t="shared" si="146"/>
        <v>0</v>
      </c>
      <c r="AE186" s="170">
        <f t="shared" si="147"/>
        <v>0</v>
      </c>
      <c r="AF186" s="172">
        <f>'Μέση ετήσια κατανάλωση'!$F149*Πελάτες!AD182</f>
        <v>0</v>
      </c>
      <c r="AG186" s="140">
        <f>'Μέση ετήσια κατανάλωση'!$G149*(Πελάτες!AB182-Πελάτες!$P182)</f>
        <v>0</v>
      </c>
      <c r="AH186" s="140">
        <f t="shared" si="148"/>
        <v>0</v>
      </c>
      <c r="AI186" s="6"/>
      <c r="AJ186" s="140">
        <f t="shared" si="149"/>
        <v>0</v>
      </c>
      <c r="AK186" s="170">
        <f t="shared" si="150"/>
        <v>0</v>
      </c>
      <c r="AL186" s="172">
        <f>'Μέση ετήσια κατανάλωση'!$F149*Πελάτες!AG182</f>
        <v>0</v>
      </c>
      <c r="AM186" s="140">
        <f>'Μέση ετήσια κατανάλωση'!$G149*(Πελάτες!AE182-Πελάτες!$P182)</f>
        <v>0</v>
      </c>
      <c r="AN186" s="140">
        <f t="shared" si="151"/>
        <v>0</v>
      </c>
      <c r="AO186" s="6"/>
      <c r="AP186" s="140">
        <f t="shared" si="152"/>
        <v>0</v>
      </c>
      <c r="AQ186" s="170">
        <f t="shared" si="153"/>
        <v>0</v>
      </c>
      <c r="AR186" s="167">
        <f t="shared" si="138"/>
        <v>0</v>
      </c>
      <c r="AS186" s="168">
        <f t="shared" si="139"/>
        <v>0</v>
      </c>
    </row>
    <row r="187" spans="2:45" outlineLevel="1" x14ac:dyDescent="0.35">
      <c r="B187" s="237" t="s">
        <v>98</v>
      </c>
      <c r="C187" s="64" t="s">
        <v>114</v>
      </c>
      <c r="D187" s="85"/>
      <c r="E187" s="70"/>
      <c r="F187" s="170">
        <f t="shared" si="132"/>
        <v>0</v>
      </c>
      <c r="G187" s="70"/>
      <c r="H187" s="170">
        <f t="shared" si="140"/>
        <v>0</v>
      </c>
      <c r="I187" s="70"/>
      <c r="J187" s="170">
        <f t="shared" si="141"/>
        <v>0</v>
      </c>
      <c r="K187" s="70"/>
      <c r="L187" s="170">
        <f t="shared" si="133"/>
        <v>0</v>
      </c>
      <c r="M187" s="167">
        <f t="shared" si="134"/>
        <v>0</v>
      </c>
      <c r="N187" s="168">
        <f t="shared" si="135"/>
        <v>0</v>
      </c>
      <c r="P187" s="172">
        <f>'Μέση ετήσια κατανάλωση'!$F150*Πελάτες!U183</f>
        <v>766.6</v>
      </c>
      <c r="Q187" s="6"/>
      <c r="R187" s="140">
        <f t="shared" si="142"/>
        <v>766.6</v>
      </c>
      <c r="S187" s="185">
        <f t="shared" si="136"/>
        <v>0</v>
      </c>
      <c r="T187" s="172">
        <f>'Μέση ετήσια κατανάλωση'!$F150*Πελάτες!X183</f>
        <v>3066.4</v>
      </c>
      <c r="U187" s="140">
        <f>'Μέση ετήσια κατανάλωση'!$G150*(Πελάτες!V183-Πελάτες!$P183)</f>
        <v>3833</v>
      </c>
      <c r="V187" s="140">
        <f t="shared" si="143"/>
        <v>6899.4</v>
      </c>
      <c r="W187" s="6"/>
      <c r="X187" s="140">
        <f t="shared" si="144"/>
        <v>6899.4</v>
      </c>
      <c r="Y187" s="170">
        <f t="shared" si="137"/>
        <v>7.9999999999999991</v>
      </c>
      <c r="Z187" s="172">
        <f>'Μέση ετήσια κατανάλωση'!$F150*Πελάτες!AA183</f>
        <v>1533.2</v>
      </c>
      <c r="AA187" s="140">
        <f>'Μέση ετήσια κατανάλωση'!$G150*(Πελάτες!Y183-Πελάτες!$P183)</f>
        <v>19165</v>
      </c>
      <c r="AB187" s="140">
        <f t="shared" si="145"/>
        <v>20698.2</v>
      </c>
      <c r="AC187" s="6"/>
      <c r="AD187" s="140">
        <f t="shared" si="146"/>
        <v>20698.2</v>
      </c>
      <c r="AE187" s="170">
        <f t="shared" si="147"/>
        <v>2.0000000000000004</v>
      </c>
      <c r="AF187" s="172">
        <f>'Μέση ετήσια κατανάλωση'!$F150*Πελάτες!AD183</f>
        <v>1533.2</v>
      </c>
      <c r="AG187" s="140">
        <f>'Μέση ετήσια κατανάλωση'!$G150*(Πελάτες!AB183-Πελάτες!$P183)</f>
        <v>26831</v>
      </c>
      <c r="AH187" s="140">
        <f t="shared" si="148"/>
        <v>28364.2</v>
      </c>
      <c r="AI187" s="6"/>
      <c r="AJ187" s="140">
        <f t="shared" si="149"/>
        <v>28364.2</v>
      </c>
      <c r="AK187" s="170">
        <f t="shared" si="150"/>
        <v>0.37037037037037035</v>
      </c>
      <c r="AL187" s="172">
        <f>'Μέση ετήσια κατανάλωση'!$F150*Πελάτες!AG183</f>
        <v>1533.2</v>
      </c>
      <c r="AM187" s="140">
        <f>'Μέση ετήσια κατανάλωση'!$G150*(Πελάτες!AE183-Πελάτες!$P183)</f>
        <v>34497</v>
      </c>
      <c r="AN187" s="140">
        <f t="shared" si="151"/>
        <v>36030.199999999997</v>
      </c>
      <c r="AO187" s="6"/>
      <c r="AP187" s="140">
        <f t="shared" si="152"/>
        <v>36030.199999999997</v>
      </c>
      <c r="AQ187" s="170">
        <f t="shared" si="153"/>
        <v>0.27027027027027012</v>
      </c>
      <c r="AR187" s="167">
        <f t="shared" si="138"/>
        <v>92758.6</v>
      </c>
      <c r="AS187" s="168">
        <f t="shared" si="139"/>
        <v>1.6183304986958853</v>
      </c>
    </row>
    <row r="188" spans="2:45" ht="15" customHeight="1" outlineLevel="1" x14ac:dyDescent="0.35">
      <c r="B188" s="50" t="s">
        <v>138</v>
      </c>
      <c r="C188" s="47" t="s">
        <v>114</v>
      </c>
      <c r="D188" s="187">
        <f>SUM(D166:D187)</f>
        <v>0</v>
      </c>
      <c r="E188" s="187">
        <f>SUM(E166:E187)</f>
        <v>0</v>
      </c>
      <c r="F188" s="186">
        <f>IFERROR((E188-D188)/D188,0)</f>
        <v>0</v>
      </c>
      <c r="G188" s="187">
        <f>SUM(G166:G187)</f>
        <v>0</v>
      </c>
      <c r="H188" s="186">
        <f t="shared" ref="H188" si="154">IFERROR((G188-E188)/E188,0)</f>
        <v>0</v>
      </c>
      <c r="I188" s="187">
        <f>SUM(I166:I187)</f>
        <v>0</v>
      </c>
      <c r="J188" s="186">
        <f t="shared" ref="J188" si="155">IFERROR((I188-G188)/G188,0)</f>
        <v>0</v>
      </c>
      <c r="K188" s="187">
        <f>SUM(K166:K187)</f>
        <v>0</v>
      </c>
      <c r="L188" s="186">
        <f t="shared" si="133"/>
        <v>0</v>
      </c>
      <c r="M188" s="187">
        <f>SUM(M166:M187)</f>
        <v>0</v>
      </c>
      <c r="N188" s="180">
        <f t="shared" si="135"/>
        <v>0</v>
      </c>
      <c r="P188" s="187">
        <f>SUM(P166:P187)</f>
        <v>1533.2</v>
      </c>
      <c r="Q188" s="187">
        <f>SUM(Q166:Q187)</f>
        <v>0</v>
      </c>
      <c r="R188" s="187">
        <f>SUM(R166:R187)</f>
        <v>1533.2</v>
      </c>
      <c r="S188" s="169">
        <f>IFERROR((R188-K188)/K188,0)</f>
        <v>0</v>
      </c>
      <c r="T188" s="187">
        <f>SUM(T166:T187)</f>
        <v>7666</v>
      </c>
      <c r="U188" s="187">
        <f>SUM(U166:U187)</f>
        <v>7666</v>
      </c>
      <c r="V188" s="187">
        <f>SUM(V166:V187)</f>
        <v>15332</v>
      </c>
      <c r="W188" s="187">
        <f>SUM(W166:W187)</f>
        <v>0</v>
      </c>
      <c r="X188" s="187">
        <f>SUM(X166:X187)</f>
        <v>15332</v>
      </c>
      <c r="Y188" s="186">
        <f>IFERROR((X188-R188)/R188,0)</f>
        <v>9</v>
      </c>
      <c r="Z188" s="187">
        <f>SUM(Z166:Z187)</f>
        <v>3833</v>
      </c>
      <c r="AA188" s="187">
        <f>SUM(AA166:AA187)</f>
        <v>45996</v>
      </c>
      <c r="AB188" s="187">
        <f>SUM(AB166:AB187)</f>
        <v>49829</v>
      </c>
      <c r="AC188" s="187">
        <f>SUM(AC166:AC187)</f>
        <v>0</v>
      </c>
      <c r="AD188" s="187">
        <f>SUM(AD166:AD187)</f>
        <v>49829</v>
      </c>
      <c r="AE188" s="169">
        <f>IFERROR((AD188-X188)/X188,0)</f>
        <v>2.25</v>
      </c>
      <c r="AF188" s="187">
        <f>SUM(AF166:AF187)</f>
        <v>3833</v>
      </c>
      <c r="AG188" s="187">
        <f>SUM(AG166:AG187)</f>
        <v>65161</v>
      </c>
      <c r="AH188" s="187">
        <f>SUM(AH166:AH187)</f>
        <v>68994</v>
      </c>
      <c r="AI188" s="187">
        <f>SUM(AI166:AI187)</f>
        <v>0</v>
      </c>
      <c r="AJ188" s="187">
        <f>SUM(AJ166:AJ187)</f>
        <v>68994</v>
      </c>
      <c r="AK188" s="169">
        <f t="shared" ref="AK188" si="156">IFERROR((AJ188-AD188)/AD188,0)</f>
        <v>0.38461538461538464</v>
      </c>
      <c r="AL188" s="187">
        <f>SUM(AL166:AL187)</f>
        <v>3833</v>
      </c>
      <c r="AM188" s="187">
        <f>SUM(AM166:AM187)</f>
        <v>84326</v>
      </c>
      <c r="AN188" s="187">
        <f>SUM(AN166:AN187)</f>
        <v>88159</v>
      </c>
      <c r="AO188" s="187">
        <f>SUM(AO166:AO187)</f>
        <v>0</v>
      </c>
      <c r="AP188" s="187">
        <f>SUM(AP166:AP187)</f>
        <v>88159</v>
      </c>
      <c r="AQ188" s="169">
        <f>IFERROR((AP188-AJ188)/AJ188,0)</f>
        <v>0.27777777777777779</v>
      </c>
      <c r="AR188" s="187">
        <f>SUM(AR166:AR187)</f>
        <v>223847.2</v>
      </c>
      <c r="AS188" s="168">
        <f>IFERROR((AP188/R188)^(1/4)-1,0)</f>
        <v>1.7537021342279471</v>
      </c>
    </row>
    <row r="189" spans="2:45" ht="15" customHeight="1" x14ac:dyDescent="0.35"/>
    <row r="190" spans="2:45" ht="15.5" x14ac:dyDescent="0.35">
      <c r="B190" s="296" t="s">
        <v>112</v>
      </c>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row>
    <row r="191" spans="2:45" ht="5.5" customHeight="1" outlineLevel="1" x14ac:dyDescent="0.35">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row>
    <row r="192" spans="2:45" outlineLevel="1" x14ac:dyDescent="0.35">
      <c r="B192" s="330"/>
      <c r="C192" s="339" t="s">
        <v>105</v>
      </c>
      <c r="D192" s="312" t="s">
        <v>131</v>
      </c>
      <c r="E192" s="314"/>
      <c r="F192" s="314"/>
      <c r="G192" s="314"/>
      <c r="H192" s="314"/>
      <c r="I192" s="314"/>
      <c r="J192" s="314"/>
      <c r="K192" s="314"/>
      <c r="L192" s="313"/>
      <c r="M192" s="318" t="str">
        <f xml:space="preserve"> D193&amp;" - "&amp;K193</f>
        <v>2019 - 2023</v>
      </c>
      <c r="N192" s="333"/>
      <c r="P192" s="312" t="s">
        <v>132</v>
      </c>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3"/>
    </row>
    <row r="193" spans="2:45" outlineLevel="1" x14ac:dyDescent="0.35">
      <c r="B193" s="331"/>
      <c r="C193" s="339"/>
      <c r="D193" s="83">
        <f>$C$3-5</f>
        <v>2019</v>
      </c>
      <c r="E193" s="312">
        <f>$C$3-4</f>
        <v>2020</v>
      </c>
      <c r="F193" s="313"/>
      <c r="G193" s="312">
        <f>$C$3-3</f>
        <v>2021</v>
      </c>
      <c r="H193" s="313"/>
      <c r="I193" s="312">
        <f>$C$3-2</f>
        <v>2022</v>
      </c>
      <c r="J193" s="313"/>
      <c r="K193" s="312">
        <f>$C$3-1</f>
        <v>2023</v>
      </c>
      <c r="L193" s="313"/>
      <c r="M193" s="320"/>
      <c r="N193" s="334"/>
      <c r="P193" s="346">
        <f>$C$3</f>
        <v>2024</v>
      </c>
      <c r="Q193" s="347"/>
      <c r="R193" s="347"/>
      <c r="S193" s="351"/>
      <c r="T193" s="346">
        <f>$C$3+1</f>
        <v>2025</v>
      </c>
      <c r="U193" s="347"/>
      <c r="V193" s="347"/>
      <c r="W193" s="347"/>
      <c r="X193" s="347"/>
      <c r="Y193" s="351"/>
      <c r="Z193" s="312">
        <f>$C$3+2</f>
        <v>2026</v>
      </c>
      <c r="AA193" s="314"/>
      <c r="AB193" s="314"/>
      <c r="AC193" s="314"/>
      <c r="AD193" s="314"/>
      <c r="AE193" s="313"/>
      <c r="AF193" s="312">
        <f>$C$3+3</f>
        <v>2027</v>
      </c>
      <c r="AG193" s="314"/>
      <c r="AH193" s="314"/>
      <c r="AI193" s="314"/>
      <c r="AJ193" s="314"/>
      <c r="AK193" s="313"/>
      <c r="AL193" s="312">
        <f>$C$3+4</f>
        <v>2028</v>
      </c>
      <c r="AM193" s="314"/>
      <c r="AN193" s="314"/>
      <c r="AO193" s="314"/>
      <c r="AP193" s="314"/>
      <c r="AQ193" s="313"/>
      <c r="AR193" s="316" t="str">
        <f>P193&amp;" - "&amp;AL193</f>
        <v>2024 - 2028</v>
      </c>
      <c r="AS193" s="335"/>
    </row>
    <row r="194" spans="2:45" ht="15" customHeight="1" outlineLevel="1" x14ac:dyDescent="0.35">
      <c r="B194" s="331"/>
      <c r="C194" s="339"/>
      <c r="D194" s="363" t="s">
        <v>190</v>
      </c>
      <c r="E194" s="354" t="s">
        <v>190</v>
      </c>
      <c r="F194" s="361" t="s">
        <v>135</v>
      </c>
      <c r="G194" s="354" t="s">
        <v>190</v>
      </c>
      <c r="H194" s="361" t="s">
        <v>135</v>
      </c>
      <c r="I194" s="354" t="s">
        <v>190</v>
      </c>
      <c r="J194" s="359" t="s">
        <v>135</v>
      </c>
      <c r="K194" s="354" t="s">
        <v>190</v>
      </c>
      <c r="L194" s="359" t="s">
        <v>135</v>
      </c>
      <c r="M194" s="354" t="s">
        <v>126</v>
      </c>
      <c r="N194" s="357" t="s">
        <v>136</v>
      </c>
      <c r="P194" s="354" t="str">
        <f>"Διανεμόμενες ποσότητες σε πελάτες που συνδέθηκαν το "&amp;P193</f>
        <v>Διανεμόμενες ποσότητες σε πελάτες που συνδέθηκαν το 2024</v>
      </c>
      <c r="Q194" s="348" t="s">
        <v>191</v>
      </c>
      <c r="R194" s="348" t="s">
        <v>192</v>
      </c>
      <c r="S194" s="356" t="s">
        <v>135</v>
      </c>
      <c r="T194" s="346" t="s">
        <v>193</v>
      </c>
      <c r="U194" s="347"/>
      <c r="V194" s="347"/>
      <c r="W194" s="348" t="s">
        <v>191</v>
      </c>
      <c r="X194" s="348" t="s">
        <v>192</v>
      </c>
      <c r="Y194" s="351" t="s">
        <v>135</v>
      </c>
      <c r="Z194" s="346" t="s">
        <v>193</v>
      </c>
      <c r="AA194" s="347"/>
      <c r="AB194" s="347"/>
      <c r="AC194" s="348" t="s">
        <v>191</v>
      </c>
      <c r="AD194" s="348" t="s">
        <v>192</v>
      </c>
      <c r="AE194" s="351" t="s">
        <v>135</v>
      </c>
      <c r="AF194" s="346" t="s">
        <v>193</v>
      </c>
      <c r="AG194" s="347"/>
      <c r="AH194" s="347"/>
      <c r="AI194" s="348" t="s">
        <v>191</v>
      </c>
      <c r="AJ194" s="348" t="s">
        <v>192</v>
      </c>
      <c r="AK194" s="351" t="s">
        <v>135</v>
      </c>
      <c r="AL194" s="346" t="s">
        <v>193</v>
      </c>
      <c r="AM194" s="347"/>
      <c r="AN194" s="347"/>
      <c r="AO194" s="348" t="s">
        <v>191</v>
      </c>
      <c r="AP194" s="348" t="s">
        <v>192</v>
      </c>
      <c r="AQ194" s="351" t="s">
        <v>135</v>
      </c>
      <c r="AR194" s="352" t="s">
        <v>126</v>
      </c>
      <c r="AS194" s="349" t="s">
        <v>136</v>
      </c>
    </row>
    <row r="195" spans="2:45" ht="58" outlineLevel="1" x14ac:dyDescent="0.35">
      <c r="B195" s="332"/>
      <c r="C195" s="339"/>
      <c r="D195" s="364"/>
      <c r="E195" s="355"/>
      <c r="F195" s="362"/>
      <c r="G195" s="355"/>
      <c r="H195" s="362"/>
      <c r="I195" s="355"/>
      <c r="J195" s="360"/>
      <c r="K195" s="355"/>
      <c r="L195" s="360"/>
      <c r="M195" s="355"/>
      <c r="N195" s="358"/>
      <c r="P195" s="355"/>
      <c r="Q195" s="348"/>
      <c r="R195" s="348"/>
      <c r="S195" s="356"/>
      <c r="T195" s="124" t="str">
        <f>"Διανεμόμενες ποσότητες σε πελάτες που συνδέθηκαν το "&amp;T193</f>
        <v>Διανεμόμενες ποσότητες σε πελάτες που συνδέθηκαν το 2025</v>
      </c>
      <c r="U195" s="106" t="str">
        <f>"Διανεμόμενες ποσότητες σε πελάτες που συνδέθηκαν το "&amp;P193</f>
        <v>Διανεμόμενες ποσότητες σε πελάτες που συνδέθηκαν το 2024</v>
      </c>
      <c r="V195" s="60" t="s">
        <v>194</v>
      </c>
      <c r="W195" s="348"/>
      <c r="X195" s="348"/>
      <c r="Y195" s="351"/>
      <c r="Z195" s="124" t="str">
        <f>"Διανεμόμενες ποσότητες σε πελάτες που συνδέθηκαν το "&amp;Z193</f>
        <v>Διανεμόμενες ποσότητες σε πελάτες που συνδέθηκαν το 2026</v>
      </c>
      <c r="AA195" s="106" t="str">
        <f>"Διανεμόμενες ποσότητες σε πελάτες που συνδέθηκαν το "&amp;$P$12&amp;" - "&amp;T193</f>
        <v>Διανεμόμενες ποσότητες σε πελάτες που συνδέθηκαν το 2024 - 2025</v>
      </c>
      <c r="AB195" s="60" t="s">
        <v>194</v>
      </c>
      <c r="AC195" s="348"/>
      <c r="AD195" s="348"/>
      <c r="AE195" s="351"/>
      <c r="AF195" s="124" t="str">
        <f>"Διανεμόμενες ποσότητες σε πελάτες που συνδέθηκαν το "&amp;AF193</f>
        <v>Διανεμόμενες ποσότητες σε πελάτες που συνδέθηκαν το 2027</v>
      </c>
      <c r="AG195" s="106" t="str">
        <f>"Διανεμόμενες ποσότητες σε πελάτες που συνδέθηκαν το "&amp;$P$12&amp;" - "&amp;Z193</f>
        <v>Διανεμόμενες ποσότητες σε πελάτες που συνδέθηκαν το 2024 - 2026</v>
      </c>
      <c r="AH195" s="60" t="s">
        <v>194</v>
      </c>
      <c r="AI195" s="348"/>
      <c r="AJ195" s="348"/>
      <c r="AK195" s="351"/>
      <c r="AL195" s="124" t="str">
        <f>"Διανεμόμενες ποσότητες σε πελάτες που συνδέθηκαν το "&amp;AL193</f>
        <v>Διανεμόμενες ποσότητες σε πελάτες που συνδέθηκαν το 2028</v>
      </c>
      <c r="AM195" s="106" t="str">
        <f>"Διανεμόμενες ποσότητες σε πελάτες που συνδέθηκαν το "&amp;$P$12&amp;" - "&amp;AF193</f>
        <v>Διανεμόμενες ποσότητες σε πελάτες που συνδέθηκαν το 2024 - 2027</v>
      </c>
      <c r="AN195" s="60" t="s">
        <v>194</v>
      </c>
      <c r="AO195" s="348"/>
      <c r="AP195" s="348"/>
      <c r="AQ195" s="351"/>
      <c r="AR195" s="353"/>
      <c r="AS195" s="350"/>
    </row>
    <row r="196" spans="2:45" outlineLevel="1" x14ac:dyDescent="0.35">
      <c r="B196" s="236" t="s">
        <v>75</v>
      </c>
      <c r="C196" s="64" t="s">
        <v>114</v>
      </c>
      <c r="D196" s="85"/>
      <c r="E196" s="70"/>
      <c r="F196" s="170">
        <f t="shared" ref="F196:F217" si="157">IFERROR((E196-D196)/D196,0)</f>
        <v>0</v>
      </c>
      <c r="G196" s="70"/>
      <c r="H196" s="170">
        <f>IFERROR((G196-E196)/E196,0)</f>
        <v>0</v>
      </c>
      <c r="I196" s="70"/>
      <c r="J196" s="170">
        <f>IFERROR((I196-G196)/G196,0)</f>
        <v>0</v>
      </c>
      <c r="K196" s="70"/>
      <c r="L196" s="170">
        <f t="shared" ref="L196:L218" si="158">IFERROR((K196-I196)/I196,0)</f>
        <v>0</v>
      </c>
      <c r="M196" s="167">
        <f t="shared" ref="M196:M217" si="159">D196+E196+G196+I196+K196</f>
        <v>0</v>
      </c>
      <c r="N196" s="168">
        <f t="shared" ref="N196:N218" si="160">IFERROR((K196/D196)^(1/4)-1,0)</f>
        <v>0</v>
      </c>
      <c r="P196" s="172">
        <f>'Μέση ετήσια κατανάλωση'!$F157*Πελάτες!U191</f>
        <v>0</v>
      </c>
      <c r="Q196" s="6"/>
      <c r="R196" s="140">
        <f>P196+Q196</f>
        <v>0</v>
      </c>
      <c r="S196" s="185">
        <f t="shared" ref="S196:S217" si="161">IFERROR((R196-K196)/K196,0)</f>
        <v>0</v>
      </c>
      <c r="T196" s="172">
        <f>'Μέση ετήσια κατανάλωση'!$F157*Πελάτες!X191</f>
        <v>0</v>
      </c>
      <c r="U196" s="140">
        <f>'Μέση ετήσια κατανάλωση'!$G157*(Πελάτες!V191-Πελάτες!$P191)</f>
        <v>0</v>
      </c>
      <c r="V196" s="140">
        <f>T196+U196</f>
        <v>0</v>
      </c>
      <c r="W196" s="6"/>
      <c r="X196" s="140">
        <f>V196+W196</f>
        <v>0</v>
      </c>
      <c r="Y196" s="170">
        <f t="shared" ref="Y196:Y217" si="162">IFERROR((X196-R196)/R196,0)</f>
        <v>0</v>
      </c>
      <c r="Z196" s="172">
        <f>'Μέση ετήσια κατανάλωση'!$F157*Πελάτες!AA191</f>
        <v>0</v>
      </c>
      <c r="AA196" s="140">
        <f>'Μέση ετήσια κατανάλωση'!$G157*(Πελάτες!Y191-Πελάτες!$P191)</f>
        <v>0</v>
      </c>
      <c r="AB196" s="140">
        <f>Z196+AA196</f>
        <v>0</v>
      </c>
      <c r="AC196" s="6"/>
      <c r="AD196" s="140">
        <f>AB196+AC196</f>
        <v>0</v>
      </c>
      <c r="AE196" s="170">
        <f>IFERROR((AD196-X196)/X196,0)</f>
        <v>0</v>
      </c>
      <c r="AF196" s="172">
        <f>'Μέση ετήσια κατανάλωση'!$F157*Πελάτες!AD191</f>
        <v>0</v>
      </c>
      <c r="AG196" s="140">
        <f>'Μέση ετήσια κατανάλωση'!$G157*(Πελάτες!AB191-Πελάτες!$P191)</f>
        <v>0</v>
      </c>
      <c r="AH196" s="140">
        <f>AF196+AG196</f>
        <v>0</v>
      </c>
      <c r="AI196" s="6"/>
      <c r="AJ196" s="140">
        <f>AH196+AI196</f>
        <v>0</v>
      </c>
      <c r="AK196" s="170">
        <f>IFERROR((AJ196-AD196)/AD196,0)</f>
        <v>0</v>
      </c>
      <c r="AL196" s="172">
        <f>'Μέση ετήσια κατανάλωση'!$F157*Πελάτες!AG191</f>
        <v>0</v>
      </c>
      <c r="AM196" s="140">
        <f>'Μέση ετήσια κατανάλωση'!$G157*(Πελάτες!AE191-Πελάτες!$P191)</f>
        <v>0</v>
      </c>
      <c r="AN196" s="140">
        <f>AL196+AM196</f>
        <v>0</v>
      </c>
      <c r="AO196" s="6"/>
      <c r="AP196" s="140">
        <f>AN196+AO196</f>
        <v>0</v>
      </c>
      <c r="AQ196" s="170">
        <f>IFERROR((AP196-AJ196)/AJ196,0)</f>
        <v>0</v>
      </c>
      <c r="AR196" s="167">
        <f t="shared" ref="AR196:AR217" si="163">R196+X196+AD196+AJ196+AP196</f>
        <v>0</v>
      </c>
      <c r="AS196" s="168">
        <f t="shared" ref="AS196:AS217" si="164">IFERROR((AP196/R196)^(1/4)-1,0)</f>
        <v>0</v>
      </c>
    </row>
    <row r="197" spans="2:45" outlineLevel="1" x14ac:dyDescent="0.35">
      <c r="B197" s="237" t="s">
        <v>76</v>
      </c>
      <c r="C197" s="64" t="s">
        <v>114</v>
      </c>
      <c r="D197" s="85"/>
      <c r="E197" s="70"/>
      <c r="F197" s="170">
        <f t="shared" si="157"/>
        <v>0</v>
      </c>
      <c r="G197" s="70"/>
      <c r="H197" s="170">
        <f t="shared" ref="H197:H217" si="165">IFERROR((G197-E197)/E197,0)</f>
        <v>0</v>
      </c>
      <c r="I197" s="70"/>
      <c r="J197" s="170">
        <f t="shared" ref="J197:J217" si="166">IFERROR((I197-G197)/G197,0)</f>
        <v>0</v>
      </c>
      <c r="K197" s="70"/>
      <c r="L197" s="170">
        <f t="shared" si="158"/>
        <v>0</v>
      </c>
      <c r="M197" s="167">
        <f t="shared" si="159"/>
        <v>0</v>
      </c>
      <c r="N197" s="168">
        <f t="shared" si="160"/>
        <v>0</v>
      </c>
      <c r="P197" s="172">
        <f>'Μέση ετήσια κατανάλωση'!$F158*Πελάτες!U192</f>
        <v>0</v>
      </c>
      <c r="Q197" s="6"/>
      <c r="R197" s="140">
        <f t="shared" ref="R197:R217" si="167">P197+Q197</f>
        <v>0</v>
      </c>
      <c r="S197" s="185">
        <f t="shared" si="161"/>
        <v>0</v>
      </c>
      <c r="T197" s="172">
        <f>'Μέση ετήσια κατανάλωση'!$F158*Πελάτες!X192</f>
        <v>0</v>
      </c>
      <c r="U197" s="140">
        <f>'Μέση ετήσια κατανάλωση'!$G158*(Πελάτες!V192-Πελάτες!$P192)</f>
        <v>0</v>
      </c>
      <c r="V197" s="140">
        <f t="shared" ref="V197:V217" si="168">T197+U197</f>
        <v>0</v>
      </c>
      <c r="W197" s="6"/>
      <c r="X197" s="140">
        <f t="shared" ref="X197:X217" si="169">V197+W197</f>
        <v>0</v>
      </c>
      <c r="Y197" s="170">
        <f t="shared" si="162"/>
        <v>0</v>
      </c>
      <c r="Z197" s="172">
        <f>'Μέση ετήσια κατανάλωση'!$F158*Πελάτες!AA192</f>
        <v>0</v>
      </c>
      <c r="AA197" s="140">
        <f>'Μέση ετήσια κατανάλωση'!$G158*(Πελάτες!Y192-Πελάτες!$P192)</f>
        <v>0</v>
      </c>
      <c r="AB197" s="140">
        <f t="shared" ref="AB197:AB217" si="170">Z197+AA197</f>
        <v>0</v>
      </c>
      <c r="AC197" s="6"/>
      <c r="AD197" s="140">
        <f t="shared" ref="AD197:AD217" si="171">AB197+AC197</f>
        <v>0</v>
      </c>
      <c r="AE197" s="170">
        <f t="shared" ref="AE197:AE217" si="172">IFERROR((AD197-X197)/X197,0)</f>
        <v>0</v>
      </c>
      <c r="AF197" s="172">
        <f>'Μέση ετήσια κατανάλωση'!$F158*Πελάτες!AD192</f>
        <v>0</v>
      </c>
      <c r="AG197" s="140">
        <f>'Μέση ετήσια κατανάλωση'!$G158*(Πελάτες!AB192-Πελάτες!$P192)</f>
        <v>0</v>
      </c>
      <c r="AH197" s="140">
        <f t="shared" ref="AH197:AH217" si="173">AF197+AG197</f>
        <v>0</v>
      </c>
      <c r="AI197" s="6"/>
      <c r="AJ197" s="140">
        <f t="shared" ref="AJ197:AJ217" si="174">AH197+AI197</f>
        <v>0</v>
      </c>
      <c r="AK197" s="170">
        <f t="shared" ref="AK197:AK217" si="175">IFERROR((AJ197-AD197)/AD197,0)</f>
        <v>0</v>
      </c>
      <c r="AL197" s="172">
        <f>'Μέση ετήσια κατανάλωση'!$F158*Πελάτες!AG192</f>
        <v>0</v>
      </c>
      <c r="AM197" s="140">
        <f>'Μέση ετήσια κατανάλωση'!$G158*(Πελάτες!AE192-Πελάτες!$P192)</f>
        <v>0</v>
      </c>
      <c r="AN197" s="140">
        <f t="shared" ref="AN197:AN217" si="176">AL197+AM197</f>
        <v>0</v>
      </c>
      <c r="AO197" s="6"/>
      <c r="AP197" s="140">
        <f t="shared" ref="AP197:AP217" si="177">AN197+AO197</f>
        <v>0</v>
      </c>
      <c r="AQ197" s="170">
        <f t="shared" ref="AQ197:AQ217" si="178">IFERROR((AP197-AJ197)/AJ197,0)</f>
        <v>0</v>
      </c>
      <c r="AR197" s="167">
        <f t="shared" si="163"/>
        <v>0</v>
      </c>
      <c r="AS197" s="168">
        <f t="shared" si="164"/>
        <v>0</v>
      </c>
    </row>
    <row r="198" spans="2:45" outlineLevel="1" x14ac:dyDescent="0.35">
      <c r="B198" s="237" t="s">
        <v>77</v>
      </c>
      <c r="C198" s="64" t="s">
        <v>114</v>
      </c>
      <c r="D198" s="85"/>
      <c r="E198" s="70"/>
      <c r="F198" s="170">
        <f t="shared" si="157"/>
        <v>0</v>
      </c>
      <c r="G198" s="70"/>
      <c r="H198" s="170">
        <f t="shared" si="165"/>
        <v>0</v>
      </c>
      <c r="I198" s="70"/>
      <c r="J198" s="170">
        <f t="shared" si="166"/>
        <v>0</v>
      </c>
      <c r="K198" s="70"/>
      <c r="L198" s="170">
        <f t="shared" si="158"/>
        <v>0</v>
      </c>
      <c r="M198" s="167">
        <f t="shared" si="159"/>
        <v>0</v>
      </c>
      <c r="N198" s="168">
        <f t="shared" si="160"/>
        <v>0</v>
      </c>
      <c r="P198" s="172">
        <f>'Μέση ετήσια κατανάλωση'!$F159*Πελάτες!U193</f>
        <v>0</v>
      </c>
      <c r="Q198" s="6"/>
      <c r="R198" s="140">
        <f t="shared" si="167"/>
        <v>0</v>
      </c>
      <c r="S198" s="185">
        <f t="shared" si="161"/>
        <v>0</v>
      </c>
      <c r="T198" s="172">
        <f>'Μέση ετήσια κατανάλωση'!$F159*Πελάτες!X193</f>
        <v>0</v>
      </c>
      <c r="U198" s="140">
        <f>'Μέση ετήσια κατανάλωση'!$G159*(Πελάτες!V193-Πελάτες!$P193)</f>
        <v>0</v>
      </c>
      <c r="V198" s="140">
        <f t="shared" si="168"/>
        <v>0</v>
      </c>
      <c r="W198" s="6"/>
      <c r="X198" s="140">
        <f t="shared" si="169"/>
        <v>0</v>
      </c>
      <c r="Y198" s="170">
        <f t="shared" si="162"/>
        <v>0</v>
      </c>
      <c r="Z198" s="172">
        <f>'Μέση ετήσια κατανάλωση'!$F159*Πελάτες!AA193</f>
        <v>0</v>
      </c>
      <c r="AA198" s="140">
        <f>'Μέση ετήσια κατανάλωση'!$G159*(Πελάτες!Y193-Πελάτες!$P193)</f>
        <v>0</v>
      </c>
      <c r="AB198" s="140">
        <f t="shared" si="170"/>
        <v>0</v>
      </c>
      <c r="AC198" s="6"/>
      <c r="AD198" s="140">
        <f t="shared" si="171"/>
        <v>0</v>
      </c>
      <c r="AE198" s="170">
        <f t="shared" si="172"/>
        <v>0</v>
      </c>
      <c r="AF198" s="172">
        <f>'Μέση ετήσια κατανάλωση'!$F159*Πελάτες!AD193</f>
        <v>0</v>
      </c>
      <c r="AG198" s="140">
        <f>'Μέση ετήσια κατανάλωση'!$G159*(Πελάτες!AB193-Πελάτες!$P193)</f>
        <v>0</v>
      </c>
      <c r="AH198" s="140">
        <f t="shared" si="173"/>
        <v>0</v>
      </c>
      <c r="AI198" s="6"/>
      <c r="AJ198" s="140">
        <f t="shared" si="174"/>
        <v>0</v>
      </c>
      <c r="AK198" s="170">
        <f t="shared" si="175"/>
        <v>0</v>
      </c>
      <c r="AL198" s="172">
        <f>'Μέση ετήσια κατανάλωση'!$F159*Πελάτες!AG193</f>
        <v>0</v>
      </c>
      <c r="AM198" s="140">
        <f>'Μέση ετήσια κατανάλωση'!$G159*(Πελάτες!AE193-Πελάτες!$P193)</f>
        <v>0</v>
      </c>
      <c r="AN198" s="140">
        <f t="shared" si="176"/>
        <v>0</v>
      </c>
      <c r="AO198" s="6"/>
      <c r="AP198" s="140">
        <f t="shared" si="177"/>
        <v>0</v>
      </c>
      <c r="AQ198" s="170">
        <f t="shared" si="178"/>
        <v>0</v>
      </c>
      <c r="AR198" s="167">
        <f t="shared" si="163"/>
        <v>0</v>
      </c>
      <c r="AS198" s="168">
        <f t="shared" si="164"/>
        <v>0</v>
      </c>
    </row>
    <row r="199" spans="2:45" outlineLevel="1" x14ac:dyDescent="0.35">
      <c r="B199" s="237" t="s">
        <v>78</v>
      </c>
      <c r="C199" s="64" t="s">
        <v>114</v>
      </c>
      <c r="D199" s="85"/>
      <c r="E199" s="70"/>
      <c r="F199" s="170">
        <f t="shared" si="157"/>
        <v>0</v>
      </c>
      <c r="G199" s="70"/>
      <c r="H199" s="170">
        <f t="shared" si="165"/>
        <v>0</v>
      </c>
      <c r="I199" s="70"/>
      <c r="J199" s="170">
        <f t="shared" si="166"/>
        <v>0</v>
      </c>
      <c r="K199" s="70"/>
      <c r="L199" s="170">
        <f t="shared" si="158"/>
        <v>0</v>
      </c>
      <c r="M199" s="167">
        <f t="shared" si="159"/>
        <v>0</v>
      </c>
      <c r="N199" s="168">
        <f t="shared" si="160"/>
        <v>0</v>
      </c>
      <c r="P199" s="172">
        <f>'Μέση ετήσια κατανάλωση'!$F160*Πελάτες!U194</f>
        <v>0</v>
      </c>
      <c r="Q199" s="6"/>
      <c r="R199" s="140">
        <f t="shared" si="167"/>
        <v>0</v>
      </c>
      <c r="S199" s="185">
        <f t="shared" si="161"/>
        <v>0</v>
      </c>
      <c r="T199" s="172">
        <f>'Μέση ετήσια κατανάλωση'!$F160*Πελάτες!X194</f>
        <v>0</v>
      </c>
      <c r="U199" s="140">
        <f>'Μέση ετήσια κατανάλωση'!$G160*(Πελάτες!V194-Πελάτες!$P194)</f>
        <v>0</v>
      </c>
      <c r="V199" s="140">
        <f t="shared" si="168"/>
        <v>0</v>
      </c>
      <c r="W199" s="6"/>
      <c r="X199" s="140">
        <f t="shared" si="169"/>
        <v>0</v>
      </c>
      <c r="Y199" s="170">
        <f t="shared" si="162"/>
        <v>0</v>
      </c>
      <c r="Z199" s="172">
        <f>'Μέση ετήσια κατανάλωση'!$F160*Πελάτες!AA194</f>
        <v>0</v>
      </c>
      <c r="AA199" s="140">
        <f>'Μέση ετήσια κατανάλωση'!$G160*(Πελάτες!Y194-Πελάτες!$P194)</f>
        <v>0</v>
      </c>
      <c r="AB199" s="140">
        <f t="shared" si="170"/>
        <v>0</v>
      </c>
      <c r="AC199" s="6"/>
      <c r="AD199" s="140">
        <f t="shared" si="171"/>
        <v>0</v>
      </c>
      <c r="AE199" s="170">
        <f t="shared" si="172"/>
        <v>0</v>
      </c>
      <c r="AF199" s="172">
        <f>'Μέση ετήσια κατανάλωση'!$F160*Πελάτες!AD194</f>
        <v>0</v>
      </c>
      <c r="AG199" s="140">
        <f>'Μέση ετήσια κατανάλωση'!$G160*(Πελάτες!AB194-Πελάτες!$P194)</f>
        <v>0</v>
      </c>
      <c r="AH199" s="140">
        <f t="shared" si="173"/>
        <v>0</v>
      </c>
      <c r="AI199" s="6"/>
      <c r="AJ199" s="140">
        <f t="shared" si="174"/>
        <v>0</v>
      </c>
      <c r="AK199" s="170">
        <f t="shared" si="175"/>
        <v>0</v>
      </c>
      <c r="AL199" s="172">
        <f>'Μέση ετήσια κατανάλωση'!$F160*Πελάτες!AG194</f>
        <v>0</v>
      </c>
      <c r="AM199" s="140">
        <f>'Μέση ετήσια κατανάλωση'!$G160*(Πελάτες!AE194-Πελάτες!$P194)</f>
        <v>0</v>
      </c>
      <c r="AN199" s="140">
        <f t="shared" si="176"/>
        <v>0</v>
      </c>
      <c r="AO199" s="6"/>
      <c r="AP199" s="140">
        <f t="shared" si="177"/>
        <v>0</v>
      </c>
      <c r="AQ199" s="170">
        <f t="shared" si="178"/>
        <v>0</v>
      </c>
      <c r="AR199" s="167">
        <f t="shared" si="163"/>
        <v>0</v>
      </c>
      <c r="AS199" s="168">
        <f t="shared" si="164"/>
        <v>0</v>
      </c>
    </row>
    <row r="200" spans="2:45" outlineLevel="1" x14ac:dyDescent="0.35">
      <c r="B200" s="236" t="s">
        <v>80</v>
      </c>
      <c r="C200" s="64" t="s">
        <v>114</v>
      </c>
      <c r="D200" s="85"/>
      <c r="E200" s="70"/>
      <c r="F200" s="170">
        <f t="shared" si="157"/>
        <v>0</v>
      </c>
      <c r="G200" s="70"/>
      <c r="H200" s="170">
        <f t="shared" si="165"/>
        <v>0</v>
      </c>
      <c r="I200" s="70"/>
      <c r="J200" s="170">
        <f t="shared" si="166"/>
        <v>0</v>
      </c>
      <c r="K200" s="70"/>
      <c r="L200" s="170">
        <f t="shared" si="158"/>
        <v>0</v>
      </c>
      <c r="M200" s="167">
        <f t="shared" si="159"/>
        <v>0</v>
      </c>
      <c r="N200" s="168">
        <f t="shared" si="160"/>
        <v>0</v>
      </c>
      <c r="P200" s="172">
        <f>'Μέση ετήσια κατανάλωση'!$F161*Πελάτες!U195</f>
        <v>0</v>
      </c>
      <c r="Q200" s="6"/>
      <c r="R200" s="140">
        <f t="shared" si="167"/>
        <v>0</v>
      </c>
      <c r="S200" s="185">
        <f t="shared" si="161"/>
        <v>0</v>
      </c>
      <c r="T200" s="172">
        <f>'Μέση ετήσια κατανάλωση'!$F161*Πελάτες!X195</f>
        <v>0</v>
      </c>
      <c r="U200" s="140">
        <f>'Μέση ετήσια κατανάλωση'!$G161*(Πελάτες!V195-Πελάτες!$P195)</f>
        <v>0</v>
      </c>
      <c r="V200" s="140">
        <f t="shared" si="168"/>
        <v>0</v>
      </c>
      <c r="W200" s="6"/>
      <c r="X200" s="140">
        <f t="shared" si="169"/>
        <v>0</v>
      </c>
      <c r="Y200" s="170">
        <f t="shared" si="162"/>
        <v>0</v>
      </c>
      <c r="Z200" s="172">
        <f>'Μέση ετήσια κατανάλωση'!$F161*Πελάτες!AA195</f>
        <v>0</v>
      </c>
      <c r="AA200" s="140">
        <f>'Μέση ετήσια κατανάλωση'!$G161*(Πελάτες!Y195-Πελάτες!$P195)</f>
        <v>0</v>
      </c>
      <c r="AB200" s="140">
        <f t="shared" si="170"/>
        <v>0</v>
      </c>
      <c r="AC200" s="6"/>
      <c r="AD200" s="140">
        <f t="shared" si="171"/>
        <v>0</v>
      </c>
      <c r="AE200" s="170">
        <f t="shared" si="172"/>
        <v>0</v>
      </c>
      <c r="AF200" s="172">
        <f>'Μέση ετήσια κατανάλωση'!$F161*Πελάτες!AD195</f>
        <v>0</v>
      </c>
      <c r="AG200" s="140">
        <f>'Μέση ετήσια κατανάλωση'!$G161*(Πελάτες!AB195-Πελάτες!$P195)</f>
        <v>0</v>
      </c>
      <c r="AH200" s="140">
        <f t="shared" si="173"/>
        <v>0</v>
      </c>
      <c r="AI200" s="6"/>
      <c r="AJ200" s="140">
        <f t="shared" si="174"/>
        <v>0</v>
      </c>
      <c r="AK200" s="170">
        <f t="shared" si="175"/>
        <v>0</v>
      </c>
      <c r="AL200" s="172">
        <f>'Μέση ετήσια κατανάλωση'!$F161*Πελάτες!AG195</f>
        <v>0</v>
      </c>
      <c r="AM200" s="140">
        <f>'Μέση ετήσια κατανάλωση'!$G161*(Πελάτες!AE195-Πελάτες!$P195)</f>
        <v>0</v>
      </c>
      <c r="AN200" s="140">
        <f t="shared" si="176"/>
        <v>0</v>
      </c>
      <c r="AO200" s="6"/>
      <c r="AP200" s="140">
        <f t="shared" si="177"/>
        <v>0</v>
      </c>
      <c r="AQ200" s="170">
        <f t="shared" si="178"/>
        <v>0</v>
      </c>
      <c r="AR200" s="167">
        <f t="shared" si="163"/>
        <v>0</v>
      </c>
      <c r="AS200" s="168">
        <f t="shared" si="164"/>
        <v>0</v>
      </c>
    </row>
    <row r="201" spans="2:45" outlineLevel="1" x14ac:dyDescent="0.35">
      <c r="B201" s="237" t="s">
        <v>81</v>
      </c>
      <c r="C201" s="64" t="s">
        <v>114</v>
      </c>
      <c r="D201" s="85"/>
      <c r="E201" s="70"/>
      <c r="F201" s="170">
        <f t="shared" si="157"/>
        <v>0</v>
      </c>
      <c r="G201" s="70"/>
      <c r="H201" s="170">
        <f t="shared" si="165"/>
        <v>0</v>
      </c>
      <c r="I201" s="70"/>
      <c r="J201" s="170">
        <f t="shared" si="166"/>
        <v>0</v>
      </c>
      <c r="K201" s="70"/>
      <c r="L201" s="170">
        <f t="shared" si="158"/>
        <v>0</v>
      </c>
      <c r="M201" s="167">
        <f t="shared" si="159"/>
        <v>0</v>
      </c>
      <c r="N201" s="168">
        <f t="shared" si="160"/>
        <v>0</v>
      </c>
      <c r="P201" s="172">
        <f>'Μέση ετήσια κατανάλωση'!$F162*Πελάτες!U196</f>
        <v>0</v>
      </c>
      <c r="Q201" s="6"/>
      <c r="R201" s="140">
        <f t="shared" si="167"/>
        <v>0</v>
      </c>
      <c r="S201" s="185">
        <f t="shared" si="161"/>
        <v>0</v>
      </c>
      <c r="T201" s="172">
        <f>'Μέση ετήσια κατανάλωση'!$F162*Πελάτες!X196</f>
        <v>0</v>
      </c>
      <c r="U201" s="140">
        <f>'Μέση ετήσια κατανάλωση'!$G162*(Πελάτες!V196-Πελάτες!$P196)</f>
        <v>0</v>
      </c>
      <c r="V201" s="140">
        <f t="shared" si="168"/>
        <v>0</v>
      </c>
      <c r="W201" s="6"/>
      <c r="X201" s="140">
        <f t="shared" si="169"/>
        <v>0</v>
      </c>
      <c r="Y201" s="170">
        <f t="shared" si="162"/>
        <v>0</v>
      </c>
      <c r="Z201" s="172">
        <f>'Μέση ετήσια κατανάλωση'!$F162*Πελάτες!AA196</f>
        <v>0</v>
      </c>
      <c r="AA201" s="140">
        <f>'Μέση ετήσια κατανάλωση'!$G162*(Πελάτες!Y196-Πελάτες!$P196)</f>
        <v>0</v>
      </c>
      <c r="AB201" s="140">
        <f t="shared" si="170"/>
        <v>0</v>
      </c>
      <c r="AC201" s="6"/>
      <c r="AD201" s="140">
        <f t="shared" si="171"/>
        <v>0</v>
      </c>
      <c r="AE201" s="170">
        <f t="shared" si="172"/>
        <v>0</v>
      </c>
      <c r="AF201" s="172">
        <f>'Μέση ετήσια κατανάλωση'!$F162*Πελάτες!AD196</f>
        <v>0</v>
      </c>
      <c r="AG201" s="140">
        <f>'Μέση ετήσια κατανάλωση'!$G162*(Πελάτες!AB196-Πελάτες!$P196)</f>
        <v>0</v>
      </c>
      <c r="AH201" s="140">
        <f t="shared" si="173"/>
        <v>0</v>
      </c>
      <c r="AI201" s="6"/>
      <c r="AJ201" s="140">
        <f t="shared" si="174"/>
        <v>0</v>
      </c>
      <c r="AK201" s="170">
        <f t="shared" si="175"/>
        <v>0</v>
      </c>
      <c r="AL201" s="172">
        <f>'Μέση ετήσια κατανάλωση'!$F162*Πελάτες!AG196</f>
        <v>0</v>
      </c>
      <c r="AM201" s="140">
        <f>'Μέση ετήσια κατανάλωση'!$G162*(Πελάτες!AE196-Πελάτες!$P196)</f>
        <v>0</v>
      </c>
      <c r="AN201" s="140">
        <f t="shared" si="176"/>
        <v>0</v>
      </c>
      <c r="AO201" s="6"/>
      <c r="AP201" s="140">
        <f t="shared" si="177"/>
        <v>0</v>
      </c>
      <c r="AQ201" s="170">
        <f t="shared" si="178"/>
        <v>0</v>
      </c>
      <c r="AR201" s="167">
        <f t="shared" si="163"/>
        <v>0</v>
      </c>
      <c r="AS201" s="168">
        <f t="shared" si="164"/>
        <v>0</v>
      </c>
    </row>
    <row r="202" spans="2:45" outlineLevel="1" x14ac:dyDescent="0.35">
      <c r="B202" s="236" t="s">
        <v>82</v>
      </c>
      <c r="C202" s="64" t="s">
        <v>114</v>
      </c>
      <c r="D202" s="85"/>
      <c r="E202" s="70"/>
      <c r="F202" s="170">
        <f t="shared" si="157"/>
        <v>0</v>
      </c>
      <c r="G202" s="70"/>
      <c r="H202" s="170">
        <f t="shared" si="165"/>
        <v>0</v>
      </c>
      <c r="I202" s="70"/>
      <c r="J202" s="170">
        <f t="shared" si="166"/>
        <v>0</v>
      </c>
      <c r="K202" s="70"/>
      <c r="L202" s="170">
        <f t="shared" si="158"/>
        <v>0</v>
      </c>
      <c r="M202" s="167">
        <f t="shared" si="159"/>
        <v>0</v>
      </c>
      <c r="N202" s="168">
        <f t="shared" si="160"/>
        <v>0</v>
      </c>
      <c r="P202" s="172">
        <f>'Μέση ετήσια κατανάλωση'!$F163*Πελάτες!U197</f>
        <v>0</v>
      </c>
      <c r="Q202" s="6"/>
      <c r="R202" s="140">
        <f t="shared" si="167"/>
        <v>0</v>
      </c>
      <c r="S202" s="185">
        <f t="shared" si="161"/>
        <v>0</v>
      </c>
      <c r="T202" s="172">
        <f>'Μέση ετήσια κατανάλωση'!$F163*Πελάτες!X197</f>
        <v>0</v>
      </c>
      <c r="U202" s="140">
        <f>'Μέση ετήσια κατανάλωση'!$G163*(Πελάτες!V197-Πελάτες!$P197)</f>
        <v>0</v>
      </c>
      <c r="V202" s="140">
        <f t="shared" si="168"/>
        <v>0</v>
      </c>
      <c r="W202" s="6"/>
      <c r="X202" s="140">
        <f t="shared" si="169"/>
        <v>0</v>
      </c>
      <c r="Y202" s="170">
        <f t="shared" si="162"/>
        <v>0</v>
      </c>
      <c r="Z202" s="172">
        <f>'Μέση ετήσια κατανάλωση'!$F163*Πελάτες!AA197</f>
        <v>0</v>
      </c>
      <c r="AA202" s="140">
        <f>'Μέση ετήσια κατανάλωση'!$G163*(Πελάτες!Y197-Πελάτες!$P197)</f>
        <v>0</v>
      </c>
      <c r="AB202" s="140">
        <f t="shared" si="170"/>
        <v>0</v>
      </c>
      <c r="AC202" s="6"/>
      <c r="AD202" s="140">
        <f t="shared" si="171"/>
        <v>0</v>
      </c>
      <c r="AE202" s="170">
        <f t="shared" si="172"/>
        <v>0</v>
      </c>
      <c r="AF202" s="172">
        <f>'Μέση ετήσια κατανάλωση'!$F163*Πελάτες!AD197</f>
        <v>0</v>
      </c>
      <c r="AG202" s="140">
        <f>'Μέση ετήσια κατανάλωση'!$G163*(Πελάτες!AB197-Πελάτες!$P197)</f>
        <v>0</v>
      </c>
      <c r="AH202" s="140">
        <f t="shared" si="173"/>
        <v>0</v>
      </c>
      <c r="AI202" s="6"/>
      <c r="AJ202" s="140">
        <f t="shared" si="174"/>
        <v>0</v>
      </c>
      <c r="AK202" s="170">
        <f t="shared" si="175"/>
        <v>0</v>
      </c>
      <c r="AL202" s="172">
        <f>'Μέση ετήσια κατανάλωση'!$F163*Πελάτες!AG197</f>
        <v>0</v>
      </c>
      <c r="AM202" s="140">
        <f>'Μέση ετήσια κατανάλωση'!$G163*(Πελάτες!AE197-Πελάτες!$P197)</f>
        <v>0</v>
      </c>
      <c r="AN202" s="140">
        <f t="shared" si="176"/>
        <v>0</v>
      </c>
      <c r="AO202" s="6"/>
      <c r="AP202" s="140">
        <f t="shared" si="177"/>
        <v>0</v>
      </c>
      <c r="AQ202" s="170">
        <f t="shared" si="178"/>
        <v>0</v>
      </c>
      <c r="AR202" s="167">
        <f t="shared" si="163"/>
        <v>0</v>
      </c>
      <c r="AS202" s="168">
        <f t="shared" si="164"/>
        <v>0</v>
      </c>
    </row>
    <row r="203" spans="2:45" outlineLevel="1" x14ac:dyDescent="0.35">
      <c r="B203" s="237" t="s">
        <v>83</v>
      </c>
      <c r="C203" s="64" t="s">
        <v>114</v>
      </c>
      <c r="D203" s="85"/>
      <c r="E203" s="70"/>
      <c r="F203" s="170">
        <f t="shared" si="157"/>
        <v>0</v>
      </c>
      <c r="G203" s="70"/>
      <c r="H203" s="170">
        <f t="shared" si="165"/>
        <v>0</v>
      </c>
      <c r="I203" s="70"/>
      <c r="J203" s="170">
        <f t="shared" si="166"/>
        <v>0</v>
      </c>
      <c r="K203" s="70"/>
      <c r="L203" s="170">
        <f t="shared" si="158"/>
        <v>0</v>
      </c>
      <c r="M203" s="167">
        <f t="shared" si="159"/>
        <v>0</v>
      </c>
      <c r="N203" s="168">
        <f t="shared" si="160"/>
        <v>0</v>
      </c>
      <c r="P203" s="172">
        <f>'Μέση ετήσια κατανάλωση'!$F164*Πελάτες!U198</f>
        <v>0</v>
      </c>
      <c r="Q203" s="6"/>
      <c r="R203" s="140">
        <f t="shared" si="167"/>
        <v>0</v>
      </c>
      <c r="S203" s="185">
        <f t="shared" si="161"/>
        <v>0</v>
      </c>
      <c r="T203" s="172">
        <f>'Μέση ετήσια κατανάλωση'!$F164*Πελάτες!X198</f>
        <v>0</v>
      </c>
      <c r="U203" s="140">
        <f>'Μέση ετήσια κατανάλωση'!$G164*(Πελάτες!V198-Πελάτες!$P198)</f>
        <v>0</v>
      </c>
      <c r="V203" s="140">
        <f t="shared" si="168"/>
        <v>0</v>
      </c>
      <c r="W203" s="6"/>
      <c r="X203" s="140">
        <f t="shared" si="169"/>
        <v>0</v>
      </c>
      <c r="Y203" s="170">
        <f t="shared" si="162"/>
        <v>0</v>
      </c>
      <c r="Z203" s="172">
        <f>'Μέση ετήσια κατανάλωση'!$F164*Πελάτες!AA198</f>
        <v>0</v>
      </c>
      <c r="AA203" s="140">
        <f>'Μέση ετήσια κατανάλωση'!$G164*(Πελάτες!Y198-Πελάτες!$P198)</f>
        <v>0</v>
      </c>
      <c r="AB203" s="140">
        <f t="shared" si="170"/>
        <v>0</v>
      </c>
      <c r="AC203" s="6"/>
      <c r="AD203" s="140">
        <f t="shared" si="171"/>
        <v>0</v>
      </c>
      <c r="AE203" s="170">
        <f t="shared" si="172"/>
        <v>0</v>
      </c>
      <c r="AF203" s="172">
        <f>'Μέση ετήσια κατανάλωση'!$F164*Πελάτες!AD198</f>
        <v>0</v>
      </c>
      <c r="AG203" s="140">
        <f>'Μέση ετήσια κατανάλωση'!$G164*(Πελάτες!AB198-Πελάτες!$P198)</f>
        <v>0</v>
      </c>
      <c r="AH203" s="140">
        <f t="shared" si="173"/>
        <v>0</v>
      </c>
      <c r="AI203" s="6"/>
      <c r="AJ203" s="140">
        <f t="shared" si="174"/>
        <v>0</v>
      </c>
      <c r="AK203" s="170">
        <f t="shared" si="175"/>
        <v>0</v>
      </c>
      <c r="AL203" s="172">
        <f>'Μέση ετήσια κατανάλωση'!$F164*Πελάτες!AG198</f>
        <v>0</v>
      </c>
      <c r="AM203" s="140">
        <f>'Μέση ετήσια κατανάλωση'!$G164*(Πελάτες!AE198-Πελάτες!$P198)</f>
        <v>0</v>
      </c>
      <c r="AN203" s="140">
        <f t="shared" si="176"/>
        <v>0</v>
      </c>
      <c r="AO203" s="6"/>
      <c r="AP203" s="140">
        <f t="shared" si="177"/>
        <v>0</v>
      </c>
      <c r="AQ203" s="170">
        <f t="shared" si="178"/>
        <v>0</v>
      </c>
      <c r="AR203" s="167">
        <f t="shared" si="163"/>
        <v>0</v>
      </c>
      <c r="AS203" s="168">
        <f t="shared" si="164"/>
        <v>0</v>
      </c>
    </row>
    <row r="204" spans="2:45" outlineLevel="1" x14ac:dyDescent="0.35">
      <c r="B204" s="237" t="s">
        <v>84</v>
      </c>
      <c r="C204" s="64" t="s">
        <v>114</v>
      </c>
      <c r="D204" s="85"/>
      <c r="E204" s="70"/>
      <c r="F204" s="170">
        <f t="shared" si="157"/>
        <v>0</v>
      </c>
      <c r="G204" s="70"/>
      <c r="H204" s="170">
        <f t="shared" si="165"/>
        <v>0</v>
      </c>
      <c r="I204" s="70"/>
      <c r="J204" s="170">
        <f t="shared" si="166"/>
        <v>0</v>
      </c>
      <c r="K204" s="70"/>
      <c r="L204" s="170">
        <f t="shared" si="158"/>
        <v>0</v>
      </c>
      <c r="M204" s="167">
        <f t="shared" si="159"/>
        <v>0</v>
      </c>
      <c r="N204" s="168">
        <f t="shared" si="160"/>
        <v>0</v>
      </c>
      <c r="P204" s="172">
        <f>'Μέση ετήσια κατανάλωση'!$F165*Πελάτες!U199</f>
        <v>0</v>
      </c>
      <c r="Q204" s="6"/>
      <c r="R204" s="140">
        <f t="shared" si="167"/>
        <v>0</v>
      </c>
      <c r="S204" s="185">
        <f t="shared" si="161"/>
        <v>0</v>
      </c>
      <c r="T204" s="172">
        <f>'Μέση ετήσια κατανάλωση'!$F165*Πελάτες!X199</f>
        <v>0</v>
      </c>
      <c r="U204" s="140">
        <f>'Μέση ετήσια κατανάλωση'!$G165*(Πελάτες!V199-Πελάτες!$P199)</f>
        <v>0</v>
      </c>
      <c r="V204" s="140">
        <f t="shared" si="168"/>
        <v>0</v>
      </c>
      <c r="W204" s="6"/>
      <c r="X204" s="140">
        <f t="shared" si="169"/>
        <v>0</v>
      </c>
      <c r="Y204" s="170">
        <f t="shared" si="162"/>
        <v>0</v>
      </c>
      <c r="Z204" s="172">
        <f>'Μέση ετήσια κατανάλωση'!$F165*Πελάτες!AA199</f>
        <v>0</v>
      </c>
      <c r="AA204" s="140">
        <f>'Μέση ετήσια κατανάλωση'!$G165*(Πελάτες!Y199-Πελάτες!$P199)</f>
        <v>0</v>
      </c>
      <c r="AB204" s="140">
        <f t="shared" si="170"/>
        <v>0</v>
      </c>
      <c r="AC204" s="6"/>
      <c r="AD204" s="140">
        <f t="shared" si="171"/>
        <v>0</v>
      </c>
      <c r="AE204" s="170">
        <f t="shared" si="172"/>
        <v>0</v>
      </c>
      <c r="AF204" s="172">
        <f>'Μέση ετήσια κατανάλωση'!$F165*Πελάτες!AD199</f>
        <v>0</v>
      </c>
      <c r="AG204" s="140">
        <f>'Μέση ετήσια κατανάλωση'!$G165*(Πελάτες!AB199-Πελάτες!$P199)</f>
        <v>0</v>
      </c>
      <c r="AH204" s="140">
        <f t="shared" si="173"/>
        <v>0</v>
      </c>
      <c r="AI204" s="6"/>
      <c r="AJ204" s="140">
        <f t="shared" si="174"/>
        <v>0</v>
      </c>
      <c r="AK204" s="170">
        <f t="shared" si="175"/>
        <v>0</v>
      </c>
      <c r="AL204" s="172">
        <f>'Μέση ετήσια κατανάλωση'!$F165*Πελάτες!AG199</f>
        <v>0</v>
      </c>
      <c r="AM204" s="140">
        <f>'Μέση ετήσια κατανάλωση'!$G165*(Πελάτες!AE199-Πελάτες!$P199)</f>
        <v>0</v>
      </c>
      <c r="AN204" s="140">
        <f t="shared" si="176"/>
        <v>0</v>
      </c>
      <c r="AO204" s="6"/>
      <c r="AP204" s="140">
        <f t="shared" si="177"/>
        <v>0</v>
      </c>
      <c r="AQ204" s="170">
        <f t="shared" si="178"/>
        <v>0</v>
      </c>
      <c r="AR204" s="167">
        <f t="shared" si="163"/>
        <v>0</v>
      </c>
      <c r="AS204" s="168">
        <f t="shared" si="164"/>
        <v>0</v>
      </c>
    </row>
    <row r="205" spans="2:45" outlineLevel="1" x14ac:dyDescent="0.35">
      <c r="B205" s="237" t="s">
        <v>85</v>
      </c>
      <c r="C205" s="64" t="s">
        <v>114</v>
      </c>
      <c r="D205" s="85"/>
      <c r="E205" s="70"/>
      <c r="F205" s="170">
        <f t="shared" si="157"/>
        <v>0</v>
      </c>
      <c r="G205" s="70"/>
      <c r="H205" s="170">
        <f t="shared" si="165"/>
        <v>0</v>
      </c>
      <c r="I205" s="70"/>
      <c r="J205" s="170">
        <f t="shared" si="166"/>
        <v>0</v>
      </c>
      <c r="K205" s="70"/>
      <c r="L205" s="170">
        <f t="shared" si="158"/>
        <v>0</v>
      </c>
      <c r="M205" s="167">
        <f t="shared" si="159"/>
        <v>0</v>
      </c>
      <c r="N205" s="168">
        <f t="shared" si="160"/>
        <v>0</v>
      </c>
      <c r="P205" s="172">
        <f>'Μέση ετήσια κατανάλωση'!$F166*Πελάτες!U200</f>
        <v>0</v>
      </c>
      <c r="Q205" s="6"/>
      <c r="R205" s="140">
        <f t="shared" si="167"/>
        <v>0</v>
      </c>
      <c r="S205" s="185">
        <f t="shared" si="161"/>
        <v>0</v>
      </c>
      <c r="T205" s="172">
        <f>'Μέση ετήσια κατανάλωση'!$F166*Πελάτες!X200</f>
        <v>0</v>
      </c>
      <c r="U205" s="140">
        <f>'Μέση ετήσια κατανάλωση'!$G166*(Πελάτες!V200-Πελάτες!$P200)</f>
        <v>0</v>
      </c>
      <c r="V205" s="140">
        <f t="shared" si="168"/>
        <v>0</v>
      </c>
      <c r="W205" s="6"/>
      <c r="X205" s="140">
        <f t="shared" si="169"/>
        <v>0</v>
      </c>
      <c r="Y205" s="170">
        <f t="shared" si="162"/>
        <v>0</v>
      </c>
      <c r="Z205" s="172">
        <f>'Μέση ετήσια κατανάλωση'!$F166*Πελάτες!AA200</f>
        <v>0</v>
      </c>
      <c r="AA205" s="140">
        <f>'Μέση ετήσια κατανάλωση'!$G166*(Πελάτες!Y200-Πελάτες!$P200)</f>
        <v>0</v>
      </c>
      <c r="AB205" s="140">
        <f t="shared" si="170"/>
        <v>0</v>
      </c>
      <c r="AC205" s="6"/>
      <c r="AD205" s="140">
        <f t="shared" si="171"/>
        <v>0</v>
      </c>
      <c r="AE205" s="170">
        <f t="shared" si="172"/>
        <v>0</v>
      </c>
      <c r="AF205" s="172">
        <f>'Μέση ετήσια κατανάλωση'!$F166*Πελάτες!AD200</f>
        <v>0</v>
      </c>
      <c r="AG205" s="140">
        <f>'Μέση ετήσια κατανάλωση'!$G166*(Πελάτες!AB200-Πελάτες!$P200)</f>
        <v>0</v>
      </c>
      <c r="AH205" s="140">
        <f t="shared" si="173"/>
        <v>0</v>
      </c>
      <c r="AI205" s="6"/>
      <c r="AJ205" s="140">
        <f t="shared" si="174"/>
        <v>0</v>
      </c>
      <c r="AK205" s="170">
        <f t="shared" si="175"/>
        <v>0</v>
      </c>
      <c r="AL205" s="172">
        <f>'Μέση ετήσια κατανάλωση'!$F166*Πελάτες!AG200</f>
        <v>0</v>
      </c>
      <c r="AM205" s="140">
        <f>'Μέση ετήσια κατανάλωση'!$G166*(Πελάτες!AE200-Πελάτες!$P200)</f>
        <v>0</v>
      </c>
      <c r="AN205" s="140">
        <f t="shared" si="176"/>
        <v>0</v>
      </c>
      <c r="AO205" s="6"/>
      <c r="AP205" s="140">
        <f t="shared" si="177"/>
        <v>0</v>
      </c>
      <c r="AQ205" s="170">
        <f t="shared" si="178"/>
        <v>0</v>
      </c>
      <c r="AR205" s="167">
        <f t="shared" si="163"/>
        <v>0</v>
      </c>
      <c r="AS205" s="168">
        <f t="shared" si="164"/>
        <v>0</v>
      </c>
    </row>
    <row r="206" spans="2:45" outlineLevel="1" x14ac:dyDescent="0.35">
      <c r="B206" s="236" t="s">
        <v>86</v>
      </c>
      <c r="C206" s="64" t="s">
        <v>114</v>
      </c>
      <c r="D206" s="85"/>
      <c r="E206" s="70"/>
      <c r="F206" s="170">
        <f t="shared" si="157"/>
        <v>0</v>
      </c>
      <c r="G206" s="70"/>
      <c r="H206" s="170">
        <f t="shared" si="165"/>
        <v>0</v>
      </c>
      <c r="I206" s="70"/>
      <c r="J206" s="170">
        <f t="shared" si="166"/>
        <v>0</v>
      </c>
      <c r="K206" s="70"/>
      <c r="L206" s="170">
        <f t="shared" si="158"/>
        <v>0</v>
      </c>
      <c r="M206" s="167">
        <f t="shared" si="159"/>
        <v>0</v>
      </c>
      <c r="N206" s="168">
        <f t="shared" si="160"/>
        <v>0</v>
      </c>
      <c r="P206" s="172">
        <f>'Μέση ετήσια κατανάλωση'!$F167*Πελάτες!U201</f>
        <v>0</v>
      </c>
      <c r="Q206" s="6"/>
      <c r="R206" s="140">
        <f t="shared" si="167"/>
        <v>0</v>
      </c>
      <c r="S206" s="185">
        <f t="shared" si="161"/>
        <v>0</v>
      </c>
      <c r="T206" s="172">
        <f>'Μέση ετήσια κατανάλωση'!$F167*Πελάτες!X201</f>
        <v>0</v>
      </c>
      <c r="U206" s="140">
        <f>'Μέση ετήσια κατανάλωση'!$G167*(Πελάτες!V201-Πελάτες!$P201)</f>
        <v>0</v>
      </c>
      <c r="V206" s="140">
        <f t="shared" si="168"/>
        <v>0</v>
      </c>
      <c r="W206" s="6"/>
      <c r="X206" s="140">
        <f t="shared" si="169"/>
        <v>0</v>
      </c>
      <c r="Y206" s="170">
        <f t="shared" si="162"/>
        <v>0</v>
      </c>
      <c r="Z206" s="172">
        <f>'Μέση ετήσια κατανάλωση'!$F167*Πελάτες!AA201</f>
        <v>0</v>
      </c>
      <c r="AA206" s="140">
        <f>'Μέση ετήσια κατανάλωση'!$G167*(Πελάτες!Y201-Πελάτες!$P201)</f>
        <v>0</v>
      </c>
      <c r="AB206" s="140">
        <f t="shared" si="170"/>
        <v>0</v>
      </c>
      <c r="AC206" s="6"/>
      <c r="AD206" s="140">
        <f t="shared" si="171"/>
        <v>0</v>
      </c>
      <c r="AE206" s="170">
        <f t="shared" si="172"/>
        <v>0</v>
      </c>
      <c r="AF206" s="172">
        <f>'Μέση ετήσια κατανάλωση'!$F167*Πελάτες!AD201</f>
        <v>0</v>
      </c>
      <c r="AG206" s="140">
        <f>'Μέση ετήσια κατανάλωση'!$G167*(Πελάτες!AB201-Πελάτες!$P201)</f>
        <v>0</v>
      </c>
      <c r="AH206" s="140">
        <f t="shared" si="173"/>
        <v>0</v>
      </c>
      <c r="AI206" s="6"/>
      <c r="AJ206" s="140">
        <f t="shared" si="174"/>
        <v>0</v>
      </c>
      <c r="AK206" s="170">
        <f t="shared" si="175"/>
        <v>0</v>
      </c>
      <c r="AL206" s="172">
        <f>'Μέση ετήσια κατανάλωση'!$F167*Πελάτες!AG201</f>
        <v>0</v>
      </c>
      <c r="AM206" s="140">
        <f>'Μέση ετήσια κατανάλωση'!$G167*(Πελάτες!AE201-Πελάτες!$P201)</f>
        <v>0</v>
      </c>
      <c r="AN206" s="140">
        <f t="shared" si="176"/>
        <v>0</v>
      </c>
      <c r="AO206" s="6"/>
      <c r="AP206" s="140">
        <f t="shared" si="177"/>
        <v>0</v>
      </c>
      <c r="AQ206" s="170">
        <f t="shared" si="178"/>
        <v>0</v>
      </c>
      <c r="AR206" s="167">
        <f t="shared" si="163"/>
        <v>0</v>
      </c>
      <c r="AS206" s="168">
        <f t="shared" si="164"/>
        <v>0</v>
      </c>
    </row>
    <row r="207" spans="2:45" outlineLevel="1" x14ac:dyDescent="0.35">
      <c r="B207" s="237" t="s">
        <v>87</v>
      </c>
      <c r="C207" s="64" t="s">
        <v>114</v>
      </c>
      <c r="D207" s="85"/>
      <c r="E207" s="70"/>
      <c r="F207" s="170">
        <f t="shared" si="157"/>
        <v>0</v>
      </c>
      <c r="G207" s="70"/>
      <c r="H207" s="170">
        <f t="shared" si="165"/>
        <v>0</v>
      </c>
      <c r="I207" s="70"/>
      <c r="J207" s="170">
        <f t="shared" si="166"/>
        <v>0</v>
      </c>
      <c r="K207" s="70"/>
      <c r="L207" s="170">
        <f t="shared" si="158"/>
        <v>0</v>
      </c>
      <c r="M207" s="167">
        <f t="shared" si="159"/>
        <v>0</v>
      </c>
      <c r="N207" s="168">
        <f t="shared" si="160"/>
        <v>0</v>
      </c>
      <c r="P207" s="172">
        <f>'Μέση ετήσια κατανάλωση'!$F168*Πελάτες!U202</f>
        <v>0</v>
      </c>
      <c r="Q207" s="6"/>
      <c r="R207" s="140">
        <f t="shared" si="167"/>
        <v>0</v>
      </c>
      <c r="S207" s="185">
        <f t="shared" si="161"/>
        <v>0</v>
      </c>
      <c r="T207" s="172">
        <f>'Μέση ετήσια κατανάλωση'!$F168*Πελάτες!X202</f>
        <v>0</v>
      </c>
      <c r="U207" s="140">
        <f>'Μέση ετήσια κατανάλωση'!$G168*(Πελάτες!V202-Πελάτες!$P202)</f>
        <v>0</v>
      </c>
      <c r="V207" s="140">
        <f t="shared" si="168"/>
        <v>0</v>
      </c>
      <c r="W207" s="6"/>
      <c r="X207" s="140">
        <f t="shared" si="169"/>
        <v>0</v>
      </c>
      <c r="Y207" s="170">
        <f t="shared" si="162"/>
        <v>0</v>
      </c>
      <c r="Z207" s="172">
        <f>'Μέση ετήσια κατανάλωση'!$F168*Πελάτες!AA202</f>
        <v>0</v>
      </c>
      <c r="AA207" s="140">
        <f>'Μέση ετήσια κατανάλωση'!$G168*(Πελάτες!Y202-Πελάτες!$P202)</f>
        <v>0</v>
      </c>
      <c r="AB207" s="140">
        <f t="shared" si="170"/>
        <v>0</v>
      </c>
      <c r="AC207" s="6"/>
      <c r="AD207" s="140">
        <f t="shared" si="171"/>
        <v>0</v>
      </c>
      <c r="AE207" s="170">
        <f t="shared" si="172"/>
        <v>0</v>
      </c>
      <c r="AF207" s="172">
        <f>'Μέση ετήσια κατανάλωση'!$F168*Πελάτες!AD202</f>
        <v>0</v>
      </c>
      <c r="AG207" s="140">
        <f>'Μέση ετήσια κατανάλωση'!$G168*(Πελάτες!AB202-Πελάτες!$P202)</f>
        <v>0</v>
      </c>
      <c r="AH207" s="140">
        <f t="shared" si="173"/>
        <v>0</v>
      </c>
      <c r="AI207" s="6"/>
      <c r="AJ207" s="140">
        <f t="shared" si="174"/>
        <v>0</v>
      </c>
      <c r="AK207" s="170">
        <f t="shared" si="175"/>
        <v>0</v>
      </c>
      <c r="AL207" s="172">
        <f>'Μέση ετήσια κατανάλωση'!$F168*Πελάτες!AG202</f>
        <v>0</v>
      </c>
      <c r="AM207" s="140">
        <f>'Μέση ετήσια κατανάλωση'!$G168*(Πελάτες!AE202-Πελάτες!$P202)</f>
        <v>0</v>
      </c>
      <c r="AN207" s="140">
        <f t="shared" si="176"/>
        <v>0</v>
      </c>
      <c r="AO207" s="6"/>
      <c r="AP207" s="140">
        <f t="shared" si="177"/>
        <v>0</v>
      </c>
      <c r="AQ207" s="170">
        <f t="shared" si="178"/>
        <v>0</v>
      </c>
      <c r="AR207" s="167">
        <f t="shared" si="163"/>
        <v>0</v>
      </c>
      <c r="AS207" s="168">
        <f t="shared" si="164"/>
        <v>0</v>
      </c>
    </row>
    <row r="208" spans="2:45" outlineLevel="1" x14ac:dyDescent="0.35">
      <c r="B208" s="237" t="s">
        <v>88</v>
      </c>
      <c r="C208" s="64" t="s">
        <v>114</v>
      </c>
      <c r="D208" s="85"/>
      <c r="E208" s="70"/>
      <c r="F208" s="170">
        <f t="shared" si="157"/>
        <v>0</v>
      </c>
      <c r="G208" s="70"/>
      <c r="H208" s="170">
        <f t="shared" si="165"/>
        <v>0</v>
      </c>
      <c r="I208" s="70"/>
      <c r="J208" s="170">
        <f t="shared" si="166"/>
        <v>0</v>
      </c>
      <c r="K208" s="70"/>
      <c r="L208" s="170">
        <f t="shared" si="158"/>
        <v>0</v>
      </c>
      <c r="M208" s="167">
        <f t="shared" si="159"/>
        <v>0</v>
      </c>
      <c r="N208" s="168">
        <f t="shared" si="160"/>
        <v>0</v>
      </c>
      <c r="P208" s="172">
        <f>'Μέση ετήσια κατανάλωση'!$F169*Πελάτες!U203</f>
        <v>0</v>
      </c>
      <c r="Q208" s="6"/>
      <c r="R208" s="140">
        <f t="shared" si="167"/>
        <v>0</v>
      </c>
      <c r="S208" s="185">
        <f t="shared" si="161"/>
        <v>0</v>
      </c>
      <c r="T208" s="172">
        <f>'Μέση ετήσια κατανάλωση'!$F169*Πελάτες!X203</f>
        <v>0</v>
      </c>
      <c r="U208" s="140">
        <f>'Μέση ετήσια κατανάλωση'!$G169*(Πελάτες!V203-Πελάτες!$P203)</f>
        <v>0</v>
      </c>
      <c r="V208" s="140">
        <f t="shared" si="168"/>
        <v>0</v>
      </c>
      <c r="W208" s="6"/>
      <c r="X208" s="140">
        <f t="shared" si="169"/>
        <v>0</v>
      </c>
      <c r="Y208" s="170">
        <f t="shared" si="162"/>
        <v>0</v>
      </c>
      <c r="Z208" s="172">
        <f>'Μέση ετήσια κατανάλωση'!$F169*Πελάτες!AA203</f>
        <v>0</v>
      </c>
      <c r="AA208" s="140">
        <f>'Μέση ετήσια κατανάλωση'!$G169*(Πελάτες!Y203-Πελάτες!$P203)</f>
        <v>0</v>
      </c>
      <c r="AB208" s="140">
        <f t="shared" si="170"/>
        <v>0</v>
      </c>
      <c r="AC208" s="6"/>
      <c r="AD208" s="140">
        <f t="shared" si="171"/>
        <v>0</v>
      </c>
      <c r="AE208" s="170">
        <f t="shared" si="172"/>
        <v>0</v>
      </c>
      <c r="AF208" s="172">
        <f>'Μέση ετήσια κατανάλωση'!$F169*Πελάτες!AD203</f>
        <v>0</v>
      </c>
      <c r="AG208" s="140">
        <f>'Μέση ετήσια κατανάλωση'!$G169*(Πελάτες!AB203-Πελάτες!$P203)</f>
        <v>0</v>
      </c>
      <c r="AH208" s="140">
        <f t="shared" si="173"/>
        <v>0</v>
      </c>
      <c r="AI208" s="6"/>
      <c r="AJ208" s="140">
        <f t="shared" si="174"/>
        <v>0</v>
      </c>
      <c r="AK208" s="170">
        <f t="shared" si="175"/>
        <v>0</v>
      </c>
      <c r="AL208" s="172">
        <f>'Μέση ετήσια κατανάλωση'!$F169*Πελάτες!AG203</f>
        <v>0</v>
      </c>
      <c r="AM208" s="140">
        <f>'Μέση ετήσια κατανάλωση'!$G169*(Πελάτες!AE203-Πελάτες!$P203)</f>
        <v>0</v>
      </c>
      <c r="AN208" s="140">
        <f t="shared" si="176"/>
        <v>0</v>
      </c>
      <c r="AO208" s="6"/>
      <c r="AP208" s="140">
        <f t="shared" si="177"/>
        <v>0</v>
      </c>
      <c r="AQ208" s="170">
        <f t="shared" si="178"/>
        <v>0</v>
      </c>
      <c r="AR208" s="167">
        <f t="shared" si="163"/>
        <v>0</v>
      </c>
      <c r="AS208" s="168">
        <f t="shared" si="164"/>
        <v>0</v>
      </c>
    </row>
    <row r="209" spans="2:45" outlineLevel="1" x14ac:dyDescent="0.35">
      <c r="B209" s="236" t="s">
        <v>89</v>
      </c>
      <c r="C209" s="64" t="s">
        <v>114</v>
      </c>
      <c r="D209" s="85"/>
      <c r="E209" s="70"/>
      <c r="F209" s="170">
        <f t="shared" si="157"/>
        <v>0</v>
      </c>
      <c r="G209" s="70"/>
      <c r="H209" s="170">
        <f t="shared" si="165"/>
        <v>0</v>
      </c>
      <c r="I209" s="70"/>
      <c r="J209" s="170">
        <f t="shared" si="166"/>
        <v>0</v>
      </c>
      <c r="K209" s="70"/>
      <c r="L209" s="170">
        <f t="shared" si="158"/>
        <v>0</v>
      </c>
      <c r="M209" s="167">
        <f t="shared" si="159"/>
        <v>0</v>
      </c>
      <c r="N209" s="168">
        <f t="shared" si="160"/>
        <v>0</v>
      </c>
      <c r="P209" s="172">
        <f>'Μέση ετήσια κατανάλωση'!$F170*Πελάτες!U204</f>
        <v>0</v>
      </c>
      <c r="Q209" s="6"/>
      <c r="R209" s="140">
        <f t="shared" si="167"/>
        <v>0</v>
      </c>
      <c r="S209" s="185">
        <f t="shared" si="161"/>
        <v>0</v>
      </c>
      <c r="T209" s="172">
        <f>'Μέση ετήσια κατανάλωση'!$F170*Πελάτες!X204</f>
        <v>0</v>
      </c>
      <c r="U209" s="140">
        <f>'Μέση ετήσια κατανάλωση'!$G170*(Πελάτες!V204-Πελάτες!$P204)</f>
        <v>0</v>
      </c>
      <c r="V209" s="140">
        <f t="shared" si="168"/>
        <v>0</v>
      </c>
      <c r="W209" s="6"/>
      <c r="X209" s="140">
        <f t="shared" si="169"/>
        <v>0</v>
      </c>
      <c r="Y209" s="170">
        <f t="shared" si="162"/>
        <v>0</v>
      </c>
      <c r="Z209" s="172">
        <f>'Μέση ετήσια κατανάλωση'!$F170*Πελάτες!AA204</f>
        <v>0</v>
      </c>
      <c r="AA209" s="140">
        <f>'Μέση ετήσια κατανάλωση'!$G170*(Πελάτες!Y204-Πελάτες!$P204)</f>
        <v>0</v>
      </c>
      <c r="AB209" s="140">
        <f t="shared" si="170"/>
        <v>0</v>
      </c>
      <c r="AC209" s="6"/>
      <c r="AD209" s="140">
        <f t="shared" si="171"/>
        <v>0</v>
      </c>
      <c r="AE209" s="170">
        <f t="shared" si="172"/>
        <v>0</v>
      </c>
      <c r="AF209" s="172">
        <f>'Μέση ετήσια κατανάλωση'!$F170*Πελάτες!AD204</f>
        <v>0</v>
      </c>
      <c r="AG209" s="140">
        <f>'Μέση ετήσια κατανάλωση'!$G170*(Πελάτες!AB204-Πελάτες!$P204)</f>
        <v>0</v>
      </c>
      <c r="AH209" s="140">
        <f t="shared" si="173"/>
        <v>0</v>
      </c>
      <c r="AI209" s="6"/>
      <c r="AJ209" s="140">
        <f t="shared" si="174"/>
        <v>0</v>
      </c>
      <c r="AK209" s="170">
        <f t="shared" si="175"/>
        <v>0</v>
      </c>
      <c r="AL209" s="172">
        <f>'Μέση ετήσια κατανάλωση'!$F170*Πελάτες!AG204</f>
        <v>0</v>
      </c>
      <c r="AM209" s="140">
        <f>'Μέση ετήσια κατανάλωση'!$G170*(Πελάτες!AE204-Πελάτες!$P204)</f>
        <v>0</v>
      </c>
      <c r="AN209" s="140">
        <f t="shared" si="176"/>
        <v>0</v>
      </c>
      <c r="AO209" s="6"/>
      <c r="AP209" s="140">
        <f t="shared" si="177"/>
        <v>0</v>
      </c>
      <c r="AQ209" s="170">
        <f t="shared" si="178"/>
        <v>0</v>
      </c>
      <c r="AR209" s="167">
        <f t="shared" si="163"/>
        <v>0</v>
      </c>
      <c r="AS209" s="168">
        <f t="shared" si="164"/>
        <v>0</v>
      </c>
    </row>
    <row r="210" spans="2:45" outlineLevel="1" x14ac:dyDescent="0.35">
      <c r="B210" s="237" t="s">
        <v>90</v>
      </c>
      <c r="C210" s="64" t="s">
        <v>114</v>
      </c>
      <c r="D210" s="85"/>
      <c r="E210" s="70"/>
      <c r="F210" s="170">
        <f t="shared" si="157"/>
        <v>0</v>
      </c>
      <c r="G210" s="70"/>
      <c r="H210" s="170">
        <f t="shared" si="165"/>
        <v>0</v>
      </c>
      <c r="I210" s="70"/>
      <c r="J210" s="170">
        <f t="shared" si="166"/>
        <v>0</v>
      </c>
      <c r="K210" s="70"/>
      <c r="L210" s="170">
        <f t="shared" si="158"/>
        <v>0</v>
      </c>
      <c r="M210" s="167">
        <f t="shared" si="159"/>
        <v>0</v>
      </c>
      <c r="N210" s="168">
        <f t="shared" si="160"/>
        <v>0</v>
      </c>
      <c r="P210" s="172">
        <f>'Μέση ετήσια κατανάλωση'!$F171*Πελάτες!U205</f>
        <v>0</v>
      </c>
      <c r="Q210" s="6"/>
      <c r="R210" s="140">
        <f t="shared" si="167"/>
        <v>0</v>
      </c>
      <c r="S210" s="185">
        <f t="shared" si="161"/>
        <v>0</v>
      </c>
      <c r="T210" s="172">
        <f>'Μέση ετήσια κατανάλωση'!$F171*Πελάτες!X205</f>
        <v>0</v>
      </c>
      <c r="U210" s="140">
        <f>'Μέση ετήσια κατανάλωση'!$G171*(Πελάτες!V205-Πελάτες!$P205)</f>
        <v>0</v>
      </c>
      <c r="V210" s="140">
        <f t="shared" si="168"/>
        <v>0</v>
      </c>
      <c r="W210" s="6"/>
      <c r="X210" s="140">
        <f t="shared" si="169"/>
        <v>0</v>
      </c>
      <c r="Y210" s="170">
        <f t="shared" si="162"/>
        <v>0</v>
      </c>
      <c r="Z210" s="172">
        <f>'Μέση ετήσια κατανάλωση'!$F171*Πελάτες!AA205</f>
        <v>0</v>
      </c>
      <c r="AA210" s="140">
        <f>'Μέση ετήσια κατανάλωση'!$G171*(Πελάτες!Y205-Πελάτες!$P205)</f>
        <v>0</v>
      </c>
      <c r="AB210" s="140">
        <f t="shared" si="170"/>
        <v>0</v>
      </c>
      <c r="AC210" s="6"/>
      <c r="AD210" s="140">
        <f t="shared" si="171"/>
        <v>0</v>
      </c>
      <c r="AE210" s="170">
        <f t="shared" si="172"/>
        <v>0</v>
      </c>
      <c r="AF210" s="172">
        <f>'Μέση ετήσια κατανάλωση'!$F171*Πελάτες!AD205</f>
        <v>0</v>
      </c>
      <c r="AG210" s="140">
        <f>'Μέση ετήσια κατανάλωση'!$G171*(Πελάτες!AB205-Πελάτες!$P205)</f>
        <v>0</v>
      </c>
      <c r="AH210" s="140">
        <f t="shared" si="173"/>
        <v>0</v>
      </c>
      <c r="AI210" s="6"/>
      <c r="AJ210" s="140">
        <f t="shared" si="174"/>
        <v>0</v>
      </c>
      <c r="AK210" s="170">
        <f t="shared" si="175"/>
        <v>0</v>
      </c>
      <c r="AL210" s="172">
        <f>'Μέση ετήσια κατανάλωση'!$F171*Πελάτες!AG205</f>
        <v>0</v>
      </c>
      <c r="AM210" s="140">
        <f>'Μέση ετήσια κατανάλωση'!$G171*(Πελάτες!AE205-Πελάτες!$P205)</f>
        <v>0</v>
      </c>
      <c r="AN210" s="140">
        <f t="shared" si="176"/>
        <v>0</v>
      </c>
      <c r="AO210" s="6"/>
      <c r="AP210" s="140">
        <f t="shared" si="177"/>
        <v>0</v>
      </c>
      <c r="AQ210" s="170">
        <f t="shared" si="178"/>
        <v>0</v>
      </c>
      <c r="AR210" s="167">
        <f t="shared" si="163"/>
        <v>0</v>
      </c>
      <c r="AS210" s="168">
        <f t="shared" si="164"/>
        <v>0</v>
      </c>
    </row>
    <row r="211" spans="2:45" outlineLevel="1" x14ac:dyDescent="0.35">
      <c r="B211" s="236" t="s">
        <v>92</v>
      </c>
      <c r="C211" s="64" t="s">
        <v>114</v>
      </c>
      <c r="D211" s="85"/>
      <c r="E211" s="70"/>
      <c r="F211" s="170">
        <f t="shared" si="157"/>
        <v>0</v>
      </c>
      <c r="G211" s="70"/>
      <c r="H211" s="170">
        <f t="shared" si="165"/>
        <v>0</v>
      </c>
      <c r="I211" s="70"/>
      <c r="J211" s="170">
        <f t="shared" si="166"/>
        <v>0</v>
      </c>
      <c r="K211" s="70"/>
      <c r="L211" s="170">
        <f t="shared" si="158"/>
        <v>0</v>
      </c>
      <c r="M211" s="167">
        <f t="shared" si="159"/>
        <v>0</v>
      </c>
      <c r="N211" s="168">
        <f t="shared" si="160"/>
        <v>0</v>
      </c>
      <c r="P211" s="172">
        <f>'Μέση ετήσια κατανάλωση'!$F172*Πελάτες!U206</f>
        <v>0</v>
      </c>
      <c r="Q211" s="6"/>
      <c r="R211" s="140">
        <f t="shared" si="167"/>
        <v>0</v>
      </c>
      <c r="S211" s="185">
        <f t="shared" si="161"/>
        <v>0</v>
      </c>
      <c r="T211" s="172">
        <f>'Μέση ετήσια κατανάλωση'!$F172*Πελάτες!X206</f>
        <v>0</v>
      </c>
      <c r="U211" s="140">
        <f>'Μέση ετήσια κατανάλωση'!$G172*(Πελάτες!V206-Πελάτες!$P206)</f>
        <v>0</v>
      </c>
      <c r="V211" s="140">
        <f t="shared" si="168"/>
        <v>0</v>
      </c>
      <c r="W211" s="6"/>
      <c r="X211" s="140">
        <f t="shared" si="169"/>
        <v>0</v>
      </c>
      <c r="Y211" s="170">
        <f t="shared" si="162"/>
        <v>0</v>
      </c>
      <c r="Z211" s="172">
        <f>'Μέση ετήσια κατανάλωση'!$F172*Πελάτες!AA206</f>
        <v>0</v>
      </c>
      <c r="AA211" s="140">
        <f>'Μέση ετήσια κατανάλωση'!$G172*(Πελάτες!Y206-Πελάτες!$P206)</f>
        <v>0</v>
      </c>
      <c r="AB211" s="140">
        <f t="shared" si="170"/>
        <v>0</v>
      </c>
      <c r="AC211" s="6"/>
      <c r="AD211" s="140">
        <f t="shared" si="171"/>
        <v>0</v>
      </c>
      <c r="AE211" s="170">
        <f t="shared" si="172"/>
        <v>0</v>
      </c>
      <c r="AF211" s="172">
        <f>'Μέση ετήσια κατανάλωση'!$F172*Πελάτες!AD206</f>
        <v>0</v>
      </c>
      <c r="AG211" s="140">
        <f>'Μέση ετήσια κατανάλωση'!$G172*(Πελάτες!AB206-Πελάτες!$P206)</f>
        <v>0</v>
      </c>
      <c r="AH211" s="140">
        <f t="shared" si="173"/>
        <v>0</v>
      </c>
      <c r="AI211" s="6"/>
      <c r="AJ211" s="140">
        <f t="shared" si="174"/>
        <v>0</v>
      </c>
      <c r="AK211" s="170">
        <f t="shared" si="175"/>
        <v>0</v>
      </c>
      <c r="AL211" s="172">
        <f>'Μέση ετήσια κατανάλωση'!$F172*Πελάτες!AG206</f>
        <v>0</v>
      </c>
      <c r="AM211" s="140">
        <f>'Μέση ετήσια κατανάλωση'!$G172*(Πελάτες!AE206-Πελάτες!$P206)</f>
        <v>0</v>
      </c>
      <c r="AN211" s="140">
        <f t="shared" si="176"/>
        <v>0</v>
      </c>
      <c r="AO211" s="6"/>
      <c r="AP211" s="140">
        <f t="shared" si="177"/>
        <v>0</v>
      </c>
      <c r="AQ211" s="170">
        <f t="shared" si="178"/>
        <v>0</v>
      </c>
      <c r="AR211" s="167">
        <f t="shared" si="163"/>
        <v>0</v>
      </c>
      <c r="AS211" s="168">
        <f t="shared" si="164"/>
        <v>0</v>
      </c>
    </row>
    <row r="212" spans="2:45" outlineLevel="1" x14ac:dyDescent="0.35">
      <c r="B212" s="237" t="s">
        <v>93</v>
      </c>
      <c r="C212" s="64" t="s">
        <v>114</v>
      </c>
      <c r="D212" s="85"/>
      <c r="E212" s="70"/>
      <c r="F212" s="170">
        <f t="shared" si="157"/>
        <v>0</v>
      </c>
      <c r="G212" s="70"/>
      <c r="H212" s="170">
        <f t="shared" si="165"/>
        <v>0</v>
      </c>
      <c r="I212" s="70"/>
      <c r="J212" s="170">
        <f t="shared" si="166"/>
        <v>0</v>
      </c>
      <c r="K212" s="70"/>
      <c r="L212" s="170">
        <f t="shared" si="158"/>
        <v>0</v>
      </c>
      <c r="M212" s="167">
        <f t="shared" si="159"/>
        <v>0</v>
      </c>
      <c r="N212" s="168">
        <f t="shared" si="160"/>
        <v>0</v>
      </c>
      <c r="P212" s="172">
        <f>'Μέση ετήσια κατανάλωση'!$F173*Πελάτες!U207</f>
        <v>0</v>
      </c>
      <c r="Q212" s="6"/>
      <c r="R212" s="140">
        <f t="shared" si="167"/>
        <v>0</v>
      </c>
      <c r="S212" s="185">
        <f t="shared" si="161"/>
        <v>0</v>
      </c>
      <c r="T212" s="172">
        <f>'Μέση ετήσια κατανάλωση'!$F173*Πελάτες!X207</f>
        <v>0</v>
      </c>
      <c r="U212" s="140">
        <f>'Μέση ετήσια κατανάλωση'!$G173*(Πελάτες!V207-Πελάτες!$P207)</f>
        <v>0</v>
      </c>
      <c r="V212" s="140">
        <f t="shared" si="168"/>
        <v>0</v>
      </c>
      <c r="W212" s="6"/>
      <c r="X212" s="140">
        <f t="shared" si="169"/>
        <v>0</v>
      </c>
      <c r="Y212" s="170">
        <f t="shared" si="162"/>
        <v>0</v>
      </c>
      <c r="Z212" s="172">
        <f>'Μέση ετήσια κατανάλωση'!$F173*Πελάτες!AA207</f>
        <v>0</v>
      </c>
      <c r="AA212" s="140">
        <f>'Μέση ετήσια κατανάλωση'!$G173*(Πελάτες!Y207-Πελάτες!$P207)</f>
        <v>0</v>
      </c>
      <c r="AB212" s="140">
        <f t="shared" si="170"/>
        <v>0</v>
      </c>
      <c r="AC212" s="6"/>
      <c r="AD212" s="140">
        <f t="shared" si="171"/>
        <v>0</v>
      </c>
      <c r="AE212" s="170">
        <f t="shared" si="172"/>
        <v>0</v>
      </c>
      <c r="AF212" s="172">
        <f>'Μέση ετήσια κατανάλωση'!$F173*Πελάτες!AD207</f>
        <v>0</v>
      </c>
      <c r="AG212" s="140">
        <f>'Μέση ετήσια κατανάλωση'!$G173*(Πελάτες!AB207-Πελάτες!$P207)</f>
        <v>0</v>
      </c>
      <c r="AH212" s="140">
        <f t="shared" si="173"/>
        <v>0</v>
      </c>
      <c r="AI212" s="6"/>
      <c r="AJ212" s="140">
        <f t="shared" si="174"/>
        <v>0</v>
      </c>
      <c r="AK212" s="170">
        <f t="shared" si="175"/>
        <v>0</v>
      </c>
      <c r="AL212" s="172">
        <f>'Μέση ετήσια κατανάλωση'!$F173*Πελάτες!AG207</f>
        <v>0</v>
      </c>
      <c r="AM212" s="140">
        <f>'Μέση ετήσια κατανάλωση'!$G173*(Πελάτες!AE207-Πελάτες!$P207)</f>
        <v>0</v>
      </c>
      <c r="AN212" s="140">
        <f t="shared" si="176"/>
        <v>0</v>
      </c>
      <c r="AO212" s="6"/>
      <c r="AP212" s="140">
        <f t="shared" si="177"/>
        <v>0</v>
      </c>
      <c r="AQ212" s="170">
        <f t="shared" si="178"/>
        <v>0</v>
      </c>
      <c r="AR212" s="167">
        <f t="shared" si="163"/>
        <v>0</v>
      </c>
      <c r="AS212" s="168">
        <f t="shared" si="164"/>
        <v>0</v>
      </c>
    </row>
    <row r="213" spans="2:45" outlineLevel="1" x14ac:dyDescent="0.35">
      <c r="B213" s="237" t="s">
        <v>94</v>
      </c>
      <c r="C213" s="64" t="s">
        <v>114</v>
      </c>
      <c r="D213" s="85"/>
      <c r="E213" s="70"/>
      <c r="F213" s="170">
        <f t="shared" si="157"/>
        <v>0</v>
      </c>
      <c r="G213" s="70"/>
      <c r="H213" s="170">
        <f t="shared" si="165"/>
        <v>0</v>
      </c>
      <c r="I213" s="70"/>
      <c r="J213" s="170">
        <f t="shared" si="166"/>
        <v>0</v>
      </c>
      <c r="K213" s="70"/>
      <c r="L213" s="170">
        <f t="shared" si="158"/>
        <v>0</v>
      </c>
      <c r="M213" s="167">
        <f t="shared" si="159"/>
        <v>0</v>
      </c>
      <c r="N213" s="168">
        <f t="shared" si="160"/>
        <v>0</v>
      </c>
      <c r="P213" s="172">
        <f>'Μέση ετήσια κατανάλωση'!$F174*Πελάτες!U208</f>
        <v>0</v>
      </c>
      <c r="Q213" s="6"/>
      <c r="R213" s="140">
        <f t="shared" si="167"/>
        <v>0</v>
      </c>
      <c r="S213" s="185">
        <f t="shared" si="161"/>
        <v>0</v>
      </c>
      <c r="T213" s="172">
        <f>'Μέση ετήσια κατανάλωση'!$F174*Πελάτες!X208</f>
        <v>0</v>
      </c>
      <c r="U213" s="140">
        <f>'Μέση ετήσια κατανάλωση'!$G174*(Πελάτες!V208-Πελάτες!$P208)</f>
        <v>0</v>
      </c>
      <c r="V213" s="140">
        <f t="shared" si="168"/>
        <v>0</v>
      </c>
      <c r="W213" s="6"/>
      <c r="X213" s="140">
        <f t="shared" si="169"/>
        <v>0</v>
      </c>
      <c r="Y213" s="170">
        <f t="shared" si="162"/>
        <v>0</v>
      </c>
      <c r="Z213" s="172">
        <f>'Μέση ετήσια κατανάλωση'!$F174*Πελάτες!AA208</f>
        <v>0</v>
      </c>
      <c r="AA213" s="140">
        <f>'Μέση ετήσια κατανάλωση'!$G174*(Πελάτες!Y208-Πελάτες!$P208)</f>
        <v>0</v>
      </c>
      <c r="AB213" s="140">
        <f t="shared" si="170"/>
        <v>0</v>
      </c>
      <c r="AC213" s="6"/>
      <c r="AD213" s="140">
        <f t="shared" si="171"/>
        <v>0</v>
      </c>
      <c r="AE213" s="170">
        <f t="shared" si="172"/>
        <v>0</v>
      </c>
      <c r="AF213" s="172">
        <f>'Μέση ετήσια κατανάλωση'!$F174*Πελάτες!AD208</f>
        <v>0</v>
      </c>
      <c r="AG213" s="140">
        <f>'Μέση ετήσια κατανάλωση'!$G174*(Πελάτες!AB208-Πελάτες!$P208)</f>
        <v>0</v>
      </c>
      <c r="AH213" s="140">
        <f t="shared" si="173"/>
        <v>0</v>
      </c>
      <c r="AI213" s="6"/>
      <c r="AJ213" s="140">
        <f t="shared" si="174"/>
        <v>0</v>
      </c>
      <c r="AK213" s="170">
        <f t="shared" si="175"/>
        <v>0</v>
      </c>
      <c r="AL213" s="172">
        <f>'Μέση ετήσια κατανάλωση'!$F174*Πελάτες!AG208</f>
        <v>0</v>
      </c>
      <c r="AM213" s="140">
        <f>'Μέση ετήσια κατανάλωση'!$G174*(Πελάτες!AE208-Πελάτες!$P208)</f>
        <v>0</v>
      </c>
      <c r="AN213" s="140">
        <f t="shared" si="176"/>
        <v>0</v>
      </c>
      <c r="AO213" s="6"/>
      <c r="AP213" s="140">
        <f t="shared" si="177"/>
        <v>0</v>
      </c>
      <c r="AQ213" s="170">
        <f t="shared" si="178"/>
        <v>0</v>
      </c>
      <c r="AR213" s="167">
        <f t="shared" si="163"/>
        <v>0</v>
      </c>
      <c r="AS213" s="168">
        <f t="shared" si="164"/>
        <v>0</v>
      </c>
    </row>
    <row r="214" spans="2:45" outlineLevel="1" x14ac:dyDescent="0.35">
      <c r="B214" s="237" t="s">
        <v>95</v>
      </c>
      <c r="C214" s="64" t="s">
        <v>114</v>
      </c>
      <c r="D214" s="85"/>
      <c r="E214" s="70"/>
      <c r="F214" s="170">
        <f t="shared" si="157"/>
        <v>0</v>
      </c>
      <c r="G214" s="70"/>
      <c r="H214" s="170">
        <f t="shared" si="165"/>
        <v>0</v>
      </c>
      <c r="I214" s="70"/>
      <c r="J214" s="170">
        <f t="shared" si="166"/>
        <v>0</v>
      </c>
      <c r="K214" s="70"/>
      <c r="L214" s="170">
        <f t="shared" si="158"/>
        <v>0</v>
      </c>
      <c r="M214" s="167">
        <f t="shared" si="159"/>
        <v>0</v>
      </c>
      <c r="N214" s="168">
        <f t="shared" si="160"/>
        <v>0</v>
      </c>
      <c r="P214" s="172">
        <f>'Μέση ετήσια κατανάλωση'!$F175*Πελάτες!U209</f>
        <v>0</v>
      </c>
      <c r="Q214" s="6"/>
      <c r="R214" s="140">
        <f t="shared" si="167"/>
        <v>0</v>
      </c>
      <c r="S214" s="185">
        <f t="shared" si="161"/>
        <v>0</v>
      </c>
      <c r="T214" s="172">
        <f>'Μέση ετήσια κατανάλωση'!$F175*Πελάτες!X209</f>
        <v>0</v>
      </c>
      <c r="U214" s="140">
        <f>'Μέση ετήσια κατανάλωση'!$G175*(Πελάτες!V209-Πελάτες!$P209)</f>
        <v>0</v>
      </c>
      <c r="V214" s="140">
        <f t="shared" si="168"/>
        <v>0</v>
      </c>
      <c r="W214" s="6"/>
      <c r="X214" s="140">
        <f t="shared" si="169"/>
        <v>0</v>
      </c>
      <c r="Y214" s="170">
        <f t="shared" si="162"/>
        <v>0</v>
      </c>
      <c r="Z214" s="172">
        <f>'Μέση ετήσια κατανάλωση'!$F175*Πελάτες!AA209</f>
        <v>0</v>
      </c>
      <c r="AA214" s="140">
        <f>'Μέση ετήσια κατανάλωση'!$G175*(Πελάτες!Y209-Πελάτες!$P209)</f>
        <v>0</v>
      </c>
      <c r="AB214" s="140">
        <f t="shared" si="170"/>
        <v>0</v>
      </c>
      <c r="AC214" s="6"/>
      <c r="AD214" s="140">
        <f t="shared" si="171"/>
        <v>0</v>
      </c>
      <c r="AE214" s="170">
        <f t="shared" si="172"/>
        <v>0</v>
      </c>
      <c r="AF214" s="172">
        <f>'Μέση ετήσια κατανάλωση'!$F175*Πελάτες!AD209</f>
        <v>0</v>
      </c>
      <c r="AG214" s="140">
        <f>'Μέση ετήσια κατανάλωση'!$G175*(Πελάτες!AB209-Πελάτες!$P209)</f>
        <v>0</v>
      </c>
      <c r="AH214" s="140">
        <f t="shared" si="173"/>
        <v>0</v>
      </c>
      <c r="AI214" s="6"/>
      <c r="AJ214" s="140">
        <f t="shared" si="174"/>
        <v>0</v>
      </c>
      <c r="AK214" s="170">
        <f t="shared" si="175"/>
        <v>0</v>
      </c>
      <c r="AL214" s="172">
        <f>'Μέση ετήσια κατανάλωση'!$F175*Πελάτες!AG209</f>
        <v>0</v>
      </c>
      <c r="AM214" s="140">
        <f>'Μέση ετήσια κατανάλωση'!$G175*(Πελάτες!AE209-Πελάτες!$P209)</f>
        <v>0</v>
      </c>
      <c r="AN214" s="140">
        <f t="shared" si="176"/>
        <v>0</v>
      </c>
      <c r="AO214" s="6"/>
      <c r="AP214" s="140">
        <f t="shared" si="177"/>
        <v>0</v>
      </c>
      <c r="AQ214" s="170">
        <f t="shared" si="178"/>
        <v>0</v>
      </c>
      <c r="AR214" s="167">
        <f t="shared" si="163"/>
        <v>0</v>
      </c>
      <c r="AS214" s="168">
        <f t="shared" si="164"/>
        <v>0</v>
      </c>
    </row>
    <row r="215" spans="2:45" outlineLevel="1" x14ac:dyDescent="0.35">
      <c r="B215" s="237" t="s">
        <v>96</v>
      </c>
      <c r="C215" s="64" t="s">
        <v>114</v>
      </c>
      <c r="D215" s="85"/>
      <c r="E215" s="70"/>
      <c r="F215" s="170">
        <f t="shared" si="157"/>
        <v>0</v>
      </c>
      <c r="G215" s="70"/>
      <c r="H215" s="170">
        <f t="shared" si="165"/>
        <v>0</v>
      </c>
      <c r="I215" s="70"/>
      <c r="J215" s="170">
        <f t="shared" si="166"/>
        <v>0</v>
      </c>
      <c r="K215" s="70"/>
      <c r="L215" s="170">
        <f t="shared" si="158"/>
        <v>0</v>
      </c>
      <c r="M215" s="167">
        <f t="shared" si="159"/>
        <v>0</v>
      </c>
      <c r="N215" s="168">
        <f t="shared" si="160"/>
        <v>0</v>
      </c>
      <c r="P215" s="172">
        <f>'Μέση ετήσια κατανάλωση'!$F176*Πελάτες!U210</f>
        <v>0</v>
      </c>
      <c r="Q215" s="6"/>
      <c r="R215" s="140">
        <f t="shared" si="167"/>
        <v>0</v>
      </c>
      <c r="S215" s="185">
        <f t="shared" si="161"/>
        <v>0</v>
      </c>
      <c r="T215" s="172">
        <f>'Μέση ετήσια κατανάλωση'!$F176*Πελάτες!X210</f>
        <v>0</v>
      </c>
      <c r="U215" s="140">
        <f>'Μέση ετήσια κατανάλωση'!$G176*(Πελάτες!V210-Πελάτες!$P210)</f>
        <v>0</v>
      </c>
      <c r="V215" s="140">
        <f t="shared" si="168"/>
        <v>0</v>
      </c>
      <c r="W215" s="6"/>
      <c r="X215" s="140">
        <f t="shared" si="169"/>
        <v>0</v>
      </c>
      <c r="Y215" s="170">
        <f t="shared" si="162"/>
        <v>0</v>
      </c>
      <c r="Z215" s="172">
        <f>'Μέση ετήσια κατανάλωση'!$F176*Πελάτες!AA210</f>
        <v>0</v>
      </c>
      <c r="AA215" s="140">
        <f>'Μέση ετήσια κατανάλωση'!$G176*(Πελάτες!Y210-Πελάτες!$P210)</f>
        <v>0</v>
      </c>
      <c r="AB215" s="140">
        <f t="shared" si="170"/>
        <v>0</v>
      </c>
      <c r="AC215" s="6"/>
      <c r="AD215" s="140">
        <f t="shared" si="171"/>
        <v>0</v>
      </c>
      <c r="AE215" s="170">
        <f t="shared" si="172"/>
        <v>0</v>
      </c>
      <c r="AF215" s="172">
        <f>'Μέση ετήσια κατανάλωση'!$F176*Πελάτες!AD210</f>
        <v>0</v>
      </c>
      <c r="AG215" s="140">
        <f>'Μέση ετήσια κατανάλωση'!$G176*(Πελάτες!AB210-Πελάτες!$P210)</f>
        <v>0</v>
      </c>
      <c r="AH215" s="140">
        <f t="shared" si="173"/>
        <v>0</v>
      </c>
      <c r="AI215" s="6"/>
      <c r="AJ215" s="140">
        <f t="shared" si="174"/>
        <v>0</v>
      </c>
      <c r="AK215" s="170">
        <f t="shared" si="175"/>
        <v>0</v>
      </c>
      <c r="AL215" s="172">
        <f>'Μέση ετήσια κατανάλωση'!$F176*Πελάτες!AG210</f>
        <v>0</v>
      </c>
      <c r="AM215" s="140">
        <f>'Μέση ετήσια κατανάλωση'!$G176*(Πελάτες!AE210-Πελάτες!$P210)</f>
        <v>0</v>
      </c>
      <c r="AN215" s="140">
        <f t="shared" si="176"/>
        <v>0</v>
      </c>
      <c r="AO215" s="6"/>
      <c r="AP215" s="140">
        <f t="shared" si="177"/>
        <v>0</v>
      </c>
      <c r="AQ215" s="170">
        <f t="shared" si="178"/>
        <v>0</v>
      </c>
      <c r="AR215" s="167">
        <f t="shared" si="163"/>
        <v>0</v>
      </c>
      <c r="AS215" s="168">
        <f t="shared" si="164"/>
        <v>0</v>
      </c>
    </row>
    <row r="216" spans="2:45" outlineLevel="1" x14ac:dyDescent="0.35">
      <c r="B216" s="236" t="s">
        <v>97</v>
      </c>
      <c r="C216" s="64" t="s">
        <v>114</v>
      </c>
      <c r="D216" s="85"/>
      <c r="E216" s="70"/>
      <c r="F216" s="170">
        <f t="shared" si="157"/>
        <v>0</v>
      </c>
      <c r="G216" s="70"/>
      <c r="H216" s="170">
        <f t="shared" si="165"/>
        <v>0</v>
      </c>
      <c r="I216" s="70"/>
      <c r="J216" s="170">
        <f t="shared" si="166"/>
        <v>0</v>
      </c>
      <c r="K216" s="70"/>
      <c r="L216" s="170">
        <f t="shared" si="158"/>
        <v>0</v>
      </c>
      <c r="M216" s="167">
        <f t="shared" si="159"/>
        <v>0</v>
      </c>
      <c r="N216" s="168">
        <f t="shared" si="160"/>
        <v>0</v>
      </c>
      <c r="P216" s="172">
        <f>'Μέση ετήσια κατανάλωση'!$F177*Πελάτες!U211</f>
        <v>0</v>
      </c>
      <c r="Q216" s="6"/>
      <c r="R216" s="140">
        <f t="shared" si="167"/>
        <v>0</v>
      </c>
      <c r="S216" s="185">
        <f t="shared" si="161"/>
        <v>0</v>
      </c>
      <c r="T216" s="172">
        <f>'Μέση ετήσια κατανάλωση'!$F177*Πελάτες!X211</f>
        <v>0</v>
      </c>
      <c r="U216" s="140">
        <f>'Μέση ετήσια κατανάλωση'!$G177*(Πελάτες!V211-Πελάτες!$P211)</f>
        <v>0</v>
      </c>
      <c r="V216" s="140">
        <f t="shared" si="168"/>
        <v>0</v>
      </c>
      <c r="W216" s="6"/>
      <c r="X216" s="140">
        <f t="shared" si="169"/>
        <v>0</v>
      </c>
      <c r="Y216" s="170">
        <f t="shared" si="162"/>
        <v>0</v>
      </c>
      <c r="Z216" s="172">
        <f>'Μέση ετήσια κατανάλωση'!$F177*Πελάτες!AA211</f>
        <v>0</v>
      </c>
      <c r="AA216" s="140">
        <f>'Μέση ετήσια κατανάλωση'!$G177*(Πελάτες!Y211-Πελάτες!$P211)</f>
        <v>0</v>
      </c>
      <c r="AB216" s="140">
        <f t="shared" si="170"/>
        <v>0</v>
      </c>
      <c r="AC216" s="6"/>
      <c r="AD216" s="140">
        <f t="shared" si="171"/>
        <v>0</v>
      </c>
      <c r="AE216" s="170">
        <f t="shared" si="172"/>
        <v>0</v>
      </c>
      <c r="AF216" s="172">
        <f>'Μέση ετήσια κατανάλωση'!$F177*Πελάτες!AD211</f>
        <v>0</v>
      </c>
      <c r="AG216" s="140">
        <f>'Μέση ετήσια κατανάλωση'!$G177*(Πελάτες!AB211-Πελάτες!$P211)</f>
        <v>0</v>
      </c>
      <c r="AH216" s="140">
        <f t="shared" si="173"/>
        <v>0</v>
      </c>
      <c r="AI216" s="6"/>
      <c r="AJ216" s="140">
        <f t="shared" si="174"/>
        <v>0</v>
      </c>
      <c r="AK216" s="170">
        <f t="shared" si="175"/>
        <v>0</v>
      </c>
      <c r="AL216" s="172">
        <f>'Μέση ετήσια κατανάλωση'!$F177*Πελάτες!AG211</f>
        <v>0</v>
      </c>
      <c r="AM216" s="140">
        <f>'Μέση ετήσια κατανάλωση'!$G177*(Πελάτες!AE211-Πελάτες!$P211)</f>
        <v>0</v>
      </c>
      <c r="AN216" s="140">
        <f t="shared" si="176"/>
        <v>0</v>
      </c>
      <c r="AO216" s="6"/>
      <c r="AP216" s="140">
        <f t="shared" si="177"/>
        <v>0</v>
      </c>
      <c r="AQ216" s="170">
        <f t="shared" si="178"/>
        <v>0</v>
      </c>
      <c r="AR216" s="167">
        <f t="shared" si="163"/>
        <v>0</v>
      </c>
      <c r="AS216" s="168">
        <f t="shared" si="164"/>
        <v>0</v>
      </c>
    </row>
    <row r="217" spans="2:45" outlineLevel="1" x14ac:dyDescent="0.35">
      <c r="B217" s="237" t="s">
        <v>98</v>
      </c>
      <c r="C217" s="64" t="s">
        <v>114</v>
      </c>
      <c r="D217" s="85"/>
      <c r="E217" s="70"/>
      <c r="F217" s="170">
        <f t="shared" si="157"/>
        <v>0</v>
      </c>
      <c r="G217" s="70"/>
      <c r="H217" s="170">
        <f t="shared" si="165"/>
        <v>0</v>
      </c>
      <c r="I217" s="70"/>
      <c r="J217" s="170">
        <f t="shared" si="166"/>
        <v>0</v>
      </c>
      <c r="K217" s="70"/>
      <c r="L217" s="170">
        <f t="shared" si="158"/>
        <v>0</v>
      </c>
      <c r="M217" s="167">
        <f t="shared" si="159"/>
        <v>0</v>
      </c>
      <c r="N217" s="168">
        <f t="shared" si="160"/>
        <v>0</v>
      </c>
      <c r="P217" s="172">
        <f>'Μέση ετήσια κατανάλωση'!$F178*Πελάτες!U212</f>
        <v>0</v>
      </c>
      <c r="Q217" s="6"/>
      <c r="R217" s="140">
        <f t="shared" si="167"/>
        <v>0</v>
      </c>
      <c r="S217" s="185">
        <f t="shared" si="161"/>
        <v>0</v>
      </c>
      <c r="T217" s="172">
        <f>'Μέση ετήσια κατανάλωση'!$F178*Πελάτες!X212</f>
        <v>0</v>
      </c>
      <c r="U217" s="140">
        <f>'Μέση ετήσια κατανάλωση'!$G178*(Πελάτες!V212-Πελάτες!$P212)</f>
        <v>0</v>
      </c>
      <c r="V217" s="140">
        <f t="shared" si="168"/>
        <v>0</v>
      </c>
      <c r="W217" s="6"/>
      <c r="X217" s="140">
        <f t="shared" si="169"/>
        <v>0</v>
      </c>
      <c r="Y217" s="170">
        <f t="shared" si="162"/>
        <v>0</v>
      </c>
      <c r="Z217" s="172">
        <f>'Μέση ετήσια κατανάλωση'!$F178*Πελάτες!AA212</f>
        <v>0</v>
      </c>
      <c r="AA217" s="140">
        <f>'Μέση ετήσια κατανάλωση'!$G178*(Πελάτες!Y212-Πελάτες!$P212)</f>
        <v>0</v>
      </c>
      <c r="AB217" s="140">
        <f t="shared" si="170"/>
        <v>0</v>
      </c>
      <c r="AC217" s="6"/>
      <c r="AD217" s="140">
        <f t="shared" si="171"/>
        <v>0</v>
      </c>
      <c r="AE217" s="170">
        <f t="shared" si="172"/>
        <v>0</v>
      </c>
      <c r="AF217" s="172">
        <f>'Μέση ετήσια κατανάλωση'!$F178*Πελάτες!AD212</f>
        <v>0</v>
      </c>
      <c r="AG217" s="140">
        <f>'Μέση ετήσια κατανάλωση'!$G178*(Πελάτες!AB212-Πελάτες!$P212)</f>
        <v>0</v>
      </c>
      <c r="AH217" s="140">
        <f t="shared" si="173"/>
        <v>0</v>
      </c>
      <c r="AI217" s="6"/>
      <c r="AJ217" s="140">
        <f t="shared" si="174"/>
        <v>0</v>
      </c>
      <c r="AK217" s="170">
        <f t="shared" si="175"/>
        <v>0</v>
      </c>
      <c r="AL217" s="172">
        <f>'Μέση ετήσια κατανάλωση'!$F178*Πελάτες!AG212</f>
        <v>0</v>
      </c>
      <c r="AM217" s="140">
        <f>'Μέση ετήσια κατανάλωση'!$G178*(Πελάτες!AE212-Πελάτες!$P212)</f>
        <v>0</v>
      </c>
      <c r="AN217" s="140">
        <f t="shared" si="176"/>
        <v>0</v>
      </c>
      <c r="AO217" s="6"/>
      <c r="AP217" s="140">
        <f t="shared" si="177"/>
        <v>0</v>
      </c>
      <c r="AQ217" s="170">
        <f t="shared" si="178"/>
        <v>0</v>
      </c>
      <c r="AR217" s="167">
        <f t="shared" si="163"/>
        <v>0</v>
      </c>
      <c r="AS217" s="168">
        <f t="shared" si="164"/>
        <v>0</v>
      </c>
    </row>
    <row r="218" spans="2:45" ht="15" customHeight="1" outlineLevel="1" x14ac:dyDescent="0.35">
      <c r="B218" s="50" t="s">
        <v>138</v>
      </c>
      <c r="C218" s="47" t="s">
        <v>114</v>
      </c>
      <c r="D218" s="187">
        <f>SUM(D196:D217)</f>
        <v>0</v>
      </c>
      <c r="E218" s="187">
        <f>SUM(E196:E217)</f>
        <v>0</v>
      </c>
      <c r="F218" s="186">
        <f>IFERROR((E218-D218)/D218,0)</f>
        <v>0</v>
      </c>
      <c r="G218" s="187">
        <f>SUM(G196:G217)</f>
        <v>0</v>
      </c>
      <c r="H218" s="186">
        <f t="shared" ref="H218" si="179">IFERROR((G218-E218)/E218,0)</f>
        <v>0</v>
      </c>
      <c r="I218" s="187">
        <f>SUM(I196:I217)</f>
        <v>0</v>
      </c>
      <c r="J218" s="186">
        <f t="shared" ref="J218" si="180">IFERROR((I218-G218)/G218,0)</f>
        <v>0</v>
      </c>
      <c r="K218" s="187">
        <f>SUM(K196:K217)</f>
        <v>0</v>
      </c>
      <c r="L218" s="186">
        <f t="shared" si="158"/>
        <v>0</v>
      </c>
      <c r="M218" s="187">
        <f>SUM(M196:M217)</f>
        <v>0</v>
      </c>
      <c r="N218" s="180">
        <f t="shared" si="160"/>
        <v>0</v>
      </c>
      <c r="P218" s="187">
        <f>SUM(P196:P217)</f>
        <v>0</v>
      </c>
      <c r="Q218" s="187">
        <f>SUM(Q196:Q217)</f>
        <v>0</v>
      </c>
      <c r="R218" s="187">
        <f>SUM(R196:R217)</f>
        <v>0</v>
      </c>
      <c r="S218" s="169">
        <f>IFERROR((R218-K218)/K218,0)</f>
        <v>0</v>
      </c>
      <c r="T218" s="187">
        <f>SUM(T196:T217)</f>
        <v>0</v>
      </c>
      <c r="U218" s="187">
        <f>SUM(U196:U217)</f>
        <v>0</v>
      </c>
      <c r="V218" s="187">
        <f>SUM(V196:V217)</f>
        <v>0</v>
      </c>
      <c r="W218" s="187">
        <f>SUM(W196:W217)</f>
        <v>0</v>
      </c>
      <c r="X218" s="187">
        <f>SUM(X196:X217)</f>
        <v>0</v>
      </c>
      <c r="Y218" s="186">
        <f>IFERROR((X218-R218)/R218,0)</f>
        <v>0</v>
      </c>
      <c r="Z218" s="187">
        <f>SUM(Z196:Z217)</f>
        <v>0</v>
      </c>
      <c r="AA218" s="187">
        <f>SUM(AA196:AA217)</f>
        <v>0</v>
      </c>
      <c r="AB218" s="187">
        <f>SUM(AB196:AB217)</f>
        <v>0</v>
      </c>
      <c r="AC218" s="187">
        <f>SUM(AC196:AC217)</f>
        <v>0</v>
      </c>
      <c r="AD218" s="187">
        <f>SUM(AD196:AD217)</f>
        <v>0</v>
      </c>
      <c r="AE218" s="169">
        <f>IFERROR((AD218-X218)/X218,0)</f>
        <v>0</v>
      </c>
      <c r="AF218" s="187">
        <f>SUM(AF196:AF217)</f>
        <v>0</v>
      </c>
      <c r="AG218" s="187">
        <f>SUM(AG196:AG217)</f>
        <v>0</v>
      </c>
      <c r="AH218" s="187">
        <f>SUM(AH196:AH217)</f>
        <v>0</v>
      </c>
      <c r="AI218" s="187">
        <f>SUM(AI196:AI217)</f>
        <v>0</v>
      </c>
      <c r="AJ218" s="187">
        <f>SUM(AJ196:AJ217)</f>
        <v>0</v>
      </c>
      <c r="AK218" s="169">
        <f t="shared" ref="AK218" si="181">IFERROR((AJ218-AD218)/AD218,0)</f>
        <v>0</v>
      </c>
      <c r="AL218" s="187">
        <f>SUM(AL196:AL217)</f>
        <v>0</v>
      </c>
      <c r="AM218" s="187">
        <f>SUM(AM196:AM217)</f>
        <v>0</v>
      </c>
      <c r="AN218" s="187">
        <f>SUM(AN196:AN217)</f>
        <v>0</v>
      </c>
      <c r="AO218" s="187">
        <f>SUM(AO196:AO217)</f>
        <v>0</v>
      </c>
      <c r="AP218" s="187">
        <f>SUM(AP196:AP217)</f>
        <v>0</v>
      </c>
      <c r="AQ218" s="169">
        <f>IFERROR((AP218-AJ218)/AJ218,0)</f>
        <v>0</v>
      </c>
      <c r="AR218" s="187">
        <f>SUM(AR196:AR217)</f>
        <v>0</v>
      </c>
      <c r="AS218" s="168">
        <f>IFERROR((AP218/R218)^(1/4)-1,0)</f>
        <v>0</v>
      </c>
    </row>
    <row r="221" spans="2:45" x14ac:dyDescent="0.35">
      <c r="B221" t="s">
        <v>196</v>
      </c>
    </row>
    <row r="222" spans="2:45" x14ac:dyDescent="0.35">
      <c r="B222" t="s">
        <v>197</v>
      </c>
    </row>
  </sheetData>
  <mergeCells count="345">
    <mergeCell ref="I194:I195"/>
    <mergeCell ref="J194:J195"/>
    <mergeCell ref="D194:D195"/>
    <mergeCell ref="E194:E195"/>
    <mergeCell ref="D132:L132"/>
    <mergeCell ref="D162:L162"/>
    <mergeCell ref="D192:L192"/>
    <mergeCell ref="E133:F133"/>
    <mergeCell ref="I133:J133"/>
    <mergeCell ref="D164:D165"/>
    <mergeCell ref="E193:F193"/>
    <mergeCell ref="G193:H193"/>
    <mergeCell ref="G133:H133"/>
    <mergeCell ref="J134:J135"/>
    <mergeCell ref="K133:L133"/>
    <mergeCell ref="K194:K195"/>
    <mergeCell ref="L194:L195"/>
    <mergeCell ref="H134:H135"/>
    <mergeCell ref="E163:F163"/>
    <mergeCell ref="I134:I135"/>
    <mergeCell ref="F194:F195"/>
    <mergeCell ref="G194:G195"/>
    <mergeCell ref="H194:H195"/>
    <mergeCell ref="K134:K135"/>
    <mergeCell ref="AR104:AR105"/>
    <mergeCell ref="AC104:AC105"/>
    <mergeCell ref="W104:W105"/>
    <mergeCell ref="B102:B105"/>
    <mergeCell ref="K193:L193"/>
    <mergeCell ref="G163:H163"/>
    <mergeCell ref="I163:J163"/>
    <mergeCell ref="B132:B135"/>
    <mergeCell ref="C132:C135"/>
    <mergeCell ref="B192:B195"/>
    <mergeCell ref="C192:C195"/>
    <mergeCell ref="C162:C165"/>
    <mergeCell ref="R194:R195"/>
    <mergeCell ref="M194:M195"/>
    <mergeCell ref="I104:I105"/>
    <mergeCell ref="P193:S193"/>
    <mergeCell ref="M132:N133"/>
    <mergeCell ref="M134:M135"/>
    <mergeCell ref="N134:N135"/>
    <mergeCell ref="L134:L135"/>
    <mergeCell ref="I193:J193"/>
    <mergeCell ref="M192:N193"/>
    <mergeCell ref="K163:L163"/>
    <mergeCell ref="P134:P135"/>
    <mergeCell ref="D134:D135"/>
    <mergeCell ref="E134:E135"/>
    <mergeCell ref="F134:F135"/>
    <mergeCell ref="G134:G135"/>
    <mergeCell ref="Y134:Y135"/>
    <mergeCell ref="E164:E165"/>
    <mergeCell ref="F164:F165"/>
    <mergeCell ref="G164:G165"/>
    <mergeCell ref="H164:H165"/>
    <mergeCell ref="AF103:AK103"/>
    <mergeCell ref="K103:L103"/>
    <mergeCell ref="W74:W75"/>
    <mergeCell ref="J74:J75"/>
    <mergeCell ref="C102:C105"/>
    <mergeCell ref="Q74:Q75"/>
    <mergeCell ref="Q134:Q135"/>
    <mergeCell ref="AL104:AN104"/>
    <mergeCell ref="AO104:AO105"/>
    <mergeCell ref="AD104:AD105"/>
    <mergeCell ref="AJ104:AJ105"/>
    <mergeCell ref="Q104:Q105"/>
    <mergeCell ref="R104:R105"/>
    <mergeCell ref="S104:S105"/>
    <mergeCell ref="P104:P105"/>
    <mergeCell ref="X104:X105"/>
    <mergeCell ref="T104:V104"/>
    <mergeCell ref="E104:E105"/>
    <mergeCell ref="F104:F105"/>
    <mergeCell ref="G104:G105"/>
    <mergeCell ref="M102:N103"/>
    <mergeCell ref="C72:C75"/>
    <mergeCell ref="L74:L75"/>
    <mergeCell ref="D74:D75"/>
    <mergeCell ref="E74:E75"/>
    <mergeCell ref="F74:F75"/>
    <mergeCell ref="G74:G75"/>
    <mergeCell ref="H74:H75"/>
    <mergeCell ref="Z103:AE103"/>
    <mergeCell ref="I164:I165"/>
    <mergeCell ref="J164:J165"/>
    <mergeCell ref="K164:K165"/>
    <mergeCell ref="L164:L165"/>
    <mergeCell ref="M162:N163"/>
    <mergeCell ref="S164:S165"/>
    <mergeCell ref="N164:N165"/>
    <mergeCell ref="X164:X165"/>
    <mergeCell ref="Y164:Y165"/>
    <mergeCell ref="Z164:AB164"/>
    <mergeCell ref="AC164:AC165"/>
    <mergeCell ref="AD164:AD165"/>
    <mergeCell ref="K104:K105"/>
    <mergeCell ref="L104:L105"/>
    <mergeCell ref="Q164:Q165"/>
    <mergeCell ref="B130:AV130"/>
    <mergeCell ref="B160:AS160"/>
    <mergeCell ref="B162:B165"/>
    <mergeCell ref="AK104:AK105"/>
    <mergeCell ref="AS104:AS105"/>
    <mergeCell ref="H104:H105"/>
    <mergeCell ref="D104:D105"/>
    <mergeCell ref="P133:S133"/>
    <mergeCell ref="AL163:AQ163"/>
    <mergeCell ref="AD134:AD135"/>
    <mergeCell ref="AE134:AE135"/>
    <mergeCell ref="AF134:AH134"/>
    <mergeCell ref="AI134:AI135"/>
    <mergeCell ref="AQ134:AQ135"/>
    <mergeCell ref="AR134:AR135"/>
    <mergeCell ref="AP134:AP135"/>
    <mergeCell ref="P162:AS162"/>
    <mergeCell ref="R134:R135"/>
    <mergeCell ref="S134:S135"/>
    <mergeCell ref="T134:V134"/>
    <mergeCell ref="W134:W135"/>
    <mergeCell ref="X134:X135"/>
    <mergeCell ref="Z163:AE163"/>
    <mergeCell ref="AP104:AP105"/>
    <mergeCell ref="AQ104:AQ105"/>
    <mergeCell ref="AJ134:AJ135"/>
    <mergeCell ref="AK134:AK135"/>
    <mergeCell ref="AL134:AN134"/>
    <mergeCell ref="B72:B75"/>
    <mergeCell ref="I103:J103"/>
    <mergeCell ref="AE104:AE105"/>
    <mergeCell ref="AF104:AH104"/>
    <mergeCell ref="AI104:AI105"/>
    <mergeCell ref="M104:M105"/>
    <mergeCell ref="N104:N105"/>
    <mergeCell ref="Z74:AB74"/>
    <mergeCell ref="Y104:Y105"/>
    <mergeCell ref="Z104:AB104"/>
    <mergeCell ref="AF73:AK73"/>
    <mergeCell ref="AI74:AI75"/>
    <mergeCell ref="K74:K75"/>
    <mergeCell ref="B100:AV100"/>
    <mergeCell ref="AL103:AQ103"/>
    <mergeCell ref="AC74:AC75"/>
    <mergeCell ref="AD74:AD75"/>
    <mergeCell ref="R74:R75"/>
    <mergeCell ref="P102:AS102"/>
    <mergeCell ref="P103:S103"/>
    <mergeCell ref="T103:Y103"/>
    <mergeCell ref="J104:J105"/>
    <mergeCell ref="AE74:AE75"/>
    <mergeCell ref="AP74:AP75"/>
    <mergeCell ref="C2:G2"/>
    <mergeCell ref="I13:I14"/>
    <mergeCell ref="AF13:AH13"/>
    <mergeCell ref="AI13:AI14"/>
    <mergeCell ref="M11:N12"/>
    <mergeCell ref="E12:F12"/>
    <mergeCell ref="G12:H12"/>
    <mergeCell ref="D11:L11"/>
    <mergeCell ref="AC13:AC14"/>
    <mergeCell ref="AD13:AD14"/>
    <mergeCell ref="AE13:AE14"/>
    <mergeCell ref="E13:E14"/>
    <mergeCell ref="F13:F14"/>
    <mergeCell ref="G13:G14"/>
    <mergeCell ref="H13:H14"/>
    <mergeCell ref="B5:I5"/>
    <mergeCell ref="B9:AS9"/>
    <mergeCell ref="AF12:AK12"/>
    <mergeCell ref="AL12:AQ12"/>
    <mergeCell ref="L13:L14"/>
    <mergeCell ref="M13:M14"/>
    <mergeCell ref="N13:N14"/>
    <mergeCell ref="K12:L12"/>
    <mergeCell ref="P12:S12"/>
    <mergeCell ref="C11:C14"/>
    <mergeCell ref="I12:J12"/>
    <mergeCell ref="D13:D14"/>
    <mergeCell ref="AJ13:AJ14"/>
    <mergeCell ref="Y44:Y45"/>
    <mergeCell ref="P44:P45"/>
    <mergeCell ref="Q44:Q45"/>
    <mergeCell ref="R44:R45"/>
    <mergeCell ref="S44:S45"/>
    <mergeCell ref="Z44:AB44"/>
    <mergeCell ref="Q13:Q14"/>
    <mergeCell ref="S13:S14"/>
    <mergeCell ref="T13:V13"/>
    <mergeCell ref="R13:R14"/>
    <mergeCell ref="W13:W14"/>
    <mergeCell ref="X13:X14"/>
    <mergeCell ref="H44:H45"/>
    <mergeCell ref="I44:I45"/>
    <mergeCell ref="D44:D45"/>
    <mergeCell ref="T12:Y12"/>
    <mergeCell ref="Z12:AE12"/>
    <mergeCell ref="E44:E45"/>
    <mergeCell ref="N44:N45"/>
    <mergeCell ref="P42:AS42"/>
    <mergeCell ref="AS13:AS14"/>
    <mergeCell ref="S74:S75"/>
    <mergeCell ref="AR74:AR75"/>
    <mergeCell ref="AL74:AN74"/>
    <mergeCell ref="X74:X75"/>
    <mergeCell ref="Y74:Y75"/>
    <mergeCell ref="P13:P14"/>
    <mergeCell ref="AQ13:AQ14"/>
    <mergeCell ref="P11:AS11"/>
    <mergeCell ref="AK13:AK14"/>
    <mergeCell ref="AL43:AQ43"/>
    <mergeCell ref="AR12:AS12"/>
    <mergeCell ref="AF74:AH74"/>
    <mergeCell ref="T44:V44"/>
    <mergeCell ref="W44:W45"/>
    <mergeCell ref="B70:AV70"/>
    <mergeCell ref="G73:H73"/>
    <mergeCell ref="M74:M75"/>
    <mergeCell ref="N74:N75"/>
    <mergeCell ref="AE44:AE45"/>
    <mergeCell ref="Z43:AE43"/>
    <mergeCell ref="X44:X45"/>
    <mergeCell ref="AQ74:AQ75"/>
    <mergeCell ref="Y13:Y14"/>
    <mergeCell ref="AR13:AR14"/>
    <mergeCell ref="Z194:AB194"/>
    <mergeCell ref="AL193:AQ193"/>
    <mergeCell ref="AR163:AS163"/>
    <mergeCell ref="AO134:AO135"/>
    <mergeCell ref="AC134:AC135"/>
    <mergeCell ref="P163:S163"/>
    <mergeCell ref="AF163:AK163"/>
    <mergeCell ref="AS194:AS195"/>
    <mergeCell ref="AJ194:AJ195"/>
    <mergeCell ref="AK194:AK195"/>
    <mergeCell ref="AL194:AN194"/>
    <mergeCell ref="AO194:AO195"/>
    <mergeCell ref="AP194:AP195"/>
    <mergeCell ref="AC194:AC195"/>
    <mergeCell ref="AD194:AD195"/>
    <mergeCell ref="AE194:AE195"/>
    <mergeCell ref="AF194:AH194"/>
    <mergeCell ref="AI194:AI195"/>
    <mergeCell ref="AQ194:AQ195"/>
    <mergeCell ref="AR194:AR195"/>
    <mergeCell ref="T194:V194"/>
    <mergeCell ref="W194:W195"/>
    <mergeCell ref="X194:X195"/>
    <mergeCell ref="K73:L73"/>
    <mergeCell ref="P74:P75"/>
    <mergeCell ref="D72:L72"/>
    <mergeCell ref="I73:J73"/>
    <mergeCell ref="AL133:AQ133"/>
    <mergeCell ref="AR133:AS133"/>
    <mergeCell ref="T74:V74"/>
    <mergeCell ref="AR103:AS103"/>
    <mergeCell ref="AO74:AO75"/>
    <mergeCell ref="AJ74:AJ75"/>
    <mergeCell ref="AK74:AK75"/>
    <mergeCell ref="AS74:AS75"/>
    <mergeCell ref="P73:S73"/>
    <mergeCell ref="T73:Y73"/>
    <mergeCell ref="Z73:AE73"/>
    <mergeCell ref="AL73:AQ73"/>
    <mergeCell ref="AR73:AS73"/>
    <mergeCell ref="M72:N73"/>
    <mergeCell ref="P72:AS72"/>
    <mergeCell ref="D102:L102"/>
    <mergeCell ref="E103:F103"/>
    <mergeCell ref="G103:H103"/>
    <mergeCell ref="I74:I75"/>
    <mergeCell ref="E73:F73"/>
    <mergeCell ref="J13:J14"/>
    <mergeCell ref="B40:AV40"/>
    <mergeCell ref="K13:K14"/>
    <mergeCell ref="Z13:AB13"/>
    <mergeCell ref="AL13:AN13"/>
    <mergeCell ref="AO13:AO14"/>
    <mergeCell ref="AP13:AP14"/>
    <mergeCell ref="AR44:AR45"/>
    <mergeCell ref="AC44:AC45"/>
    <mergeCell ref="AD44:AD45"/>
    <mergeCell ref="M44:M45"/>
    <mergeCell ref="J44:J45"/>
    <mergeCell ref="K44:K45"/>
    <mergeCell ref="L44:L45"/>
    <mergeCell ref="AO44:AO45"/>
    <mergeCell ref="B11:B14"/>
    <mergeCell ref="E43:F43"/>
    <mergeCell ref="G43:H43"/>
    <mergeCell ref="I43:J43"/>
    <mergeCell ref="F44:F45"/>
    <mergeCell ref="B42:B45"/>
    <mergeCell ref="C42:C45"/>
    <mergeCell ref="AF43:AK43"/>
    <mergeCell ref="AS44:AS45"/>
    <mergeCell ref="G44:G45"/>
    <mergeCell ref="AR43:AS43"/>
    <mergeCell ref="M42:N43"/>
    <mergeCell ref="AF44:AH44"/>
    <mergeCell ref="AI44:AI45"/>
    <mergeCell ref="AJ44:AJ45"/>
    <mergeCell ref="AK44:AK45"/>
    <mergeCell ref="K43:L43"/>
    <mergeCell ref="P43:S43"/>
    <mergeCell ref="T43:Y43"/>
    <mergeCell ref="AQ44:AQ45"/>
    <mergeCell ref="AL44:AN44"/>
    <mergeCell ref="AP44:AP45"/>
    <mergeCell ref="D42:L42"/>
    <mergeCell ref="Y194:Y195"/>
    <mergeCell ref="P132:AS132"/>
    <mergeCell ref="AS134:AS135"/>
    <mergeCell ref="S194:S195"/>
    <mergeCell ref="T164:V164"/>
    <mergeCell ref="W164:W165"/>
    <mergeCell ref="AF164:AH164"/>
    <mergeCell ref="AF193:AK193"/>
    <mergeCell ref="T133:Y133"/>
    <mergeCell ref="Z133:AE133"/>
    <mergeCell ref="AF133:AK133"/>
    <mergeCell ref="T163:Y163"/>
    <mergeCell ref="AE164:AE165"/>
    <mergeCell ref="B190:AS190"/>
    <mergeCell ref="Z134:AB134"/>
    <mergeCell ref="T193:Y193"/>
    <mergeCell ref="Z193:AE193"/>
    <mergeCell ref="AP164:AP165"/>
    <mergeCell ref="N194:N195"/>
    <mergeCell ref="P194:P195"/>
    <mergeCell ref="Q194:Q195"/>
    <mergeCell ref="P192:AS192"/>
    <mergeCell ref="AR193:AS193"/>
    <mergeCell ref="M164:M165"/>
    <mergeCell ref="AL164:AN164"/>
    <mergeCell ref="AO164:AO165"/>
    <mergeCell ref="AS164:AS165"/>
    <mergeCell ref="AQ164:AQ165"/>
    <mergeCell ref="AR164:AR165"/>
    <mergeCell ref="AI164:AI165"/>
    <mergeCell ref="AJ164:AJ165"/>
    <mergeCell ref="AK164:AK165"/>
    <mergeCell ref="P164:P165"/>
    <mergeCell ref="R164:R165"/>
  </mergeCells>
  <hyperlinks>
    <hyperlink ref="J2" location="'Αρχική σελίδα'!A1" display="Πίσω στην αρχική σελίδα" xr:uid="{E13B5BF1-7FCE-4663-BF50-BCBC86A3AFA6}"/>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theme="4" tint="0.79998168889431442"/>
  </sheetPr>
  <dimension ref="B2:AK215"/>
  <sheetViews>
    <sheetView showGridLines="0" topLeftCell="A11" zoomScale="90" zoomScaleNormal="90" workbookViewId="0">
      <selection activeCell="M154" sqref="M154"/>
    </sheetView>
  </sheetViews>
  <sheetFormatPr defaultColWidth="8.81640625" defaultRowHeight="14.5" outlineLevelRow="1" x14ac:dyDescent="0.35"/>
  <cols>
    <col min="1" max="1" width="2.81640625" customWidth="1"/>
    <col min="2" max="2" width="36.81640625" customWidth="1"/>
    <col min="3" max="3" width="13.7265625" customWidth="1"/>
    <col min="4" max="4" width="17.7265625" customWidth="1"/>
    <col min="5" max="9" width="13.7265625" customWidth="1"/>
  </cols>
  <sheetData>
    <row r="2" spans="2:37" ht="18.5" x14ac:dyDescent="0.45">
      <c r="B2" s="1" t="s">
        <v>0</v>
      </c>
      <c r="C2" s="297" t="str">
        <f>'Αρχική σελίδα'!C3</f>
        <v>Δυτικής Μακεδονίας</v>
      </c>
      <c r="D2" s="297"/>
      <c r="E2" s="297"/>
      <c r="F2" s="297"/>
      <c r="G2" s="297"/>
      <c r="H2" s="99"/>
      <c r="J2" s="298" t="s">
        <v>59</v>
      </c>
      <c r="K2" s="298"/>
      <c r="L2" s="298"/>
    </row>
    <row r="3" spans="2:37" ht="18.5" x14ac:dyDescent="0.45">
      <c r="B3" s="2" t="s">
        <v>2</v>
      </c>
      <c r="C3" s="100">
        <f>'Αρχική σελίδα'!C4</f>
        <v>2024</v>
      </c>
      <c r="D3" s="46" t="s">
        <v>3</v>
      </c>
      <c r="E3" s="46">
        <f>C3+4</f>
        <v>2028</v>
      </c>
    </row>
    <row r="4" spans="2:37" ht="14.5" customHeight="1" x14ac:dyDescent="0.45">
      <c r="C4" s="2"/>
      <c r="D4" s="46"/>
      <c r="E4" s="46"/>
    </row>
    <row r="5" spans="2:37" ht="44.5" customHeight="1" x14ac:dyDescent="0.35">
      <c r="B5" s="299" t="s">
        <v>198</v>
      </c>
      <c r="C5" s="299"/>
      <c r="D5" s="299"/>
      <c r="E5" s="299"/>
      <c r="F5" s="299"/>
      <c r="G5" s="299"/>
      <c r="H5" s="299"/>
      <c r="I5" s="299"/>
    </row>
    <row r="6" spans="2:37" x14ac:dyDescent="0.35">
      <c r="B6" s="225"/>
      <c r="C6" s="225"/>
      <c r="D6" s="225"/>
      <c r="E6" s="225"/>
      <c r="F6" s="225"/>
      <c r="G6" s="225"/>
      <c r="H6" s="225"/>
    </row>
    <row r="7" spans="2:37" ht="18.5" x14ac:dyDescent="0.45">
      <c r="B7" s="101" t="s">
        <v>199</v>
      </c>
      <c r="C7" s="102"/>
      <c r="D7" s="102"/>
      <c r="E7" s="102"/>
      <c r="F7" s="102"/>
      <c r="G7" s="102"/>
      <c r="H7" s="99"/>
      <c r="I7" s="99"/>
    </row>
    <row r="8" spans="2:37" ht="18.5" x14ac:dyDescent="0.45">
      <c r="C8" s="2"/>
      <c r="D8" s="46"/>
      <c r="E8" s="46"/>
      <c r="F8" s="46"/>
    </row>
    <row r="9" spans="2:37" ht="15.5" x14ac:dyDescent="0.35">
      <c r="B9" s="296" t="s">
        <v>130</v>
      </c>
      <c r="C9" s="296"/>
      <c r="D9" s="296"/>
      <c r="E9" s="296"/>
      <c r="F9" s="296"/>
      <c r="G9" s="296"/>
      <c r="H9" s="296"/>
      <c r="I9" s="296"/>
    </row>
    <row r="10" spans="2:3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ht="43.5" outlineLevel="1" x14ac:dyDescent="0.35">
      <c r="B11" s="79"/>
      <c r="C11" s="63" t="s">
        <v>105</v>
      </c>
      <c r="D11" s="92" t="str">
        <f>"Μέσο μοναδιαίο κόστος υποδομής "&amp;($C$3-5)&amp;" - "&amp;(($C$3-1))</f>
        <v>Μέσο μοναδιαίο κόστος υποδομής 2019 - 2023</v>
      </c>
      <c r="E11" s="83">
        <f>$C$3</f>
        <v>2024</v>
      </c>
      <c r="F11" s="83">
        <f>$C$3+1</f>
        <v>2025</v>
      </c>
      <c r="G11" s="83">
        <f>$C$3+2</f>
        <v>2026</v>
      </c>
      <c r="H11" s="83">
        <f>$C$3+3</f>
        <v>2027</v>
      </c>
      <c r="I11" s="83">
        <f>$C$3+4</f>
        <v>2028</v>
      </c>
    </row>
    <row r="12" spans="2:37" outlineLevel="1" x14ac:dyDescent="0.35">
      <c r="B12" s="236" t="s">
        <v>75</v>
      </c>
      <c r="C12" s="47" t="s">
        <v>200</v>
      </c>
      <c r="D12" s="84"/>
      <c r="E12" s="84"/>
      <c r="F12" s="84"/>
      <c r="G12" s="84"/>
      <c r="H12" s="84"/>
      <c r="I12" s="84"/>
    </row>
    <row r="13" spans="2:37" outlineLevel="1" x14ac:dyDescent="0.35">
      <c r="B13" s="237" t="s">
        <v>76</v>
      </c>
      <c r="C13" s="47" t="s">
        <v>200</v>
      </c>
      <c r="D13" s="238">
        <v>333.86366909999998</v>
      </c>
      <c r="E13" s="238">
        <v>344.93118243477437</v>
      </c>
      <c r="F13" s="238">
        <v>357.76773906336092</v>
      </c>
      <c r="G13" s="238">
        <v>357.76773906336092</v>
      </c>
      <c r="H13" s="238">
        <v>357.76773906336092</v>
      </c>
      <c r="I13" s="238">
        <v>340.8913710437285</v>
      </c>
    </row>
    <row r="14" spans="2:37" outlineLevel="1" x14ac:dyDescent="0.35">
      <c r="B14" s="237" t="s">
        <v>77</v>
      </c>
      <c r="C14" s="47" t="s">
        <v>200</v>
      </c>
      <c r="D14" s="238">
        <v>333.86366909999998</v>
      </c>
      <c r="E14" s="238">
        <v>344.93118243477437</v>
      </c>
      <c r="F14" s="238">
        <v>357.76773906336092</v>
      </c>
      <c r="G14" s="238">
        <v>357.76773906336092</v>
      </c>
      <c r="H14" s="238">
        <v>357.76773906336092</v>
      </c>
      <c r="I14" s="238">
        <v>340.8913710437285</v>
      </c>
    </row>
    <row r="15" spans="2:37" outlineLevel="1" x14ac:dyDescent="0.35">
      <c r="B15" s="237" t="s">
        <v>78</v>
      </c>
      <c r="C15" s="47" t="s">
        <v>200</v>
      </c>
      <c r="D15" s="238">
        <v>333.86366909999998</v>
      </c>
      <c r="E15" s="238">
        <v>344.93118243477437</v>
      </c>
      <c r="F15" s="238">
        <v>357.76773906336092</v>
      </c>
      <c r="G15" s="238">
        <v>357.76773906336092</v>
      </c>
      <c r="H15" s="238">
        <v>357.76773906336092</v>
      </c>
      <c r="I15" s="238">
        <v>340.8913710437285</v>
      </c>
    </row>
    <row r="16" spans="2:37" outlineLevel="1" x14ac:dyDescent="0.35">
      <c r="B16" s="236" t="s">
        <v>80</v>
      </c>
      <c r="C16" s="47" t="s">
        <v>200</v>
      </c>
      <c r="D16" s="84"/>
      <c r="E16" s="84"/>
      <c r="F16" s="84"/>
      <c r="G16" s="84"/>
      <c r="H16" s="84"/>
      <c r="I16" s="84"/>
    </row>
    <row r="17" spans="2:9" outlineLevel="1" x14ac:dyDescent="0.35">
      <c r="B17" s="237" t="s">
        <v>81</v>
      </c>
      <c r="C17" s="47" t="s">
        <v>200</v>
      </c>
      <c r="D17" s="238">
        <v>333.86366909999998</v>
      </c>
      <c r="E17" s="238">
        <v>344.93118243477437</v>
      </c>
      <c r="F17" s="238">
        <v>357.76773906336092</v>
      </c>
      <c r="G17" s="238">
        <v>357.76773906336092</v>
      </c>
      <c r="H17" s="238">
        <v>357.76773906336092</v>
      </c>
      <c r="I17" s="238">
        <v>340.8913710437285</v>
      </c>
    </row>
    <row r="18" spans="2:9" outlineLevel="1" x14ac:dyDescent="0.35">
      <c r="B18" s="236" t="s">
        <v>82</v>
      </c>
      <c r="C18" s="47" t="s">
        <v>200</v>
      </c>
      <c r="D18" s="84"/>
      <c r="E18" s="84"/>
      <c r="F18" s="84"/>
      <c r="G18" s="84"/>
      <c r="H18" s="84"/>
      <c r="I18" s="84"/>
    </row>
    <row r="19" spans="2:9" outlineLevel="1" x14ac:dyDescent="0.35">
      <c r="B19" s="237" t="s">
        <v>83</v>
      </c>
      <c r="C19" s="47" t="s">
        <v>200</v>
      </c>
      <c r="D19" s="238">
        <v>333.86366909999998</v>
      </c>
      <c r="E19" s="238">
        <v>344.93118243477437</v>
      </c>
      <c r="F19" s="238">
        <v>357.76773906336092</v>
      </c>
      <c r="G19" s="238">
        <v>357.76773906336092</v>
      </c>
      <c r="H19" s="238">
        <v>357.76773906336092</v>
      </c>
      <c r="I19" s="238">
        <v>340.8913710437285</v>
      </c>
    </row>
    <row r="20" spans="2:9" outlineLevel="1" x14ac:dyDescent="0.35">
      <c r="B20" s="237" t="s">
        <v>84</v>
      </c>
      <c r="C20" s="47" t="s">
        <v>200</v>
      </c>
      <c r="D20" s="238">
        <v>333.86366909999998</v>
      </c>
      <c r="E20" s="238">
        <v>344.93118243477437</v>
      </c>
      <c r="F20" s="238">
        <v>357.76773906336092</v>
      </c>
      <c r="G20" s="238">
        <v>357.76773906336092</v>
      </c>
      <c r="H20" s="238">
        <v>357.76773906336092</v>
      </c>
      <c r="I20" s="238">
        <v>340.8913710437285</v>
      </c>
    </row>
    <row r="21" spans="2:9" outlineLevel="1" x14ac:dyDescent="0.35">
      <c r="B21" s="237" t="s">
        <v>85</v>
      </c>
      <c r="C21" s="47" t="s">
        <v>200</v>
      </c>
      <c r="D21" s="238">
        <v>333.86366909999998</v>
      </c>
      <c r="E21" s="238">
        <v>344.93118243477437</v>
      </c>
      <c r="F21" s="238">
        <v>357.76773906336092</v>
      </c>
      <c r="G21" s="238">
        <v>357.76773906336092</v>
      </c>
      <c r="H21" s="238">
        <v>357.76773906336092</v>
      </c>
      <c r="I21" s="238">
        <v>340.8913710437285</v>
      </c>
    </row>
    <row r="22" spans="2:9" outlineLevel="1" x14ac:dyDescent="0.35">
      <c r="B22" s="236" t="s">
        <v>86</v>
      </c>
      <c r="C22" s="47" t="s">
        <v>200</v>
      </c>
      <c r="D22" s="84"/>
      <c r="E22" s="84"/>
      <c r="F22" s="84"/>
      <c r="G22" s="84"/>
      <c r="H22" s="84"/>
      <c r="I22" s="84"/>
    </row>
    <row r="23" spans="2:9" outlineLevel="1" x14ac:dyDescent="0.35">
      <c r="B23" s="237" t="s">
        <v>87</v>
      </c>
      <c r="C23" s="47" t="s">
        <v>200</v>
      </c>
      <c r="D23" s="238">
        <v>333.86366909999998</v>
      </c>
      <c r="E23" s="238">
        <v>344.93118243477437</v>
      </c>
      <c r="F23" s="238">
        <v>357.76773906336092</v>
      </c>
      <c r="G23" s="238">
        <v>357.76773906336092</v>
      </c>
      <c r="H23" s="238">
        <v>357.76773906336092</v>
      </c>
      <c r="I23" s="238">
        <v>340.8913710437285</v>
      </c>
    </row>
    <row r="24" spans="2:9" outlineLevel="1" x14ac:dyDescent="0.35">
      <c r="B24" s="237" t="s">
        <v>88</v>
      </c>
      <c r="C24" s="47" t="s">
        <v>200</v>
      </c>
      <c r="D24" s="238">
        <v>333.86366909999998</v>
      </c>
      <c r="E24" s="238">
        <v>344.93118243477437</v>
      </c>
      <c r="F24" s="238">
        <v>357.76773906336092</v>
      </c>
      <c r="G24" s="238">
        <v>357.76773906336092</v>
      </c>
      <c r="H24" s="238">
        <v>357.76773906336092</v>
      </c>
      <c r="I24" s="238">
        <v>340.8913710437285</v>
      </c>
    </row>
    <row r="25" spans="2:9" outlineLevel="1" x14ac:dyDescent="0.35">
      <c r="B25" s="236" t="s">
        <v>89</v>
      </c>
      <c r="C25" s="47" t="s">
        <v>200</v>
      </c>
      <c r="D25" s="84"/>
      <c r="E25" s="84"/>
      <c r="F25" s="84"/>
      <c r="G25" s="84"/>
      <c r="H25" s="84"/>
      <c r="I25" s="84"/>
    </row>
    <row r="26" spans="2:9" outlineLevel="1" x14ac:dyDescent="0.35">
      <c r="B26" s="237" t="s">
        <v>90</v>
      </c>
      <c r="C26" s="47" t="s">
        <v>200</v>
      </c>
      <c r="D26" s="238">
        <v>333.86366909999998</v>
      </c>
      <c r="E26" s="238">
        <v>344.93118243477437</v>
      </c>
      <c r="F26" s="238">
        <v>357.76773906336092</v>
      </c>
      <c r="G26" s="238">
        <v>357.76773906336092</v>
      </c>
      <c r="H26" s="238">
        <v>357.76773906336092</v>
      </c>
      <c r="I26" s="238">
        <v>340.8913710437285</v>
      </c>
    </row>
    <row r="27" spans="2:9" outlineLevel="1" x14ac:dyDescent="0.35">
      <c r="B27" s="236" t="s">
        <v>92</v>
      </c>
      <c r="C27" s="47" t="s">
        <v>200</v>
      </c>
      <c r="D27" s="84"/>
      <c r="E27" s="84"/>
      <c r="F27" s="84"/>
      <c r="G27" s="84"/>
      <c r="H27" s="84"/>
      <c r="I27" s="84"/>
    </row>
    <row r="28" spans="2:9" outlineLevel="1" x14ac:dyDescent="0.35">
      <c r="B28" s="237" t="s">
        <v>93</v>
      </c>
      <c r="C28" s="47" t="s">
        <v>200</v>
      </c>
      <c r="D28" s="238">
        <v>333.86366909999998</v>
      </c>
      <c r="E28" s="238">
        <v>344.93118243477437</v>
      </c>
      <c r="F28" s="238">
        <v>357.76773906336092</v>
      </c>
      <c r="G28" s="238">
        <v>357.76773906336092</v>
      </c>
      <c r="H28" s="238">
        <v>357.76773906336092</v>
      </c>
      <c r="I28" s="238">
        <v>340.8913710437285</v>
      </c>
    </row>
    <row r="29" spans="2:9" outlineLevel="1" x14ac:dyDescent="0.35">
      <c r="B29" s="237" t="s">
        <v>94</v>
      </c>
      <c r="C29" s="47" t="s">
        <v>200</v>
      </c>
      <c r="D29" s="238">
        <v>333.86366909999998</v>
      </c>
      <c r="E29" s="238">
        <v>344.93118243477437</v>
      </c>
      <c r="F29" s="238">
        <v>357.76773906336092</v>
      </c>
      <c r="G29" s="238">
        <v>357.76773906336092</v>
      </c>
      <c r="H29" s="238">
        <v>357.76773906336092</v>
      </c>
      <c r="I29" s="238">
        <v>340.8913710437285</v>
      </c>
    </row>
    <row r="30" spans="2:9" outlineLevel="1" x14ac:dyDescent="0.35">
      <c r="B30" s="237" t="s">
        <v>95</v>
      </c>
      <c r="C30" s="47" t="s">
        <v>200</v>
      </c>
      <c r="D30" s="238">
        <v>333.86366909999998</v>
      </c>
      <c r="E30" s="238">
        <v>344.93118243477437</v>
      </c>
      <c r="F30" s="238">
        <v>357.76773906336092</v>
      </c>
      <c r="G30" s="238">
        <v>357.76773906336092</v>
      </c>
      <c r="H30" s="238">
        <v>357.76773906336092</v>
      </c>
      <c r="I30" s="238">
        <v>340.8913710437285</v>
      </c>
    </row>
    <row r="31" spans="2:9" outlineLevel="1" x14ac:dyDescent="0.35">
      <c r="B31" s="237" t="s">
        <v>96</v>
      </c>
      <c r="C31" s="47" t="s">
        <v>200</v>
      </c>
      <c r="D31" s="238">
        <v>333.86366909999998</v>
      </c>
      <c r="E31" s="238">
        <v>344.93118243477437</v>
      </c>
      <c r="F31" s="238">
        <v>357.76773906336092</v>
      </c>
      <c r="G31" s="238">
        <v>357.76773906336092</v>
      </c>
      <c r="H31" s="238">
        <v>357.76773906336092</v>
      </c>
      <c r="I31" s="238">
        <v>340.8913710437285</v>
      </c>
    </row>
    <row r="32" spans="2:9" outlineLevel="1" x14ac:dyDescent="0.35">
      <c r="B32" s="236" t="s">
        <v>97</v>
      </c>
      <c r="C32" s="47" t="s">
        <v>200</v>
      </c>
      <c r="D32" s="84"/>
      <c r="E32" s="84"/>
      <c r="F32" s="84"/>
      <c r="G32" s="84"/>
      <c r="H32" s="84"/>
      <c r="I32" s="84"/>
    </row>
    <row r="33" spans="2:37" outlineLevel="1" x14ac:dyDescent="0.35">
      <c r="B33" s="237" t="s">
        <v>98</v>
      </c>
      <c r="C33" s="47" t="s">
        <v>200</v>
      </c>
      <c r="D33" s="238">
        <v>333.86366909999998</v>
      </c>
      <c r="E33" s="238">
        <v>344.93118243477437</v>
      </c>
      <c r="F33" s="238">
        <v>357.76773906336092</v>
      </c>
      <c r="G33" s="238">
        <v>357.76773906336092</v>
      </c>
      <c r="H33" s="238">
        <v>357.76773906336092</v>
      </c>
      <c r="I33" s="238">
        <v>340.8913710437285</v>
      </c>
    </row>
    <row r="35" spans="2:37" ht="15.5" x14ac:dyDescent="0.35">
      <c r="B35" s="296" t="s">
        <v>139</v>
      </c>
      <c r="C35" s="296"/>
      <c r="D35" s="296"/>
      <c r="E35" s="296"/>
      <c r="F35" s="296"/>
      <c r="G35" s="296"/>
      <c r="H35" s="296"/>
      <c r="I35" s="296"/>
    </row>
    <row r="36" spans="2:37" ht="5.5" customHeight="1" outlineLevel="1" x14ac:dyDescent="0.35">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2:37" ht="43.5" outlineLevel="1" x14ac:dyDescent="0.35">
      <c r="B37" s="79"/>
      <c r="C37" s="63" t="s">
        <v>105</v>
      </c>
      <c r="D37" s="92" t="str">
        <f>"Μέσο μοναδιαίο κόστος υποδομής "&amp;($C$3-5)&amp;" - "&amp;(($C$3-1))</f>
        <v>Μέσο μοναδιαίο κόστος υποδομής 2019 - 2023</v>
      </c>
      <c r="E37" s="83">
        <f>$C$3</f>
        <v>2024</v>
      </c>
      <c r="F37" s="83">
        <f>$C$3+1</f>
        <v>2025</v>
      </c>
      <c r="G37" s="83">
        <f>$C$3+2</f>
        <v>2026</v>
      </c>
      <c r="H37" s="83">
        <f>$C$3+3</f>
        <v>2027</v>
      </c>
      <c r="I37" s="83">
        <f>$C$3+4</f>
        <v>2028</v>
      </c>
    </row>
    <row r="38" spans="2:37" outlineLevel="1" x14ac:dyDescent="0.35">
      <c r="B38" s="236" t="s">
        <v>75</v>
      </c>
      <c r="C38" s="47" t="s">
        <v>200</v>
      </c>
      <c r="D38" s="84"/>
      <c r="E38" s="84"/>
      <c r="F38" s="84"/>
      <c r="G38" s="84"/>
      <c r="H38" s="84"/>
      <c r="I38" s="84"/>
    </row>
    <row r="39" spans="2:37" outlineLevel="1" x14ac:dyDescent="0.35">
      <c r="B39" s="237" t="s">
        <v>76</v>
      </c>
      <c r="C39" s="47" t="s">
        <v>200</v>
      </c>
      <c r="D39" s="238">
        <v>80.682370000000006</v>
      </c>
      <c r="E39" s="238">
        <v>83.356974302598573</v>
      </c>
      <c r="F39" s="238">
        <v>85.282615805210796</v>
      </c>
      <c r="G39" s="238">
        <v>91.488649163418046</v>
      </c>
      <c r="H39" s="238">
        <v>82.569840310308237</v>
      </c>
      <c r="I39" s="238">
        <v>81.259723816445884</v>
      </c>
    </row>
    <row r="40" spans="2:37" outlineLevel="1" x14ac:dyDescent="0.35">
      <c r="B40" s="237" t="s">
        <v>77</v>
      </c>
      <c r="C40" s="47" t="s">
        <v>200</v>
      </c>
      <c r="D40" s="238">
        <v>80.682370000000006</v>
      </c>
      <c r="E40" s="238">
        <v>83.356974302598573</v>
      </c>
      <c r="F40" s="238">
        <v>85.282615805210796</v>
      </c>
      <c r="G40" s="238">
        <v>91.488649163418046</v>
      </c>
      <c r="H40" s="238">
        <v>82.569840310308237</v>
      </c>
      <c r="I40" s="238">
        <v>81.259723816445884</v>
      </c>
    </row>
    <row r="41" spans="2:37" outlineLevel="1" x14ac:dyDescent="0.35">
      <c r="B41" s="237" t="s">
        <v>78</v>
      </c>
      <c r="C41" s="47" t="s">
        <v>200</v>
      </c>
      <c r="D41" s="238">
        <v>80.682370000000006</v>
      </c>
      <c r="E41" s="238">
        <v>83.356974302598573</v>
      </c>
      <c r="F41" s="238">
        <v>85.282615805210796</v>
      </c>
      <c r="G41" s="238">
        <v>91.488649163418046</v>
      </c>
      <c r="H41" s="238">
        <v>82.569840310308237</v>
      </c>
      <c r="I41" s="238">
        <v>81.259723816445884</v>
      </c>
    </row>
    <row r="42" spans="2:37" outlineLevel="1" x14ac:dyDescent="0.35">
      <c r="B42" s="236" t="s">
        <v>80</v>
      </c>
      <c r="C42" s="47" t="s">
        <v>200</v>
      </c>
      <c r="D42" s="84"/>
      <c r="E42" s="84"/>
      <c r="F42" s="84"/>
      <c r="G42" s="84"/>
      <c r="H42" s="84"/>
      <c r="I42" s="84"/>
    </row>
    <row r="43" spans="2:37" outlineLevel="1" x14ac:dyDescent="0.35">
      <c r="B43" s="237" t="s">
        <v>81</v>
      </c>
      <c r="C43" s="47" t="s">
        <v>200</v>
      </c>
      <c r="D43" s="238">
        <v>80.682370000000006</v>
      </c>
      <c r="E43" s="238">
        <v>83.356974302598573</v>
      </c>
      <c r="F43" s="238">
        <v>85.282615805210796</v>
      </c>
      <c r="G43" s="238">
        <v>91.488649163418046</v>
      </c>
      <c r="H43" s="238">
        <v>82.569840310308237</v>
      </c>
      <c r="I43" s="238">
        <v>81.259723816445884</v>
      </c>
    </row>
    <row r="44" spans="2:37" outlineLevel="1" x14ac:dyDescent="0.35">
      <c r="B44" s="236" t="s">
        <v>82</v>
      </c>
      <c r="C44" s="47" t="s">
        <v>200</v>
      </c>
      <c r="D44" s="84"/>
      <c r="E44" s="84"/>
      <c r="F44" s="84"/>
      <c r="G44" s="84"/>
      <c r="H44" s="84"/>
      <c r="I44" s="84"/>
    </row>
    <row r="45" spans="2:37" outlineLevel="1" x14ac:dyDescent="0.35">
      <c r="B45" s="237" t="s">
        <v>83</v>
      </c>
      <c r="C45" s="47" t="s">
        <v>200</v>
      </c>
      <c r="D45" s="238">
        <v>80.682370000000006</v>
      </c>
      <c r="E45" s="238">
        <v>83.356974302598573</v>
      </c>
      <c r="F45" s="238">
        <v>85.282615805210796</v>
      </c>
      <c r="G45" s="238">
        <v>91.488649163418046</v>
      </c>
      <c r="H45" s="238">
        <v>82.569840310308237</v>
      </c>
      <c r="I45" s="238">
        <v>81.259723816445884</v>
      </c>
    </row>
    <row r="46" spans="2:37" outlineLevel="1" x14ac:dyDescent="0.35">
      <c r="B46" s="237" t="s">
        <v>84</v>
      </c>
      <c r="C46" s="47" t="s">
        <v>200</v>
      </c>
      <c r="D46" s="238">
        <v>80.682370000000006</v>
      </c>
      <c r="E46" s="238">
        <v>83.356974302598573</v>
      </c>
      <c r="F46" s="238">
        <v>85.282615805210796</v>
      </c>
      <c r="G46" s="238">
        <v>91.488649163418046</v>
      </c>
      <c r="H46" s="238">
        <v>82.569840310308237</v>
      </c>
      <c r="I46" s="238">
        <v>81.259723816445884</v>
      </c>
    </row>
    <row r="47" spans="2:37" outlineLevel="1" x14ac:dyDescent="0.35">
      <c r="B47" s="237" t="s">
        <v>85</v>
      </c>
      <c r="C47" s="47" t="s">
        <v>200</v>
      </c>
      <c r="D47" s="238">
        <v>80.682370000000006</v>
      </c>
      <c r="E47" s="238">
        <v>83.356974302598573</v>
      </c>
      <c r="F47" s="238">
        <v>85.282615805210796</v>
      </c>
      <c r="G47" s="238">
        <v>91.488649163418046</v>
      </c>
      <c r="H47" s="238">
        <v>82.569840310308237</v>
      </c>
      <c r="I47" s="238">
        <v>81.259723816445884</v>
      </c>
    </row>
    <row r="48" spans="2:37" outlineLevel="1" x14ac:dyDescent="0.35">
      <c r="B48" s="236" t="s">
        <v>86</v>
      </c>
      <c r="C48" s="47" t="s">
        <v>200</v>
      </c>
      <c r="D48" s="84"/>
      <c r="E48" s="84"/>
      <c r="F48" s="84"/>
      <c r="G48" s="84"/>
      <c r="H48" s="84"/>
      <c r="I48" s="84"/>
    </row>
    <row r="49" spans="2:37" outlineLevel="1" x14ac:dyDescent="0.35">
      <c r="B49" s="237" t="s">
        <v>87</v>
      </c>
      <c r="C49" s="47" t="s">
        <v>200</v>
      </c>
      <c r="D49" s="238">
        <v>80.682370000000006</v>
      </c>
      <c r="E49" s="238">
        <v>83.356974302598573</v>
      </c>
      <c r="F49" s="238">
        <v>85.282615805210796</v>
      </c>
      <c r="G49" s="238">
        <v>91.488649163418046</v>
      </c>
      <c r="H49" s="238">
        <v>82.569840310308237</v>
      </c>
      <c r="I49" s="238">
        <v>81.259723816445884</v>
      </c>
    </row>
    <row r="50" spans="2:37" outlineLevel="1" x14ac:dyDescent="0.35">
      <c r="B50" s="237" t="s">
        <v>88</v>
      </c>
      <c r="C50" s="47" t="s">
        <v>200</v>
      </c>
      <c r="D50" s="238">
        <v>80.682370000000006</v>
      </c>
      <c r="E50" s="238">
        <v>83.356974302598573</v>
      </c>
      <c r="F50" s="238">
        <v>85.282615805210796</v>
      </c>
      <c r="G50" s="238">
        <v>91.488649163418046</v>
      </c>
      <c r="H50" s="238">
        <v>82.569840310308237</v>
      </c>
      <c r="I50" s="238">
        <v>81.259723816445884</v>
      </c>
    </row>
    <row r="51" spans="2:37" outlineLevel="1" x14ac:dyDescent="0.35">
      <c r="B51" s="236" t="s">
        <v>89</v>
      </c>
      <c r="C51" s="47" t="s">
        <v>200</v>
      </c>
      <c r="D51" s="84"/>
      <c r="E51" s="84"/>
      <c r="F51" s="84"/>
      <c r="G51" s="84"/>
      <c r="H51" s="84"/>
      <c r="I51" s="84"/>
    </row>
    <row r="52" spans="2:37" outlineLevel="1" x14ac:dyDescent="0.35">
      <c r="B52" s="237" t="s">
        <v>90</v>
      </c>
      <c r="C52" s="47" t="s">
        <v>200</v>
      </c>
      <c r="D52" s="238">
        <v>80.682370000000006</v>
      </c>
      <c r="E52" s="238">
        <v>83.356974302598573</v>
      </c>
      <c r="F52" s="238">
        <v>85.282615805210796</v>
      </c>
      <c r="G52" s="238">
        <v>91.488649163418046</v>
      </c>
      <c r="H52" s="238">
        <v>82.569840310308237</v>
      </c>
      <c r="I52" s="238">
        <v>81.259723816445884</v>
      </c>
    </row>
    <row r="53" spans="2:37" outlineLevel="1" x14ac:dyDescent="0.35">
      <c r="B53" s="236" t="s">
        <v>92</v>
      </c>
      <c r="C53" s="47" t="s">
        <v>200</v>
      </c>
      <c r="D53" s="84"/>
      <c r="E53" s="84"/>
      <c r="F53" s="84"/>
      <c r="G53" s="84"/>
      <c r="H53" s="84"/>
      <c r="I53" s="84"/>
    </row>
    <row r="54" spans="2:37" outlineLevel="1" x14ac:dyDescent="0.35">
      <c r="B54" s="237" t="s">
        <v>93</v>
      </c>
      <c r="C54" s="47" t="s">
        <v>200</v>
      </c>
      <c r="D54" s="238">
        <v>80.682370000000006</v>
      </c>
      <c r="E54" s="238">
        <v>83.356974302598573</v>
      </c>
      <c r="F54" s="238">
        <v>85.282615805210796</v>
      </c>
      <c r="G54" s="238">
        <v>91.488649163418046</v>
      </c>
      <c r="H54" s="238">
        <v>82.569840310308237</v>
      </c>
      <c r="I54" s="238">
        <v>81.259723816445884</v>
      </c>
    </row>
    <row r="55" spans="2:37" outlineLevel="1" x14ac:dyDescent="0.35">
      <c r="B55" s="237" t="s">
        <v>94</v>
      </c>
      <c r="C55" s="47" t="s">
        <v>200</v>
      </c>
      <c r="D55" s="238">
        <v>80.682370000000006</v>
      </c>
      <c r="E55" s="238">
        <v>83.356974302598573</v>
      </c>
      <c r="F55" s="238">
        <v>85.282615805210796</v>
      </c>
      <c r="G55" s="238">
        <v>91.488649163418046</v>
      </c>
      <c r="H55" s="238">
        <v>82.569840310308237</v>
      </c>
      <c r="I55" s="238">
        <v>81.259723816445884</v>
      </c>
    </row>
    <row r="56" spans="2:37" outlineLevel="1" x14ac:dyDescent="0.35">
      <c r="B56" s="237" t="s">
        <v>95</v>
      </c>
      <c r="C56" s="47" t="s">
        <v>200</v>
      </c>
      <c r="D56" s="238">
        <v>80.682370000000006</v>
      </c>
      <c r="E56" s="238">
        <v>83.356974302598573</v>
      </c>
      <c r="F56" s="238">
        <v>85.282615805210796</v>
      </c>
      <c r="G56" s="238">
        <v>91.488649163418046</v>
      </c>
      <c r="H56" s="238">
        <v>82.569840310308237</v>
      </c>
      <c r="I56" s="238">
        <v>81.259723816445884</v>
      </c>
    </row>
    <row r="57" spans="2:37" outlineLevel="1" x14ac:dyDescent="0.35">
      <c r="B57" s="237" t="s">
        <v>96</v>
      </c>
      <c r="C57" s="47" t="s">
        <v>200</v>
      </c>
      <c r="D57" s="238">
        <v>80.682370000000006</v>
      </c>
      <c r="E57" s="238">
        <v>83.356974302598573</v>
      </c>
      <c r="F57" s="238">
        <v>85.282615805210796</v>
      </c>
      <c r="G57" s="238">
        <v>91.488649163418046</v>
      </c>
      <c r="H57" s="238">
        <v>82.569840310308237</v>
      </c>
      <c r="I57" s="238">
        <v>81.259723816445884</v>
      </c>
    </row>
    <row r="58" spans="2:37" outlineLevel="1" x14ac:dyDescent="0.35">
      <c r="B58" s="236" t="s">
        <v>97</v>
      </c>
      <c r="C58" s="47" t="s">
        <v>200</v>
      </c>
      <c r="D58" s="84"/>
      <c r="E58" s="84"/>
      <c r="F58" s="84"/>
      <c r="G58" s="84"/>
      <c r="H58" s="84"/>
      <c r="I58" s="84"/>
    </row>
    <row r="59" spans="2:37" outlineLevel="1" x14ac:dyDescent="0.35">
      <c r="B59" s="237" t="s">
        <v>98</v>
      </c>
      <c r="C59" s="47" t="s">
        <v>200</v>
      </c>
      <c r="D59" s="238">
        <v>80.682370000000006</v>
      </c>
      <c r="E59" s="238">
        <v>83.356974302598573</v>
      </c>
      <c r="F59" s="238">
        <v>85.282615805210796</v>
      </c>
      <c r="G59" s="238">
        <v>91.488649163418046</v>
      </c>
      <c r="H59" s="238">
        <v>82.569840310308237</v>
      </c>
      <c r="I59" s="238">
        <v>81.259723816445884</v>
      </c>
    </row>
    <row r="61" spans="2:37" ht="15.5" x14ac:dyDescent="0.35">
      <c r="B61" s="296" t="s">
        <v>140</v>
      </c>
      <c r="C61" s="296"/>
      <c r="D61" s="296"/>
      <c r="E61" s="296"/>
      <c r="F61" s="296"/>
      <c r="G61" s="296"/>
      <c r="H61" s="296"/>
      <c r="I61" s="296"/>
    </row>
    <row r="62" spans="2:37" ht="5.5" customHeight="1" outlineLevel="1" x14ac:dyDescent="0.35">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row>
    <row r="63" spans="2:37" ht="43.5" outlineLevel="1" x14ac:dyDescent="0.35">
      <c r="B63" s="79"/>
      <c r="C63" s="63" t="s">
        <v>105</v>
      </c>
      <c r="D63" s="92" t="str">
        <f>"Μέσο μοναδιαίο κόστος υποδομής "&amp;($C$3-5)&amp;" - "&amp;(($C$3-1))</f>
        <v>Μέσο μοναδιαίο κόστος υποδομής 2019 - 2023</v>
      </c>
      <c r="E63" s="83">
        <f>$C$3</f>
        <v>2024</v>
      </c>
      <c r="F63" s="83">
        <f>$C$3+1</f>
        <v>2025</v>
      </c>
      <c r="G63" s="83">
        <f>$C$3+2</f>
        <v>2026</v>
      </c>
      <c r="H63" s="83">
        <f>$C$3+3</f>
        <v>2027</v>
      </c>
      <c r="I63" s="83">
        <f>$C$3+4</f>
        <v>2028</v>
      </c>
    </row>
    <row r="64" spans="2:37" outlineLevel="1" x14ac:dyDescent="0.35">
      <c r="B64" s="236" t="s">
        <v>75</v>
      </c>
      <c r="C64" s="47" t="s">
        <v>201</v>
      </c>
      <c r="D64" s="84"/>
      <c r="E64" s="84"/>
      <c r="F64" s="84"/>
      <c r="G64" s="84"/>
      <c r="H64" s="84"/>
      <c r="I64" s="84"/>
    </row>
    <row r="65" spans="2:9" outlineLevel="1" x14ac:dyDescent="0.35">
      <c r="B65" s="237" t="s">
        <v>76</v>
      </c>
      <c r="C65" s="47" t="s">
        <v>201</v>
      </c>
      <c r="D65" s="84">
        <v>1454.82653</v>
      </c>
      <c r="E65" s="84">
        <v>1467.515775963614</v>
      </c>
      <c r="F65" s="84">
        <v>998.6016098629317</v>
      </c>
      <c r="G65" s="84">
        <v>1078.0292071453796</v>
      </c>
      <c r="H65" s="84">
        <v>1114.3902621437994</v>
      </c>
      <c r="I65" s="84">
        <v>1100.8639885231808</v>
      </c>
    </row>
    <row r="66" spans="2:9" outlineLevel="1" x14ac:dyDescent="0.35">
      <c r="B66" s="237" t="s">
        <v>77</v>
      </c>
      <c r="C66" s="47" t="s">
        <v>201</v>
      </c>
      <c r="D66" s="84"/>
      <c r="E66" s="84">
        <v>1467.515775963614</v>
      </c>
      <c r="F66" s="84">
        <v>998.6016098629317</v>
      </c>
      <c r="G66" s="84">
        <v>1078.0292071453796</v>
      </c>
      <c r="H66" s="84">
        <v>1114.3902621437994</v>
      </c>
      <c r="I66" s="84">
        <v>1100.8639885231808</v>
      </c>
    </row>
    <row r="67" spans="2:9" outlineLevel="1" x14ac:dyDescent="0.35">
      <c r="B67" s="237" t="s">
        <v>78</v>
      </c>
      <c r="C67" s="47" t="s">
        <v>201</v>
      </c>
      <c r="D67" s="84"/>
      <c r="E67" s="84">
        <v>1467.515775963614</v>
      </c>
      <c r="F67" s="84">
        <v>998.6016098629317</v>
      </c>
      <c r="G67" s="84">
        <v>1078.0292071453796</v>
      </c>
      <c r="H67" s="84">
        <v>1114.3902621437994</v>
      </c>
      <c r="I67" s="84">
        <v>1100.8639885231808</v>
      </c>
    </row>
    <row r="68" spans="2:9" outlineLevel="1" x14ac:dyDescent="0.35">
      <c r="B68" s="236" t="s">
        <v>80</v>
      </c>
      <c r="C68" s="47" t="s">
        <v>201</v>
      </c>
      <c r="D68" s="84"/>
      <c r="E68" s="84"/>
      <c r="F68" s="84"/>
      <c r="G68" s="84"/>
      <c r="H68" s="84"/>
      <c r="I68" s="84"/>
    </row>
    <row r="69" spans="2:9" outlineLevel="1" x14ac:dyDescent="0.35">
      <c r="B69" s="237" t="s">
        <v>81</v>
      </c>
      <c r="C69" s="47" t="s">
        <v>201</v>
      </c>
      <c r="D69" s="84">
        <v>1467.69703</v>
      </c>
      <c r="E69" s="84">
        <v>1467.515775963614</v>
      </c>
      <c r="F69" s="84">
        <v>998.6016098629317</v>
      </c>
      <c r="G69" s="84">
        <v>1078.0292071453796</v>
      </c>
      <c r="H69" s="84">
        <v>1114.3902621437994</v>
      </c>
      <c r="I69" s="84">
        <v>1100.8639885231808</v>
      </c>
    </row>
    <row r="70" spans="2:9" outlineLevel="1" x14ac:dyDescent="0.35">
      <c r="B70" s="236" t="s">
        <v>82</v>
      </c>
      <c r="C70" s="47" t="s">
        <v>201</v>
      </c>
      <c r="D70" s="84"/>
      <c r="E70" s="84"/>
      <c r="F70" s="84"/>
      <c r="G70" s="84"/>
      <c r="H70" s="84"/>
      <c r="I70" s="84"/>
    </row>
    <row r="71" spans="2:9" outlineLevel="1" x14ac:dyDescent="0.35">
      <c r="B71" s="237" t="s">
        <v>83</v>
      </c>
      <c r="C71" s="47" t="s">
        <v>201</v>
      </c>
      <c r="D71" s="84">
        <v>1412.2651699999999</v>
      </c>
      <c r="E71" s="84">
        <v>1467.515775963614</v>
      </c>
      <c r="F71" s="84">
        <v>998.6016098629317</v>
      </c>
      <c r="G71" s="84">
        <v>1078.0292071453796</v>
      </c>
      <c r="H71" s="84">
        <v>1114.3902621437994</v>
      </c>
      <c r="I71" s="84">
        <v>1100.8639885231808</v>
      </c>
    </row>
    <row r="72" spans="2:9" outlineLevel="1" x14ac:dyDescent="0.35">
      <c r="B72" s="237" t="s">
        <v>84</v>
      </c>
      <c r="C72" s="47" t="s">
        <v>201</v>
      </c>
      <c r="D72" s="84"/>
      <c r="E72" s="84">
        <v>1467.515775963614</v>
      </c>
      <c r="F72" s="84">
        <v>998.6016098629317</v>
      </c>
      <c r="G72" s="84">
        <v>1078.0292071453796</v>
      </c>
      <c r="H72" s="84">
        <v>1114.3902621437994</v>
      </c>
      <c r="I72" s="84">
        <v>1100.8639885231808</v>
      </c>
    </row>
    <row r="73" spans="2:9" outlineLevel="1" x14ac:dyDescent="0.35">
      <c r="B73" s="237" t="s">
        <v>85</v>
      </c>
      <c r="C73" s="47" t="s">
        <v>201</v>
      </c>
      <c r="D73" s="84"/>
      <c r="E73" s="84">
        <v>1467.515775963614</v>
      </c>
      <c r="F73" s="84">
        <v>998.6016098629317</v>
      </c>
      <c r="G73" s="84">
        <v>1078.0292071453796</v>
      </c>
      <c r="H73" s="84">
        <v>1114.3902621437994</v>
      </c>
      <c r="I73" s="84">
        <v>1100.8639885231808</v>
      </c>
    </row>
    <row r="74" spans="2:9" outlineLevel="1" x14ac:dyDescent="0.35">
      <c r="B74" s="236" t="s">
        <v>86</v>
      </c>
      <c r="C74" s="47" t="s">
        <v>201</v>
      </c>
      <c r="D74" s="84"/>
      <c r="E74" s="84"/>
      <c r="F74" s="84"/>
      <c r="G74" s="84"/>
      <c r="H74" s="84"/>
      <c r="I74" s="84"/>
    </row>
    <row r="75" spans="2:9" outlineLevel="1" x14ac:dyDescent="0.35">
      <c r="B75" s="237" t="s">
        <v>87</v>
      </c>
      <c r="C75" s="47" t="s">
        <v>201</v>
      </c>
      <c r="D75" s="84"/>
      <c r="E75" s="84">
        <v>1467.515775963614</v>
      </c>
      <c r="F75" s="84">
        <v>998.6016098629317</v>
      </c>
      <c r="G75" s="84">
        <v>1078.0292071453796</v>
      </c>
      <c r="H75" s="84">
        <v>1114.3902621437994</v>
      </c>
      <c r="I75" s="84">
        <v>1100.8639885231808</v>
      </c>
    </row>
    <row r="76" spans="2:9" outlineLevel="1" x14ac:dyDescent="0.35">
      <c r="B76" s="237" t="s">
        <v>88</v>
      </c>
      <c r="C76" s="47" t="s">
        <v>201</v>
      </c>
      <c r="D76" s="84"/>
      <c r="E76" s="84">
        <v>1467.515775963614</v>
      </c>
      <c r="F76" s="84">
        <v>998.6016098629317</v>
      </c>
      <c r="G76" s="84">
        <v>1078.0292071453796</v>
      </c>
      <c r="H76" s="84">
        <v>1114.3902621437994</v>
      </c>
      <c r="I76" s="84">
        <v>1100.8639885231808</v>
      </c>
    </row>
    <row r="77" spans="2:9" outlineLevel="1" x14ac:dyDescent="0.35">
      <c r="B77" s="236" t="s">
        <v>89</v>
      </c>
      <c r="C77" s="47" t="s">
        <v>201</v>
      </c>
      <c r="D77" s="84"/>
      <c r="E77" s="84"/>
      <c r="F77" s="84"/>
      <c r="G77" s="84"/>
      <c r="H77" s="84"/>
      <c r="I77" s="84"/>
    </row>
    <row r="78" spans="2:9" outlineLevel="1" x14ac:dyDescent="0.35">
      <c r="B78" s="237" t="s">
        <v>90</v>
      </c>
      <c r="C78" s="47" t="s">
        <v>201</v>
      </c>
      <c r="D78" s="84"/>
      <c r="E78" s="84">
        <v>1467.515775963614</v>
      </c>
      <c r="F78" s="84">
        <v>998.6016098629317</v>
      </c>
      <c r="G78" s="84">
        <v>1078.0292071453796</v>
      </c>
      <c r="H78" s="84">
        <v>1114.3902621437994</v>
      </c>
      <c r="I78" s="84">
        <v>1100.8639885231808</v>
      </c>
    </row>
    <row r="79" spans="2:9" outlineLevel="1" x14ac:dyDescent="0.35">
      <c r="B79" s="236" t="s">
        <v>92</v>
      </c>
      <c r="C79" s="47" t="s">
        <v>201</v>
      </c>
      <c r="D79" s="84"/>
      <c r="E79" s="84"/>
      <c r="F79" s="84"/>
      <c r="G79" s="84"/>
      <c r="H79" s="84"/>
      <c r="I79" s="84"/>
    </row>
    <row r="80" spans="2:9" outlineLevel="1" x14ac:dyDescent="0.35">
      <c r="B80" s="237" t="s">
        <v>93</v>
      </c>
      <c r="C80" s="47" t="s">
        <v>201</v>
      </c>
      <c r="D80" s="84"/>
      <c r="E80" s="84">
        <v>1467.515775963614</v>
      </c>
      <c r="F80" s="84">
        <v>998.6016098629317</v>
      </c>
      <c r="G80" s="84">
        <v>1078.0292071453796</v>
      </c>
      <c r="H80" s="84">
        <v>1114.3902621437994</v>
      </c>
      <c r="I80" s="84">
        <v>1100.8639885231808</v>
      </c>
    </row>
    <row r="81" spans="2:37" outlineLevel="1" x14ac:dyDescent="0.35">
      <c r="B81" s="237" t="s">
        <v>94</v>
      </c>
      <c r="C81" s="47" t="s">
        <v>201</v>
      </c>
      <c r="D81" s="84"/>
      <c r="E81" s="84">
        <v>1467.515775963614</v>
      </c>
      <c r="F81" s="84">
        <v>998.6016098629317</v>
      </c>
      <c r="G81" s="84">
        <v>1078.0292071453796</v>
      </c>
      <c r="H81" s="84">
        <v>1114.3902621437994</v>
      </c>
      <c r="I81" s="84">
        <v>1100.8639885231808</v>
      </c>
    </row>
    <row r="82" spans="2:37" outlineLevel="1" x14ac:dyDescent="0.35">
      <c r="B82" s="237" t="s">
        <v>95</v>
      </c>
      <c r="C82" s="47" t="s">
        <v>201</v>
      </c>
      <c r="D82" s="84"/>
      <c r="E82" s="84">
        <v>1467.515775963614</v>
      </c>
      <c r="F82" s="84">
        <v>998.6016098629317</v>
      </c>
      <c r="G82" s="84">
        <v>1078.0292071453796</v>
      </c>
      <c r="H82" s="84">
        <v>1114.3902621437994</v>
      </c>
      <c r="I82" s="84">
        <v>1100.8639885231808</v>
      </c>
    </row>
    <row r="83" spans="2:37" outlineLevel="1" x14ac:dyDescent="0.35">
      <c r="B83" s="237" t="s">
        <v>96</v>
      </c>
      <c r="C83" s="47" t="s">
        <v>201</v>
      </c>
      <c r="D83" s="84"/>
      <c r="E83" s="84">
        <v>1467.515775963614</v>
      </c>
      <c r="F83" s="84">
        <v>998.6016098629317</v>
      </c>
      <c r="G83" s="84">
        <v>1078.0292071453796</v>
      </c>
      <c r="H83" s="84">
        <v>1114.3902621437994</v>
      </c>
      <c r="I83" s="84">
        <v>1100.8639885231808</v>
      </c>
    </row>
    <row r="84" spans="2:37" outlineLevel="1" x14ac:dyDescent="0.35">
      <c r="B84" s="236" t="s">
        <v>97</v>
      </c>
      <c r="C84" s="47" t="s">
        <v>201</v>
      </c>
      <c r="D84" s="84"/>
      <c r="E84" s="84"/>
      <c r="F84" s="84"/>
      <c r="G84" s="84"/>
      <c r="H84" s="84"/>
      <c r="I84" s="84"/>
    </row>
    <row r="85" spans="2:37" outlineLevel="1" x14ac:dyDescent="0.35">
      <c r="B85" s="237" t="s">
        <v>98</v>
      </c>
      <c r="C85" s="47" t="s">
        <v>201</v>
      </c>
      <c r="D85" s="84">
        <v>1450.51063</v>
      </c>
      <c r="E85" s="84">
        <v>1467.515775963614</v>
      </c>
      <c r="F85" s="84">
        <v>998.6016098629317</v>
      </c>
      <c r="G85" s="84">
        <v>1078.0292071453796</v>
      </c>
      <c r="H85" s="84">
        <v>1114.3902621437994</v>
      </c>
      <c r="I85" s="84">
        <v>1100.8639885231808</v>
      </c>
    </row>
    <row r="87" spans="2:37" ht="15.5" x14ac:dyDescent="0.35">
      <c r="B87" s="296" t="s">
        <v>143</v>
      </c>
      <c r="C87" s="296"/>
      <c r="D87" s="296"/>
      <c r="E87" s="296"/>
      <c r="F87" s="296"/>
      <c r="G87" s="296"/>
      <c r="H87" s="296"/>
      <c r="I87" s="296"/>
    </row>
    <row r="88" spans="2:37" ht="5.5" customHeight="1" outlineLevel="1" x14ac:dyDescent="0.35">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row>
    <row r="89" spans="2:37" ht="43.5" outlineLevel="1" x14ac:dyDescent="0.35">
      <c r="B89" s="79"/>
      <c r="C89" s="63" t="s">
        <v>105</v>
      </c>
      <c r="D89" s="92" t="str">
        <f>"Μέσο μοναδιαίο κόστος υποδομής "&amp;($C$3-5)&amp;" - "&amp;(($C$3-1))</f>
        <v>Μέσο μοναδιαίο κόστος υποδομής 2019 - 2023</v>
      </c>
      <c r="E89" s="83">
        <f>$C$3</f>
        <v>2024</v>
      </c>
      <c r="F89" s="83">
        <f>$C$3+1</f>
        <v>2025</v>
      </c>
      <c r="G89" s="83">
        <f>$C$3+2</f>
        <v>2026</v>
      </c>
      <c r="H89" s="83">
        <f>$C$3+3</f>
        <v>2027</v>
      </c>
      <c r="I89" s="83">
        <f>$C$3+4</f>
        <v>2028</v>
      </c>
    </row>
    <row r="90" spans="2:37" outlineLevel="1" x14ac:dyDescent="0.35">
      <c r="B90" s="236" t="s">
        <v>75</v>
      </c>
      <c r="C90" s="47" t="s">
        <v>201</v>
      </c>
      <c r="D90" s="84"/>
      <c r="E90" s="84"/>
      <c r="F90" s="84"/>
      <c r="G90" s="84"/>
      <c r="H90" s="84"/>
      <c r="I90" s="84"/>
    </row>
    <row r="91" spans="2:37" outlineLevel="1" x14ac:dyDescent="0.35">
      <c r="B91" s="237" t="s">
        <v>76</v>
      </c>
      <c r="C91" s="47" t="s">
        <v>201</v>
      </c>
      <c r="D91" s="84">
        <v>397.80544120000002</v>
      </c>
      <c r="E91" s="84">
        <v>221.44050584887734</v>
      </c>
      <c r="F91" s="238">
        <v>426.46018036147723</v>
      </c>
      <c r="G91" s="238">
        <v>396.99297593132957</v>
      </c>
      <c r="H91" s="238">
        <v>456.29159569459421</v>
      </c>
      <c r="I91" s="238">
        <v>454.92240150991785</v>
      </c>
    </row>
    <row r="92" spans="2:37" outlineLevel="1" x14ac:dyDescent="0.35">
      <c r="B92" s="237" t="s">
        <v>77</v>
      </c>
      <c r="C92" s="47" t="s">
        <v>201</v>
      </c>
      <c r="D92" s="84"/>
      <c r="E92" s="84">
        <v>221.44050584887734</v>
      </c>
      <c r="F92" s="238">
        <v>426.46018036147723</v>
      </c>
      <c r="G92" s="238">
        <v>396.99297593132957</v>
      </c>
      <c r="H92" s="238">
        <v>456.29159569459421</v>
      </c>
      <c r="I92" s="238">
        <v>454.92240150991785</v>
      </c>
    </row>
    <row r="93" spans="2:37" outlineLevel="1" x14ac:dyDescent="0.35">
      <c r="B93" s="237" t="s">
        <v>78</v>
      </c>
      <c r="C93" s="47" t="s">
        <v>201</v>
      </c>
      <c r="D93" s="84"/>
      <c r="E93" s="84">
        <v>221.44050584887734</v>
      </c>
      <c r="F93" s="238">
        <v>426.46018036147723</v>
      </c>
      <c r="G93" s="238">
        <v>396.99297593132957</v>
      </c>
      <c r="H93" s="238">
        <v>456.29159569459421</v>
      </c>
      <c r="I93" s="238">
        <v>454.92240150991785</v>
      </c>
    </row>
    <row r="94" spans="2:37" outlineLevel="1" x14ac:dyDescent="0.35">
      <c r="B94" s="236" t="s">
        <v>80</v>
      </c>
      <c r="C94" s="47" t="s">
        <v>201</v>
      </c>
      <c r="D94" s="84"/>
      <c r="E94" s="84"/>
      <c r="F94" s="238"/>
      <c r="G94" s="238"/>
      <c r="H94" s="238"/>
      <c r="I94" s="238"/>
    </row>
    <row r="95" spans="2:37" outlineLevel="1" x14ac:dyDescent="0.35">
      <c r="B95" s="237" t="s">
        <v>81</v>
      </c>
      <c r="C95" s="47" t="s">
        <v>201</v>
      </c>
      <c r="D95" s="84">
        <v>337.97914919999999</v>
      </c>
      <c r="E95" s="84">
        <v>221.44050584887734</v>
      </c>
      <c r="F95" s="238">
        <v>426.46018036147723</v>
      </c>
      <c r="G95" s="238">
        <v>396.99297593132957</v>
      </c>
      <c r="H95" s="238">
        <v>456.29159569459421</v>
      </c>
      <c r="I95" s="238">
        <v>454.92240150991785</v>
      </c>
    </row>
    <row r="96" spans="2:37" outlineLevel="1" x14ac:dyDescent="0.35">
      <c r="B96" s="236" t="s">
        <v>82</v>
      </c>
      <c r="C96" s="47" t="s">
        <v>201</v>
      </c>
      <c r="D96" s="84"/>
      <c r="E96" s="84"/>
      <c r="F96" s="238"/>
      <c r="G96" s="238"/>
      <c r="H96" s="238"/>
      <c r="I96" s="238"/>
    </row>
    <row r="97" spans="2:9" outlineLevel="1" x14ac:dyDescent="0.35">
      <c r="B97" s="237" t="s">
        <v>83</v>
      </c>
      <c r="C97" s="47" t="s">
        <v>201</v>
      </c>
      <c r="D97" s="256">
        <v>168.0822551</v>
      </c>
      <c r="E97" s="84">
        <v>221.44050584887734</v>
      </c>
      <c r="F97" s="238">
        <v>426.46018036147723</v>
      </c>
      <c r="G97" s="238">
        <v>396.99297593132957</v>
      </c>
      <c r="H97" s="238">
        <v>456.29159569459421</v>
      </c>
      <c r="I97" s="238">
        <v>454.92240150991785</v>
      </c>
    </row>
    <row r="98" spans="2:9" outlineLevel="1" x14ac:dyDescent="0.35">
      <c r="B98" s="237" t="s">
        <v>84</v>
      </c>
      <c r="C98" s="47" t="s">
        <v>201</v>
      </c>
      <c r="D98" s="84"/>
      <c r="E98" s="84">
        <v>221.44050584887734</v>
      </c>
      <c r="F98" s="238">
        <v>426.46018036147723</v>
      </c>
      <c r="G98" s="238">
        <v>396.99297593132957</v>
      </c>
      <c r="H98" s="238">
        <v>456.29159569459421</v>
      </c>
      <c r="I98" s="238">
        <v>454.92240150991785</v>
      </c>
    </row>
    <row r="99" spans="2:9" outlineLevel="1" x14ac:dyDescent="0.35">
      <c r="B99" s="237" t="s">
        <v>85</v>
      </c>
      <c r="C99" s="47" t="s">
        <v>201</v>
      </c>
      <c r="D99" s="84"/>
      <c r="E99" s="84">
        <v>221.44050584887734</v>
      </c>
      <c r="F99" s="238">
        <v>426.46018036147723</v>
      </c>
      <c r="G99" s="238">
        <v>396.99297593132957</v>
      </c>
      <c r="H99" s="238">
        <v>456.29159569459421</v>
      </c>
      <c r="I99" s="238">
        <v>454.92240150991785</v>
      </c>
    </row>
    <row r="100" spans="2:9" outlineLevel="1" x14ac:dyDescent="0.35">
      <c r="B100" s="236" t="s">
        <v>86</v>
      </c>
      <c r="C100" s="47" t="s">
        <v>201</v>
      </c>
      <c r="D100" s="84"/>
      <c r="E100" s="84"/>
      <c r="F100" s="238"/>
      <c r="G100" s="238"/>
      <c r="H100" s="238"/>
      <c r="I100" s="238"/>
    </row>
    <row r="101" spans="2:9" outlineLevel="1" x14ac:dyDescent="0.35">
      <c r="B101" s="237" t="s">
        <v>87</v>
      </c>
      <c r="C101" s="47" t="s">
        <v>201</v>
      </c>
      <c r="D101" s="84"/>
      <c r="E101" s="84">
        <v>221.44050584887734</v>
      </c>
      <c r="F101" s="238">
        <v>426.46018036147723</v>
      </c>
      <c r="G101" s="238">
        <v>396.99297593132957</v>
      </c>
      <c r="H101" s="238">
        <v>456.29159569459421</v>
      </c>
      <c r="I101" s="238">
        <v>454.92240150991785</v>
      </c>
    </row>
    <row r="102" spans="2:9" outlineLevel="1" x14ac:dyDescent="0.35">
      <c r="B102" s="237" t="s">
        <v>88</v>
      </c>
      <c r="C102" s="47" t="s">
        <v>201</v>
      </c>
      <c r="D102" s="84"/>
      <c r="E102" s="84">
        <v>221.44050584887734</v>
      </c>
      <c r="F102" s="238">
        <v>426.46018036147723</v>
      </c>
      <c r="G102" s="238">
        <v>396.99297593132957</v>
      </c>
      <c r="H102" s="238">
        <v>456.29159569459421</v>
      </c>
      <c r="I102" s="238">
        <v>454.92240150991785</v>
      </c>
    </row>
    <row r="103" spans="2:9" outlineLevel="1" x14ac:dyDescent="0.35">
      <c r="B103" s="236" t="s">
        <v>89</v>
      </c>
      <c r="C103" s="47" t="s">
        <v>201</v>
      </c>
      <c r="D103" s="84"/>
      <c r="E103" s="84"/>
      <c r="F103" s="238"/>
      <c r="G103" s="238"/>
      <c r="H103" s="238"/>
      <c r="I103" s="238"/>
    </row>
    <row r="104" spans="2:9" outlineLevel="1" x14ac:dyDescent="0.35">
      <c r="B104" s="237" t="s">
        <v>90</v>
      </c>
      <c r="C104" s="47" t="s">
        <v>201</v>
      </c>
      <c r="D104" s="84"/>
      <c r="E104" s="84">
        <v>221.44050584887734</v>
      </c>
      <c r="F104" s="238">
        <v>426.46018036147723</v>
      </c>
      <c r="G104" s="238">
        <v>396.99297593132957</v>
      </c>
      <c r="H104" s="238">
        <v>456.29159569459421</v>
      </c>
      <c r="I104" s="238">
        <v>454.92240150991785</v>
      </c>
    </row>
    <row r="105" spans="2:9" outlineLevel="1" x14ac:dyDescent="0.35">
      <c r="B105" s="236" t="s">
        <v>92</v>
      </c>
      <c r="C105" s="47" t="s">
        <v>201</v>
      </c>
      <c r="D105" s="84"/>
      <c r="E105" s="84"/>
      <c r="F105" s="238"/>
      <c r="G105" s="238"/>
      <c r="H105" s="238"/>
      <c r="I105" s="238"/>
    </row>
    <row r="106" spans="2:9" outlineLevel="1" x14ac:dyDescent="0.35">
      <c r="B106" s="237" t="s">
        <v>93</v>
      </c>
      <c r="C106" s="47" t="s">
        <v>201</v>
      </c>
      <c r="D106" s="84"/>
      <c r="E106" s="84">
        <v>221.44050584887734</v>
      </c>
      <c r="F106" s="238">
        <v>426.46018036147723</v>
      </c>
      <c r="G106" s="238">
        <v>396.99297593132957</v>
      </c>
      <c r="H106" s="238">
        <v>456.29159569459421</v>
      </c>
      <c r="I106" s="238">
        <v>454.92240150991785</v>
      </c>
    </row>
    <row r="107" spans="2:9" outlineLevel="1" x14ac:dyDescent="0.35">
      <c r="B107" s="237" t="s">
        <v>94</v>
      </c>
      <c r="C107" s="47" t="s">
        <v>201</v>
      </c>
      <c r="D107" s="84"/>
      <c r="E107" s="84">
        <v>221.44050584887734</v>
      </c>
      <c r="F107" s="238">
        <v>426.46018036147723</v>
      </c>
      <c r="G107" s="238">
        <v>396.99297593132957</v>
      </c>
      <c r="H107" s="238">
        <v>456.29159569459421</v>
      </c>
      <c r="I107" s="238">
        <v>454.92240150991785</v>
      </c>
    </row>
    <row r="108" spans="2:9" outlineLevel="1" x14ac:dyDescent="0.35">
      <c r="B108" s="237" t="s">
        <v>95</v>
      </c>
      <c r="C108" s="47" t="s">
        <v>201</v>
      </c>
      <c r="D108" s="84"/>
      <c r="E108" s="84">
        <v>221.44050584887734</v>
      </c>
      <c r="F108" s="238">
        <v>426.46018036147723</v>
      </c>
      <c r="G108" s="238">
        <v>396.99297593132957</v>
      </c>
      <c r="H108" s="238">
        <v>456.29159569459421</v>
      </c>
      <c r="I108" s="238">
        <v>454.92240150991785</v>
      </c>
    </row>
    <row r="109" spans="2:9" outlineLevel="1" x14ac:dyDescent="0.35">
      <c r="B109" s="237" t="s">
        <v>96</v>
      </c>
      <c r="C109" s="47" t="s">
        <v>201</v>
      </c>
      <c r="D109" s="84"/>
      <c r="E109" s="84">
        <v>221.44050584887734</v>
      </c>
      <c r="F109" s="238">
        <v>426.46018036147723</v>
      </c>
      <c r="G109" s="238">
        <v>396.99297593132957</v>
      </c>
      <c r="H109" s="238">
        <v>456.29159569459421</v>
      </c>
      <c r="I109" s="238">
        <v>454.92240150991785</v>
      </c>
    </row>
    <row r="110" spans="2:9" outlineLevel="1" x14ac:dyDescent="0.35">
      <c r="B110" s="236" t="s">
        <v>97</v>
      </c>
      <c r="C110" s="47" t="s">
        <v>201</v>
      </c>
      <c r="D110" s="84"/>
      <c r="E110" s="84"/>
      <c r="F110" s="238"/>
      <c r="G110" s="238"/>
      <c r="H110" s="238"/>
      <c r="I110" s="238"/>
    </row>
    <row r="111" spans="2:9" outlineLevel="1" x14ac:dyDescent="0.35">
      <c r="B111" s="237" t="s">
        <v>98</v>
      </c>
      <c r="C111" s="47" t="s">
        <v>201</v>
      </c>
      <c r="D111" s="84">
        <v>417.12190420000002</v>
      </c>
      <c r="E111" s="84">
        <v>221.44050584887734</v>
      </c>
      <c r="F111" s="238">
        <v>426.46018036147723</v>
      </c>
      <c r="G111" s="238">
        <v>396.99297593132957</v>
      </c>
      <c r="H111" s="238">
        <v>456.29159569459421</v>
      </c>
      <c r="I111" s="238">
        <v>454.92240150991785</v>
      </c>
    </row>
    <row r="113" spans="2:37" ht="15.5" x14ac:dyDescent="0.35">
      <c r="B113" s="296" t="s">
        <v>146</v>
      </c>
      <c r="C113" s="296"/>
      <c r="D113" s="296"/>
      <c r="E113" s="296"/>
      <c r="F113" s="296"/>
      <c r="G113" s="296"/>
      <c r="H113" s="296"/>
      <c r="I113" s="296"/>
    </row>
    <row r="114" spans="2:37" ht="5.5" customHeight="1" outlineLevel="1" x14ac:dyDescent="0.35">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row>
    <row r="115" spans="2:37" ht="43.5" outlineLevel="1" x14ac:dyDescent="0.35">
      <c r="B115" s="79"/>
      <c r="C115" s="63" t="s">
        <v>105</v>
      </c>
      <c r="D115" s="92" t="str">
        <f>"Μέσο μοναδιαίο κόστος υποδομής "&amp;($C$3-5)&amp;" - "&amp;(($C$3-1))</f>
        <v>Μέσο μοναδιαίο κόστος υποδομής 2019 - 2023</v>
      </c>
      <c r="E115" s="83">
        <f>$C$3</f>
        <v>2024</v>
      </c>
      <c r="F115" s="83">
        <f>$C$3+1</f>
        <v>2025</v>
      </c>
      <c r="G115" s="83">
        <f>$C$3+2</f>
        <v>2026</v>
      </c>
      <c r="H115" s="83">
        <f>$C$3+3</f>
        <v>2027</v>
      </c>
      <c r="I115" s="83">
        <f>$C$3+4</f>
        <v>2028</v>
      </c>
    </row>
    <row r="116" spans="2:37" outlineLevel="1" x14ac:dyDescent="0.35">
      <c r="B116" s="236" t="s">
        <v>75</v>
      </c>
      <c r="C116" s="47" t="s">
        <v>201</v>
      </c>
      <c r="D116" s="84"/>
      <c r="E116" s="84"/>
      <c r="F116" s="84"/>
      <c r="G116" s="84"/>
      <c r="H116" s="84"/>
      <c r="I116" s="84"/>
    </row>
    <row r="117" spans="2:37" outlineLevel="1" x14ac:dyDescent="0.35">
      <c r="B117" s="237" t="s">
        <v>76</v>
      </c>
      <c r="C117" s="47" t="s">
        <v>201</v>
      </c>
      <c r="D117" s="255">
        <v>49739</v>
      </c>
      <c r="E117" s="255">
        <v>51387.83782426011</v>
      </c>
      <c r="F117" s="255">
        <v>50854.707691525597</v>
      </c>
      <c r="G117" s="255">
        <v>50854.707691525597</v>
      </c>
      <c r="H117" s="255">
        <v>54530.403896660369</v>
      </c>
      <c r="I117" s="255">
        <v>54530.403896660369</v>
      </c>
    </row>
    <row r="118" spans="2:37" outlineLevel="1" x14ac:dyDescent="0.35">
      <c r="B118" s="237" t="s">
        <v>77</v>
      </c>
      <c r="C118" s="47" t="s">
        <v>201</v>
      </c>
      <c r="D118" s="255">
        <v>49739</v>
      </c>
      <c r="E118" s="255">
        <v>51387.83782426011</v>
      </c>
      <c r="F118" s="255">
        <v>50854.707691525597</v>
      </c>
      <c r="G118" s="255">
        <v>50854.707691525597</v>
      </c>
      <c r="H118" s="255">
        <v>54530.403896660369</v>
      </c>
      <c r="I118" s="255">
        <v>54530.403896660369</v>
      </c>
    </row>
    <row r="119" spans="2:37" outlineLevel="1" x14ac:dyDescent="0.35">
      <c r="B119" s="237" t="s">
        <v>78</v>
      </c>
      <c r="C119" s="47" t="s">
        <v>201</v>
      </c>
      <c r="D119" s="255">
        <v>49739</v>
      </c>
      <c r="E119" s="255">
        <v>51387.83782426011</v>
      </c>
      <c r="F119" s="255">
        <v>50854.707691525597</v>
      </c>
      <c r="G119" s="255">
        <v>50854.707691525597</v>
      </c>
      <c r="H119" s="255">
        <v>54530.403896660369</v>
      </c>
      <c r="I119" s="255">
        <v>54530.403896660369</v>
      </c>
    </row>
    <row r="120" spans="2:37" outlineLevel="1" x14ac:dyDescent="0.35">
      <c r="B120" s="236" t="s">
        <v>80</v>
      </c>
      <c r="C120" s="47" t="s">
        <v>201</v>
      </c>
      <c r="D120" s="84"/>
      <c r="E120" s="84"/>
      <c r="F120" s="84"/>
      <c r="G120" s="84"/>
      <c r="H120" s="84"/>
      <c r="I120" s="84"/>
    </row>
    <row r="121" spans="2:37" outlineLevel="1" x14ac:dyDescent="0.35">
      <c r="B121" s="237" t="s">
        <v>81</v>
      </c>
      <c r="C121" s="47" t="s">
        <v>201</v>
      </c>
      <c r="D121" s="255">
        <v>49739</v>
      </c>
      <c r="E121" s="255">
        <v>51387.83782426011</v>
      </c>
      <c r="F121" s="255">
        <v>50854.707691525597</v>
      </c>
      <c r="G121" s="255">
        <v>50854.707691525597</v>
      </c>
      <c r="H121" s="255">
        <v>54530.403896660369</v>
      </c>
      <c r="I121" s="255">
        <v>54530.403896660369</v>
      </c>
    </row>
    <row r="122" spans="2:37" outlineLevel="1" x14ac:dyDescent="0.35">
      <c r="B122" s="236" t="s">
        <v>82</v>
      </c>
      <c r="C122" s="47" t="s">
        <v>201</v>
      </c>
      <c r="D122" s="84"/>
      <c r="E122" s="84"/>
      <c r="F122" s="84"/>
      <c r="G122" s="84"/>
      <c r="H122" s="84"/>
      <c r="I122" s="84"/>
    </row>
    <row r="123" spans="2:37" outlineLevel="1" x14ac:dyDescent="0.35">
      <c r="B123" s="237" t="s">
        <v>83</v>
      </c>
      <c r="C123" s="47" t="s">
        <v>201</v>
      </c>
      <c r="D123" s="255">
        <v>49739</v>
      </c>
      <c r="E123" s="255">
        <v>51387.83782426011</v>
      </c>
      <c r="F123" s="255">
        <v>50854.707691525597</v>
      </c>
      <c r="G123" s="255">
        <v>50854.707691525597</v>
      </c>
      <c r="H123" s="255">
        <v>54530.403896660369</v>
      </c>
      <c r="I123" s="255">
        <v>54530.403896660369</v>
      </c>
    </row>
    <row r="124" spans="2:37" outlineLevel="1" x14ac:dyDescent="0.35">
      <c r="B124" s="237" t="s">
        <v>84</v>
      </c>
      <c r="C124" s="47" t="s">
        <v>201</v>
      </c>
      <c r="D124" s="255">
        <v>49739</v>
      </c>
      <c r="E124" s="255">
        <v>51387.83782426011</v>
      </c>
      <c r="F124" s="255">
        <v>50854.707691525597</v>
      </c>
      <c r="G124" s="255">
        <v>50854.707691525597</v>
      </c>
      <c r="H124" s="255">
        <v>54530.403896660369</v>
      </c>
      <c r="I124" s="255">
        <v>54530.403896660369</v>
      </c>
    </row>
    <row r="125" spans="2:37" outlineLevel="1" x14ac:dyDescent="0.35">
      <c r="B125" s="237" t="s">
        <v>85</v>
      </c>
      <c r="C125" s="47" t="s">
        <v>201</v>
      </c>
      <c r="D125" s="255">
        <v>49739</v>
      </c>
      <c r="E125" s="255">
        <v>51387.83782426011</v>
      </c>
      <c r="F125" s="255">
        <v>50854.707691525597</v>
      </c>
      <c r="G125" s="255">
        <v>50854.707691525597</v>
      </c>
      <c r="H125" s="255">
        <v>54530.403896660369</v>
      </c>
      <c r="I125" s="255">
        <v>54530.403896660369</v>
      </c>
    </row>
    <row r="126" spans="2:37" outlineLevel="1" x14ac:dyDescent="0.35">
      <c r="B126" s="236" t="s">
        <v>86</v>
      </c>
      <c r="C126" s="47" t="s">
        <v>201</v>
      </c>
      <c r="D126" s="84"/>
      <c r="E126" s="84"/>
      <c r="F126" s="84"/>
      <c r="G126" s="84"/>
      <c r="H126" s="84"/>
      <c r="I126" s="84"/>
    </row>
    <row r="127" spans="2:37" outlineLevel="1" x14ac:dyDescent="0.35">
      <c r="B127" s="237" t="s">
        <v>87</v>
      </c>
      <c r="C127" s="47" t="s">
        <v>201</v>
      </c>
      <c r="D127" s="255">
        <v>49739</v>
      </c>
      <c r="E127" s="255">
        <v>51387.83782426011</v>
      </c>
      <c r="F127" s="255">
        <v>50854.707691525597</v>
      </c>
      <c r="G127" s="255">
        <v>50854.707691525597</v>
      </c>
      <c r="H127" s="255">
        <v>54530.403896660369</v>
      </c>
      <c r="I127" s="255">
        <v>54530.403896660369</v>
      </c>
    </row>
    <row r="128" spans="2:37" outlineLevel="1" x14ac:dyDescent="0.35">
      <c r="B128" s="237" t="s">
        <v>88</v>
      </c>
      <c r="C128" s="47" t="s">
        <v>201</v>
      </c>
      <c r="D128" s="255">
        <v>49739</v>
      </c>
      <c r="E128" s="255">
        <v>51387.83782426011</v>
      </c>
      <c r="F128" s="255">
        <v>50854.707691525597</v>
      </c>
      <c r="G128" s="255">
        <v>50854.707691525597</v>
      </c>
      <c r="H128" s="255">
        <v>54530.403896660369</v>
      </c>
      <c r="I128" s="255">
        <v>54530.403896660369</v>
      </c>
    </row>
    <row r="129" spans="2:37" outlineLevel="1" x14ac:dyDescent="0.35">
      <c r="B129" s="236" t="s">
        <v>89</v>
      </c>
      <c r="C129" s="47" t="s">
        <v>201</v>
      </c>
      <c r="D129" s="84"/>
      <c r="E129" s="84"/>
      <c r="F129" s="84"/>
      <c r="G129" s="84"/>
      <c r="H129" s="84"/>
      <c r="I129" s="84"/>
    </row>
    <row r="130" spans="2:37" outlineLevel="1" x14ac:dyDescent="0.35">
      <c r="B130" s="237" t="s">
        <v>90</v>
      </c>
      <c r="C130" s="47" t="s">
        <v>201</v>
      </c>
      <c r="D130" s="255">
        <v>49739</v>
      </c>
      <c r="E130" s="255">
        <v>51387.83782426011</v>
      </c>
      <c r="F130" s="255">
        <v>50854.707691525597</v>
      </c>
      <c r="G130" s="255">
        <v>50854.707691525597</v>
      </c>
      <c r="H130" s="255">
        <v>54530.403896660369</v>
      </c>
      <c r="I130" s="255">
        <v>54530.403896660369</v>
      </c>
    </row>
    <row r="131" spans="2:37" outlineLevel="1" x14ac:dyDescent="0.35">
      <c r="B131" s="236" t="s">
        <v>92</v>
      </c>
      <c r="C131" s="47" t="s">
        <v>201</v>
      </c>
      <c r="D131" s="84"/>
      <c r="E131" s="84"/>
      <c r="F131" s="84"/>
      <c r="G131" s="84"/>
      <c r="H131" s="84"/>
      <c r="I131" s="84"/>
    </row>
    <row r="132" spans="2:37" outlineLevel="1" x14ac:dyDescent="0.35">
      <c r="B132" s="237" t="s">
        <v>93</v>
      </c>
      <c r="C132" s="47" t="s">
        <v>201</v>
      </c>
      <c r="D132" s="255">
        <v>49739</v>
      </c>
      <c r="E132" s="255">
        <v>51387.83782426011</v>
      </c>
      <c r="F132" s="255">
        <v>50854.707691525597</v>
      </c>
      <c r="G132" s="255">
        <v>50854.707691525597</v>
      </c>
      <c r="H132" s="255">
        <v>54530.403896660369</v>
      </c>
      <c r="I132" s="255">
        <v>54530.403896660369</v>
      </c>
    </row>
    <row r="133" spans="2:37" outlineLevel="1" x14ac:dyDescent="0.35">
      <c r="B133" s="237" t="s">
        <v>94</v>
      </c>
      <c r="C133" s="47" t="s">
        <v>201</v>
      </c>
      <c r="D133" s="255">
        <v>49739</v>
      </c>
      <c r="E133" s="255">
        <v>51387.83782426011</v>
      </c>
      <c r="F133" s="255">
        <v>50854.707691525597</v>
      </c>
      <c r="G133" s="255">
        <v>50854.707691525597</v>
      </c>
      <c r="H133" s="255">
        <v>54530.403896660369</v>
      </c>
      <c r="I133" s="255">
        <v>54530.403896660369</v>
      </c>
    </row>
    <row r="134" spans="2:37" outlineLevel="1" x14ac:dyDescent="0.35">
      <c r="B134" s="237" t="s">
        <v>95</v>
      </c>
      <c r="C134" s="47" t="s">
        <v>201</v>
      </c>
      <c r="D134" s="255">
        <v>49739</v>
      </c>
      <c r="E134" s="255">
        <v>51387.83782426011</v>
      </c>
      <c r="F134" s="255">
        <v>50854.707691525597</v>
      </c>
      <c r="G134" s="255">
        <v>50854.707691525597</v>
      </c>
      <c r="H134" s="255">
        <v>54530.403896660369</v>
      </c>
      <c r="I134" s="255">
        <v>54530.403896660369</v>
      </c>
    </row>
    <row r="135" spans="2:37" outlineLevel="1" x14ac:dyDescent="0.35">
      <c r="B135" s="237" t="s">
        <v>96</v>
      </c>
      <c r="C135" s="47" t="s">
        <v>201</v>
      </c>
      <c r="D135" s="255">
        <v>49739</v>
      </c>
      <c r="E135" s="255">
        <v>51387.83782426011</v>
      </c>
      <c r="F135" s="255">
        <v>50854.707691525597</v>
      </c>
      <c r="G135" s="255">
        <v>50854.707691525597</v>
      </c>
      <c r="H135" s="255">
        <v>54530.403896660369</v>
      </c>
      <c r="I135" s="255">
        <v>54530.403896660369</v>
      </c>
    </row>
    <row r="136" spans="2:37" outlineLevel="1" x14ac:dyDescent="0.35">
      <c r="B136" s="236" t="s">
        <v>97</v>
      </c>
      <c r="C136" s="47" t="s">
        <v>201</v>
      </c>
      <c r="D136" s="84"/>
      <c r="E136" s="84"/>
      <c r="F136" s="84"/>
      <c r="G136" s="84"/>
      <c r="H136" s="84"/>
      <c r="I136" s="84"/>
    </row>
    <row r="137" spans="2:37" outlineLevel="1" x14ac:dyDescent="0.35">
      <c r="B137" s="237" t="s">
        <v>98</v>
      </c>
      <c r="C137" s="47" t="s">
        <v>201</v>
      </c>
      <c r="D137" s="255">
        <v>49739</v>
      </c>
      <c r="E137" s="255">
        <v>51387.83782426011</v>
      </c>
      <c r="F137" s="255">
        <v>50854.707691525597</v>
      </c>
      <c r="G137" s="255">
        <v>50854.707691525597</v>
      </c>
      <c r="H137" s="255">
        <v>54530.403896660369</v>
      </c>
      <c r="I137" s="255">
        <v>54530.403896660369</v>
      </c>
    </row>
    <row r="139" spans="2:37" ht="15.5" x14ac:dyDescent="0.35">
      <c r="B139" s="296" t="s">
        <v>147</v>
      </c>
      <c r="C139" s="296"/>
      <c r="D139" s="296"/>
      <c r="E139" s="296"/>
      <c r="F139" s="296"/>
      <c r="G139" s="296"/>
      <c r="H139" s="296"/>
      <c r="I139" s="296"/>
    </row>
    <row r="140" spans="2:37" ht="5.5" customHeight="1" outlineLevel="1" x14ac:dyDescent="0.35">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row>
    <row r="141" spans="2:37" ht="43.5" outlineLevel="1" x14ac:dyDescent="0.35">
      <c r="B141" s="79"/>
      <c r="C141" s="63" t="s">
        <v>105</v>
      </c>
      <c r="D141" s="92" t="str">
        <f>"Μέσο μοναδιαίο κόστος υποδομής "&amp;($C$3-5)&amp;" - "&amp;(($C$3-1))</f>
        <v>Μέσο μοναδιαίο κόστος υποδομής 2019 - 2023</v>
      </c>
      <c r="E141" s="83">
        <f>$C$3</f>
        <v>2024</v>
      </c>
      <c r="F141" s="83">
        <f>$C$3+1</f>
        <v>2025</v>
      </c>
      <c r="G141" s="83">
        <f>$C$3+2</f>
        <v>2026</v>
      </c>
      <c r="H141" s="83">
        <f>$C$3+3</f>
        <v>2027</v>
      </c>
      <c r="I141" s="83">
        <f>$C$3+4</f>
        <v>2028</v>
      </c>
    </row>
    <row r="142" spans="2:37" outlineLevel="1" x14ac:dyDescent="0.35">
      <c r="B142" s="236" t="s">
        <v>75</v>
      </c>
      <c r="C142" s="47" t="s">
        <v>201</v>
      </c>
      <c r="D142" s="125"/>
      <c r="E142" s="84"/>
      <c r="F142" s="84"/>
      <c r="G142" s="84"/>
      <c r="H142" s="84"/>
      <c r="I142" s="84"/>
    </row>
    <row r="143" spans="2:37" outlineLevel="1" x14ac:dyDescent="0.35">
      <c r="B143" s="237" t="s">
        <v>76</v>
      </c>
      <c r="C143" s="47" t="s">
        <v>201</v>
      </c>
      <c r="D143" s="125"/>
      <c r="E143" s="238"/>
      <c r="F143" s="238"/>
      <c r="G143" s="238"/>
      <c r="H143" s="238"/>
      <c r="I143" s="238"/>
    </row>
    <row r="144" spans="2:37" outlineLevel="1" x14ac:dyDescent="0.35">
      <c r="B144" s="237" t="s">
        <v>77</v>
      </c>
      <c r="C144" s="47" t="s">
        <v>201</v>
      </c>
      <c r="D144" s="125"/>
      <c r="E144" s="238"/>
      <c r="F144" s="238"/>
      <c r="G144" s="238"/>
      <c r="H144" s="238"/>
      <c r="I144" s="238"/>
    </row>
    <row r="145" spans="2:9" outlineLevel="1" x14ac:dyDescent="0.35">
      <c r="B145" s="237" t="s">
        <v>78</v>
      </c>
      <c r="C145" s="47" t="s">
        <v>201</v>
      </c>
      <c r="D145" s="125"/>
      <c r="E145" s="238"/>
      <c r="F145" s="238"/>
      <c r="G145" s="238"/>
      <c r="H145" s="238"/>
      <c r="I145" s="238"/>
    </row>
    <row r="146" spans="2:9" outlineLevel="1" x14ac:dyDescent="0.35">
      <c r="B146" s="236" t="s">
        <v>80</v>
      </c>
      <c r="C146" s="47" t="s">
        <v>201</v>
      </c>
      <c r="D146" s="125"/>
      <c r="E146" s="84"/>
      <c r="F146" s="84"/>
      <c r="G146" s="84"/>
      <c r="H146" s="84"/>
      <c r="I146" s="84"/>
    </row>
    <row r="147" spans="2:9" outlineLevel="1" x14ac:dyDescent="0.35">
      <c r="B147" s="237" t="s">
        <v>81</v>
      </c>
      <c r="C147" s="47" t="s">
        <v>201</v>
      </c>
      <c r="D147" s="125"/>
      <c r="E147" s="238"/>
      <c r="F147" s="238"/>
      <c r="G147" s="238"/>
      <c r="H147" s="238"/>
      <c r="I147" s="238"/>
    </row>
    <row r="148" spans="2:9" outlineLevel="1" x14ac:dyDescent="0.35">
      <c r="B148" s="236" t="s">
        <v>82</v>
      </c>
      <c r="C148" s="47" t="s">
        <v>201</v>
      </c>
      <c r="D148" s="125"/>
      <c r="E148" s="84"/>
      <c r="F148" s="84"/>
      <c r="G148" s="84"/>
      <c r="H148" s="84"/>
      <c r="I148" s="84"/>
    </row>
    <row r="149" spans="2:9" outlineLevel="1" x14ac:dyDescent="0.35">
      <c r="B149" s="237" t="s">
        <v>83</v>
      </c>
      <c r="C149" s="47" t="s">
        <v>201</v>
      </c>
      <c r="D149" s="125"/>
      <c r="E149" s="238"/>
      <c r="F149" s="238"/>
      <c r="G149" s="238"/>
      <c r="H149" s="238"/>
      <c r="I149" s="238"/>
    </row>
    <row r="150" spans="2:9" outlineLevel="1" x14ac:dyDescent="0.35">
      <c r="B150" s="237" t="s">
        <v>84</v>
      </c>
      <c r="C150" s="47" t="s">
        <v>201</v>
      </c>
      <c r="D150" s="125"/>
      <c r="E150" s="238"/>
      <c r="F150" s="238"/>
      <c r="G150" s="238"/>
      <c r="H150" s="238"/>
      <c r="I150" s="238"/>
    </row>
    <row r="151" spans="2:9" outlineLevel="1" x14ac:dyDescent="0.35">
      <c r="B151" s="237" t="s">
        <v>85</v>
      </c>
      <c r="C151" s="47" t="s">
        <v>201</v>
      </c>
      <c r="D151" s="125"/>
      <c r="E151" s="238"/>
      <c r="F151" s="238"/>
      <c r="G151" s="238"/>
      <c r="H151" s="238"/>
      <c r="I151" s="238"/>
    </row>
    <row r="152" spans="2:9" outlineLevel="1" x14ac:dyDescent="0.35">
      <c r="B152" s="236" t="s">
        <v>86</v>
      </c>
      <c r="C152" s="47" t="s">
        <v>201</v>
      </c>
      <c r="D152" s="125"/>
      <c r="E152" s="84"/>
      <c r="F152" s="84"/>
      <c r="G152" s="84"/>
      <c r="H152" s="84"/>
      <c r="I152" s="84"/>
    </row>
    <row r="153" spans="2:9" outlineLevel="1" x14ac:dyDescent="0.35">
      <c r="B153" s="237" t="s">
        <v>87</v>
      </c>
      <c r="C153" s="47" t="s">
        <v>201</v>
      </c>
      <c r="D153" s="125"/>
      <c r="E153" s="238"/>
      <c r="F153" s="238"/>
      <c r="G153" s="238"/>
      <c r="H153" s="238"/>
      <c r="I153" s="238"/>
    </row>
    <row r="154" spans="2:9" outlineLevel="1" x14ac:dyDescent="0.35">
      <c r="B154" s="237" t="s">
        <v>88</v>
      </c>
      <c r="C154" s="47" t="s">
        <v>201</v>
      </c>
      <c r="D154" s="125"/>
      <c r="E154" s="238"/>
      <c r="F154" s="238"/>
      <c r="G154" s="238"/>
      <c r="H154" s="238"/>
      <c r="I154" s="238"/>
    </row>
    <row r="155" spans="2:9" outlineLevel="1" x14ac:dyDescent="0.35">
      <c r="B155" s="236" t="s">
        <v>89</v>
      </c>
      <c r="C155" s="47" t="s">
        <v>201</v>
      </c>
      <c r="D155" s="125"/>
      <c r="E155" s="84"/>
      <c r="F155" s="84"/>
      <c r="G155" s="84"/>
      <c r="H155" s="84"/>
      <c r="I155" s="84"/>
    </row>
    <row r="156" spans="2:9" outlineLevel="1" x14ac:dyDescent="0.35">
      <c r="B156" s="237" t="s">
        <v>90</v>
      </c>
      <c r="C156" s="47" t="s">
        <v>201</v>
      </c>
      <c r="D156" s="125"/>
      <c r="E156" s="238"/>
      <c r="F156" s="238"/>
      <c r="G156" s="238"/>
      <c r="H156" s="238"/>
      <c r="I156" s="238"/>
    </row>
    <row r="157" spans="2:9" outlineLevel="1" x14ac:dyDescent="0.35">
      <c r="B157" s="236" t="s">
        <v>92</v>
      </c>
      <c r="C157" s="47" t="s">
        <v>201</v>
      </c>
      <c r="D157" s="125"/>
      <c r="E157" s="84"/>
      <c r="F157" s="84"/>
      <c r="G157" s="84"/>
      <c r="H157" s="84"/>
      <c r="I157" s="84"/>
    </row>
    <row r="158" spans="2:9" outlineLevel="1" x14ac:dyDescent="0.35">
      <c r="B158" s="237" t="s">
        <v>93</v>
      </c>
      <c r="C158" s="47" t="s">
        <v>201</v>
      </c>
      <c r="D158" s="125"/>
      <c r="E158" s="238"/>
      <c r="F158" s="238"/>
      <c r="G158" s="238"/>
      <c r="H158" s="238"/>
      <c r="I158" s="238"/>
    </row>
    <row r="159" spans="2:9" outlineLevel="1" x14ac:dyDescent="0.35">
      <c r="B159" s="237" t="s">
        <v>94</v>
      </c>
      <c r="C159" s="47" t="s">
        <v>201</v>
      </c>
      <c r="D159" s="125"/>
      <c r="E159" s="238"/>
      <c r="F159" s="238"/>
      <c r="G159" s="238"/>
      <c r="H159" s="238"/>
      <c r="I159" s="238"/>
    </row>
    <row r="160" spans="2:9" outlineLevel="1" x14ac:dyDescent="0.35">
      <c r="B160" s="237" t="s">
        <v>95</v>
      </c>
      <c r="C160" s="47" t="s">
        <v>201</v>
      </c>
      <c r="D160" s="125"/>
      <c r="E160" s="238"/>
      <c r="F160" s="238"/>
      <c r="G160" s="238"/>
      <c r="H160" s="238"/>
      <c r="I160" s="238"/>
    </row>
    <row r="161" spans="2:37" outlineLevel="1" x14ac:dyDescent="0.35">
      <c r="B161" s="237" t="s">
        <v>96</v>
      </c>
      <c r="C161" s="47" t="s">
        <v>201</v>
      </c>
      <c r="D161" s="125"/>
      <c r="E161" s="238"/>
      <c r="F161" s="238"/>
      <c r="G161" s="238"/>
      <c r="H161" s="238"/>
      <c r="I161" s="238"/>
    </row>
    <row r="162" spans="2:37" outlineLevel="1" x14ac:dyDescent="0.35">
      <c r="B162" s="236" t="s">
        <v>97</v>
      </c>
      <c r="C162" s="47" t="s">
        <v>201</v>
      </c>
      <c r="D162" s="125"/>
      <c r="E162" s="84"/>
      <c r="F162" s="84"/>
      <c r="G162" s="84"/>
      <c r="H162" s="84"/>
      <c r="I162" s="84"/>
    </row>
    <row r="163" spans="2:37" outlineLevel="1" x14ac:dyDescent="0.35">
      <c r="B163" s="237" t="s">
        <v>98</v>
      </c>
      <c r="C163" s="47" t="s">
        <v>201</v>
      </c>
      <c r="D163" s="125"/>
      <c r="E163" s="238"/>
      <c r="F163" s="238"/>
      <c r="G163" s="238"/>
      <c r="H163" s="238"/>
      <c r="I163" s="238"/>
    </row>
    <row r="165" spans="2:37" ht="15.5" x14ac:dyDescent="0.35">
      <c r="B165" s="296" t="s">
        <v>148</v>
      </c>
      <c r="C165" s="296"/>
      <c r="D165" s="296"/>
      <c r="E165" s="296"/>
      <c r="F165" s="296"/>
      <c r="G165" s="296"/>
      <c r="H165" s="296"/>
      <c r="I165" s="296"/>
    </row>
    <row r="166" spans="2:37" ht="5.5" customHeight="1" outlineLevel="1" x14ac:dyDescent="0.35">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row>
    <row r="167" spans="2:37" ht="43.5" outlineLevel="1" x14ac:dyDescent="0.35">
      <c r="B167" s="79"/>
      <c r="C167" s="63" t="s">
        <v>105</v>
      </c>
      <c r="D167" s="92" t="str">
        <f>"Μέσο μοναδιαίο κόστος υποδομής "&amp;($C$3-5)&amp;" - "&amp;(($C$3-1))</f>
        <v>Μέσο μοναδιαίο κόστος υποδομής 2019 - 2023</v>
      </c>
      <c r="E167" s="83">
        <f>$C$3</f>
        <v>2024</v>
      </c>
      <c r="F167" s="83">
        <f>$C$3+1</f>
        <v>2025</v>
      </c>
      <c r="G167" s="83">
        <f>$C$3+2</f>
        <v>2026</v>
      </c>
      <c r="H167" s="83">
        <f>$C$3+3</f>
        <v>2027</v>
      </c>
      <c r="I167" s="83">
        <f>$C$3+4</f>
        <v>2028</v>
      </c>
    </row>
    <row r="168" spans="2:37" outlineLevel="1" x14ac:dyDescent="0.35">
      <c r="B168" s="236" t="s">
        <v>75</v>
      </c>
      <c r="C168" s="47" t="s">
        <v>201</v>
      </c>
      <c r="D168" s="125"/>
      <c r="E168" s="84"/>
      <c r="F168" s="84"/>
      <c r="G168" s="84"/>
      <c r="H168" s="84"/>
      <c r="I168" s="84"/>
    </row>
    <row r="169" spans="2:37" outlineLevel="1" x14ac:dyDescent="0.35">
      <c r="B169" s="237" t="s">
        <v>76</v>
      </c>
      <c r="C169" s="47" t="s">
        <v>201</v>
      </c>
      <c r="D169" s="125"/>
      <c r="E169" s="84"/>
      <c r="F169" s="84"/>
      <c r="G169" s="84"/>
      <c r="H169" s="84"/>
      <c r="I169" s="84"/>
    </row>
    <row r="170" spans="2:37" outlineLevel="1" x14ac:dyDescent="0.35">
      <c r="B170" s="237" t="s">
        <v>77</v>
      </c>
      <c r="C170" s="47" t="s">
        <v>201</v>
      </c>
      <c r="D170" s="125"/>
      <c r="E170" s="84"/>
      <c r="F170" s="84"/>
      <c r="G170" s="84"/>
      <c r="H170" s="84"/>
      <c r="I170" s="84"/>
    </row>
    <row r="171" spans="2:37" outlineLevel="1" x14ac:dyDescent="0.35">
      <c r="B171" s="237" t="s">
        <v>78</v>
      </c>
      <c r="C171" s="47" t="s">
        <v>201</v>
      </c>
      <c r="D171" s="125"/>
      <c r="E171" s="84"/>
      <c r="F171" s="84"/>
      <c r="G171" s="84"/>
      <c r="H171" s="84"/>
      <c r="I171" s="84"/>
    </row>
    <row r="172" spans="2:37" outlineLevel="1" x14ac:dyDescent="0.35">
      <c r="B172" s="236" t="s">
        <v>80</v>
      </c>
      <c r="C172" s="47" t="s">
        <v>201</v>
      </c>
      <c r="D172" s="125"/>
      <c r="E172" s="84"/>
      <c r="F172" s="84"/>
      <c r="G172" s="84"/>
      <c r="H172" s="84"/>
      <c r="I172" s="84"/>
    </row>
    <row r="173" spans="2:37" outlineLevel="1" x14ac:dyDescent="0.35">
      <c r="B173" s="237" t="s">
        <v>81</v>
      </c>
      <c r="C173" s="47" t="s">
        <v>201</v>
      </c>
      <c r="D173" s="125"/>
      <c r="E173" s="84"/>
      <c r="F173" s="84"/>
      <c r="G173" s="84"/>
      <c r="H173" s="84"/>
      <c r="I173" s="84"/>
    </row>
    <row r="174" spans="2:37" outlineLevel="1" x14ac:dyDescent="0.35">
      <c r="B174" s="236" t="s">
        <v>82</v>
      </c>
      <c r="C174" s="47" t="s">
        <v>201</v>
      </c>
      <c r="D174" s="125"/>
      <c r="E174" s="84"/>
      <c r="F174" s="84"/>
      <c r="G174" s="84"/>
      <c r="H174" s="84"/>
      <c r="I174" s="84"/>
    </row>
    <row r="175" spans="2:37" outlineLevel="1" x14ac:dyDescent="0.35">
      <c r="B175" s="237" t="s">
        <v>83</v>
      </c>
      <c r="C175" s="47" t="s">
        <v>201</v>
      </c>
      <c r="D175" s="125"/>
      <c r="E175" s="84"/>
      <c r="F175" s="84"/>
      <c r="G175" s="84"/>
      <c r="H175" s="84"/>
      <c r="I175" s="84"/>
    </row>
    <row r="176" spans="2:37" outlineLevel="1" x14ac:dyDescent="0.35">
      <c r="B176" s="237" t="s">
        <v>84</v>
      </c>
      <c r="C176" s="47" t="s">
        <v>201</v>
      </c>
      <c r="D176" s="125"/>
      <c r="E176" s="84"/>
      <c r="F176" s="84"/>
      <c r="G176" s="84"/>
      <c r="H176" s="84"/>
      <c r="I176" s="84"/>
    </row>
    <row r="177" spans="2:37" outlineLevel="1" x14ac:dyDescent="0.35">
      <c r="B177" s="237" t="s">
        <v>85</v>
      </c>
      <c r="C177" s="47" t="s">
        <v>201</v>
      </c>
      <c r="D177" s="125"/>
      <c r="E177" s="84"/>
      <c r="F177" s="84"/>
      <c r="G177" s="84"/>
      <c r="H177" s="84"/>
      <c r="I177" s="84"/>
    </row>
    <row r="178" spans="2:37" outlineLevel="1" x14ac:dyDescent="0.35">
      <c r="B178" s="236" t="s">
        <v>86</v>
      </c>
      <c r="C178" s="47" t="s">
        <v>201</v>
      </c>
      <c r="D178" s="125"/>
      <c r="E178" s="84"/>
      <c r="F178" s="84"/>
      <c r="G178" s="84"/>
      <c r="H178" s="84"/>
      <c r="I178" s="84"/>
    </row>
    <row r="179" spans="2:37" outlineLevel="1" x14ac:dyDescent="0.35">
      <c r="B179" s="237" t="s">
        <v>87</v>
      </c>
      <c r="C179" s="47" t="s">
        <v>201</v>
      </c>
      <c r="D179" s="125"/>
      <c r="E179" s="84"/>
      <c r="F179" s="84"/>
      <c r="G179" s="84"/>
      <c r="H179" s="84"/>
      <c r="I179" s="84"/>
    </row>
    <row r="180" spans="2:37" outlineLevel="1" x14ac:dyDescent="0.35">
      <c r="B180" s="237" t="s">
        <v>88</v>
      </c>
      <c r="C180" s="47" t="s">
        <v>201</v>
      </c>
      <c r="D180" s="125"/>
      <c r="E180" s="84"/>
      <c r="F180" s="84"/>
      <c r="G180" s="84"/>
      <c r="H180" s="84"/>
      <c r="I180" s="84"/>
    </row>
    <row r="181" spans="2:37" outlineLevel="1" x14ac:dyDescent="0.35">
      <c r="B181" s="236" t="s">
        <v>89</v>
      </c>
      <c r="C181" s="47" t="s">
        <v>201</v>
      </c>
      <c r="D181" s="125"/>
      <c r="E181" s="84"/>
      <c r="F181" s="84"/>
      <c r="G181" s="84"/>
      <c r="H181" s="84"/>
      <c r="I181" s="84"/>
    </row>
    <row r="182" spans="2:37" outlineLevel="1" x14ac:dyDescent="0.35">
      <c r="B182" s="237" t="s">
        <v>90</v>
      </c>
      <c r="C182" s="47" t="s">
        <v>201</v>
      </c>
      <c r="D182" s="125"/>
      <c r="E182" s="84"/>
      <c r="F182" s="84"/>
      <c r="G182" s="84"/>
      <c r="H182" s="84"/>
      <c r="I182" s="84"/>
    </row>
    <row r="183" spans="2:37" outlineLevel="1" x14ac:dyDescent="0.35">
      <c r="B183" s="236" t="s">
        <v>92</v>
      </c>
      <c r="C183" s="47" t="s">
        <v>201</v>
      </c>
      <c r="D183" s="125"/>
      <c r="E183" s="84"/>
      <c r="F183" s="84"/>
      <c r="G183" s="84"/>
      <c r="H183" s="84"/>
      <c r="I183" s="84"/>
    </row>
    <row r="184" spans="2:37" outlineLevel="1" x14ac:dyDescent="0.35">
      <c r="B184" s="237" t="s">
        <v>93</v>
      </c>
      <c r="C184" s="47" t="s">
        <v>201</v>
      </c>
      <c r="D184" s="125"/>
      <c r="E184" s="84"/>
      <c r="F184" s="84"/>
      <c r="G184" s="84"/>
      <c r="H184" s="84"/>
      <c r="I184" s="84"/>
    </row>
    <row r="185" spans="2:37" outlineLevel="1" x14ac:dyDescent="0.35">
      <c r="B185" s="237" t="s">
        <v>94</v>
      </c>
      <c r="C185" s="47" t="s">
        <v>201</v>
      </c>
      <c r="D185" s="125"/>
      <c r="E185" s="84"/>
      <c r="F185" s="84"/>
      <c r="G185" s="84"/>
      <c r="H185" s="84"/>
      <c r="I185" s="84"/>
    </row>
    <row r="186" spans="2:37" outlineLevel="1" x14ac:dyDescent="0.35">
      <c r="B186" s="237" t="s">
        <v>95</v>
      </c>
      <c r="C186" s="47" t="s">
        <v>201</v>
      </c>
      <c r="D186" s="125"/>
      <c r="E186" s="84"/>
      <c r="F186" s="84"/>
      <c r="G186" s="84"/>
      <c r="H186" s="84"/>
      <c r="I186" s="84"/>
    </row>
    <row r="187" spans="2:37" outlineLevel="1" x14ac:dyDescent="0.35">
      <c r="B187" s="237" t="s">
        <v>96</v>
      </c>
      <c r="C187" s="47" t="s">
        <v>201</v>
      </c>
      <c r="D187" s="125"/>
      <c r="E187" s="84"/>
      <c r="F187" s="84"/>
      <c r="G187" s="84"/>
      <c r="H187" s="84"/>
      <c r="I187" s="84"/>
    </row>
    <row r="188" spans="2:37" outlineLevel="1" x14ac:dyDescent="0.35">
      <c r="B188" s="236" t="s">
        <v>97</v>
      </c>
      <c r="C188" s="47" t="s">
        <v>201</v>
      </c>
      <c r="D188" s="125"/>
      <c r="E188" s="84"/>
      <c r="F188" s="84"/>
      <c r="G188" s="84"/>
      <c r="H188" s="84"/>
      <c r="I188" s="84"/>
    </row>
    <row r="189" spans="2:37" outlineLevel="1" x14ac:dyDescent="0.35">
      <c r="B189" s="237" t="s">
        <v>98</v>
      </c>
      <c r="C189" s="47" t="s">
        <v>201</v>
      </c>
      <c r="D189" s="125"/>
      <c r="E189" s="84"/>
      <c r="F189" s="84"/>
      <c r="G189" s="84"/>
      <c r="H189" s="84"/>
      <c r="I189" s="84"/>
    </row>
    <row r="191" spans="2:37" ht="15.5" x14ac:dyDescent="0.35">
      <c r="B191" s="296" t="s">
        <v>149</v>
      </c>
      <c r="C191" s="296"/>
      <c r="D191" s="296"/>
      <c r="E191" s="296"/>
      <c r="F191" s="296"/>
      <c r="G191" s="296"/>
      <c r="H191" s="296"/>
      <c r="I191" s="296"/>
    </row>
    <row r="192" spans="2:37" ht="5.5" customHeight="1" outlineLevel="1" x14ac:dyDescent="0.35">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row>
    <row r="193" spans="2:9" ht="43.5" outlineLevel="1" x14ac:dyDescent="0.35">
      <c r="B193" s="79"/>
      <c r="C193" s="63" t="s">
        <v>105</v>
      </c>
      <c r="D193" s="92" t="str">
        <f>"Μέσο μοναδιαίο κόστος υποδομής "&amp;($C$3-5)&amp;" - "&amp;(($C$3-1))</f>
        <v>Μέσο μοναδιαίο κόστος υποδομής 2019 - 2023</v>
      </c>
      <c r="E193" s="83">
        <f>$C$3</f>
        <v>2024</v>
      </c>
      <c r="F193" s="83">
        <f>$C$3+1</f>
        <v>2025</v>
      </c>
      <c r="G193" s="83">
        <f>$C$3+2</f>
        <v>2026</v>
      </c>
      <c r="H193" s="83">
        <f>$C$3+3</f>
        <v>2027</v>
      </c>
      <c r="I193" s="83">
        <f>$C$3+4</f>
        <v>2028</v>
      </c>
    </row>
    <row r="194" spans="2:9" outlineLevel="1" x14ac:dyDescent="0.35">
      <c r="B194" s="236" t="s">
        <v>75</v>
      </c>
      <c r="C194" s="47" t="s">
        <v>201</v>
      </c>
      <c r="D194" s="125"/>
      <c r="E194" s="84"/>
      <c r="F194" s="84"/>
      <c r="G194" s="84"/>
      <c r="H194" s="84"/>
      <c r="I194" s="84"/>
    </row>
    <row r="195" spans="2:9" outlineLevel="1" x14ac:dyDescent="0.35">
      <c r="B195" s="237" t="s">
        <v>76</v>
      </c>
      <c r="C195" s="47" t="s">
        <v>201</v>
      </c>
      <c r="D195" s="125"/>
      <c r="E195" s="84">
        <v>438535.24458364426</v>
      </c>
      <c r="F195" s="84">
        <v>438535.24458364426</v>
      </c>
      <c r="G195" s="84">
        <v>438535.24458364426</v>
      </c>
      <c r="H195" s="84">
        <v>438535.24458364426</v>
      </c>
      <c r="I195" s="84">
        <v>438535.24458364426</v>
      </c>
    </row>
    <row r="196" spans="2:9" outlineLevel="1" x14ac:dyDescent="0.35">
      <c r="B196" s="237" t="s">
        <v>77</v>
      </c>
      <c r="C196" s="47" t="s">
        <v>201</v>
      </c>
      <c r="D196" s="125"/>
      <c r="E196" s="84">
        <v>438535.24458364426</v>
      </c>
      <c r="F196" s="84">
        <v>438535.24458364426</v>
      </c>
      <c r="G196" s="84">
        <v>438535.24458364426</v>
      </c>
      <c r="H196" s="84">
        <v>438535.24458364426</v>
      </c>
      <c r="I196" s="84">
        <v>438535.24458364426</v>
      </c>
    </row>
    <row r="197" spans="2:9" outlineLevel="1" x14ac:dyDescent="0.35">
      <c r="B197" s="237" t="s">
        <v>78</v>
      </c>
      <c r="C197" s="47" t="s">
        <v>201</v>
      </c>
      <c r="D197" s="125"/>
      <c r="E197" s="84">
        <v>438535.24458364426</v>
      </c>
      <c r="F197" s="84">
        <v>438535.24458364426</v>
      </c>
      <c r="G197" s="84">
        <v>438535.24458364426</v>
      </c>
      <c r="H197" s="84">
        <v>438535.24458364426</v>
      </c>
      <c r="I197" s="84">
        <v>438535.24458364426</v>
      </c>
    </row>
    <row r="198" spans="2:9" outlineLevel="1" x14ac:dyDescent="0.35">
      <c r="B198" s="236" t="s">
        <v>80</v>
      </c>
      <c r="C198" s="47" t="s">
        <v>201</v>
      </c>
      <c r="D198" s="125"/>
      <c r="E198" s="84"/>
      <c r="F198" s="84"/>
      <c r="G198" s="84"/>
      <c r="H198" s="84"/>
      <c r="I198" s="84"/>
    </row>
    <row r="199" spans="2:9" outlineLevel="1" x14ac:dyDescent="0.35">
      <c r="B199" s="237" t="s">
        <v>81</v>
      </c>
      <c r="C199" s="47" t="s">
        <v>201</v>
      </c>
      <c r="D199" s="125"/>
      <c r="E199" s="84">
        <v>438535.24458364426</v>
      </c>
      <c r="F199" s="84">
        <v>438535.24458364426</v>
      </c>
      <c r="G199" s="84">
        <v>438535.24458364426</v>
      </c>
      <c r="H199" s="84">
        <v>438535.24458364426</v>
      </c>
      <c r="I199" s="84">
        <v>438535.24458364426</v>
      </c>
    </row>
    <row r="200" spans="2:9" outlineLevel="1" x14ac:dyDescent="0.35">
      <c r="B200" s="236" t="s">
        <v>82</v>
      </c>
      <c r="C200" s="47" t="s">
        <v>201</v>
      </c>
      <c r="D200" s="125"/>
      <c r="E200" s="84"/>
      <c r="F200" s="84"/>
      <c r="G200" s="84"/>
      <c r="H200" s="84"/>
      <c r="I200" s="84"/>
    </row>
    <row r="201" spans="2:9" outlineLevel="1" x14ac:dyDescent="0.35">
      <c r="B201" s="237" t="s">
        <v>83</v>
      </c>
      <c r="C201" s="47" t="s">
        <v>201</v>
      </c>
      <c r="D201" s="125"/>
      <c r="E201" s="84">
        <v>438535.24458364426</v>
      </c>
      <c r="F201" s="84">
        <v>438535.24458364426</v>
      </c>
      <c r="G201" s="84">
        <v>438535.24458364426</v>
      </c>
      <c r="H201" s="84">
        <v>438535.24458364426</v>
      </c>
      <c r="I201" s="84">
        <v>438535.24458364426</v>
      </c>
    </row>
    <row r="202" spans="2:9" outlineLevel="1" x14ac:dyDescent="0.35">
      <c r="B202" s="237" t="s">
        <v>84</v>
      </c>
      <c r="C202" s="47" t="s">
        <v>201</v>
      </c>
      <c r="D202" s="125"/>
      <c r="E202" s="84">
        <v>438535.24458364426</v>
      </c>
      <c r="F202" s="84">
        <v>438535.24458364426</v>
      </c>
      <c r="G202" s="84">
        <v>438535.24458364426</v>
      </c>
      <c r="H202" s="84">
        <v>438535.24458364426</v>
      </c>
      <c r="I202" s="84">
        <v>438535.24458364426</v>
      </c>
    </row>
    <row r="203" spans="2:9" outlineLevel="1" x14ac:dyDescent="0.35">
      <c r="B203" s="237" t="s">
        <v>85</v>
      </c>
      <c r="C203" s="47" t="s">
        <v>201</v>
      </c>
      <c r="D203" s="125"/>
      <c r="E203" s="84">
        <v>438535.24458364426</v>
      </c>
      <c r="F203" s="84">
        <v>438535.24458364426</v>
      </c>
      <c r="G203" s="84">
        <v>438535.24458364426</v>
      </c>
      <c r="H203" s="84">
        <v>438535.24458364426</v>
      </c>
      <c r="I203" s="84">
        <v>438535.24458364426</v>
      </c>
    </row>
    <row r="204" spans="2:9" outlineLevel="1" x14ac:dyDescent="0.35">
      <c r="B204" s="236" t="s">
        <v>86</v>
      </c>
      <c r="C204" s="47" t="s">
        <v>201</v>
      </c>
      <c r="D204" s="125"/>
      <c r="E204" s="84"/>
      <c r="F204" s="84"/>
      <c r="G204" s="84"/>
      <c r="H204" s="84"/>
      <c r="I204" s="84"/>
    </row>
    <row r="205" spans="2:9" outlineLevel="1" x14ac:dyDescent="0.35">
      <c r="B205" s="237" t="s">
        <v>87</v>
      </c>
      <c r="C205" s="47" t="s">
        <v>201</v>
      </c>
      <c r="D205" s="125"/>
      <c r="E205" s="84">
        <v>438535.24458364426</v>
      </c>
      <c r="F205" s="84">
        <v>438535.24458364426</v>
      </c>
      <c r="G205" s="84">
        <v>438535.24458364426</v>
      </c>
      <c r="H205" s="84">
        <v>438535.24458364426</v>
      </c>
      <c r="I205" s="84">
        <v>438535.24458364426</v>
      </c>
    </row>
    <row r="206" spans="2:9" outlineLevel="1" x14ac:dyDescent="0.35">
      <c r="B206" s="237" t="s">
        <v>88</v>
      </c>
      <c r="C206" s="47" t="s">
        <v>201</v>
      </c>
      <c r="D206" s="125"/>
      <c r="E206" s="84">
        <v>438535.24458364426</v>
      </c>
      <c r="F206" s="84">
        <v>438535.24458364426</v>
      </c>
      <c r="G206" s="84">
        <v>438535.24458364426</v>
      </c>
      <c r="H206" s="84">
        <v>438535.24458364426</v>
      </c>
      <c r="I206" s="84">
        <v>438535.24458364426</v>
      </c>
    </row>
    <row r="207" spans="2:9" outlineLevel="1" x14ac:dyDescent="0.35">
      <c r="B207" s="236" t="s">
        <v>89</v>
      </c>
      <c r="C207" s="47" t="s">
        <v>201</v>
      </c>
      <c r="D207" s="125"/>
      <c r="E207" s="84"/>
      <c r="F207" s="84"/>
      <c r="G207" s="84"/>
      <c r="H207" s="84"/>
      <c r="I207" s="84"/>
    </row>
    <row r="208" spans="2:9" outlineLevel="1" x14ac:dyDescent="0.35">
      <c r="B208" s="237" t="s">
        <v>90</v>
      </c>
      <c r="C208" s="47" t="s">
        <v>201</v>
      </c>
      <c r="D208" s="125"/>
      <c r="E208" s="84">
        <v>438535.24458364426</v>
      </c>
      <c r="F208" s="84">
        <v>438535.24458364426</v>
      </c>
      <c r="G208" s="84">
        <v>438535.24458364426</v>
      </c>
      <c r="H208" s="84">
        <v>438535.24458364426</v>
      </c>
      <c r="I208" s="84">
        <v>438535.24458364426</v>
      </c>
    </row>
    <row r="209" spans="2:9" outlineLevel="1" x14ac:dyDescent="0.35">
      <c r="B209" s="236" t="s">
        <v>92</v>
      </c>
      <c r="C209" s="47" t="s">
        <v>201</v>
      </c>
      <c r="D209" s="125"/>
      <c r="E209" s="84"/>
      <c r="F209" s="84"/>
      <c r="G209" s="84"/>
      <c r="H209" s="84"/>
      <c r="I209" s="84"/>
    </row>
    <row r="210" spans="2:9" outlineLevel="1" x14ac:dyDescent="0.35">
      <c r="B210" s="237" t="s">
        <v>93</v>
      </c>
      <c r="C210" s="47" t="s">
        <v>201</v>
      </c>
      <c r="D210" s="125"/>
      <c r="E210" s="84">
        <v>438535.24458364426</v>
      </c>
      <c r="F210" s="84">
        <v>438535.24458364426</v>
      </c>
      <c r="G210" s="84">
        <v>438535.24458364426</v>
      </c>
      <c r="H210" s="84">
        <v>438535.24458364426</v>
      </c>
      <c r="I210" s="84">
        <v>438535.24458364426</v>
      </c>
    </row>
    <row r="211" spans="2:9" outlineLevel="1" x14ac:dyDescent="0.35">
      <c r="B211" s="237" t="s">
        <v>94</v>
      </c>
      <c r="C211" s="47" t="s">
        <v>201</v>
      </c>
      <c r="D211" s="125"/>
      <c r="E211" s="84">
        <v>438535.24458364426</v>
      </c>
      <c r="F211" s="84">
        <v>438535.24458364426</v>
      </c>
      <c r="G211" s="84">
        <v>438535.24458364426</v>
      </c>
      <c r="H211" s="84">
        <v>438535.24458364426</v>
      </c>
      <c r="I211" s="84">
        <v>438535.24458364426</v>
      </c>
    </row>
    <row r="212" spans="2:9" outlineLevel="1" x14ac:dyDescent="0.35">
      <c r="B212" s="237" t="s">
        <v>95</v>
      </c>
      <c r="C212" s="47" t="s">
        <v>201</v>
      </c>
      <c r="D212" s="125"/>
      <c r="E212" s="84">
        <v>438535.24458364426</v>
      </c>
      <c r="F212" s="84">
        <v>438535.24458364426</v>
      </c>
      <c r="G212" s="84">
        <v>438535.24458364426</v>
      </c>
      <c r="H212" s="84">
        <v>438535.24458364426</v>
      </c>
      <c r="I212" s="84">
        <v>438535.24458364426</v>
      </c>
    </row>
    <row r="213" spans="2:9" outlineLevel="1" x14ac:dyDescent="0.35">
      <c r="B213" s="237" t="s">
        <v>96</v>
      </c>
      <c r="C213" s="47" t="s">
        <v>201</v>
      </c>
      <c r="D213" s="125"/>
      <c r="E213" s="84">
        <v>438535.24458364426</v>
      </c>
      <c r="F213" s="84">
        <v>438535.24458364426</v>
      </c>
      <c r="G213" s="84">
        <v>438535.24458364426</v>
      </c>
      <c r="H213" s="84">
        <v>438535.24458364426</v>
      </c>
      <c r="I213" s="84">
        <v>438535.24458364426</v>
      </c>
    </row>
    <row r="214" spans="2:9" outlineLevel="1" x14ac:dyDescent="0.35">
      <c r="B214" s="236" t="s">
        <v>97</v>
      </c>
      <c r="C214" s="47" t="s">
        <v>201</v>
      </c>
      <c r="D214" s="125"/>
      <c r="E214" s="84"/>
      <c r="F214" s="84"/>
      <c r="G214" s="84"/>
      <c r="H214" s="84"/>
      <c r="I214" s="84"/>
    </row>
    <row r="215" spans="2:9" outlineLevel="1" x14ac:dyDescent="0.35">
      <c r="B215" s="237" t="s">
        <v>98</v>
      </c>
      <c r="C215" s="47" t="s">
        <v>201</v>
      </c>
      <c r="D215" s="125"/>
      <c r="E215" s="84">
        <v>438535.24458364426</v>
      </c>
      <c r="F215" s="84">
        <v>438535.24458364426</v>
      </c>
      <c r="G215" s="84">
        <v>438535.24458364426</v>
      </c>
      <c r="H215" s="84">
        <v>438535.24458364426</v>
      </c>
      <c r="I215" s="84">
        <v>438535.24458364426</v>
      </c>
    </row>
  </sheetData>
  <mergeCells count="11">
    <mergeCell ref="J2:L2"/>
    <mergeCell ref="B191:I191"/>
    <mergeCell ref="B87:I87"/>
    <mergeCell ref="B113:I113"/>
    <mergeCell ref="B9:I9"/>
    <mergeCell ref="C2:G2"/>
    <mergeCell ref="B35:I35"/>
    <mergeCell ref="B165:I165"/>
    <mergeCell ref="B139:I139"/>
    <mergeCell ref="B5:I5"/>
    <mergeCell ref="B61:I61"/>
  </mergeCells>
  <hyperlinks>
    <hyperlink ref="J2" location="'Αρχική σελίδα'!A1" display="Πίσω στην αρχική σελίδα" xr:uid="{BCCC15E5-B1DA-4962-BD7B-11D142F2E258}"/>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250"/>
  <sheetViews>
    <sheetView showGridLines="0" zoomScale="70" zoomScaleNormal="70" workbookViewId="0">
      <selection activeCell="D35" sqref="D35"/>
    </sheetView>
  </sheetViews>
  <sheetFormatPr defaultColWidth="8.81640625" defaultRowHeight="14.5" outlineLevelRow="1" x14ac:dyDescent="0.35"/>
  <cols>
    <col min="1" max="1" width="2.81640625" customWidth="1"/>
    <col min="2" max="2" width="41" customWidth="1"/>
    <col min="3" max="3" width="13.7265625" customWidth="1"/>
    <col min="4" max="4" width="14.1796875" customWidth="1"/>
    <col min="5" max="9" width="13.7265625" customWidth="1"/>
  </cols>
  <sheetData>
    <row r="2" spans="2:37" ht="18.5" x14ac:dyDescent="0.45">
      <c r="B2" s="1" t="s">
        <v>0</v>
      </c>
      <c r="C2" s="297" t="str">
        <f>'Αρχική σελίδα'!C3</f>
        <v>Δυτικής Μακεδονίας</v>
      </c>
      <c r="D2" s="297"/>
      <c r="E2" s="297"/>
      <c r="F2" s="297"/>
      <c r="G2" s="99"/>
      <c r="H2" s="99"/>
      <c r="J2" s="298" t="s">
        <v>59</v>
      </c>
      <c r="K2" s="298"/>
      <c r="L2" s="298"/>
    </row>
    <row r="3" spans="2:37" ht="18.5" x14ac:dyDescent="0.45">
      <c r="B3" s="2" t="s">
        <v>2</v>
      </c>
      <c r="C3" s="100">
        <f>'Αρχική σελίδα'!C4</f>
        <v>2024</v>
      </c>
      <c r="D3" s="46" t="s">
        <v>3</v>
      </c>
      <c r="E3" s="46">
        <f>C3+4</f>
        <v>2028</v>
      </c>
    </row>
    <row r="4" spans="2:37" ht="14.5" customHeight="1" x14ac:dyDescent="0.45">
      <c r="C4" s="2"/>
      <c r="D4" s="46"/>
    </row>
    <row r="5" spans="2:37" ht="44.5" customHeight="1" x14ac:dyDescent="0.35">
      <c r="B5" s="299" t="s">
        <v>202</v>
      </c>
      <c r="C5" s="299"/>
      <c r="D5" s="299"/>
      <c r="E5" s="299"/>
      <c r="F5" s="299"/>
      <c r="G5" s="299"/>
      <c r="H5" s="299"/>
      <c r="I5" s="299"/>
    </row>
    <row r="6" spans="2:37" x14ac:dyDescent="0.35">
      <c r="B6" s="225"/>
      <c r="C6" s="225"/>
      <c r="D6" s="225"/>
      <c r="E6" s="225"/>
      <c r="F6" s="225"/>
      <c r="G6" s="225"/>
      <c r="H6" s="225"/>
    </row>
    <row r="7" spans="2:37" ht="18.5" x14ac:dyDescent="0.45">
      <c r="B7" s="101" t="s">
        <v>203</v>
      </c>
      <c r="C7" s="102"/>
      <c r="D7" s="102"/>
      <c r="E7" s="102"/>
      <c r="F7" s="102"/>
      <c r="G7" s="99"/>
      <c r="H7" s="99"/>
      <c r="I7" s="99"/>
    </row>
    <row r="8" spans="2:37" ht="18.5" x14ac:dyDescent="0.45">
      <c r="C8" s="2"/>
      <c r="D8" s="46"/>
      <c r="E8" s="46"/>
    </row>
    <row r="9" spans="2:37" ht="15.5" x14ac:dyDescent="0.35">
      <c r="B9" s="296" t="s">
        <v>204</v>
      </c>
      <c r="C9" s="296"/>
      <c r="D9" s="296"/>
      <c r="E9" s="296"/>
      <c r="F9" s="296"/>
      <c r="G9" s="296"/>
      <c r="H9" s="296"/>
      <c r="I9" s="296"/>
    </row>
    <row r="10" spans="2:3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outlineLevel="1" x14ac:dyDescent="0.35">
      <c r="B11" s="79"/>
      <c r="C11" s="63" t="s">
        <v>105</v>
      </c>
      <c r="D11" s="83">
        <f>$C$3</f>
        <v>2024</v>
      </c>
      <c r="E11" s="83">
        <f>$C$3+1</f>
        <v>2025</v>
      </c>
      <c r="F11" s="83">
        <f>$C$3+2</f>
        <v>2026</v>
      </c>
      <c r="G11" s="83">
        <f>$C$3+3</f>
        <v>2027</v>
      </c>
      <c r="H11" s="83">
        <f>$C$3+4</f>
        <v>2028</v>
      </c>
      <c r="I11" s="82" t="str">
        <f xml:space="preserve"> D11&amp;" - "&amp;H11</f>
        <v>2024 - 2028</v>
      </c>
    </row>
    <row r="12" spans="2:37" outlineLevel="1" x14ac:dyDescent="0.35">
      <c r="B12" s="236" t="s">
        <v>75</v>
      </c>
      <c r="C12" s="90" t="s">
        <v>205</v>
      </c>
      <c r="D12" s="188">
        <f t="shared" ref="D12:I21" si="0">D39+D66+D93+D120+D147+D174+D228+D201</f>
        <v>0</v>
      </c>
      <c r="E12" s="188">
        <f t="shared" si="0"/>
        <v>0</v>
      </c>
      <c r="F12" s="188">
        <f t="shared" si="0"/>
        <v>0</v>
      </c>
      <c r="G12" s="188">
        <f t="shared" si="0"/>
        <v>0</v>
      </c>
      <c r="H12" s="188">
        <f t="shared" si="0"/>
        <v>0</v>
      </c>
      <c r="I12" s="172">
        <f t="shared" si="0"/>
        <v>0</v>
      </c>
    </row>
    <row r="13" spans="2:37" outlineLevel="1" x14ac:dyDescent="0.35">
      <c r="B13" s="237" t="s">
        <v>76</v>
      </c>
      <c r="C13" s="90" t="s">
        <v>205</v>
      </c>
      <c r="D13" s="188">
        <f t="shared" ref="D13" si="1">D40+D67+D94+D121+D148+D175+D229+D202</f>
        <v>5270155.8249178277</v>
      </c>
      <c r="E13" s="188">
        <f t="shared" si="0"/>
        <v>2950592.8195035402</v>
      </c>
      <c r="F13" s="188">
        <f t="shared" si="0"/>
        <v>2157074.7114589293</v>
      </c>
      <c r="G13" s="188">
        <f t="shared" si="0"/>
        <v>1303507.0779909519</v>
      </c>
      <c r="H13" s="188">
        <f t="shared" si="0"/>
        <v>1471778.1269184921</v>
      </c>
      <c r="I13" s="172">
        <f t="shared" si="0"/>
        <v>13153108.56078974</v>
      </c>
    </row>
    <row r="14" spans="2:37" outlineLevel="1" x14ac:dyDescent="0.35">
      <c r="B14" s="237" t="s">
        <v>77</v>
      </c>
      <c r="C14" s="90" t="s">
        <v>205</v>
      </c>
      <c r="D14" s="188">
        <f t="shared" ref="D14" si="2">D41+D68+D95+D122+D149+D176+D230+D203</f>
        <v>0</v>
      </c>
      <c r="E14" s="188">
        <f t="shared" si="0"/>
        <v>0</v>
      </c>
      <c r="F14" s="188">
        <f t="shared" si="0"/>
        <v>0</v>
      </c>
      <c r="G14" s="188">
        <f t="shared" si="0"/>
        <v>0</v>
      </c>
      <c r="H14" s="188">
        <f t="shared" si="0"/>
        <v>0</v>
      </c>
      <c r="I14" s="172">
        <f t="shared" si="0"/>
        <v>0</v>
      </c>
    </row>
    <row r="15" spans="2:37" outlineLevel="1" x14ac:dyDescent="0.35">
      <c r="B15" s="237" t="s">
        <v>78</v>
      </c>
      <c r="C15" s="90" t="s">
        <v>205</v>
      </c>
      <c r="D15" s="188">
        <f t="shared" ref="D15" si="3">D42+D69+D96+D123+D150+D177+D231+D204</f>
        <v>0</v>
      </c>
      <c r="E15" s="188">
        <f t="shared" si="0"/>
        <v>0</v>
      </c>
      <c r="F15" s="188">
        <f t="shared" si="0"/>
        <v>0</v>
      </c>
      <c r="G15" s="188">
        <f t="shared" si="0"/>
        <v>0</v>
      </c>
      <c r="H15" s="188">
        <f t="shared" si="0"/>
        <v>0</v>
      </c>
      <c r="I15" s="172">
        <f t="shared" si="0"/>
        <v>0</v>
      </c>
    </row>
    <row r="16" spans="2:37" outlineLevel="1" x14ac:dyDescent="0.35">
      <c r="B16" s="236" t="s">
        <v>80</v>
      </c>
      <c r="C16" s="90" t="s">
        <v>205</v>
      </c>
      <c r="D16" s="188">
        <f t="shared" ref="D16" si="4">D43+D70+D97+D124+D151+D178+D232+D205</f>
        <v>0</v>
      </c>
      <c r="E16" s="188">
        <f t="shared" si="0"/>
        <v>0</v>
      </c>
      <c r="F16" s="188">
        <f t="shared" si="0"/>
        <v>0</v>
      </c>
      <c r="G16" s="188">
        <f t="shared" si="0"/>
        <v>0</v>
      </c>
      <c r="H16" s="188">
        <f t="shared" si="0"/>
        <v>0</v>
      </c>
      <c r="I16" s="172">
        <f t="shared" si="0"/>
        <v>0</v>
      </c>
    </row>
    <row r="17" spans="2:9" outlineLevel="1" x14ac:dyDescent="0.35">
      <c r="B17" s="237" t="s">
        <v>81</v>
      </c>
      <c r="C17" s="90" t="s">
        <v>205</v>
      </c>
      <c r="D17" s="188">
        <f t="shared" ref="D17" si="5">D44+D71+D98+D125+D152+D179+D233+D206</f>
        <v>1533687.394098673</v>
      </c>
      <c r="E17" s="188">
        <f t="shared" si="0"/>
        <v>1102249.0236013732</v>
      </c>
      <c r="F17" s="188">
        <f t="shared" si="0"/>
        <v>900921.13153136265</v>
      </c>
      <c r="G17" s="188">
        <f t="shared" si="0"/>
        <v>132858.76199580112</v>
      </c>
      <c r="H17" s="188">
        <f t="shared" si="0"/>
        <v>108523.00893131022</v>
      </c>
      <c r="I17" s="172">
        <f t="shared" si="0"/>
        <v>3778239.3201585198</v>
      </c>
    </row>
    <row r="18" spans="2:9" outlineLevel="1" x14ac:dyDescent="0.35">
      <c r="B18" s="236" t="s">
        <v>82</v>
      </c>
      <c r="C18" s="90" t="s">
        <v>205</v>
      </c>
      <c r="D18" s="188">
        <f t="shared" ref="D18" si="6">D45+D72+D99+D126+D153+D180+D234+D207</f>
        <v>0</v>
      </c>
      <c r="E18" s="188">
        <f t="shared" si="0"/>
        <v>0</v>
      </c>
      <c r="F18" s="188">
        <f t="shared" si="0"/>
        <v>0</v>
      </c>
      <c r="G18" s="188">
        <f t="shared" si="0"/>
        <v>0</v>
      </c>
      <c r="H18" s="188">
        <f t="shared" si="0"/>
        <v>0</v>
      </c>
      <c r="I18" s="172">
        <f t="shared" si="0"/>
        <v>0</v>
      </c>
    </row>
    <row r="19" spans="2:9" outlineLevel="1" x14ac:dyDescent="0.35">
      <c r="B19" s="237" t="s">
        <v>83</v>
      </c>
      <c r="C19" s="90" t="s">
        <v>205</v>
      </c>
      <c r="D19" s="188">
        <f t="shared" ref="D19" si="7">D46+D73+D100+D127+D154+D181+D235+D208</f>
        <v>5677021.1830574283</v>
      </c>
      <c r="E19" s="188">
        <f t="shared" si="0"/>
        <v>199704.87158409637</v>
      </c>
      <c r="F19" s="188">
        <f t="shared" si="0"/>
        <v>265096.98625590914</v>
      </c>
      <c r="G19" s="188">
        <f t="shared" si="0"/>
        <v>138027.09916501091</v>
      </c>
      <c r="H19" s="188">
        <f t="shared" si="0"/>
        <v>155005.58144679983</v>
      </c>
      <c r="I19" s="172">
        <f t="shared" si="0"/>
        <v>6434855.7215092443</v>
      </c>
    </row>
    <row r="20" spans="2:9" outlineLevel="1" x14ac:dyDescent="0.35">
      <c r="B20" s="237" t="s">
        <v>84</v>
      </c>
      <c r="C20" s="90" t="s">
        <v>205</v>
      </c>
      <c r="D20" s="188">
        <f t="shared" ref="D20" si="8">D47+D74+D101+D128+D155+D182+D236+D209</f>
        <v>0</v>
      </c>
      <c r="E20" s="188">
        <f t="shared" si="0"/>
        <v>0</v>
      </c>
      <c r="F20" s="188">
        <f t="shared" si="0"/>
        <v>0</v>
      </c>
      <c r="G20" s="188">
        <f t="shared" si="0"/>
        <v>0</v>
      </c>
      <c r="H20" s="188">
        <f t="shared" si="0"/>
        <v>0</v>
      </c>
      <c r="I20" s="172">
        <f t="shared" si="0"/>
        <v>0</v>
      </c>
    </row>
    <row r="21" spans="2:9" outlineLevel="1" x14ac:dyDescent="0.35">
      <c r="B21" s="237" t="s">
        <v>85</v>
      </c>
      <c r="C21" s="90" t="s">
        <v>205</v>
      </c>
      <c r="D21" s="188">
        <f t="shared" ref="D21" si="9">D48+D75+D102+D129+D156+D183+D237+D210</f>
        <v>0</v>
      </c>
      <c r="E21" s="188">
        <f t="shared" si="0"/>
        <v>0</v>
      </c>
      <c r="F21" s="188">
        <f t="shared" si="0"/>
        <v>0</v>
      </c>
      <c r="G21" s="188">
        <f t="shared" si="0"/>
        <v>0</v>
      </c>
      <c r="H21" s="188">
        <f t="shared" si="0"/>
        <v>0</v>
      </c>
      <c r="I21" s="172">
        <f t="shared" si="0"/>
        <v>0</v>
      </c>
    </row>
    <row r="22" spans="2:9" outlineLevel="1" x14ac:dyDescent="0.35">
      <c r="B22" s="236" t="s">
        <v>86</v>
      </c>
      <c r="C22" s="90" t="s">
        <v>205</v>
      </c>
      <c r="D22" s="188">
        <f t="shared" ref="D22" si="10">D49+D76+D103+D130+D157+D184+D238+D211</f>
        <v>0</v>
      </c>
      <c r="E22" s="188">
        <f t="shared" ref="E22:I31" si="11">E49+E76+E103+E130+E157+E184+E238+E211</f>
        <v>0</v>
      </c>
      <c r="F22" s="188">
        <f t="shared" si="11"/>
        <v>0</v>
      </c>
      <c r="G22" s="188">
        <f t="shared" si="11"/>
        <v>0</v>
      </c>
      <c r="H22" s="188">
        <f t="shared" si="11"/>
        <v>0</v>
      </c>
      <c r="I22" s="172">
        <f t="shared" si="11"/>
        <v>0</v>
      </c>
    </row>
    <row r="23" spans="2:9" outlineLevel="1" x14ac:dyDescent="0.35">
      <c r="B23" s="237" t="s">
        <v>87</v>
      </c>
      <c r="C23" s="90" t="s">
        <v>205</v>
      </c>
      <c r="D23" s="188">
        <f t="shared" ref="D23" si="12">D50+D77+D104+D131+D158+D185+D239+D212</f>
        <v>0</v>
      </c>
      <c r="E23" s="188">
        <f t="shared" si="11"/>
        <v>0</v>
      </c>
      <c r="F23" s="188">
        <f t="shared" si="11"/>
        <v>0</v>
      </c>
      <c r="G23" s="188">
        <f t="shared" si="11"/>
        <v>0</v>
      </c>
      <c r="H23" s="188">
        <f t="shared" si="11"/>
        <v>2498733.7497505299</v>
      </c>
      <c r="I23" s="172">
        <f t="shared" si="11"/>
        <v>2498733.7497505299</v>
      </c>
    </row>
    <row r="24" spans="2:9" outlineLevel="1" x14ac:dyDescent="0.35">
      <c r="B24" s="237" t="s">
        <v>88</v>
      </c>
      <c r="C24" s="90" t="s">
        <v>205</v>
      </c>
      <c r="D24" s="188">
        <f t="shared" ref="D24" si="13">D51+D78+D105+D132+D159+D186+D240+D213</f>
        <v>0</v>
      </c>
      <c r="E24" s="188">
        <f t="shared" si="11"/>
        <v>0</v>
      </c>
      <c r="F24" s="188">
        <f t="shared" si="11"/>
        <v>0</v>
      </c>
      <c r="G24" s="188">
        <f t="shared" si="11"/>
        <v>0</v>
      </c>
      <c r="H24" s="188">
        <f t="shared" si="11"/>
        <v>0</v>
      </c>
      <c r="I24" s="172">
        <f t="shared" si="11"/>
        <v>0</v>
      </c>
    </row>
    <row r="25" spans="2:9" outlineLevel="1" x14ac:dyDescent="0.35">
      <c r="B25" s="236" t="s">
        <v>89</v>
      </c>
      <c r="C25" s="90" t="s">
        <v>205</v>
      </c>
      <c r="D25" s="188">
        <f t="shared" ref="D25" si="14">D52+D79+D106+D133+D160+D187+D241+D214</f>
        <v>0</v>
      </c>
      <c r="E25" s="188">
        <f t="shared" si="11"/>
        <v>0</v>
      </c>
      <c r="F25" s="188">
        <f t="shared" si="11"/>
        <v>0</v>
      </c>
      <c r="G25" s="188">
        <f t="shared" si="11"/>
        <v>0</v>
      </c>
      <c r="H25" s="188">
        <f t="shared" si="11"/>
        <v>0</v>
      </c>
      <c r="I25" s="172">
        <f t="shared" si="11"/>
        <v>0</v>
      </c>
    </row>
    <row r="26" spans="2:9" outlineLevel="1" x14ac:dyDescent="0.35">
      <c r="B26" s="237" t="s">
        <v>90</v>
      </c>
      <c r="C26" s="90" t="s">
        <v>205</v>
      </c>
      <c r="D26" s="188">
        <f t="shared" ref="D26" si="15">D53+D80+D107+D134+D161+D188+D242+D215</f>
        <v>650195.27888954966</v>
      </c>
      <c r="E26" s="188">
        <f t="shared" si="11"/>
        <v>8695181.1210298948</v>
      </c>
      <c r="F26" s="188">
        <f t="shared" si="11"/>
        <v>1356307.3132527405</v>
      </c>
      <c r="G26" s="188">
        <f t="shared" si="11"/>
        <v>298003.89735358511</v>
      </c>
      <c r="H26" s="188">
        <f t="shared" si="11"/>
        <v>73385.863547562214</v>
      </c>
      <c r="I26" s="172">
        <f t="shared" si="11"/>
        <v>11073073.474073332</v>
      </c>
    </row>
    <row r="27" spans="2:9" outlineLevel="1" x14ac:dyDescent="0.35">
      <c r="B27" s="236" t="s">
        <v>92</v>
      </c>
      <c r="C27" s="90" t="s">
        <v>205</v>
      </c>
      <c r="D27" s="188">
        <f t="shared" ref="D27" si="16">D54+D81+D108+D135+D162+D189+D243+D216</f>
        <v>0</v>
      </c>
      <c r="E27" s="188">
        <f t="shared" si="11"/>
        <v>0</v>
      </c>
      <c r="F27" s="188">
        <f t="shared" si="11"/>
        <v>0</v>
      </c>
      <c r="G27" s="188">
        <f t="shared" si="11"/>
        <v>0</v>
      </c>
      <c r="H27" s="188">
        <f t="shared" si="11"/>
        <v>0</v>
      </c>
      <c r="I27" s="172">
        <f t="shared" si="11"/>
        <v>0</v>
      </c>
    </row>
    <row r="28" spans="2:9" outlineLevel="1" x14ac:dyDescent="0.35">
      <c r="B28" s="237" t="s">
        <v>93</v>
      </c>
      <c r="C28" s="90" t="s">
        <v>205</v>
      </c>
      <c r="D28" s="188">
        <f t="shared" ref="D28" si="17">D55+D82+D109+D136+D163+D190+D244+D217</f>
        <v>0</v>
      </c>
      <c r="E28" s="188">
        <f t="shared" si="11"/>
        <v>0</v>
      </c>
      <c r="F28" s="188">
        <f t="shared" si="11"/>
        <v>0</v>
      </c>
      <c r="G28" s="188">
        <f t="shared" si="11"/>
        <v>0</v>
      </c>
      <c r="H28" s="188">
        <f t="shared" si="11"/>
        <v>0</v>
      </c>
      <c r="I28" s="172">
        <f t="shared" si="11"/>
        <v>0</v>
      </c>
    </row>
    <row r="29" spans="2:9" outlineLevel="1" x14ac:dyDescent="0.35">
      <c r="B29" s="237" t="s">
        <v>94</v>
      </c>
      <c r="C29" s="90" t="s">
        <v>205</v>
      </c>
      <c r="D29" s="188">
        <f t="shared" ref="D29" si="18">D56+D83+D110+D137+D164+D191+D245+D218</f>
        <v>0</v>
      </c>
      <c r="E29" s="188">
        <f t="shared" si="11"/>
        <v>0</v>
      </c>
      <c r="F29" s="188">
        <f t="shared" si="11"/>
        <v>0</v>
      </c>
      <c r="G29" s="188">
        <f t="shared" si="11"/>
        <v>0</v>
      </c>
      <c r="H29" s="188">
        <f t="shared" si="11"/>
        <v>0</v>
      </c>
      <c r="I29" s="172">
        <f t="shared" si="11"/>
        <v>0</v>
      </c>
    </row>
    <row r="30" spans="2:9" outlineLevel="1" x14ac:dyDescent="0.35">
      <c r="B30" s="237" t="s">
        <v>95</v>
      </c>
      <c r="C30" s="90" t="s">
        <v>205</v>
      </c>
      <c r="D30" s="188">
        <f t="shared" ref="D30" si="19">D57+D84+D111+D138+D165+D192+D246+D219</f>
        <v>0</v>
      </c>
      <c r="E30" s="188">
        <f t="shared" si="11"/>
        <v>6189381.8857961437</v>
      </c>
      <c r="F30" s="188">
        <f t="shared" si="11"/>
        <v>113005.28367901877</v>
      </c>
      <c r="G30" s="188">
        <f t="shared" si="11"/>
        <v>3298557.5849383296</v>
      </c>
      <c r="H30" s="188">
        <f t="shared" si="11"/>
        <v>4308197.3927888721</v>
      </c>
      <c r="I30" s="172">
        <f t="shared" si="11"/>
        <v>13909142.147202363</v>
      </c>
    </row>
    <row r="31" spans="2:9" outlineLevel="1" x14ac:dyDescent="0.35">
      <c r="B31" s="237" t="s">
        <v>96</v>
      </c>
      <c r="C31" s="90" t="s">
        <v>205</v>
      </c>
      <c r="D31" s="188">
        <f t="shared" ref="D31" si="20">D58+D85+D112+D139+D166+D193+D247+D220</f>
        <v>0</v>
      </c>
      <c r="E31" s="188">
        <f t="shared" si="11"/>
        <v>0</v>
      </c>
      <c r="F31" s="188">
        <f t="shared" si="11"/>
        <v>0</v>
      </c>
      <c r="G31" s="188">
        <f t="shared" si="11"/>
        <v>0</v>
      </c>
      <c r="H31" s="188">
        <f t="shared" si="11"/>
        <v>0</v>
      </c>
      <c r="I31" s="172">
        <f t="shared" si="11"/>
        <v>0</v>
      </c>
    </row>
    <row r="32" spans="2:9" outlineLevel="1" x14ac:dyDescent="0.35">
      <c r="B32" s="236" t="s">
        <v>97</v>
      </c>
      <c r="C32" s="90" t="s">
        <v>205</v>
      </c>
      <c r="D32" s="188">
        <f t="shared" ref="D32" si="21">D59+D86+D113+D140+D167+D194+D248+D221</f>
        <v>0</v>
      </c>
      <c r="E32" s="188">
        <f t="shared" ref="E32:I33" si="22">E59+E86+E113+E140+E167+E194+E248+E221</f>
        <v>0</v>
      </c>
      <c r="F32" s="188">
        <f t="shared" si="22"/>
        <v>0</v>
      </c>
      <c r="G32" s="188">
        <f t="shared" si="22"/>
        <v>0</v>
      </c>
      <c r="H32" s="188">
        <f t="shared" si="22"/>
        <v>0</v>
      </c>
      <c r="I32" s="172">
        <f t="shared" si="22"/>
        <v>0</v>
      </c>
    </row>
    <row r="33" spans="2:37" outlineLevel="1" x14ac:dyDescent="0.35">
      <c r="B33" s="237" t="s">
        <v>98</v>
      </c>
      <c r="C33" s="90" t="s">
        <v>205</v>
      </c>
      <c r="D33" s="188">
        <f t="shared" ref="D33" si="23">D60+D87+D114+D141+D168+D195+D249+D222</f>
        <v>1236198.8874987217</v>
      </c>
      <c r="E33" s="188">
        <f t="shared" si="22"/>
        <v>1185808.3030912518</v>
      </c>
      <c r="F33" s="188">
        <f t="shared" si="22"/>
        <v>1821689.9410192403</v>
      </c>
      <c r="G33" s="188">
        <f t="shared" si="22"/>
        <v>271798.44435220124</v>
      </c>
      <c r="H33" s="188">
        <f t="shared" si="22"/>
        <v>156561.36783683291</v>
      </c>
      <c r="I33" s="172">
        <f t="shared" si="22"/>
        <v>4672056.9437982477</v>
      </c>
    </row>
    <row r="34" spans="2:37" outlineLevel="1" x14ac:dyDescent="0.35">
      <c r="B34" s="50" t="s">
        <v>107</v>
      </c>
      <c r="C34" s="90" t="s">
        <v>205</v>
      </c>
      <c r="D34" s="189">
        <f t="shared" ref="D34:I34" si="24">SUM(D12:D33)</f>
        <v>14367258.5684622</v>
      </c>
      <c r="E34" s="189">
        <f t="shared" si="24"/>
        <v>20322918.024606299</v>
      </c>
      <c r="F34" s="189">
        <f t="shared" si="24"/>
        <v>6614095.3671972007</v>
      </c>
      <c r="G34" s="189">
        <f t="shared" si="24"/>
        <v>5442752.8657958796</v>
      </c>
      <c r="H34" s="189">
        <f t="shared" si="24"/>
        <v>8772185.0912204012</v>
      </c>
      <c r="I34" s="189">
        <f t="shared" si="24"/>
        <v>55519209.917281985</v>
      </c>
      <c r="J34" s="261"/>
    </row>
    <row r="35" spans="2:37" x14ac:dyDescent="0.35">
      <c r="D35" s="39">
        <f>SUM(D28:D31)+SUM(D23:D24)+D26+SUM(D20:D21)</f>
        <v>650195.27888954966</v>
      </c>
      <c r="E35" s="39">
        <f t="shared" ref="E35:H35" si="25">SUM(E28:E31)+SUM(E23:E24)+E26+SUM(E20:E21)</f>
        <v>14884563.006826039</v>
      </c>
      <c r="F35" s="39">
        <f t="shared" si="25"/>
        <v>1469312.5969317593</v>
      </c>
      <c r="G35" s="39">
        <f t="shared" si="25"/>
        <v>3596561.4822919145</v>
      </c>
      <c r="H35" s="39">
        <f t="shared" si="25"/>
        <v>6880317.0060869651</v>
      </c>
      <c r="I35" s="39">
        <f>SUM(I28:I31)+SUM(I23:I24)+I26+SUM(I20:I21)</f>
        <v>27480949.371026225</v>
      </c>
    </row>
    <row r="36" spans="2:37" ht="15.5" x14ac:dyDescent="0.35">
      <c r="B36" s="296" t="s">
        <v>130</v>
      </c>
      <c r="C36" s="296"/>
      <c r="D36" s="296"/>
      <c r="E36" s="296"/>
      <c r="F36" s="296"/>
      <c r="G36" s="296"/>
      <c r="H36" s="296"/>
      <c r="I36" s="296"/>
    </row>
    <row r="37" spans="2:37" ht="5.5" customHeight="1" outlineLevel="1" x14ac:dyDescent="0.35">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2:37" outlineLevel="1" x14ac:dyDescent="0.35">
      <c r="B38" s="79"/>
      <c r="C38" s="63" t="s">
        <v>105</v>
      </c>
      <c r="D38" s="83">
        <f>$C$3</f>
        <v>2024</v>
      </c>
      <c r="E38" s="83">
        <f>$C$3+1</f>
        <v>2025</v>
      </c>
      <c r="F38" s="83">
        <f>$C$3+2</f>
        <v>2026</v>
      </c>
      <c r="G38" s="83">
        <f>$C$3+3</f>
        <v>2027</v>
      </c>
      <c r="H38" s="83">
        <f>$C$3+4</f>
        <v>2028</v>
      </c>
      <c r="I38" s="82" t="str">
        <f xml:space="preserve"> D38&amp;" - "&amp;H38</f>
        <v>2024 - 2028</v>
      </c>
    </row>
    <row r="39" spans="2:37" outlineLevel="1" x14ac:dyDescent="0.35">
      <c r="B39" s="236" t="s">
        <v>75</v>
      </c>
      <c r="C39" s="90" t="s">
        <v>205</v>
      </c>
      <c r="D39" s="188">
        <f>'Παραδοχές μοναδιαίου κόστους'!E12*'Ανάπτυξη δικτύου'!U14</f>
        <v>0</v>
      </c>
      <c r="E39" s="188">
        <f>'Παραδοχές μοναδιαίου κόστους'!F12*'Ανάπτυξη δικτύου'!X14</f>
        <v>0</v>
      </c>
      <c r="F39" s="188">
        <f>'Παραδοχές μοναδιαίου κόστους'!G12*'Ανάπτυξη δικτύου'!AA14</f>
        <v>0</v>
      </c>
      <c r="G39" s="188">
        <f>'Παραδοχές μοναδιαίου κόστους'!H12*'Ανάπτυξη δικτύου'!AD14</f>
        <v>0</v>
      </c>
      <c r="H39" s="188">
        <f>'Παραδοχές μοναδιαίου κόστους'!I12*'Ανάπτυξη δικτύου'!AG14</f>
        <v>0</v>
      </c>
      <c r="I39" s="172">
        <f>D39+E39+F39+G39+H39</f>
        <v>0</v>
      </c>
    </row>
    <row r="40" spans="2:37" outlineLevel="1" x14ac:dyDescent="0.35">
      <c r="B40" s="237" t="s">
        <v>76</v>
      </c>
      <c r="C40" s="90" t="s">
        <v>205</v>
      </c>
      <c r="D40" s="188">
        <f>'Παραδοχές μοναδιαίου κόστους'!E13*'Ανάπτυξη δικτύου'!U15</f>
        <v>2445562.0834625503</v>
      </c>
      <c r="E40" s="188">
        <f>'Παραδοχές μοναδιαίου κόστους'!F13*'Ανάπτυξη δικτύου'!X15</f>
        <v>0</v>
      </c>
      <c r="F40" s="188">
        <f>'Παραδοχές μοναδιαίου κόστους'!G13*'Ανάπτυξη δικτύου'!AA15</f>
        <v>0</v>
      </c>
      <c r="G40" s="188">
        <f>'Παραδοχές μοναδιαίου κόστους'!H13*'Ανάπτυξη δικτύου'!AD15</f>
        <v>0</v>
      </c>
      <c r="H40" s="188">
        <f>'Παραδοχές μοναδιαίου κόστους'!I13*'Ανάπτυξη δικτύου'!AG15</f>
        <v>0</v>
      </c>
      <c r="I40" s="172">
        <f t="shared" ref="I40:I60" si="26">D40+E40+F40+G40+H40</f>
        <v>2445562.0834625503</v>
      </c>
    </row>
    <row r="41" spans="2:37" outlineLevel="1" x14ac:dyDescent="0.35">
      <c r="B41" s="237" t="s">
        <v>77</v>
      </c>
      <c r="C41" s="90" t="s">
        <v>205</v>
      </c>
      <c r="D41" s="188">
        <f>'Παραδοχές μοναδιαίου κόστους'!E14*'Ανάπτυξη δικτύου'!U16</f>
        <v>0</v>
      </c>
      <c r="E41" s="188">
        <f>'Παραδοχές μοναδιαίου κόστους'!F14*'Ανάπτυξη δικτύου'!X16</f>
        <v>0</v>
      </c>
      <c r="F41" s="188">
        <f>'Παραδοχές μοναδιαίου κόστους'!G14*'Ανάπτυξη δικτύου'!AA16</f>
        <v>0</v>
      </c>
      <c r="G41" s="188">
        <f>'Παραδοχές μοναδιαίου κόστους'!H14*'Ανάπτυξη δικτύου'!AD16</f>
        <v>0</v>
      </c>
      <c r="H41" s="188">
        <f>'Παραδοχές μοναδιαίου κόστους'!I14*'Ανάπτυξη δικτύου'!AG16</f>
        <v>0</v>
      </c>
      <c r="I41" s="172">
        <f t="shared" si="26"/>
        <v>0</v>
      </c>
    </row>
    <row r="42" spans="2:37" outlineLevel="1" x14ac:dyDescent="0.35">
      <c r="B42" s="237" t="s">
        <v>78</v>
      </c>
      <c r="C42" s="90" t="s">
        <v>205</v>
      </c>
      <c r="D42" s="188">
        <f>'Παραδοχές μοναδιαίου κόστους'!E15*'Ανάπτυξη δικτύου'!U17</f>
        <v>0</v>
      </c>
      <c r="E42" s="188">
        <f>'Παραδοχές μοναδιαίου κόστους'!F15*'Ανάπτυξη δικτύου'!X17</f>
        <v>0</v>
      </c>
      <c r="F42" s="188">
        <f>'Παραδοχές μοναδιαίου κόστους'!G15*'Ανάπτυξη δικτύου'!AA17</f>
        <v>0</v>
      </c>
      <c r="G42" s="188">
        <f>'Παραδοχές μοναδιαίου κόστους'!H15*'Ανάπτυξη δικτύου'!AD17</f>
        <v>0</v>
      </c>
      <c r="H42" s="188">
        <f>'Παραδοχές μοναδιαίου κόστους'!I15*'Ανάπτυξη δικτύου'!AG17</f>
        <v>0</v>
      </c>
      <c r="I42" s="172">
        <f t="shared" si="26"/>
        <v>0</v>
      </c>
    </row>
    <row r="43" spans="2:37" outlineLevel="1" x14ac:dyDescent="0.35">
      <c r="B43" s="236" t="s">
        <v>80</v>
      </c>
      <c r="C43" s="90" t="s">
        <v>205</v>
      </c>
      <c r="D43" s="188">
        <f>'Παραδοχές μοναδιαίου κόστους'!E16*'Ανάπτυξη δικτύου'!U18</f>
        <v>0</v>
      </c>
      <c r="E43" s="188">
        <f>'Παραδοχές μοναδιαίου κόστους'!F16*'Ανάπτυξη δικτύου'!X18</f>
        <v>0</v>
      </c>
      <c r="F43" s="188">
        <f>'Παραδοχές μοναδιαίου κόστους'!G16*'Ανάπτυξη δικτύου'!AA18</f>
        <v>0</v>
      </c>
      <c r="G43" s="188">
        <f>'Παραδοχές μοναδιαίου κόστους'!H16*'Ανάπτυξη δικτύου'!AD18</f>
        <v>0</v>
      </c>
      <c r="H43" s="188">
        <f>'Παραδοχές μοναδιαίου κόστους'!I16*'Ανάπτυξη δικτύου'!AG18</f>
        <v>0</v>
      </c>
      <c r="I43" s="172">
        <f t="shared" si="26"/>
        <v>0</v>
      </c>
    </row>
    <row r="44" spans="2:37" outlineLevel="1" x14ac:dyDescent="0.35">
      <c r="B44" s="237" t="s">
        <v>81</v>
      </c>
      <c r="C44" s="90" t="s">
        <v>205</v>
      </c>
      <c r="D44" s="188">
        <f>'Παραδοχές μοναδιαίου κόστους'!E17*'Ανάπτυξη δικτύου'!U19</f>
        <v>134523.16114956202</v>
      </c>
      <c r="E44" s="188">
        <f>'Παραδοχές μοναδιαίου κόστους'!F17*'Ανάπτυξη δικτύου'!X19</f>
        <v>0</v>
      </c>
      <c r="F44" s="188">
        <f>'Παραδοχές μοναδιαίου κόστους'!G17*'Ανάπτυξη δικτύου'!AA19</f>
        <v>0</v>
      </c>
      <c r="G44" s="188">
        <f>'Παραδοχές μοναδιαίου κόστους'!H17*'Ανάπτυξη δικτύου'!AD19</f>
        <v>0</v>
      </c>
      <c r="H44" s="188">
        <f>'Παραδοχές μοναδιαίου κόστους'!I17*'Ανάπτυξη δικτύου'!AG19</f>
        <v>0</v>
      </c>
      <c r="I44" s="172">
        <f t="shared" si="26"/>
        <v>134523.16114956202</v>
      </c>
    </row>
    <row r="45" spans="2:37" outlineLevel="1" x14ac:dyDescent="0.35">
      <c r="B45" s="236" t="s">
        <v>82</v>
      </c>
      <c r="C45" s="90" t="s">
        <v>205</v>
      </c>
      <c r="D45" s="188">
        <f>'Παραδοχές μοναδιαίου κόστους'!E18*'Ανάπτυξη δικτύου'!U20</f>
        <v>0</v>
      </c>
      <c r="E45" s="188">
        <f>'Παραδοχές μοναδιαίου κόστους'!F18*'Ανάπτυξη δικτύου'!X20</f>
        <v>0</v>
      </c>
      <c r="F45" s="188">
        <f>'Παραδοχές μοναδιαίου κόστους'!G18*'Ανάπτυξη δικτύου'!AA20</f>
        <v>0</v>
      </c>
      <c r="G45" s="188">
        <f>'Παραδοχές μοναδιαίου κόστους'!H18*'Ανάπτυξη δικτύου'!AD20</f>
        <v>0</v>
      </c>
      <c r="H45" s="188">
        <f>'Παραδοχές μοναδιαίου κόστους'!I18*'Ανάπτυξη δικτύου'!AG20</f>
        <v>0</v>
      </c>
      <c r="I45" s="172">
        <f t="shared" si="26"/>
        <v>0</v>
      </c>
    </row>
    <row r="46" spans="2:37" outlineLevel="1" x14ac:dyDescent="0.35">
      <c r="B46" s="237" t="s">
        <v>83</v>
      </c>
      <c r="C46" s="90" t="s">
        <v>205</v>
      </c>
      <c r="D46" s="188">
        <f>'Παραδοχές μοναδιαίου κόστους'!E19*'Ανάπτυξη δικτύου'!U21</f>
        <v>0</v>
      </c>
      <c r="E46" s="188">
        <f>'Παραδοχές μοναδιαίου κόστους'!F19*'Ανάπτυξη δικτύου'!X21</f>
        <v>0</v>
      </c>
      <c r="F46" s="188">
        <f>'Παραδοχές μοναδιαίου κόστους'!G19*'Ανάπτυξη δικτύου'!AA21</f>
        <v>0</v>
      </c>
      <c r="G46" s="188">
        <f>'Παραδοχές μοναδιαίου κόστους'!H19*'Ανάπτυξη δικτύου'!AD21</f>
        <v>0</v>
      </c>
      <c r="H46" s="188">
        <f>'Παραδοχές μοναδιαίου κόστους'!I19*'Ανάπτυξη δικτύου'!AG21</f>
        <v>0</v>
      </c>
      <c r="I46" s="172">
        <f t="shared" si="26"/>
        <v>0</v>
      </c>
    </row>
    <row r="47" spans="2:37" outlineLevel="1" x14ac:dyDescent="0.35">
      <c r="B47" s="237" t="s">
        <v>84</v>
      </c>
      <c r="C47" s="90" t="s">
        <v>205</v>
      </c>
      <c r="D47" s="188">
        <f>'Παραδοχές μοναδιαίου κόστους'!E20*'Ανάπτυξη δικτύου'!U22</f>
        <v>0</v>
      </c>
      <c r="E47" s="188">
        <f>'Παραδοχές μοναδιαίου κόστους'!F20*'Ανάπτυξη δικτύου'!X22</f>
        <v>0</v>
      </c>
      <c r="F47" s="188">
        <f>'Παραδοχές μοναδιαίου κόστους'!G20*'Ανάπτυξη δικτύου'!AA22</f>
        <v>0</v>
      </c>
      <c r="G47" s="188">
        <f>'Παραδοχές μοναδιαίου κόστους'!H20*'Ανάπτυξη δικτύου'!AD22</f>
        <v>0</v>
      </c>
      <c r="H47" s="188">
        <f>'Παραδοχές μοναδιαίου κόστους'!I20*'Ανάπτυξη δικτύου'!AG22</f>
        <v>0</v>
      </c>
      <c r="I47" s="172">
        <f t="shared" si="26"/>
        <v>0</v>
      </c>
    </row>
    <row r="48" spans="2:37" outlineLevel="1" x14ac:dyDescent="0.35">
      <c r="B48" s="237" t="s">
        <v>85</v>
      </c>
      <c r="C48" s="90" t="s">
        <v>205</v>
      </c>
      <c r="D48" s="188">
        <f>'Παραδοχές μοναδιαίου κόστους'!E21*'Ανάπτυξη δικτύου'!U23</f>
        <v>0</v>
      </c>
      <c r="E48" s="188">
        <f>'Παραδοχές μοναδιαίου κόστους'!F21*'Ανάπτυξη δικτύου'!X23</f>
        <v>0</v>
      </c>
      <c r="F48" s="188">
        <f>'Παραδοχές μοναδιαίου κόστους'!G21*'Ανάπτυξη δικτύου'!AA23</f>
        <v>0</v>
      </c>
      <c r="G48" s="188">
        <f>'Παραδοχές μοναδιαίου κόστους'!H21*'Ανάπτυξη δικτύου'!AD23</f>
        <v>0</v>
      </c>
      <c r="H48" s="188">
        <f>'Παραδοχές μοναδιαίου κόστους'!I21*'Ανάπτυξη δικτύου'!AG23</f>
        <v>0</v>
      </c>
      <c r="I48" s="172">
        <f t="shared" si="26"/>
        <v>0</v>
      </c>
    </row>
    <row r="49" spans="2:37" outlineLevel="1" x14ac:dyDescent="0.35">
      <c r="B49" s="236" t="s">
        <v>86</v>
      </c>
      <c r="C49" s="90" t="s">
        <v>205</v>
      </c>
      <c r="D49" s="188">
        <f>'Παραδοχές μοναδιαίου κόστους'!E22*'Ανάπτυξη δικτύου'!U24</f>
        <v>0</v>
      </c>
      <c r="E49" s="188">
        <f>'Παραδοχές μοναδιαίου κόστους'!F22*'Ανάπτυξη δικτύου'!X24</f>
        <v>0</v>
      </c>
      <c r="F49" s="188">
        <f>'Παραδοχές μοναδιαίου κόστους'!G22*'Ανάπτυξη δικτύου'!AA24</f>
        <v>0</v>
      </c>
      <c r="G49" s="188">
        <f>'Παραδοχές μοναδιαίου κόστους'!H22*'Ανάπτυξη δικτύου'!AD24</f>
        <v>0</v>
      </c>
      <c r="H49" s="188">
        <f>'Παραδοχές μοναδιαίου κόστους'!I22*'Ανάπτυξη δικτύου'!AG24</f>
        <v>0</v>
      </c>
      <c r="I49" s="172">
        <f t="shared" si="26"/>
        <v>0</v>
      </c>
    </row>
    <row r="50" spans="2:37" outlineLevel="1" x14ac:dyDescent="0.35">
      <c r="B50" s="237" t="s">
        <v>87</v>
      </c>
      <c r="C50" s="90" t="s">
        <v>205</v>
      </c>
      <c r="D50" s="188">
        <f>'Παραδοχές μοναδιαίου κόστους'!E23*'Ανάπτυξη δικτύου'!U25</f>
        <v>0</v>
      </c>
      <c r="E50" s="188">
        <f>'Παραδοχές μοναδιαίου κόστους'!F23*'Ανάπτυξη δικτύου'!X25</f>
        <v>0</v>
      </c>
      <c r="F50" s="188">
        <f>'Παραδοχές μοναδιαίου κόστους'!G23*'Ανάπτυξη δικτύου'!AA25</f>
        <v>0</v>
      </c>
      <c r="G50" s="188">
        <f>'Παραδοχές μοναδιαίου κόστους'!H23*'Ανάπτυξη δικτύου'!AD25</f>
        <v>0</v>
      </c>
      <c r="H50" s="188">
        <f>'Παραδοχές μοναδιαίου κόστους'!I23*'Ανάπτυξη δικτύου'!AG25</f>
        <v>2498733.7497505299</v>
      </c>
      <c r="I50" s="172">
        <f t="shared" si="26"/>
        <v>2498733.7497505299</v>
      </c>
    </row>
    <row r="51" spans="2:37" outlineLevel="1" x14ac:dyDescent="0.35">
      <c r="B51" s="237" t="s">
        <v>88</v>
      </c>
      <c r="C51" s="90" t="s">
        <v>205</v>
      </c>
      <c r="D51" s="188">
        <f>'Παραδοχές μοναδιαίου κόστους'!E24*'Ανάπτυξη δικτύου'!U26</f>
        <v>0</v>
      </c>
      <c r="E51" s="188">
        <f>'Παραδοχές μοναδιαίου κόστους'!F24*'Ανάπτυξη δικτύου'!X26</f>
        <v>0</v>
      </c>
      <c r="F51" s="188">
        <f>'Παραδοχές μοναδιαίου κόστους'!G24*'Ανάπτυξη δικτύου'!AA26</f>
        <v>0</v>
      </c>
      <c r="G51" s="188">
        <f>'Παραδοχές μοναδιαίου κόστους'!H24*'Ανάπτυξη δικτύου'!AD26</f>
        <v>0</v>
      </c>
      <c r="H51" s="188">
        <f>'Παραδοχές μοναδιαίου κόστους'!I24*'Ανάπτυξη δικτύου'!AG26</f>
        <v>0</v>
      </c>
      <c r="I51" s="172">
        <f t="shared" si="26"/>
        <v>0</v>
      </c>
    </row>
    <row r="52" spans="2:37" outlineLevel="1" x14ac:dyDescent="0.35">
      <c r="B52" s="236" t="s">
        <v>89</v>
      </c>
      <c r="C52" s="90" t="s">
        <v>205</v>
      </c>
      <c r="D52" s="188">
        <f>'Παραδοχές μοναδιαίου κόστους'!E25*'Ανάπτυξη δικτύου'!U27</f>
        <v>0</v>
      </c>
      <c r="E52" s="188">
        <f>'Παραδοχές μοναδιαίου κόστους'!F25*'Ανάπτυξη δικτύου'!X27</f>
        <v>0</v>
      </c>
      <c r="F52" s="188">
        <f>'Παραδοχές μοναδιαίου κόστους'!G25*'Ανάπτυξη δικτύου'!AA27</f>
        <v>0</v>
      </c>
      <c r="G52" s="188">
        <f>'Παραδοχές μοναδιαίου κόστους'!H25*'Ανάπτυξη δικτύου'!AD27</f>
        <v>0</v>
      </c>
      <c r="H52" s="188">
        <f>'Παραδοχές μοναδιαίου κόστους'!I25*'Ανάπτυξη δικτύου'!AG27</f>
        <v>0</v>
      </c>
      <c r="I52" s="172">
        <f t="shared" si="26"/>
        <v>0</v>
      </c>
    </row>
    <row r="53" spans="2:37" outlineLevel="1" x14ac:dyDescent="0.35">
      <c r="B53" s="237" t="s">
        <v>90</v>
      </c>
      <c r="C53" s="90" t="s">
        <v>205</v>
      </c>
      <c r="D53" s="188">
        <f>'Παραδοχές μοναδιαίου κόστους'!E26*'Ανάπτυξη δικτύου'!U28</f>
        <v>650195.27888954966</v>
      </c>
      <c r="E53" s="188">
        <f>'Παραδοχές μοναδιαίου κόστους'!F26*'Ανάπτυξη δικτύου'!X28</f>
        <v>8693756.0592396706</v>
      </c>
      <c r="F53" s="188">
        <f>'Παραδοχές μοναδιαίου κόστους'!G26*'Ανάπτυξη δικτύου'!AA28</f>
        <v>0</v>
      </c>
      <c r="G53" s="188">
        <f>'Παραδοχές μοναδιαίου κόστους'!H26*'Ανάπτυξη δικτύου'!AD28</f>
        <v>0</v>
      </c>
      <c r="H53" s="188">
        <f>'Παραδοχές μοναδιαίου κόστους'!I26*'Ανάπτυξη δικτύου'!AG28</f>
        <v>0</v>
      </c>
      <c r="I53" s="172">
        <f t="shared" si="26"/>
        <v>9343951.3381292205</v>
      </c>
    </row>
    <row r="54" spans="2:37" outlineLevel="1" x14ac:dyDescent="0.35">
      <c r="B54" s="236" t="s">
        <v>92</v>
      </c>
      <c r="C54" s="90" t="s">
        <v>205</v>
      </c>
      <c r="D54" s="188">
        <f>'Παραδοχές μοναδιαίου κόστους'!E27*'Ανάπτυξη δικτύου'!U29</f>
        <v>0</v>
      </c>
      <c r="E54" s="188">
        <f>'Παραδοχές μοναδιαίου κόστους'!F27*'Ανάπτυξη δικτύου'!X29</f>
        <v>0</v>
      </c>
      <c r="F54" s="188">
        <f>'Παραδοχές μοναδιαίου κόστους'!G27*'Ανάπτυξη δικτύου'!AA29</f>
        <v>0</v>
      </c>
      <c r="G54" s="188">
        <f>'Παραδοχές μοναδιαίου κόστους'!H27*'Ανάπτυξη δικτύου'!AD29</f>
        <v>0</v>
      </c>
      <c r="H54" s="188">
        <f>'Παραδοχές μοναδιαίου κόστους'!I27*'Ανάπτυξη δικτύου'!AG29</f>
        <v>0</v>
      </c>
      <c r="I54" s="172">
        <f t="shared" si="26"/>
        <v>0</v>
      </c>
    </row>
    <row r="55" spans="2:37" outlineLevel="1" x14ac:dyDescent="0.35">
      <c r="B55" s="237" t="s">
        <v>93</v>
      </c>
      <c r="C55" s="90" t="s">
        <v>205</v>
      </c>
      <c r="D55" s="188">
        <f>'Παραδοχές μοναδιαίου κόστους'!E28*'Ανάπτυξη δικτύου'!U30</f>
        <v>0</v>
      </c>
      <c r="E55" s="188">
        <f>'Παραδοχές μοναδιαίου κόστους'!F28*'Ανάπτυξη δικτύου'!X30</f>
        <v>0</v>
      </c>
      <c r="F55" s="188">
        <f>'Παραδοχές μοναδιαίου κόστους'!G28*'Ανάπτυξη δικτύου'!AA30</f>
        <v>0</v>
      </c>
      <c r="G55" s="188">
        <f>'Παραδοχές μοναδιαίου κόστους'!H28*'Ανάπτυξη δικτύου'!AD30</f>
        <v>0</v>
      </c>
      <c r="H55" s="188">
        <f>'Παραδοχές μοναδιαίου κόστους'!I28*'Ανάπτυξη δικτύου'!AG30</f>
        <v>0</v>
      </c>
      <c r="I55" s="172">
        <f t="shared" si="26"/>
        <v>0</v>
      </c>
    </row>
    <row r="56" spans="2:37" outlineLevel="1" x14ac:dyDescent="0.35">
      <c r="B56" s="237" t="s">
        <v>94</v>
      </c>
      <c r="C56" s="90" t="s">
        <v>205</v>
      </c>
      <c r="D56" s="188">
        <f>'Παραδοχές μοναδιαίου κόστους'!E29*'Ανάπτυξη δικτύου'!U31</f>
        <v>0</v>
      </c>
      <c r="E56" s="188">
        <f>'Παραδοχές μοναδιαίου κόστους'!F29*'Ανάπτυξη δικτύου'!X31</f>
        <v>0</v>
      </c>
      <c r="F56" s="188">
        <f>'Παραδοχές μοναδιαίου κόστους'!G29*'Ανάπτυξη δικτύου'!AA31</f>
        <v>0</v>
      </c>
      <c r="G56" s="188">
        <f>'Παραδοχές μοναδιαίου κόστους'!H29*'Ανάπτυξη δικτύου'!AD31</f>
        <v>0</v>
      </c>
      <c r="H56" s="188">
        <f>'Παραδοχές μοναδιαίου κόστους'!I29*'Ανάπτυξη δικτύου'!AG31</f>
        <v>0</v>
      </c>
      <c r="I56" s="172">
        <f t="shared" si="26"/>
        <v>0</v>
      </c>
    </row>
    <row r="57" spans="2:37" outlineLevel="1" x14ac:dyDescent="0.35">
      <c r="B57" s="237" t="s">
        <v>95</v>
      </c>
      <c r="C57" s="90" t="s">
        <v>205</v>
      </c>
      <c r="D57" s="188">
        <f>'Παραδοχές μοναδιαίου κόστους'!E30*'Ανάπτυξη δικτύου'!U32</f>
        <v>0</v>
      </c>
      <c r="E57" s="188">
        <f>'Παραδοχές μοναδιαίου κόστους'!F30*'Ανάπτυξη δικτύου'!X32</f>
        <v>6189381.8857961437</v>
      </c>
      <c r="F57" s="188">
        <f>'Παραδοχές μοναδιαίου κόστους'!G30*'Ανάπτυξη δικτύου'!AA32</f>
        <v>0</v>
      </c>
      <c r="G57" s="188">
        <f>'Παραδοχές μοναδιαίου κόστους'!H30*'Ανάπτυξη δικτύου'!AD32</f>
        <v>0</v>
      </c>
      <c r="H57" s="188">
        <f>'Παραδοχές μοναδιαίου κόστους'!I30*'Ανάπτυξη δικτύου'!AG32</f>
        <v>4090696.4525247421</v>
      </c>
      <c r="I57" s="172">
        <f t="shared" si="26"/>
        <v>10280078.338320885</v>
      </c>
    </row>
    <row r="58" spans="2:37" outlineLevel="1" x14ac:dyDescent="0.35">
      <c r="B58" s="237" t="s">
        <v>96</v>
      </c>
      <c r="C58" s="90" t="s">
        <v>205</v>
      </c>
      <c r="D58" s="188">
        <f>'Παραδοχές μοναδιαίου κόστους'!E31*'Ανάπτυξη δικτύου'!U33</f>
        <v>0</v>
      </c>
      <c r="E58" s="188">
        <f>'Παραδοχές μοναδιαίου κόστους'!F31*'Ανάπτυξη δικτύου'!X33</f>
        <v>0</v>
      </c>
      <c r="F58" s="188">
        <f>'Παραδοχές μοναδιαίου κόστους'!G31*'Ανάπτυξη δικτύου'!AA33</f>
        <v>0</v>
      </c>
      <c r="G58" s="188">
        <f>'Παραδοχές μοναδιαίου κόστους'!H31*'Ανάπτυξη δικτύου'!AD33</f>
        <v>0</v>
      </c>
      <c r="H58" s="188">
        <f>'Παραδοχές μοναδιαίου κόστους'!I31*'Ανάπτυξη δικτύου'!AG33</f>
        <v>0</v>
      </c>
      <c r="I58" s="172">
        <f t="shared" si="26"/>
        <v>0</v>
      </c>
    </row>
    <row r="59" spans="2:37" outlineLevel="1" x14ac:dyDescent="0.35">
      <c r="B59" s="236" t="s">
        <v>97</v>
      </c>
      <c r="C59" s="90" t="s">
        <v>205</v>
      </c>
      <c r="D59" s="188">
        <f>'Παραδοχές μοναδιαίου κόστους'!E32*'Ανάπτυξη δικτύου'!U34</f>
        <v>0</v>
      </c>
      <c r="E59" s="188">
        <f>'Παραδοχές μοναδιαίου κόστους'!F32*'Ανάπτυξη δικτύου'!X34</f>
        <v>0</v>
      </c>
      <c r="F59" s="188">
        <f>'Παραδοχές μοναδιαίου κόστους'!G32*'Ανάπτυξη δικτύου'!AA34</f>
        <v>0</v>
      </c>
      <c r="G59" s="188">
        <f>'Παραδοχές μοναδιαίου κόστους'!H32*'Ανάπτυξη δικτύου'!AD34</f>
        <v>0</v>
      </c>
      <c r="H59" s="188">
        <f>'Παραδοχές μοναδιαίου κόστους'!I32*'Ανάπτυξη δικτύου'!AG34</f>
        <v>0</v>
      </c>
      <c r="I59" s="172">
        <f t="shared" si="26"/>
        <v>0</v>
      </c>
    </row>
    <row r="60" spans="2:37" outlineLevel="1" x14ac:dyDescent="0.35">
      <c r="B60" s="237" t="s">
        <v>98</v>
      </c>
      <c r="C60" s="90" t="s">
        <v>205</v>
      </c>
      <c r="D60" s="188">
        <f>'Παραδοχές μοναδιαίου κόστους'!E33*'Ανάπτυξη δικτύου'!U35</f>
        <v>0</v>
      </c>
      <c r="E60" s="188">
        <f>'Παραδοχές μοναδιαίου κόστους'!F33*'Ανάπτυξη δικτύου'!X35</f>
        <v>0</v>
      </c>
      <c r="F60" s="188">
        <f>'Παραδοχές μοναδιαίου κόστους'!G33*'Ανάπτυξη δικτύου'!AA35</f>
        <v>0</v>
      </c>
      <c r="G60" s="188">
        <f>'Παραδοχές μοναδιαίου κόστους'!H33*'Ανάπτυξη δικτύου'!AD35</f>
        <v>0</v>
      </c>
      <c r="H60" s="188">
        <f>'Παραδοχές μοναδιαίου κόστους'!I33*'Ανάπτυξη δικτύου'!AG35</f>
        <v>0</v>
      </c>
      <c r="I60" s="172">
        <f t="shared" si="26"/>
        <v>0</v>
      </c>
    </row>
    <row r="61" spans="2:37" outlineLevel="1" x14ac:dyDescent="0.35">
      <c r="B61" s="50" t="s">
        <v>107</v>
      </c>
      <c r="C61" s="90" t="s">
        <v>205</v>
      </c>
      <c r="D61" s="189">
        <f t="shared" ref="D61:I61" si="27">SUM(D39:D60)</f>
        <v>3230280.5235016616</v>
      </c>
      <c r="E61" s="189">
        <f t="shared" si="27"/>
        <v>14883137.945035815</v>
      </c>
      <c r="F61" s="189">
        <f t="shared" si="27"/>
        <v>0</v>
      </c>
      <c r="G61" s="189">
        <f t="shared" si="27"/>
        <v>0</v>
      </c>
      <c r="H61" s="189">
        <f t="shared" si="27"/>
        <v>6589430.2022752725</v>
      </c>
      <c r="I61" s="189">
        <f t="shared" si="27"/>
        <v>24702848.670812748</v>
      </c>
    </row>
    <row r="63" spans="2:37" ht="15.5" x14ac:dyDescent="0.35">
      <c r="B63" s="296" t="s">
        <v>139</v>
      </c>
      <c r="C63" s="296"/>
      <c r="D63" s="296"/>
      <c r="E63" s="296"/>
      <c r="F63" s="296"/>
      <c r="G63" s="296"/>
      <c r="H63" s="296"/>
      <c r="I63" s="296"/>
    </row>
    <row r="64" spans="2:37" ht="5.5" customHeight="1" outlineLevel="1" x14ac:dyDescent="0.35">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row>
    <row r="65" spans="2:9" outlineLevel="1" x14ac:dyDescent="0.35">
      <c r="B65" s="79"/>
      <c r="C65" s="63" t="s">
        <v>105</v>
      </c>
      <c r="D65" s="83">
        <f>$C$3</f>
        <v>2024</v>
      </c>
      <c r="E65" s="83">
        <f>$C$3+1</f>
        <v>2025</v>
      </c>
      <c r="F65" s="83">
        <f>$C$3+2</f>
        <v>2026</v>
      </c>
      <c r="G65" s="83">
        <f>$C$3+3</f>
        <v>2027</v>
      </c>
      <c r="H65" s="83">
        <f>$C$3+4</f>
        <v>2028</v>
      </c>
      <c r="I65" s="82" t="str">
        <f xml:space="preserve"> D65&amp;" - "&amp;H65</f>
        <v>2024 - 2028</v>
      </c>
    </row>
    <row r="66" spans="2:9" outlineLevel="1" x14ac:dyDescent="0.35">
      <c r="B66" s="236" t="s">
        <v>75</v>
      </c>
      <c r="C66" s="90" t="s">
        <v>205</v>
      </c>
      <c r="D66" s="188">
        <f>'Παραδοχές μοναδιαίου κόστους'!E38*'Ανάπτυξη δικτύου'!U44</f>
        <v>0</v>
      </c>
      <c r="E66" s="188">
        <f>'Παραδοχές μοναδιαίου κόστους'!F38*'Ανάπτυξη δικτύου'!X44</f>
        <v>0</v>
      </c>
      <c r="F66" s="188">
        <f>'Παραδοχές μοναδιαίου κόστους'!G38*'Ανάπτυξη δικτύου'!AA44</f>
        <v>0</v>
      </c>
      <c r="G66" s="188">
        <f>'Παραδοχές μοναδιαίου κόστους'!H38*'Ανάπτυξη δικτύου'!AD44</f>
        <v>0</v>
      </c>
      <c r="H66" s="188">
        <f>'Παραδοχές μοναδιαίου κόστους'!I38*'Ανάπτυξη δικτύου'!AG44</f>
        <v>0</v>
      </c>
      <c r="I66" s="172">
        <f t="shared" ref="I66:I87" si="28">D66+E66+F66+G66+H66</f>
        <v>0</v>
      </c>
    </row>
    <row r="67" spans="2:9" outlineLevel="1" x14ac:dyDescent="0.35">
      <c r="B67" s="237" t="s">
        <v>76</v>
      </c>
      <c r="C67" s="90" t="s">
        <v>205</v>
      </c>
      <c r="D67" s="188">
        <f>'Παραδοχές μοναδιαίου κόστους'!E39*'Ανάπτυξη δικτύου'!U45</f>
        <v>2342706.0842873817</v>
      </c>
      <c r="E67" s="188">
        <f>'Παραδοχές μοναδιαίου κόστους'!F39*'Ανάπτυξη δικτύου'!X45</f>
        <v>1364521.8528833727</v>
      </c>
      <c r="F67" s="188">
        <f>'Παραδοχές μοναδιαίου κόστους'!G39*'Ανάπτυξη δικτύου'!AA45</f>
        <v>365954.59665367217</v>
      </c>
      <c r="G67" s="188">
        <f>'Παραδοχές μοναδιαίου κόστους'!H39*'Ανάπτυξη δικτύου'!AD45</f>
        <v>107340.7924034007</v>
      </c>
      <c r="H67" s="188">
        <f>'Παραδοχές μοναδιαίου κόστους'!I39*'Ανάπτυξη δικτύου'!AG45</f>
        <v>812597.23816445889</v>
      </c>
      <c r="I67" s="172">
        <f t="shared" si="28"/>
        <v>4993120.5643922854</v>
      </c>
    </row>
    <row r="68" spans="2:9" outlineLevel="1" x14ac:dyDescent="0.35">
      <c r="B68" s="237" t="s">
        <v>77</v>
      </c>
      <c r="C68" s="90" t="s">
        <v>205</v>
      </c>
      <c r="D68" s="188">
        <f>'Παραδοχές μοναδιαίου κόστους'!E40*'Ανάπτυξη δικτύου'!U46</f>
        <v>0</v>
      </c>
      <c r="E68" s="188">
        <f>'Παραδοχές μοναδιαίου κόστους'!F40*'Ανάπτυξη δικτύου'!X46</f>
        <v>0</v>
      </c>
      <c r="F68" s="188">
        <f>'Παραδοχές μοναδιαίου κόστους'!G40*'Ανάπτυξη δικτύου'!AA46</f>
        <v>0</v>
      </c>
      <c r="G68" s="188">
        <f>'Παραδοχές μοναδιαίου κόστους'!H40*'Ανάπτυξη δικτύου'!AD46</f>
        <v>0</v>
      </c>
      <c r="H68" s="188">
        <f>'Παραδοχές μοναδιαίου κόστους'!I40*'Ανάπτυξη δικτύου'!AG46</f>
        <v>0</v>
      </c>
      <c r="I68" s="172">
        <f t="shared" si="28"/>
        <v>0</v>
      </c>
    </row>
    <row r="69" spans="2:9" outlineLevel="1" x14ac:dyDescent="0.35">
      <c r="B69" s="237" t="s">
        <v>78</v>
      </c>
      <c r="C69" s="90" t="s">
        <v>205</v>
      </c>
      <c r="D69" s="188">
        <f>'Παραδοχές μοναδιαίου κόστους'!E41*'Ανάπτυξη δικτύου'!U47</f>
        <v>0</v>
      </c>
      <c r="E69" s="188">
        <f>'Παραδοχές μοναδιαίου κόστους'!F41*'Ανάπτυξη δικτύου'!X47</f>
        <v>0</v>
      </c>
      <c r="F69" s="188">
        <f>'Παραδοχές μοναδιαίου κόστους'!G41*'Ανάπτυξη δικτύου'!AA47</f>
        <v>0</v>
      </c>
      <c r="G69" s="188">
        <f>'Παραδοχές μοναδιαίου κόστους'!H41*'Ανάπτυξη δικτύου'!AD47</f>
        <v>0</v>
      </c>
      <c r="H69" s="188">
        <f>'Παραδοχές μοναδιαίου κόστους'!I41*'Ανάπτυξη δικτύου'!AG47</f>
        <v>0</v>
      </c>
      <c r="I69" s="172">
        <f t="shared" si="28"/>
        <v>0</v>
      </c>
    </row>
    <row r="70" spans="2:9" outlineLevel="1" x14ac:dyDescent="0.35">
      <c r="B70" s="236" t="s">
        <v>80</v>
      </c>
      <c r="C70" s="90" t="s">
        <v>205</v>
      </c>
      <c r="D70" s="188">
        <f>'Παραδοχές μοναδιαίου κόστους'!E42*'Ανάπτυξη δικτύου'!U48</f>
        <v>0</v>
      </c>
      <c r="E70" s="188">
        <f>'Παραδοχές μοναδιαίου κόστους'!F42*'Ανάπτυξη δικτύου'!X48</f>
        <v>0</v>
      </c>
      <c r="F70" s="188">
        <f>'Παραδοχές μοναδιαίου κόστους'!G42*'Ανάπτυξη δικτύου'!AA48</f>
        <v>0</v>
      </c>
      <c r="G70" s="188">
        <f>'Παραδοχές μοναδιαίου κόστους'!H42*'Ανάπτυξη δικτύου'!AD48</f>
        <v>0</v>
      </c>
      <c r="H70" s="188">
        <f>'Παραδοχές μοναδιαίου κόστους'!I42*'Ανάπτυξη δικτύου'!AG48</f>
        <v>0</v>
      </c>
      <c r="I70" s="172">
        <f t="shared" si="28"/>
        <v>0</v>
      </c>
    </row>
    <row r="71" spans="2:9" outlineLevel="1" x14ac:dyDescent="0.35">
      <c r="B71" s="237" t="s">
        <v>81</v>
      </c>
      <c r="C71" s="90" t="s">
        <v>205</v>
      </c>
      <c r="D71" s="188">
        <f>'Παραδοχές μοναδιαίου κόστους'!E43*'Ανάπτυξη δικτύου'!U49</f>
        <v>1190379.2715282589</v>
      </c>
      <c r="E71" s="188">
        <f>'Παραδοχές μοναδιαίου κόστους'!F43*'Ανάπτυξη δικτύου'!X49</f>
        <v>511695.69483126479</v>
      </c>
      <c r="F71" s="188">
        <f>'Παραδοχές μοναδιαίου κόστους'!G43*'Ανάπτυξη δικτύου'!AA49</f>
        <v>0</v>
      </c>
      <c r="G71" s="188">
        <f>'Παραδοχές μοναδιαίου κόστους'!H43*'Ανάπτυξη δικτύου'!AD49</f>
        <v>0</v>
      </c>
      <c r="H71" s="188">
        <f>'Παραδοχές μοναδιαίου κόστους'!I43*'Ανάπτυξη δικτύου'!AG49</f>
        <v>0</v>
      </c>
      <c r="I71" s="172">
        <f t="shared" si="28"/>
        <v>1702074.9663595236</v>
      </c>
    </row>
    <row r="72" spans="2:9" outlineLevel="1" x14ac:dyDescent="0.35">
      <c r="B72" s="236" t="s">
        <v>82</v>
      </c>
      <c r="C72" s="90" t="s">
        <v>205</v>
      </c>
      <c r="D72" s="188">
        <f>'Παραδοχές μοναδιαίου κόστους'!E44*'Ανάπτυξη δικτύου'!U50</f>
        <v>0</v>
      </c>
      <c r="E72" s="188">
        <f>'Παραδοχές μοναδιαίου κόστους'!F44*'Ανάπτυξη δικτύου'!X50</f>
        <v>0</v>
      </c>
      <c r="F72" s="188">
        <f>'Παραδοχές μοναδιαίου κόστους'!G44*'Ανάπτυξη δικτύου'!AA50</f>
        <v>0</v>
      </c>
      <c r="G72" s="188">
        <f>'Παραδοχές μοναδιαίου κόστους'!H44*'Ανάπτυξη δικτύου'!AD50</f>
        <v>0</v>
      </c>
      <c r="H72" s="188">
        <f>'Παραδοχές μοναδιαίου κόστους'!I44*'Ανάπτυξη δικτύου'!AG50</f>
        <v>0</v>
      </c>
      <c r="I72" s="172">
        <f t="shared" si="28"/>
        <v>0</v>
      </c>
    </row>
    <row r="73" spans="2:9" outlineLevel="1" x14ac:dyDescent="0.35">
      <c r="B73" s="237" t="s">
        <v>83</v>
      </c>
      <c r="C73" s="90" t="s">
        <v>205</v>
      </c>
      <c r="D73" s="188">
        <f>'Παραδοχές μοναδιαίου κόστους'!E45*'Ανάπτυξη δικτύου'!U51</f>
        <v>1795509.2264779732</v>
      </c>
      <c r="E73" s="188">
        <f>'Παραδοχές μοναδιαίου κόστους'!F45*'Ανάπτυξη δικτύου'!X51</f>
        <v>0</v>
      </c>
      <c r="F73" s="188">
        <f>'Παραδοχές μοναδιαίου κόστους'!G45*'Ανάπτυξη δικτύου'!AA51</f>
        <v>0</v>
      </c>
      <c r="G73" s="188">
        <f>'Παραδοχές μοναδιαίου κόστους'!H45*'Ανάπτυξη δικτύου'!AD51</f>
        <v>0</v>
      </c>
      <c r="H73" s="188">
        <f>'Παραδοχές μοναδιαίου κόστους'!I45*'Ανάπτυξη δικτύου'!AG51</f>
        <v>0</v>
      </c>
      <c r="I73" s="172">
        <f t="shared" si="28"/>
        <v>1795509.2264779732</v>
      </c>
    </row>
    <row r="74" spans="2:9" outlineLevel="1" x14ac:dyDescent="0.35">
      <c r="B74" s="237" t="s">
        <v>84</v>
      </c>
      <c r="C74" s="90" t="s">
        <v>205</v>
      </c>
      <c r="D74" s="188">
        <f>'Παραδοχές μοναδιαίου κόστους'!E46*'Ανάπτυξη δικτύου'!U52</f>
        <v>0</v>
      </c>
      <c r="E74" s="188">
        <f>'Παραδοχές μοναδιαίου κόστους'!F46*'Ανάπτυξη δικτύου'!X52</f>
        <v>0</v>
      </c>
      <c r="F74" s="188">
        <f>'Παραδοχές μοναδιαίου κόστους'!G46*'Ανάπτυξη δικτύου'!AA52</f>
        <v>0</v>
      </c>
      <c r="G74" s="188">
        <f>'Παραδοχές μοναδιαίου κόστους'!H46*'Ανάπτυξη δικτύου'!AD52</f>
        <v>0</v>
      </c>
      <c r="H74" s="188">
        <f>'Παραδοχές μοναδιαίου κόστους'!I46*'Ανάπτυξη δικτύου'!AG52</f>
        <v>0</v>
      </c>
      <c r="I74" s="172">
        <f t="shared" si="28"/>
        <v>0</v>
      </c>
    </row>
    <row r="75" spans="2:9" outlineLevel="1" x14ac:dyDescent="0.35">
      <c r="B75" s="237" t="s">
        <v>85</v>
      </c>
      <c r="C75" s="90" t="s">
        <v>205</v>
      </c>
      <c r="D75" s="188">
        <f>'Παραδοχές μοναδιαίου κόστους'!E47*'Ανάπτυξη δικτύου'!U53</f>
        <v>0</v>
      </c>
      <c r="E75" s="188">
        <f>'Παραδοχές μοναδιαίου κόστους'!F47*'Ανάπτυξη δικτύου'!X53</f>
        <v>0</v>
      </c>
      <c r="F75" s="188">
        <f>'Παραδοχές μοναδιαίου κόστους'!G47*'Ανάπτυξη δικτύου'!AA53</f>
        <v>0</v>
      </c>
      <c r="G75" s="188">
        <f>'Παραδοχές μοναδιαίου κόστους'!H47*'Ανάπτυξη δικτύου'!AD53</f>
        <v>0</v>
      </c>
      <c r="H75" s="188">
        <f>'Παραδοχές μοναδιαίου κόστους'!I47*'Ανάπτυξη δικτύου'!AG53</f>
        <v>0</v>
      </c>
      <c r="I75" s="172">
        <f t="shared" si="28"/>
        <v>0</v>
      </c>
    </row>
    <row r="76" spans="2:9" outlineLevel="1" x14ac:dyDescent="0.35">
      <c r="B76" s="236" t="s">
        <v>86</v>
      </c>
      <c r="C76" s="90" t="s">
        <v>205</v>
      </c>
      <c r="D76" s="188">
        <f>'Παραδοχές μοναδιαίου κόστους'!E48*'Ανάπτυξη δικτύου'!U54</f>
        <v>0</v>
      </c>
      <c r="E76" s="188">
        <f>'Παραδοχές μοναδιαίου κόστους'!F48*'Ανάπτυξη δικτύου'!X54</f>
        <v>0</v>
      </c>
      <c r="F76" s="188">
        <f>'Παραδοχές μοναδιαίου κόστους'!G48*'Ανάπτυξη δικτύου'!AA54</f>
        <v>0</v>
      </c>
      <c r="G76" s="188">
        <f>'Παραδοχές μοναδιαίου κόστους'!H48*'Ανάπτυξη δικτύου'!AD54</f>
        <v>0</v>
      </c>
      <c r="H76" s="188">
        <f>'Παραδοχές μοναδιαίου κόστους'!I48*'Ανάπτυξη δικτύου'!AG54</f>
        <v>0</v>
      </c>
      <c r="I76" s="172">
        <f t="shared" si="28"/>
        <v>0</v>
      </c>
    </row>
    <row r="77" spans="2:9" outlineLevel="1" x14ac:dyDescent="0.35">
      <c r="B77" s="237" t="s">
        <v>87</v>
      </c>
      <c r="C77" s="90" t="s">
        <v>205</v>
      </c>
      <c r="D77" s="188">
        <f>'Παραδοχές μοναδιαίου κόστους'!E49*'Ανάπτυξη δικτύου'!U55</f>
        <v>0</v>
      </c>
      <c r="E77" s="188">
        <f>'Παραδοχές μοναδιαίου κόστους'!F49*'Ανάπτυξη δικτύου'!X55</f>
        <v>0</v>
      </c>
      <c r="F77" s="188">
        <f>'Παραδοχές μοναδιαίου κόστους'!G49*'Ανάπτυξη δικτύου'!AA55</f>
        <v>0</v>
      </c>
      <c r="G77" s="188">
        <f>'Παραδοχές μοναδιαίου κόστους'!H49*'Ανάπτυξη δικτύου'!AD55</f>
        <v>0</v>
      </c>
      <c r="H77" s="188">
        <f>'Παραδοχές μοναδιαίου κόστους'!I49*'Ανάπτυξη δικτύου'!AG55</f>
        <v>0</v>
      </c>
      <c r="I77" s="172">
        <f t="shared" si="28"/>
        <v>0</v>
      </c>
    </row>
    <row r="78" spans="2:9" outlineLevel="1" x14ac:dyDescent="0.35">
      <c r="B78" s="237" t="s">
        <v>88</v>
      </c>
      <c r="C78" s="90" t="s">
        <v>205</v>
      </c>
      <c r="D78" s="188">
        <f>'Παραδοχές μοναδιαίου κόστους'!E50*'Ανάπτυξη δικτύου'!U56</f>
        <v>0</v>
      </c>
      <c r="E78" s="188">
        <f>'Παραδοχές μοναδιαίου κόστους'!F50*'Ανάπτυξη δικτύου'!X56</f>
        <v>0</v>
      </c>
      <c r="F78" s="188">
        <f>'Παραδοχές μοναδιαίου κόστους'!G50*'Ανάπτυξη δικτύου'!AA56</f>
        <v>0</v>
      </c>
      <c r="G78" s="188">
        <f>'Παραδοχές μοναδιαίου κόστους'!H50*'Ανάπτυξη δικτύου'!AD56</f>
        <v>0</v>
      </c>
      <c r="H78" s="188">
        <f>'Παραδοχές μοναδιαίου κόστους'!I50*'Ανάπτυξη δικτύου'!AG56</f>
        <v>0</v>
      </c>
      <c r="I78" s="172">
        <f t="shared" si="28"/>
        <v>0</v>
      </c>
    </row>
    <row r="79" spans="2:9" outlineLevel="1" x14ac:dyDescent="0.35">
      <c r="B79" s="236" t="s">
        <v>89</v>
      </c>
      <c r="C79" s="90" t="s">
        <v>205</v>
      </c>
      <c r="D79" s="188">
        <f>'Παραδοχές μοναδιαίου κόστους'!E51*'Ανάπτυξη δικτύου'!U57</f>
        <v>0</v>
      </c>
      <c r="E79" s="188">
        <f>'Παραδοχές μοναδιαίου κόστους'!F51*'Ανάπτυξη δικτύου'!X57</f>
        <v>0</v>
      </c>
      <c r="F79" s="188">
        <f>'Παραδοχές μοναδιαίου κόστους'!G51*'Ανάπτυξη δικτύου'!AA57</f>
        <v>0</v>
      </c>
      <c r="G79" s="188">
        <f>'Παραδοχές μοναδιαίου κόστους'!H51*'Ανάπτυξη δικτύου'!AD57</f>
        <v>0</v>
      </c>
      <c r="H79" s="188">
        <f>'Παραδοχές μοναδιαίου κόστους'!I51*'Ανάπτυξη δικτύου'!AG57</f>
        <v>0</v>
      </c>
      <c r="I79" s="172">
        <f t="shared" si="28"/>
        <v>0</v>
      </c>
    </row>
    <row r="80" spans="2:9" outlineLevel="1" x14ac:dyDescent="0.35">
      <c r="B80" s="237" t="s">
        <v>90</v>
      </c>
      <c r="C80" s="90" t="s">
        <v>205</v>
      </c>
      <c r="D80" s="188">
        <f>'Παραδοχές μοναδιαίου κόστους'!E52*'Ανάπτυξη δικτύου'!U58</f>
        <v>0</v>
      </c>
      <c r="E80" s="188">
        <f>'Παραδοχές μοναδιαίου κόστους'!F52*'Ανάπτυξη δικτύου'!X58</f>
        <v>0</v>
      </c>
      <c r="F80" s="188">
        <f>'Παραδοχές μοναδιαίου κόστους'!G52*'Ανάπτυξη δικτύου'!AA58</f>
        <v>1189352.4391244345</v>
      </c>
      <c r="G80" s="188">
        <f>'Παραδοχές μοναδιαίου κόστους'!H52*'Ανάπτυξη δικτύου'!AD58</f>
        <v>0</v>
      </c>
      <c r="H80" s="188">
        <f>'Παραδοχές μοναδιαίου κόστους'!I52*'Ανάπτυξη δικτύου'!AG58</f>
        <v>0</v>
      </c>
      <c r="I80" s="172">
        <f t="shared" si="28"/>
        <v>1189352.4391244345</v>
      </c>
    </row>
    <row r="81" spans="2:37" outlineLevel="1" x14ac:dyDescent="0.35">
      <c r="B81" s="236" t="s">
        <v>92</v>
      </c>
      <c r="C81" s="90" t="s">
        <v>205</v>
      </c>
      <c r="D81" s="188">
        <f>'Παραδοχές μοναδιαίου κόστους'!E53*'Ανάπτυξη δικτύου'!U59</f>
        <v>0</v>
      </c>
      <c r="E81" s="188">
        <f>'Παραδοχές μοναδιαίου κόστους'!F53*'Ανάπτυξη δικτύου'!X59</f>
        <v>0</v>
      </c>
      <c r="F81" s="188">
        <f>'Παραδοχές μοναδιαίου κόστους'!G53*'Ανάπτυξη δικτύου'!AA59</f>
        <v>0</v>
      </c>
      <c r="G81" s="188">
        <f>'Παραδοχές μοναδιαίου κόστους'!H53*'Ανάπτυξη δικτύου'!AD59</f>
        <v>0</v>
      </c>
      <c r="H81" s="188">
        <f>'Παραδοχές μοναδιαίου κόστους'!I53*'Ανάπτυξη δικτύου'!AG59</f>
        <v>0</v>
      </c>
      <c r="I81" s="172">
        <f t="shared" si="28"/>
        <v>0</v>
      </c>
    </row>
    <row r="82" spans="2:37" outlineLevel="1" x14ac:dyDescent="0.35">
      <c r="B82" s="237" t="s">
        <v>93</v>
      </c>
      <c r="C82" s="90" t="s">
        <v>205</v>
      </c>
      <c r="D82" s="188">
        <f>'Παραδοχές μοναδιαίου κόστους'!E54*'Ανάπτυξη δικτύου'!U60</f>
        <v>0</v>
      </c>
      <c r="E82" s="188">
        <f>'Παραδοχές μοναδιαίου κόστους'!F54*'Ανάπτυξη δικτύου'!X60</f>
        <v>0</v>
      </c>
      <c r="F82" s="188">
        <f>'Παραδοχές μοναδιαίου κόστους'!G54*'Ανάπτυξη δικτύου'!AA60</f>
        <v>0</v>
      </c>
      <c r="G82" s="188">
        <f>'Παραδοχές μοναδιαίου κόστους'!H54*'Ανάπτυξη δικτύου'!AD60</f>
        <v>0</v>
      </c>
      <c r="H82" s="188">
        <f>'Παραδοχές μοναδιαίου κόστους'!I54*'Ανάπτυξη δικτύου'!AG60</f>
        <v>0</v>
      </c>
      <c r="I82" s="172">
        <f t="shared" si="28"/>
        <v>0</v>
      </c>
    </row>
    <row r="83" spans="2:37" outlineLevel="1" x14ac:dyDescent="0.35">
      <c r="B83" s="237" t="s">
        <v>94</v>
      </c>
      <c r="C83" s="90" t="s">
        <v>205</v>
      </c>
      <c r="D83" s="188">
        <f>'Παραδοχές μοναδιαίου κόστους'!E55*'Ανάπτυξη δικτύου'!U61</f>
        <v>0</v>
      </c>
      <c r="E83" s="188">
        <f>'Παραδοχές μοναδιαίου κόστους'!F55*'Ανάπτυξη δικτύου'!X61</f>
        <v>0</v>
      </c>
      <c r="F83" s="188">
        <f>'Παραδοχές μοναδιαίου κόστους'!G55*'Ανάπτυξη δικτύου'!AA61</f>
        <v>0</v>
      </c>
      <c r="G83" s="188">
        <f>'Παραδοχές μοναδιαίου κόστους'!H55*'Ανάπτυξη δικτύου'!AD61</f>
        <v>0</v>
      </c>
      <c r="H83" s="188">
        <f>'Παραδοχές μοναδιαίου κόστους'!I55*'Ανάπτυξη δικτύου'!AG61</f>
        <v>0</v>
      </c>
      <c r="I83" s="172">
        <f t="shared" si="28"/>
        <v>0</v>
      </c>
    </row>
    <row r="84" spans="2:37" outlineLevel="1" x14ac:dyDescent="0.35">
      <c r="B84" s="237" t="s">
        <v>95</v>
      </c>
      <c r="C84" s="90" t="s">
        <v>205</v>
      </c>
      <c r="D84" s="188">
        <f>'Παραδοχές μοναδιαίου κόστους'!E56*'Ανάπτυξη δικτύου'!U62</f>
        <v>0</v>
      </c>
      <c r="E84" s="188">
        <f>'Παραδοχές μοναδιαίου κόστους'!F56*'Ανάπτυξη δικτύου'!X62</f>
        <v>0</v>
      </c>
      <c r="F84" s="188">
        <f>'Παραδοχές μοναδιαίου κόστους'!G56*'Ανάπτυξη δικτύου'!AA62</f>
        <v>0</v>
      </c>
      <c r="G84" s="188">
        <f>'Παραδοχές μοναδιαίου κόστους'!H56*'Ανάπτυξη δικτύου'!AD62</f>
        <v>3055084.0914814048</v>
      </c>
      <c r="H84" s="188">
        <f>'Παραδοχές μοναδιαίου κόστους'!I56*'Ανάπτυξη δικτύου'!AG62</f>
        <v>0</v>
      </c>
      <c r="I84" s="172">
        <f t="shared" si="28"/>
        <v>3055084.0914814048</v>
      </c>
    </row>
    <row r="85" spans="2:37" outlineLevel="1" x14ac:dyDescent="0.35">
      <c r="B85" s="237" t="s">
        <v>96</v>
      </c>
      <c r="C85" s="90" t="s">
        <v>205</v>
      </c>
      <c r="D85" s="188">
        <f>'Παραδοχές μοναδιαίου κόστους'!E57*'Ανάπτυξη δικτύου'!U63</f>
        <v>0</v>
      </c>
      <c r="E85" s="188">
        <f>'Παραδοχές μοναδιαίου κόστους'!F57*'Ανάπτυξη δικτύου'!X63</f>
        <v>0</v>
      </c>
      <c r="F85" s="188">
        <f>'Παραδοχές μοναδιαίου κόστους'!G57*'Ανάπτυξη δικτύου'!AA63</f>
        <v>0</v>
      </c>
      <c r="G85" s="188">
        <f>'Παραδοχές μοναδιαίου κόστους'!H57*'Ανάπτυξη δικτύου'!AD63</f>
        <v>0</v>
      </c>
      <c r="H85" s="188">
        <f>'Παραδοχές μοναδιαίου κόστους'!I57*'Ανάπτυξη δικτύου'!AG63</f>
        <v>0</v>
      </c>
      <c r="I85" s="172">
        <f t="shared" si="28"/>
        <v>0</v>
      </c>
    </row>
    <row r="86" spans="2:37" outlineLevel="1" x14ac:dyDescent="0.35">
      <c r="B86" s="236" t="s">
        <v>97</v>
      </c>
      <c r="C86" s="90" t="s">
        <v>205</v>
      </c>
      <c r="D86" s="188">
        <f>'Παραδοχές μοναδιαίου κόστους'!E58*'Ανάπτυξη δικτύου'!U64</f>
        <v>0</v>
      </c>
      <c r="E86" s="188">
        <f>'Παραδοχές μοναδιαίου κόστους'!F58*'Ανάπτυξη δικτύου'!X64</f>
        <v>0</v>
      </c>
      <c r="F86" s="188">
        <f>'Παραδοχές μοναδιαίου κόστους'!G58*'Ανάπτυξη δικτύου'!AA64</f>
        <v>0</v>
      </c>
      <c r="G86" s="188">
        <f>'Παραδοχές μοναδιαίου κόστους'!H58*'Ανάπτυξη δικτύου'!AD64</f>
        <v>0</v>
      </c>
      <c r="H86" s="188">
        <f>'Παραδοχές μοναδιαίου κόστους'!I58*'Ανάπτυξη δικτύου'!AG64</f>
        <v>0</v>
      </c>
      <c r="I86" s="172">
        <f t="shared" si="28"/>
        <v>0</v>
      </c>
    </row>
    <row r="87" spans="2:37" outlineLevel="1" x14ac:dyDescent="0.35">
      <c r="B87" s="237" t="s">
        <v>98</v>
      </c>
      <c r="C87" s="90" t="s">
        <v>205</v>
      </c>
      <c r="D87" s="188">
        <f>'Παραδοχές μοναδιαίου κόστους'!E59*'Ανάπτυξη δικτύου'!U65</f>
        <v>976193.52605773194</v>
      </c>
      <c r="E87" s="188">
        <f>'Παραδοχές μοναδιαίου κόστους'!F59*'Ανάπτυξη δικτύου'!X65</f>
        <v>0</v>
      </c>
      <c r="F87" s="188">
        <f>'Παραδοχές μοναδιαίου κόστους'!G59*'Ανάπτυξη δικτύου'!AA65</f>
        <v>365954.59665367217</v>
      </c>
      <c r="G87" s="188">
        <f>'Παραδοχές μοναδιαίου κόστους'!H59*'Ανάπτυξη δικτύου'!AD65</f>
        <v>0</v>
      </c>
      <c r="H87" s="188">
        <f>'Παραδοχές μοναδιαίου κόστους'!I59*'Ανάπτυξη δικτύου'!AG65</f>
        <v>0</v>
      </c>
      <c r="I87" s="172">
        <f t="shared" si="28"/>
        <v>1342148.1227114042</v>
      </c>
    </row>
    <row r="88" spans="2:37" outlineLevel="1" x14ac:dyDescent="0.35">
      <c r="B88" s="50" t="s">
        <v>107</v>
      </c>
      <c r="C88" s="90" t="s">
        <v>205</v>
      </c>
      <c r="D88" s="189">
        <f t="shared" ref="D88:I88" si="29">SUM(D66:D87)</f>
        <v>6304788.1083513461</v>
      </c>
      <c r="E88" s="189">
        <f t="shared" si="29"/>
        <v>1876217.5477146376</v>
      </c>
      <c r="F88" s="189">
        <f t="shared" si="29"/>
        <v>1921261.6324317788</v>
      </c>
      <c r="G88" s="189">
        <f t="shared" si="29"/>
        <v>3162424.8838848057</v>
      </c>
      <c r="H88" s="189">
        <f t="shared" si="29"/>
        <v>812597.23816445889</v>
      </c>
      <c r="I88" s="189">
        <f t="shared" si="29"/>
        <v>14077289.410547026</v>
      </c>
    </row>
    <row r="90" spans="2:37" ht="15.5" x14ac:dyDescent="0.35">
      <c r="B90" s="296" t="s">
        <v>140</v>
      </c>
      <c r="C90" s="296"/>
      <c r="D90" s="296"/>
      <c r="E90" s="296"/>
      <c r="F90" s="296"/>
      <c r="G90" s="296"/>
      <c r="H90" s="296"/>
      <c r="I90" s="296"/>
    </row>
    <row r="91" spans="2:37" ht="5.5" customHeight="1" outlineLevel="1" x14ac:dyDescent="0.35">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row>
    <row r="92" spans="2:37" outlineLevel="1" x14ac:dyDescent="0.35">
      <c r="B92" s="79"/>
      <c r="C92" s="63" t="s">
        <v>105</v>
      </c>
      <c r="D92" s="83">
        <f>$C$3</f>
        <v>2024</v>
      </c>
      <c r="E92" s="83">
        <f>$C$3+1</f>
        <v>2025</v>
      </c>
      <c r="F92" s="83">
        <f>$C$3+2</f>
        <v>2026</v>
      </c>
      <c r="G92" s="83">
        <f>$C$3+3</f>
        <v>2027</v>
      </c>
      <c r="H92" s="83">
        <f>$C$3+4</f>
        <v>2028</v>
      </c>
      <c r="I92" s="82" t="str">
        <f xml:space="preserve"> D92&amp;" - "&amp;H92</f>
        <v>2024 - 2028</v>
      </c>
    </row>
    <row r="93" spans="2:37" outlineLevel="1" x14ac:dyDescent="0.35">
      <c r="B93" s="236" t="s">
        <v>75</v>
      </c>
      <c r="C93" s="90" t="s">
        <v>205</v>
      </c>
      <c r="D93" s="188">
        <f>'Παραδοχές μοναδιαίου κόστους'!E64*'Ανάπτυξη δικτύου'!U73</f>
        <v>0</v>
      </c>
      <c r="E93" s="188">
        <f>'Παραδοχές μοναδιαίου κόστους'!F64*'Ανάπτυξη δικτύου'!X73</f>
        <v>0</v>
      </c>
      <c r="F93" s="188">
        <f>'Παραδοχές μοναδιαίου κόστους'!G64*'Ανάπτυξη δικτύου'!AA73</f>
        <v>0</v>
      </c>
      <c r="G93" s="188">
        <f>'Παραδοχές μοναδιαίου κόστους'!H64*'Ανάπτυξη δικτύου'!AD73</f>
        <v>0</v>
      </c>
      <c r="H93" s="188">
        <f>'Παραδοχές μοναδιαίου κόστους'!I64*'Ανάπτυξη δικτύου'!AG73</f>
        <v>0</v>
      </c>
      <c r="I93" s="172">
        <f t="shared" ref="I93:I114" si="30">D93+E93+F93+G93+H93</f>
        <v>0</v>
      </c>
    </row>
    <row r="94" spans="2:37" outlineLevel="1" x14ac:dyDescent="0.35">
      <c r="B94" s="237" t="s">
        <v>76</v>
      </c>
      <c r="C94" s="90" t="s">
        <v>205</v>
      </c>
      <c r="D94" s="188">
        <f>'Παραδοχές μοναδιαίου κόστους'!E65*'Ανάπτυξη δικτύου'!U74</f>
        <v>318450.92338410427</v>
      </c>
      <c r="E94" s="188">
        <f>'Παραδοχές μοναδιαίου κόστους'!F65*'Ανάπτυξη δικτύου'!X74</f>
        <v>843818.36033417727</v>
      </c>
      <c r="F94" s="188">
        <f>'Παραδοχές μοναδιαίου κόστους'!G65*'Ανάπτυξη δικτύου'!AA74</f>
        <v>1156725.3392669924</v>
      </c>
      <c r="G94" s="188">
        <f>'Παραδοχές μοναδιαίου κόστους'!H65*'Ανάπτυξη δικτύου'!AD74</f>
        <v>474730.25167325855</v>
      </c>
      <c r="H94" s="188">
        <f>'Παραδοχές μοναδιαίου κόστους'!I65*'Ανάπτυξη δικτύου'!AG74</f>
        <v>453555.96327155048</v>
      </c>
      <c r="I94" s="172">
        <f t="shared" si="30"/>
        <v>3247280.8379300823</v>
      </c>
    </row>
    <row r="95" spans="2:37" outlineLevel="1" x14ac:dyDescent="0.35">
      <c r="B95" s="237" t="s">
        <v>77</v>
      </c>
      <c r="C95" s="90" t="s">
        <v>205</v>
      </c>
      <c r="D95" s="188">
        <f>'Παραδοχές μοναδιαίου κόστους'!E66*'Ανάπτυξη δικτύου'!U75</f>
        <v>0</v>
      </c>
      <c r="E95" s="188">
        <f>'Παραδοχές μοναδιαίου κόστους'!F66*'Ανάπτυξη δικτύου'!X75</f>
        <v>0</v>
      </c>
      <c r="F95" s="188">
        <f>'Παραδοχές μοναδιαίου κόστους'!G66*'Ανάπτυξη δικτύου'!AA75</f>
        <v>0</v>
      </c>
      <c r="G95" s="188">
        <f>'Παραδοχές μοναδιαίου κόστους'!H66*'Ανάπτυξη δικτύου'!AD75</f>
        <v>0</v>
      </c>
      <c r="H95" s="188">
        <f>'Παραδοχές μοναδιαίου κόστους'!I66*'Ανάπτυξη δικτύου'!AG75</f>
        <v>0</v>
      </c>
      <c r="I95" s="172">
        <f t="shared" si="30"/>
        <v>0</v>
      </c>
    </row>
    <row r="96" spans="2:37" outlineLevel="1" x14ac:dyDescent="0.35">
      <c r="B96" s="237" t="s">
        <v>78</v>
      </c>
      <c r="C96" s="90" t="s">
        <v>205</v>
      </c>
      <c r="D96" s="188">
        <f>'Παραδοχές μοναδιαίου κόστους'!E67*'Ανάπτυξη δικτύου'!U76</f>
        <v>0</v>
      </c>
      <c r="E96" s="188">
        <f>'Παραδοχές μοναδιαίου κόστους'!F67*'Ανάπτυξη δικτύου'!X76</f>
        <v>0</v>
      </c>
      <c r="F96" s="188">
        <f>'Παραδοχές μοναδιαίου κόστους'!G67*'Ανάπτυξη δικτύου'!AA76</f>
        <v>0</v>
      </c>
      <c r="G96" s="188">
        <f>'Παραδοχές μοναδιαίου κόστους'!H67*'Ανάπτυξη δικτύου'!AD76</f>
        <v>0</v>
      </c>
      <c r="H96" s="188">
        <f>'Παραδοχές μοναδιαίου κόστους'!I67*'Ανάπτυξη δικτύου'!AG76</f>
        <v>0</v>
      </c>
      <c r="I96" s="172">
        <f t="shared" si="30"/>
        <v>0</v>
      </c>
    </row>
    <row r="97" spans="2:9" outlineLevel="1" x14ac:dyDescent="0.35">
      <c r="B97" s="236" t="s">
        <v>80</v>
      </c>
      <c r="C97" s="90" t="s">
        <v>205</v>
      </c>
      <c r="D97" s="188">
        <f>'Παραδοχές μοναδιαίου κόστους'!E68*'Ανάπτυξη δικτύου'!U77</f>
        <v>0</v>
      </c>
      <c r="E97" s="188">
        <f>'Παραδοχές μοναδιαίου κόστους'!F68*'Ανάπτυξη δικτύου'!X77</f>
        <v>0</v>
      </c>
      <c r="F97" s="188">
        <f>'Παραδοχές μοναδιαίου κόστους'!G68*'Ανάπτυξη δικτύου'!AA77</f>
        <v>0</v>
      </c>
      <c r="G97" s="188">
        <f>'Παραδοχές μοναδιαίου κόστους'!H68*'Ανάπτυξη δικτύου'!AD77</f>
        <v>0</v>
      </c>
      <c r="H97" s="188">
        <f>'Παραδοχές μοναδιαίου κόστους'!I68*'Ανάπτυξη δικτύου'!AG77</f>
        <v>0</v>
      </c>
      <c r="I97" s="172">
        <f t="shared" si="30"/>
        <v>0</v>
      </c>
    </row>
    <row r="98" spans="2:9" outlineLevel="1" x14ac:dyDescent="0.35">
      <c r="B98" s="237" t="s">
        <v>81</v>
      </c>
      <c r="C98" s="90" t="s">
        <v>205</v>
      </c>
      <c r="D98" s="188">
        <f>'Παραδοχές μοναδιαίου κόστους'!E69*'Ανάπτυξη δικτύου'!U78</f>
        <v>154089.15647617949</v>
      </c>
      <c r="E98" s="188">
        <f>'Παραδοχές μοναδιαίου κόστους'!F69*'Ανάπτυξη δικτύου'!X78</f>
        <v>335530.14091394504</v>
      </c>
      <c r="F98" s="188">
        <f>'Παραδοχές μοναδιαίου κόστους'!G69*'Ανάπτυξη δικτύου'!AA78</f>
        <v>582135.77185850497</v>
      </c>
      <c r="G98" s="188">
        <f>'Παραδοχές μοναδιαίου κόστους'!H69*'Ανάπτυξη δικτύου'!AD78</f>
        <v>83579.26966078495</v>
      </c>
      <c r="H98" s="188">
        <f>'Παραδοχές μοναδιαίου κόστους'!I69*'Ανάπτυξη δικτύου'!AG78</f>
        <v>74858.751219576297</v>
      </c>
      <c r="I98" s="172">
        <f t="shared" si="30"/>
        <v>1230193.0901289906</v>
      </c>
    </row>
    <row r="99" spans="2:9" outlineLevel="1" x14ac:dyDescent="0.35">
      <c r="B99" s="236" t="s">
        <v>82</v>
      </c>
      <c r="C99" s="90" t="s">
        <v>205</v>
      </c>
      <c r="D99" s="188">
        <f>'Παραδοχές μοναδιαίου κόστους'!E70*'Ανάπτυξη δικτύου'!U79</f>
        <v>0</v>
      </c>
      <c r="E99" s="188">
        <f>'Παραδοχές μοναδιαίου κόστους'!F70*'Ανάπτυξη δικτύου'!X79</f>
        <v>0</v>
      </c>
      <c r="F99" s="188">
        <f>'Παραδοχές μοναδιαίου κόστους'!G70*'Ανάπτυξη δικτύου'!AA79</f>
        <v>0</v>
      </c>
      <c r="G99" s="188">
        <f>'Παραδοχές μοναδιαίου κόστους'!H70*'Ανάπτυξη δικτύου'!AD79</f>
        <v>0</v>
      </c>
      <c r="H99" s="188">
        <f>'Παραδοχές μοναδιαίου κόστους'!I70*'Ανάπτυξη δικτύου'!AG79</f>
        <v>0</v>
      </c>
      <c r="I99" s="172">
        <f t="shared" si="30"/>
        <v>0</v>
      </c>
    </row>
    <row r="100" spans="2:9" outlineLevel="1" x14ac:dyDescent="0.35">
      <c r="B100" s="237" t="s">
        <v>83</v>
      </c>
      <c r="C100" s="90" t="s">
        <v>205</v>
      </c>
      <c r="D100" s="188">
        <f>'Παραδοχές μοναδιαίου κόστους'!E71*'Ανάπτυξη δικτύου'!U80</f>
        <v>2942369.1308070463</v>
      </c>
      <c r="E100" s="188">
        <f>'Παραδοχές μοναδιαίου κόστους'!F71*'Ανάπτυξη δικτύου'!X80</f>
        <v>84881.136838349194</v>
      </c>
      <c r="F100" s="188">
        <f>'Παραδοχές μοναδιαίου κόστους'!G71*'Ανάπτυξη δικτύου'!AA80</f>
        <v>171406.64393611535</v>
      </c>
      <c r="G100" s="188">
        <f>'Παραδοχές μοναδιαίου κόστους'!H71*'Ανάπτυξη δικτύου'!AD80</f>
        <v>86922.440447216359</v>
      </c>
      <c r="H100" s="188">
        <f>'Παραδοχές μοναδιαίου κόστους'!I71*'Ανάπτυξη δικτύου'!AG80</f>
        <v>106783.80688674853</v>
      </c>
      <c r="I100" s="172">
        <f t="shared" si="30"/>
        <v>3392363.1589154755</v>
      </c>
    </row>
    <row r="101" spans="2:9" outlineLevel="1" x14ac:dyDescent="0.35">
      <c r="B101" s="237" t="s">
        <v>84</v>
      </c>
      <c r="C101" s="90" t="s">
        <v>205</v>
      </c>
      <c r="D101" s="188">
        <f>'Παραδοχές μοναδιαίου κόστους'!E72*'Ανάπτυξη δικτύου'!U81</f>
        <v>0</v>
      </c>
      <c r="E101" s="188">
        <f>'Παραδοχές μοναδιαίου κόστους'!F72*'Ανάπτυξη δικτύου'!X81</f>
        <v>0</v>
      </c>
      <c r="F101" s="188">
        <f>'Παραδοχές μοναδιαίου κόστους'!G72*'Ανάπτυξη δικτύου'!AA81</f>
        <v>0</v>
      </c>
      <c r="G101" s="188">
        <f>'Παραδοχές μοναδιαίου κόστους'!H72*'Ανάπτυξη δικτύου'!AD81</f>
        <v>0</v>
      </c>
      <c r="H101" s="188">
        <f>'Παραδοχές μοναδιαίου κόστους'!I72*'Ανάπτυξη δικτύου'!AG81</f>
        <v>0</v>
      </c>
      <c r="I101" s="172">
        <f t="shared" si="30"/>
        <v>0</v>
      </c>
    </row>
    <row r="102" spans="2:9" outlineLevel="1" x14ac:dyDescent="0.35">
      <c r="B102" s="237" t="s">
        <v>85</v>
      </c>
      <c r="C102" s="90" t="s">
        <v>205</v>
      </c>
      <c r="D102" s="188">
        <f>'Παραδοχές μοναδιαίου κόστους'!E73*'Ανάπτυξη δικτύου'!U82</f>
        <v>0</v>
      </c>
      <c r="E102" s="188">
        <f>'Παραδοχές μοναδιαίου κόστους'!F73*'Ανάπτυξη δικτύου'!X82</f>
        <v>0</v>
      </c>
      <c r="F102" s="188">
        <f>'Παραδοχές μοναδιαίου κόστους'!G73*'Ανάπτυξη δικτύου'!AA82</f>
        <v>0</v>
      </c>
      <c r="G102" s="188">
        <f>'Παραδοχές μοναδιαίου κόστους'!H73*'Ανάπτυξη δικτύου'!AD82</f>
        <v>0</v>
      </c>
      <c r="H102" s="188">
        <f>'Παραδοχές μοναδιαίου κόστους'!I73*'Ανάπτυξη δικτύου'!AG82</f>
        <v>0</v>
      </c>
      <c r="I102" s="172">
        <f t="shared" si="30"/>
        <v>0</v>
      </c>
    </row>
    <row r="103" spans="2:9" outlineLevel="1" x14ac:dyDescent="0.35">
      <c r="B103" s="236" t="s">
        <v>86</v>
      </c>
      <c r="C103" s="90" t="s">
        <v>205</v>
      </c>
      <c r="D103" s="188">
        <f>'Παραδοχές μοναδιαίου κόστους'!E74*'Ανάπτυξη δικτύου'!U83</f>
        <v>0</v>
      </c>
      <c r="E103" s="188">
        <f>'Παραδοχές μοναδιαίου κόστους'!F74*'Ανάπτυξη δικτύου'!X83</f>
        <v>0</v>
      </c>
      <c r="F103" s="188">
        <f>'Παραδοχές μοναδιαίου κόστους'!G74*'Ανάπτυξη δικτύου'!AA83</f>
        <v>0</v>
      </c>
      <c r="G103" s="188">
        <f>'Παραδοχές μοναδιαίου κόστους'!H74*'Ανάπτυξη δικτύου'!AD83</f>
        <v>0</v>
      </c>
      <c r="H103" s="188">
        <f>'Παραδοχές μοναδιαίου κόστους'!I74*'Ανάπτυξη δικτύου'!AG83</f>
        <v>0</v>
      </c>
      <c r="I103" s="172">
        <f t="shared" si="30"/>
        <v>0</v>
      </c>
    </row>
    <row r="104" spans="2:9" outlineLevel="1" x14ac:dyDescent="0.35">
      <c r="B104" s="237" t="s">
        <v>87</v>
      </c>
      <c r="C104" s="90" t="s">
        <v>205</v>
      </c>
      <c r="D104" s="188">
        <f>'Παραδοχές μοναδιαίου κόστους'!E75*'Ανάπτυξη δικτύου'!U84</f>
        <v>0</v>
      </c>
      <c r="E104" s="188">
        <f>'Παραδοχές μοναδιαίου κόστους'!F75*'Ανάπτυξη δικτύου'!X84</f>
        <v>0</v>
      </c>
      <c r="F104" s="188">
        <f>'Παραδοχές μοναδιαίου κόστους'!G75*'Ανάπτυξη δικτύου'!AA84</f>
        <v>0</v>
      </c>
      <c r="G104" s="188">
        <f>'Παραδοχές μοναδιαίου κόστους'!H75*'Ανάπτυξη δικτύου'!AD84</f>
        <v>0</v>
      </c>
      <c r="H104" s="188">
        <f>'Παραδοχές μοναδιαίου κόστους'!I75*'Ανάπτυξη δικτύου'!AG84</f>
        <v>0</v>
      </c>
      <c r="I104" s="172">
        <f t="shared" si="30"/>
        <v>0</v>
      </c>
    </row>
    <row r="105" spans="2:9" outlineLevel="1" x14ac:dyDescent="0.35">
      <c r="B105" s="237" t="s">
        <v>88</v>
      </c>
      <c r="C105" s="90" t="s">
        <v>205</v>
      </c>
      <c r="D105" s="188">
        <f>'Παραδοχές μοναδιαίου κόστους'!E76*'Ανάπτυξη δικτύου'!U85</f>
        <v>0</v>
      </c>
      <c r="E105" s="188">
        <f>'Παραδοχές μοναδιαίου κόστους'!F76*'Ανάπτυξη δικτύου'!X85</f>
        <v>0</v>
      </c>
      <c r="F105" s="188">
        <f>'Παραδοχές μοναδιαίου κόστους'!G76*'Ανάπτυξη δικτύου'!AA85</f>
        <v>0</v>
      </c>
      <c r="G105" s="188">
        <f>'Παραδοχές μοναδιαίου κόστους'!H76*'Ανάπτυξη δικτύου'!AD85</f>
        <v>0</v>
      </c>
      <c r="H105" s="188">
        <f>'Παραδοχές μοναδιαίου κόστους'!I76*'Ανάπτυξη δικτύου'!AG85</f>
        <v>0</v>
      </c>
      <c r="I105" s="172">
        <f t="shared" si="30"/>
        <v>0</v>
      </c>
    </row>
    <row r="106" spans="2:9" outlineLevel="1" x14ac:dyDescent="0.35">
      <c r="B106" s="236" t="s">
        <v>89</v>
      </c>
      <c r="C106" s="90" t="s">
        <v>205</v>
      </c>
      <c r="D106" s="188">
        <f>'Παραδοχές μοναδιαίου κόστους'!E77*'Ανάπτυξη δικτύου'!U86</f>
        <v>0</v>
      </c>
      <c r="E106" s="188">
        <f>'Παραδοχές μοναδιαίου κόστους'!F77*'Ανάπτυξη δικτύου'!X86</f>
        <v>0</v>
      </c>
      <c r="F106" s="188">
        <f>'Παραδοχές μοναδιαίου κόστους'!G77*'Ανάπτυξη δικτύου'!AA86</f>
        <v>0</v>
      </c>
      <c r="G106" s="188">
        <f>'Παραδοχές μοναδιαίου κόστους'!H77*'Ανάπτυξη δικτύου'!AD86</f>
        <v>0</v>
      </c>
      <c r="H106" s="188">
        <f>'Παραδοχές μοναδιαίου κόστους'!I77*'Ανάπτυξη δικτύου'!AG86</f>
        <v>0</v>
      </c>
      <c r="I106" s="172">
        <f t="shared" si="30"/>
        <v>0</v>
      </c>
    </row>
    <row r="107" spans="2:9" outlineLevel="1" x14ac:dyDescent="0.35">
      <c r="B107" s="237" t="s">
        <v>90</v>
      </c>
      <c r="C107" s="90" t="s">
        <v>205</v>
      </c>
      <c r="D107" s="188">
        <f>'Παραδοχές μοναδιαίου κόστους'!E78*'Ανάπτυξη δικτύου'!U87</f>
        <v>0</v>
      </c>
      <c r="E107" s="188">
        <f>'Παραδοχές μοναδιαίου κόστους'!F78*'Ανάπτυξη δικτύου'!X87</f>
        <v>998.6016098629317</v>
      </c>
      <c r="F107" s="188">
        <f>'Παραδοχές μοναδιαίου κόστους'!G78*'Ανάπτυξη δικτύου'!AA87</f>
        <v>107802.92071453796</v>
      </c>
      <c r="G107" s="188">
        <f>'Παραδοχές μοναδιαίου κόστους'!H78*'Ανάπτυξη δικτύου'!AD87</f>
        <v>152671.46591370052</v>
      </c>
      <c r="H107" s="188">
        <f>'Παραδοχές μοναδιαίου κόστους'!I78*'Ανάπτυξη δικτύου'!AG87</f>
        <v>50639.743472066315</v>
      </c>
      <c r="I107" s="172">
        <f t="shared" si="30"/>
        <v>312112.73171016772</v>
      </c>
    </row>
    <row r="108" spans="2:9" outlineLevel="1" x14ac:dyDescent="0.35">
      <c r="B108" s="236" t="s">
        <v>92</v>
      </c>
      <c r="C108" s="90" t="s">
        <v>205</v>
      </c>
      <c r="D108" s="188">
        <f>'Παραδοχές μοναδιαίου κόστους'!E79*'Ανάπτυξη δικτύου'!U88</f>
        <v>0</v>
      </c>
      <c r="E108" s="188">
        <f>'Παραδοχές μοναδιαίου κόστους'!F79*'Ανάπτυξη δικτύου'!X88</f>
        <v>0</v>
      </c>
      <c r="F108" s="188">
        <f>'Παραδοχές μοναδιαίου κόστους'!G79*'Ανάπτυξη δικτύου'!AA88</f>
        <v>0</v>
      </c>
      <c r="G108" s="188">
        <f>'Παραδοχές μοναδιαίου κόστους'!H79*'Ανάπτυξη δικτύου'!AD88</f>
        <v>0</v>
      </c>
      <c r="H108" s="188">
        <f>'Παραδοχές μοναδιαίου κόστους'!I79*'Ανάπτυξη δικτύου'!AG88</f>
        <v>0</v>
      </c>
      <c r="I108" s="172">
        <f t="shared" si="30"/>
        <v>0</v>
      </c>
    </row>
    <row r="109" spans="2:9" outlineLevel="1" x14ac:dyDescent="0.35">
      <c r="B109" s="237" t="s">
        <v>93</v>
      </c>
      <c r="C109" s="90" t="s">
        <v>205</v>
      </c>
      <c r="D109" s="188">
        <f>'Παραδοχές μοναδιαίου κόστους'!E80*'Ανάπτυξη δικτύου'!U89</f>
        <v>0</v>
      </c>
      <c r="E109" s="188">
        <f>'Παραδοχές μοναδιαίου κόστους'!F80*'Ανάπτυξη δικτύου'!X89</f>
        <v>0</v>
      </c>
      <c r="F109" s="188">
        <f>'Παραδοχές μοναδιαίου κόστους'!G80*'Ανάπτυξη δικτύου'!AA89</f>
        <v>0</v>
      </c>
      <c r="G109" s="188">
        <f>'Παραδοχές μοναδιαίου κόστους'!H80*'Ανάπτυξη δικτύου'!AD89</f>
        <v>0</v>
      </c>
      <c r="H109" s="188">
        <f>'Παραδοχές μοναδιαίου κόστους'!I80*'Ανάπτυξη δικτύου'!AG89</f>
        <v>0</v>
      </c>
      <c r="I109" s="172">
        <f t="shared" si="30"/>
        <v>0</v>
      </c>
    </row>
    <row r="110" spans="2:9" outlineLevel="1" x14ac:dyDescent="0.35">
      <c r="B110" s="237" t="s">
        <v>94</v>
      </c>
      <c r="C110" s="90" t="s">
        <v>205</v>
      </c>
      <c r="D110" s="188">
        <f>'Παραδοχές μοναδιαίου κόστους'!E81*'Ανάπτυξη δικτύου'!U90</f>
        <v>0</v>
      </c>
      <c r="E110" s="188">
        <f>'Παραδοχές μοναδιαίου κόστους'!F81*'Ανάπτυξη δικτύου'!X90</f>
        <v>0</v>
      </c>
      <c r="F110" s="188">
        <f>'Παραδοχές μοναδιαίου κόστους'!G81*'Ανάπτυξη δικτύου'!AA90</f>
        <v>0</v>
      </c>
      <c r="G110" s="188">
        <f>'Παραδοχές μοναδιαίου κόστους'!H81*'Ανάπτυξη δικτύου'!AD90</f>
        <v>0</v>
      </c>
      <c r="H110" s="188">
        <f>'Παραδοχές μοναδιαίου κόστους'!I81*'Ανάπτυξη δικτύου'!AG90</f>
        <v>0</v>
      </c>
      <c r="I110" s="172">
        <f t="shared" si="30"/>
        <v>0</v>
      </c>
    </row>
    <row r="111" spans="2:9" outlineLevel="1" x14ac:dyDescent="0.35">
      <c r="B111" s="237" t="s">
        <v>95</v>
      </c>
      <c r="C111" s="90" t="s">
        <v>205</v>
      </c>
      <c r="D111" s="188">
        <f>'Παραδοχές μοναδιαίου κόστους'!E82*'Ανάπτυξη δικτύου'!U91</f>
        <v>0</v>
      </c>
      <c r="E111" s="188">
        <f>'Παραδοχές μοναδιαίου κόστους'!F82*'Ανάπτυξη δικτύου'!X91</f>
        <v>0</v>
      </c>
      <c r="F111" s="188">
        <f>'Παραδοχές μοναδιαίου κόστους'!G82*'Ανάπτυξη δικτύου'!AA91</f>
        <v>73305.986085885816</v>
      </c>
      <c r="G111" s="188">
        <f>'Παραδοχές μοναδιαίου κόστους'!H82*'Ανάπτυξη δικτύου'!AD91</f>
        <v>152671.46591370052</v>
      </c>
      <c r="H111" s="188">
        <f>'Παραδοχές μοναδιαίου κόστους'!I82*'Ανάπτυξη δικτύου'!AG91</f>
        <v>149717.50243915259</v>
      </c>
      <c r="I111" s="172">
        <f t="shared" si="30"/>
        <v>375694.95443873893</v>
      </c>
    </row>
    <row r="112" spans="2:9" outlineLevel="1" x14ac:dyDescent="0.35">
      <c r="B112" s="237" t="s">
        <v>96</v>
      </c>
      <c r="C112" s="90" t="s">
        <v>205</v>
      </c>
      <c r="D112" s="188">
        <f>'Παραδοχές μοναδιαίου κόστους'!E83*'Ανάπτυξη δικτύου'!U92</f>
        <v>0</v>
      </c>
      <c r="E112" s="188">
        <f>'Παραδοχές μοναδιαίου κόστους'!F83*'Ανάπτυξη δικτύου'!X92</f>
        <v>0</v>
      </c>
      <c r="F112" s="188">
        <f>'Παραδοχές μοναδιαίου κόστους'!G83*'Ανάπτυξη δικτύου'!AA92</f>
        <v>0</v>
      </c>
      <c r="G112" s="188">
        <f>'Παραδοχές μοναδιαίου κόστους'!H83*'Ανάπτυξη δικτύου'!AD92</f>
        <v>0</v>
      </c>
      <c r="H112" s="188">
        <f>'Παραδοχές μοναδιαίου κόστους'!I83*'Ανάπτυξη δικτύου'!AG92</f>
        <v>0</v>
      </c>
      <c r="I112" s="172">
        <f t="shared" si="30"/>
        <v>0</v>
      </c>
    </row>
    <row r="113" spans="2:37" outlineLevel="1" x14ac:dyDescent="0.35">
      <c r="B113" s="236" t="s">
        <v>97</v>
      </c>
      <c r="C113" s="90" t="s">
        <v>205</v>
      </c>
      <c r="D113" s="188">
        <f>'Παραδοχές μοναδιαίου κόστους'!E84*'Ανάπτυξη δικτύου'!U93</f>
        <v>0</v>
      </c>
      <c r="E113" s="188">
        <f>'Παραδοχές μοναδιαίου κόστους'!F84*'Ανάπτυξη δικτύου'!X93</f>
        <v>0</v>
      </c>
      <c r="F113" s="188">
        <f>'Παραδοχές μοναδιαίου κόστους'!G84*'Ανάπτυξη δικτύου'!AA93</f>
        <v>0</v>
      </c>
      <c r="G113" s="188">
        <f>'Παραδοχές μοναδιαίου κόστους'!H84*'Ανάπτυξη δικτύου'!AD93</f>
        <v>0</v>
      </c>
      <c r="H113" s="188">
        <f>'Παραδοχές μοναδιαίου κόστους'!I84*'Ανάπτυξη δικτύου'!AG93</f>
        <v>0</v>
      </c>
      <c r="I113" s="172">
        <f t="shared" si="30"/>
        <v>0</v>
      </c>
    </row>
    <row r="114" spans="2:37" outlineLevel="1" x14ac:dyDescent="0.35">
      <c r="B114" s="237" t="s">
        <v>98</v>
      </c>
      <c r="C114" s="90" t="s">
        <v>205</v>
      </c>
      <c r="D114" s="188">
        <f>'Παραδοχές μοναδιαίου κόστους'!E85*'Ανάπτυξη δικτύου'!U94</f>
        <v>192244.56665123344</v>
      </c>
      <c r="E114" s="188">
        <f>'Παραδοχές μοναδιαίου κόστους'!F85*'Ανάπτυξη δικτύου'!X94</f>
        <v>674056.08665747894</v>
      </c>
      <c r="F114" s="188">
        <f>'Παραδοχές μοναδιαίου κόστους'!G85*'Ανάπτυξη δικτύου'!AA94</f>
        <v>940041.46863077104</v>
      </c>
      <c r="G114" s="188">
        <f>'Παραδοχές μοναδιαίου κόστους'!H85*'Ανάπτυξη δικτύου'!AD94</f>
        <v>170501.71010800131</v>
      </c>
      <c r="H114" s="188">
        <f>'Παραδοχές μοναδιαίου κόστους'!I85*'Ανάπτυξη δικτύου'!AG94</f>
        <v>107884.67087527171</v>
      </c>
      <c r="I114" s="172">
        <f t="shared" si="30"/>
        <v>2084728.5029227566</v>
      </c>
    </row>
    <row r="115" spans="2:37" outlineLevel="1" x14ac:dyDescent="0.35">
      <c r="B115" s="50" t="s">
        <v>107</v>
      </c>
      <c r="C115" s="90" t="s">
        <v>205</v>
      </c>
      <c r="D115" s="189">
        <f t="shared" ref="D115:I115" si="31">SUM(D93:D114)</f>
        <v>3607153.7773185633</v>
      </c>
      <c r="E115" s="189">
        <f t="shared" si="31"/>
        <v>1939284.3263538133</v>
      </c>
      <c r="F115" s="189">
        <f t="shared" si="31"/>
        <v>3031418.1304928074</v>
      </c>
      <c r="G115" s="189">
        <f t="shared" si="31"/>
        <v>1121076.6037166622</v>
      </c>
      <c r="H115" s="189">
        <f t="shared" si="31"/>
        <v>943440.43816436594</v>
      </c>
      <c r="I115" s="189">
        <f t="shared" si="31"/>
        <v>10642373.276046211</v>
      </c>
    </row>
    <row r="117" spans="2:37" ht="15.5" x14ac:dyDescent="0.35">
      <c r="B117" s="296" t="s">
        <v>143</v>
      </c>
      <c r="C117" s="296"/>
      <c r="D117" s="296"/>
      <c r="E117" s="296"/>
      <c r="F117" s="296"/>
      <c r="G117" s="296"/>
      <c r="H117" s="296"/>
      <c r="I117" s="296"/>
    </row>
    <row r="118" spans="2:37" ht="5.5" customHeight="1" outlineLevel="1" x14ac:dyDescent="0.35">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row>
    <row r="119" spans="2:37" outlineLevel="1" x14ac:dyDescent="0.35">
      <c r="B119" s="79"/>
      <c r="C119" s="63" t="s">
        <v>105</v>
      </c>
      <c r="D119" s="83">
        <f>$C$3</f>
        <v>2024</v>
      </c>
      <c r="E119" s="83">
        <f>$C$3+1</f>
        <v>2025</v>
      </c>
      <c r="F119" s="83">
        <f>$C$3+2</f>
        <v>2026</v>
      </c>
      <c r="G119" s="83">
        <f>$C$3+3</f>
        <v>2027</v>
      </c>
      <c r="H119" s="83">
        <f>$C$3+4</f>
        <v>2028</v>
      </c>
      <c r="I119" s="82" t="str">
        <f xml:space="preserve"> D119&amp;" - "&amp;H119</f>
        <v>2024 - 2028</v>
      </c>
    </row>
    <row r="120" spans="2:37" outlineLevel="1" x14ac:dyDescent="0.35">
      <c r="B120" s="236" t="s">
        <v>75</v>
      </c>
      <c r="C120" s="90" t="s">
        <v>205</v>
      </c>
      <c r="D120" s="188">
        <f>'Παραδοχές μοναδιαίου κόστους'!E90*'Ανάπτυξη δικτύου'!U102</f>
        <v>0</v>
      </c>
      <c r="E120" s="188">
        <f>'Παραδοχές μοναδιαίου κόστους'!F90*'Ανάπτυξη δικτύου'!X102</f>
        <v>0</v>
      </c>
      <c r="F120" s="188">
        <f>'Παραδοχές μοναδιαίου κόστους'!G90*'Ανάπτυξη δικτύου'!AA102</f>
        <v>0</v>
      </c>
      <c r="G120" s="188">
        <f>'Παραδοχές μοναδιαίου κόστους'!H90*'Ανάπτυξη δικτύου'!AD102</f>
        <v>0</v>
      </c>
      <c r="H120" s="188">
        <f>'Παραδοχές μοναδιαίου κόστους'!I90*'Ανάπτυξη δικτύου'!AG102</f>
        <v>0</v>
      </c>
      <c r="I120" s="172">
        <f t="shared" ref="I120:I141" si="32">D120+E120+F120+G120+H120</f>
        <v>0</v>
      </c>
    </row>
    <row r="121" spans="2:37" outlineLevel="1" x14ac:dyDescent="0.35">
      <c r="B121" s="237" t="s">
        <v>76</v>
      </c>
      <c r="C121" s="90" t="s">
        <v>205</v>
      </c>
      <c r="D121" s="188">
        <f>'Παραδοχές μοναδιαίου κόστους'!E91*'Ανάπτυξη δικτύου'!U103</f>
        <v>112048.89595953193</v>
      </c>
      <c r="E121" s="188">
        <f>'Παραδοχές μοναδιαίου κόστους'!F91*'Ανάπτυξη δικτύου'!X103</f>
        <v>640543.19090293883</v>
      </c>
      <c r="F121" s="188">
        <f>'Παραδοχές μοναδιαίου κόστους'!G91*'Ανάπτυξη δικτύου'!AA103</f>
        <v>634394.77553826466</v>
      </c>
      <c r="G121" s="188">
        <f>'Παραδοχές μοναδιαίου κόστους'!H91*'Ανάπτυξη δικτύου'!AD103</f>
        <v>282900.78933064843</v>
      </c>
      <c r="H121" s="188">
        <f>'Παραδοχές μοναδιαίου κόστους'!I91*'Ανάπτυξη δικτύου'!AG103</f>
        <v>205624.92548248285</v>
      </c>
      <c r="I121" s="172">
        <f>D121+E121+F121+G121+H121</f>
        <v>1875512.5772138666</v>
      </c>
    </row>
    <row r="122" spans="2:37" outlineLevel="1" x14ac:dyDescent="0.35">
      <c r="B122" s="237" t="s">
        <v>77</v>
      </c>
      <c r="C122" s="90" t="s">
        <v>205</v>
      </c>
      <c r="D122" s="188">
        <f>'Παραδοχές μοναδιαίου κόστους'!E92*'Ανάπτυξη δικτύου'!U104</f>
        <v>0</v>
      </c>
      <c r="E122" s="188">
        <f>'Παραδοχές μοναδιαίου κόστους'!F92*'Ανάπτυξη δικτύου'!X104</f>
        <v>0</v>
      </c>
      <c r="F122" s="188">
        <f>'Παραδοχές μοναδιαίου κόστους'!G92*'Ανάπτυξη δικτύου'!AA104</f>
        <v>0</v>
      </c>
      <c r="G122" s="188">
        <f>'Παραδοχές μοναδιαίου κόστους'!H92*'Ανάπτυξη δικτύου'!AD104</f>
        <v>0</v>
      </c>
      <c r="H122" s="188">
        <f>'Παραδοχές μοναδιαίου κόστους'!I92*'Ανάπτυξη δικτύου'!AG104</f>
        <v>0</v>
      </c>
      <c r="I122" s="172">
        <f t="shared" si="32"/>
        <v>0</v>
      </c>
    </row>
    <row r="123" spans="2:37" outlineLevel="1" x14ac:dyDescent="0.35">
      <c r="B123" s="237" t="s">
        <v>78</v>
      </c>
      <c r="C123" s="90" t="s">
        <v>205</v>
      </c>
      <c r="D123" s="188">
        <f>'Παραδοχές μοναδιαίου κόστους'!E93*'Ανάπτυξη δικτύου'!U105</f>
        <v>0</v>
      </c>
      <c r="E123" s="188">
        <f>'Παραδοχές μοναδιαίου κόστους'!F93*'Ανάπτυξη δικτύου'!X105</f>
        <v>0</v>
      </c>
      <c r="F123" s="188">
        <f>'Παραδοχές μοναδιαίου κόστους'!G93*'Ανάπτυξη δικτύου'!AA105</f>
        <v>0</v>
      </c>
      <c r="G123" s="188">
        <f>'Παραδοχές μοναδιαίου κόστους'!H93*'Ανάπτυξη δικτύου'!AD105</f>
        <v>0</v>
      </c>
      <c r="H123" s="188">
        <f>'Παραδοχές μοναδιαίου κόστους'!I93*'Ανάπτυξη δικτύου'!AG105</f>
        <v>0</v>
      </c>
      <c r="I123" s="172">
        <f t="shared" si="32"/>
        <v>0</v>
      </c>
    </row>
    <row r="124" spans="2:37" outlineLevel="1" x14ac:dyDescent="0.35">
      <c r="B124" s="236" t="s">
        <v>80</v>
      </c>
      <c r="C124" s="90" t="s">
        <v>205</v>
      </c>
      <c r="D124" s="188">
        <f>'Παραδοχές μοναδιαίου κόστους'!E94*'Ανάπτυξη δικτύου'!U106</f>
        <v>0</v>
      </c>
      <c r="E124" s="188">
        <f>'Παραδοχές μοναδιαίου κόστους'!F94*'Ανάπτυξη δικτύου'!X106</f>
        <v>0</v>
      </c>
      <c r="F124" s="188">
        <f>'Παραδοχές μοναδιαίου κόστους'!G94*'Ανάπτυξη δικτύου'!AA106</f>
        <v>0</v>
      </c>
      <c r="G124" s="188">
        <f>'Παραδοχές μοναδιαίου κόστους'!H94*'Ανάπτυξη δικτύου'!AD106</f>
        <v>0</v>
      </c>
      <c r="H124" s="188">
        <f>'Παραδοχές μοναδιαίου κόστους'!I94*'Ανάπτυξη δικτύου'!AG106</f>
        <v>0</v>
      </c>
      <c r="I124" s="172">
        <f t="shared" si="32"/>
        <v>0</v>
      </c>
    </row>
    <row r="125" spans="2:37" outlineLevel="1" x14ac:dyDescent="0.35">
      <c r="B125" s="237" t="s">
        <v>81</v>
      </c>
      <c r="C125" s="90" t="s">
        <v>205</v>
      </c>
      <c r="D125" s="188">
        <f>'Παραδοχές μοναδιαίου κόστους'!E95*'Ανάπτυξη δικτύου'!U107</f>
        <v>54695.804944672702</v>
      </c>
      <c r="E125" s="188">
        <f>'Παραδοχές μοναδιαίου κόστους'!F95*'Ανάπτυξη δικτύου'!X107</f>
        <v>255023.18785616339</v>
      </c>
      <c r="F125" s="188">
        <f>'Παραδοχές μοναδιαίου κόστους'!G95*'Ανάπτυξη δικτύου'!AA107</f>
        <v>318785.35967285762</v>
      </c>
      <c r="G125" s="188">
        <f>'Παραδοχές μοναδιαίου κόστους'!H95*'Ανάπτυξη δικτύου'!AD107</f>
        <v>49279.492335016177</v>
      </c>
      <c r="H125" s="188">
        <f>'Παραδοχές μοναδιαίου κόστους'!I95*'Ανάπτυξη δικτύου'!AG107</f>
        <v>33664.257711733924</v>
      </c>
      <c r="I125" s="172">
        <f t="shared" si="32"/>
        <v>711448.10252044373</v>
      </c>
    </row>
    <row r="126" spans="2:37" outlineLevel="1" x14ac:dyDescent="0.35">
      <c r="B126" s="236" t="s">
        <v>82</v>
      </c>
      <c r="C126" s="90" t="s">
        <v>205</v>
      </c>
      <c r="D126" s="188">
        <f>'Παραδοχές μοναδιαίου κόστους'!E96*'Ανάπτυξη δικτύου'!U108</f>
        <v>0</v>
      </c>
      <c r="E126" s="188">
        <f>'Παραδοχές μοναδιαίου κόστους'!F96*'Ανάπτυξη δικτύου'!X108</f>
        <v>0</v>
      </c>
      <c r="F126" s="188">
        <f>'Παραδοχές μοναδιαίου κόστους'!G96*'Ανάπτυξη δικτύου'!AA108</f>
        <v>0</v>
      </c>
      <c r="G126" s="188">
        <f>'Παραδοχές μοναδιαίου κόστους'!H96*'Ανάπτυξη δικτύου'!AD108</f>
        <v>0</v>
      </c>
      <c r="H126" s="188">
        <f>'Παραδοχές μοναδιαίου κόστους'!I96*'Ανάπτυξη δικτύου'!AG108</f>
        <v>0</v>
      </c>
      <c r="I126" s="172">
        <f t="shared" si="32"/>
        <v>0</v>
      </c>
    </row>
    <row r="127" spans="2:37" outlineLevel="1" x14ac:dyDescent="0.35">
      <c r="B127" s="237" t="s">
        <v>83</v>
      </c>
      <c r="C127" s="90" t="s">
        <v>205</v>
      </c>
      <c r="D127" s="188">
        <f>'Παραδοχές μοναδιαίου κόστους'!E97*'Ανάπτυξη δικτύου'!U109</f>
        <v>887754.98794814921</v>
      </c>
      <c r="E127" s="188">
        <f>'Παραδοχές μοναδιαίου κόστους'!F97*'Ανάπτυξη δικτύου'!X109</f>
        <v>63969.027054221588</v>
      </c>
      <c r="F127" s="188">
        <f>'Παραδοχές μοναδιαίου κόστους'!G97*'Ανάπτυξη δικτύου'!AA109</f>
        <v>93690.342319793781</v>
      </c>
      <c r="G127" s="188">
        <f>'Παραδοχές μοναδιαίου κόστους'!H97*'Ανάπτυξη δικτύου'!AD109</f>
        <v>51104.658717794548</v>
      </c>
      <c r="H127" s="188">
        <f>'Παραδοχές μοναδιαίου κόστους'!I97*'Ανάπτυξη δικτύου'!AG109</f>
        <v>48221.774560051294</v>
      </c>
      <c r="I127" s="172">
        <f t="shared" si="32"/>
        <v>1144740.7906000104</v>
      </c>
    </row>
    <row r="128" spans="2:37" outlineLevel="1" x14ac:dyDescent="0.35">
      <c r="B128" s="237" t="s">
        <v>84</v>
      </c>
      <c r="C128" s="90" t="s">
        <v>205</v>
      </c>
      <c r="D128" s="188">
        <f>'Παραδοχές μοναδιαίου κόστους'!E98*'Ανάπτυξη δικτύου'!U110</f>
        <v>0</v>
      </c>
      <c r="E128" s="188">
        <f>'Παραδοχές μοναδιαίου κόστους'!F98*'Ανάπτυξη δικτύου'!X110</f>
        <v>0</v>
      </c>
      <c r="F128" s="188">
        <f>'Παραδοχές μοναδιαίου κόστους'!G98*'Ανάπτυξη δικτύου'!AA110</f>
        <v>0</v>
      </c>
      <c r="G128" s="188">
        <f>'Παραδοχές μοναδιαίου κόστους'!H98*'Ανάπτυξη δικτύου'!AD110</f>
        <v>0</v>
      </c>
      <c r="H128" s="188">
        <f>'Παραδοχές μοναδιαίου κόστους'!I98*'Ανάπτυξη δικτύου'!AG110</f>
        <v>0</v>
      </c>
      <c r="I128" s="172">
        <f t="shared" si="32"/>
        <v>0</v>
      </c>
    </row>
    <row r="129" spans="2:9" outlineLevel="1" x14ac:dyDescent="0.35">
      <c r="B129" s="237" t="s">
        <v>85</v>
      </c>
      <c r="C129" s="90" t="s">
        <v>205</v>
      </c>
      <c r="D129" s="188">
        <f>'Παραδοχές μοναδιαίου κόστους'!E99*'Ανάπτυξη δικτύου'!U111</f>
        <v>0</v>
      </c>
      <c r="E129" s="188">
        <f>'Παραδοχές μοναδιαίου κόστους'!F99*'Ανάπτυξη δικτύου'!X111</f>
        <v>0</v>
      </c>
      <c r="F129" s="188">
        <f>'Παραδοχές μοναδιαίου κόστους'!G99*'Ανάπτυξη δικτύου'!AA111</f>
        <v>0</v>
      </c>
      <c r="G129" s="188">
        <f>'Παραδοχές μοναδιαίου κόστους'!H99*'Ανάπτυξη δικτύου'!AD111</f>
        <v>0</v>
      </c>
      <c r="H129" s="188">
        <f>'Παραδοχές μοναδιαίου κόστους'!I99*'Ανάπτυξη δικτύου'!AG111</f>
        <v>0</v>
      </c>
      <c r="I129" s="172">
        <f t="shared" si="32"/>
        <v>0</v>
      </c>
    </row>
    <row r="130" spans="2:9" outlineLevel="1" x14ac:dyDescent="0.35">
      <c r="B130" s="236" t="s">
        <v>86</v>
      </c>
      <c r="C130" s="90" t="s">
        <v>205</v>
      </c>
      <c r="D130" s="188">
        <f>'Παραδοχές μοναδιαίου κόστους'!E100*'Ανάπτυξη δικτύου'!U112</f>
        <v>0</v>
      </c>
      <c r="E130" s="188">
        <f>'Παραδοχές μοναδιαίου κόστους'!F100*'Ανάπτυξη δικτύου'!X112</f>
        <v>0</v>
      </c>
      <c r="F130" s="188">
        <f>'Παραδοχές μοναδιαίου κόστους'!G100*'Ανάπτυξη δικτύου'!AA112</f>
        <v>0</v>
      </c>
      <c r="G130" s="188">
        <f>'Παραδοχές μοναδιαίου κόστους'!H100*'Ανάπτυξη δικτύου'!AD112</f>
        <v>0</v>
      </c>
      <c r="H130" s="188">
        <f>'Παραδοχές μοναδιαίου κόστους'!I100*'Ανάπτυξη δικτύου'!AG112</f>
        <v>0</v>
      </c>
      <c r="I130" s="172">
        <f t="shared" si="32"/>
        <v>0</v>
      </c>
    </row>
    <row r="131" spans="2:9" outlineLevel="1" x14ac:dyDescent="0.35">
      <c r="B131" s="237" t="s">
        <v>87</v>
      </c>
      <c r="C131" s="90" t="s">
        <v>205</v>
      </c>
      <c r="D131" s="188">
        <f>'Παραδοχές μοναδιαίου κόστους'!E101*'Ανάπτυξη δικτύου'!U113</f>
        <v>0</v>
      </c>
      <c r="E131" s="188">
        <f>'Παραδοχές μοναδιαίου κόστους'!F101*'Ανάπτυξη δικτύου'!X113</f>
        <v>0</v>
      </c>
      <c r="F131" s="188">
        <f>'Παραδοχές μοναδιαίου κόστους'!G101*'Ανάπτυξη δικτύου'!AA113</f>
        <v>0</v>
      </c>
      <c r="G131" s="188">
        <f>'Παραδοχές μοναδιαίου κόστους'!H101*'Ανάπτυξη δικτύου'!AD113</f>
        <v>0</v>
      </c>
      <c r="H131" s="188">
        <f>'Παραδοχές μοναδιαίου κόστους'!I101*'Ανάπτυξη δικτύου'!AG113</f>
        <v>0</v>
      </c>
      <c r="I131" s="172">
        <f t="shared" si="32"/>
        <v>0</v>
      </c>
    </row>
    <row r="132" spans="2:9" outlineLevel="1" x14ac:dyDescent="0.35">
      <c r="B132" s="237" t="s">
        <v>88</v>
      </c>
      <c r="C132" s="90" t="s">
        <v>205</v>
      </c>
      <c r="D132" s="188">
        <f>'Παραδοχές μοναδιαίου κόστους'!E102*'Ανάπτυξη δικτύου'!U114</f>
        <v>0</v>
      </c>
      <c r="E132" s="188">
        <f>'Παραδοχές μοναδιαίου κόστους'!F102*'Ανάπτυξη δικτύου'!X114</f>
        <v>0</v>
      </c>
      <c r="F132" s="188">
        <f>'Παραδοχές μοναδιαίου κόστους'!G102*'Ανάπτυξη δικτύου'!AA114</f>
        <v>0</v>
      </c>
      <c r="G132" s="188">
        <f>'Παραδοχές μοναδιαίου κόστους'!H102*'Ανάπτυξη δικτύου'!AD114</f>
        <v>0</v>
      </c>
      <c r="H132" s="188">
        <f>'Παραδοχές μοναδιαίου κόστους'!I102*'Ανάπτυξη δικτύου'!AG114</f>
        <v>0</v>
      </c>
      <c r="I132" s="172">
        <f t="shared" si="32"/>
        <v>0</v>
      </c>
    </row>
    <row r="133" spans="2:9" outlineLevel="1" x14ac:dyDescent="0.35">
      <c r="B133" s="236" t="s">
        <v>89</v>
      </c>
      <c r="C133" s="90" t="s">
        <v>205</v>
      </c>
      <c r="D133" s="188">
        <f>'Παραδοχές μοναδιαίου κόστους'!E103*'Ανάπτυξη δικτύου'!U115</f>
        <v>0</v>
      </c>
      <c r="E133" s="188">
        <f>'Παραδοχές μοναδιαίου κόστους'!F103*'Ανάπτυξη δικτύου'!X115</f>
        <v>0</v>
      </c>
      <c r="F133" s="188">
        <f>'Παραδοχές μοναδιαίου κόστους'!G103*'Ανάπτυξη δικτύου'!AA115</f>
        <v>0</v>
      </c>
      <c r="G133" s="188">
        <f>'Παραδοχές μοναδιαίου κόστους'!H103*'Ανάπτυξη δικτύου'!AD115</f>
        <v>0</v>
      </c>
      <c r="H133" s="188">
        <f>'Παραδοχές μοναδιαίου κόστους'!I103*'Ανάπτυξη δικτύου'!AG115</f>
        <v>0</v>
      </c>
      <c r="I133" s="172">
        <f t="shared" si="32"/>
        <v>0</v>
      </c>
    </row>
    <row r="134" spans="2:9" outlineLevel="1" x14ac:dyDescent="0.35">
      <c r="B134" s="237" t="s">
        <v>90</v>
      </c>
      <c r="C134" s="90" t="s">
        <v>205</v>
      </c>
      <c r="D134" s="188">
        <f>'Παραδοχές μοναδιαίου κόστους'!E104*'Ανάπτυξη δικτύου'!U116</f>
        <v>0</v>
      </c>
      <c r="E134" s="188">
        <f>'Παραδοχές μοναδιαίου κόστους'!F104*'Ανάπτυξη δικτύου'!X116</f>
        <v>426.46018036147723</v>
      </c>
      <c r="F134" s="188">
        <f>'Παραδοχές μοναδιαίου κόστους'!G104*'Ανάπτυξη δικτύου'!AA116</f>
        <v>59151.953413768104</v>
      </c>
      <c r="G134" s="188">
        <f>'Παραδοχές μοναδιαίου κόστους'!H104*'Ανάπτυξη δικτύου'!AD116</f>
        <v>90802.027543224249</v>
      </c>
      <c r="H134" s="188">
        <f>'Παραδοχές μοναδιαίου κόστους'!I104*'Ανάπτυξη δικτύου'!AG116</f>
        <v>22746.120075495892</v>
      </c>
      <c r="I134" s="172">
        <f t="shared" si="32"/>
        <v>173126.56121284972</v>
      </c>
    </row>
    <row r="135" spans="2:9" outlineLevel="1" x14ac:dyDescent="0.35">
      <c r="B135" s="236" t="s">
        <v>92</v>
      </c>
      <c r="C135" s="90" t="s">
        <v>205</v>
      </c>
      <c r="D135" s="188">
        <f>'Παραδοχές μοναδιαίου κόστους'!E105*'Ανάπτυξη δικτύου'!U117</f>
        <v>0</v>
      </c>
      <c r="E135" s="188">
        <f>'Παραδοχές μοναδιαίου κόστους'!F105*'Ανάπτυξη δικτύου'!X117</f>
        <v>0</v>
      </c>
      <c r="F135" s="188">
        <f>'Παραδοχές μοναδιαίου κόστους'!G105*'Ανάπτυξη δικτύου'!AA117</f>
        <v>0</v>
      </c>
      <c r="G135" s="188">
        <f>'Παραδοχές μοναδιαίου κόστους'!H105*'Ανάπτυξη δικτύου'!AD117</f>
        <v>0</v>
      </c>
      <c r="H135" s="188">
        <f>'Παραδοχές μοναδιαίου κόστους'!I105*'Ανάπτυξη δικτύου'!AG117</f>
        <v>0</v>
      </c>
      <c r="I135" s="172">
        <f t="shared" si="32"/>
        <v>0</v>
      </c>
    </row>
    <row r="136" spans="2:9" outlineLevel="1" x14ac:dyDescent="0.35">
      <c r="B136" s="237" t="s">
        <v>93</v>
      </c>
      <c r="C136" s="90" t="s">
        <v>205</v>
      </c>
      <c r="D136" s="188">
        <f>'Παραδοχές μοναδιαίου κόστους'!E106*'Ανάπτυξη δικτύου'!U118</f>
        <v>0</v>
      </c>
      <c r="E136" s="188">
        <f>'Παραδοχές μοναδιαίου κόστους'!F106*'Ανάπτυξη δικτύου'!X118</f>
        <v>0</v>
      </c>
      <c r="F136" s="188">
        <f>'Παραδοχές μοναδιαίου κόστους'!G106*'Ανάπτυξη δικτύου'!AA118</f>
        <v>0</v>
      </c>
      <c r="G136" s="188">
        <f>'Παραδοχές μοναδιαίου κόστους'!H106*'Ανάπτυξη δικτύου'!AD118</f>
        <v>0</v>
      </c>
      <c r="H136" s="188">
        <f>'Παραδοχές μοναδιαίου κόστους'!I106*'Ανάπτυξη δικτύου'!AG118</f>
        <v>0</v>
      </c>
      <c r="I136" s="172">
        <f t="shared" si="32"/>
        <v>0</v>
      </c>
    </row>
    <row r="137" spans="2:9" outlineLevel="1" x14ac:dyDescent="0.35">
      <c r="B137" s="237" t="s">
        <v>94</v>
      </c>
      <c r="C137" s="90" t="s">
        <v>205</v>
      </c>
      <c r="D137" s="188">
        <f>'Παραδοχές μοναδιαίου κόστους'!E107*'Ανάπτυξη δικτύου'!U119</f>
        <v>0</v>
      </c>
      <c r="E137" s="188">
        <f>'Παραδοχές μοναδιαίου κόστους'!F107*'Ανάπτυξη δικτύου'!X119</f>
        <v>0</v>
      </c>
      <c r="F137" s="188">
        <f>'Παραδοχές μοναδιαίου κόστους'!G107*'Ανάπτυξη δικτύου'!AA119</f>
        <v>0</v>
      </c>
      <c r="G137" s="188">
        <f>'Παραδοχές μοναδιαίου κόστους'!H107*'Ανάπτυξη δικτύου'!AD119</f>
        <v>0</v>
      </c>
      <c r="H137" s="188">
        <f>'Παραδοχές μοναδιαίου κόστους'!I107*'Ανάπτυξη δικτύου'!AG119</f>
        <v>0</v>
      </c>
      <c r="I137" s="172">
        <f t="shared" si="32"/>
        <v>0</v>
      </c>
    </row>
    <row r="138" spans="2:9" outlineLevel="1" x14ac:dyDescent="0.35">
      <c r="B138" s="237" t="s">
        <v>95</v>
      </c>
      <c r="C138" s="90" t="s">
        <v>205</v>
      </c>
      <c r="D138" s="188">
        <f>'Παραδοχές μοναδιαίου κόστους'!E108*'Ανάπτυξη δικτύου'!U120</f>
        <v>0</v>
      </c>
      <c r="E138" s="188">
        <f>'Παραδοχές μοναδιαίου κόστους'!F108*'Ανάπτυξη δικτύου'!X120</f>
        <v>0</v>
      </c>
      <c r="F138" s="188">
        <f>'Παραδοχές μοναδιαίου κόστους'!G108*'Ανάπτυξη δικτύου'!AA120</f>
        <v>39699.297593132957</v>
      </c>
      <c r="G138" s="188">
        <f>'Παραδοχές μοναδιαίου κόστους'!H108*'Ανάπτυξη δικτύου'!AD120</f>
        <v>90802.027543224249</v>
      </c>
      <c r="H138" s="188">
        <f>'Παραδοχές μοναδιαίου κόστους'!I108*'Ανάπτυξη δικτύου'!AG120</f>
        <v>67783.437824977766</v>
      </c>
      <c r="I138" s="172">
        <f t="shared" si="32"/>
        <v>198284.76296133496</v>
      </c>
    </row>
    <row r="139" spans="2:9" outlineLevel="1" x14ac:dyDescent="0.35">
      <c r="B139" s="237" t="s">
        <v>96</v>
      </c>
      <c r="C139" s="90" t="s">
        <v>205</v>
      </c>
      <c r="D139" s="188">
        <f>'Παραδοχές μοναδιαίου κόστους'!E109*'Ανάπτυξη δικτύου'!U121</f>
        <v>0</v>
      </c>
      <c r="E139" s="188">
        <f>'Παραδοχές μοναδιαίου κόστους'!F109*'Ανάπτυξη δικτύου'!X121</f>
        <v>0</v>
      </c>
      <c r="F139" s="188">
        <f>'Παραδοχές μοναδιαίου κόστους'!G109*'Ανάπτυξη δικτύου'!AA121</f>
        <v>0</v>
      </c>
      <c r="G139" s="188">
        <f>'Παραδοχές μοναδιαίου κόστους'!H109*'Ανάπτυξη δικτύου'!AD121</f>
        <v>0</v>
      </c>
      <c r="H139" s="188">
        <f>'Παραδοχές μοναδιαίου κόστους'!I109*'Ανάπτυξη δικτύου'!AG121</f>
        <v>0</v>
      </c>
      <c r="I139" s="172">
        <f t="shared" si="32"/>
        <v>0</v>
      </c>
    </row>
    <row r="140" spans="2:9" outlineLevel="1" x14ac:dyDescent="0.35">
      <c r="B140" s="236" t="s">
        <v>97</v>
      </c>
      <c r="C140" s="90" t="s">
        <v>205</v>
      </c>
      <c r="D140" s="188">
        <f>'Παραδοχές μοναδιαίου κόστους'!E110*'Ανάπτυξη δικτύου'!U122</f>
        <v>0</v>
      </c>
      <c r="E140" s="188">
        <f>'Παραδοχές μοναδιαίου κόστους'!F110*'Ανάπτυξη δικτύου'!X122</f>
        <v>0</v>
      </c>
      <c r="F140" s="188">
        <f>'Παραδοχές μοναδιαίου κόστους'!G110*'Ανάπτυξη δικτύου'!AA122</f>
        <v>0</v>
      </c>
      <c r="G140" s="188">
        <f>'Παραδοχές μοναδιαίου κόστους'!H110*'Ανάπτυξη δικτύου'!AD122</f>
        <v>0</v>
      </c>
      <c r="H140" s="188">
        <f>'Παραδοχές μοναδιαίου κόστους'!I110*'Ανάπτυξη δικτύου'!AG122</f>
        <v>0</v>
      </c>
      <c r="I140" s="172">
        <f t="shared" si="32"/>
        <v>0</v>
      </c>
    </row>
    <row r="141" spans="2:9" outlineLevel="1" x14ac:dyDescent="0.35">
      <c r="B141" s="237" t="s">
        <v>98</v>
      </c>
      <c r="C141" s="90" t="s">
        <v>205</v>
      </c>
      <c r="D141" s="188">
        <f>'Παραδοχές μοναδιαίου κόστους'!E111*'Ανάπτυξη δικτύου'!U123</f>
        <v>67760.794789756459</v>
      </c>
      <c r="E141" s="188">
        <f>'Παραδοχές μοναδιαίου κόστους'!F111*'Ανάπτυξη δικτύου'!X123</f>
        <v>511752.2164337727</v>
      </c>
      <c r="F141" s="188">
        <f>'Παραδοχές μοναδιαίου κόστους'!G111*'Ανάπτυξη δικτύου'!AA123</f>
        <v>515693.8757347971</v>
      </c>
      <c r="G141" s="188">
        <f>'Παραδοχές μοναδιαίου κόστους'!H111*'Ανάπτυξη δικτύου'!AD123</f>
        <v>101296.73424419992</v>
      </c>
      <c r="H141" s="188">
        <f>'Παραδοχές μοναδιαίου κόστους'!I111*'Ανάπτυξη δικτύου'!AG123</f>
        <v>48676.696961561211</v>
      </c>
      <c r="I141" s="172">
        <f t="shared" si="32"/>
        <v>1245180.3181640874</v>
      </c>
    </row>
    <row r="142" spans="2:9" outlineLevel="1" x14ac:dyDescent="0.35">
      <c r="B142" s="50" t="s">
        <v>107</v>
      </c>
      <c r="C142" s="90" t="s">
        <v>205</v>
      </c>
      <c r="D142" s="189">
        <f t="shared" ref="D142:I142" si="33">SUM(D120:D141)</f>
        <v>1122260.4836421104</v>
      </c>
      <c r="E142" s="189">
        <f t="shared" si="33"/>
        <v>1471714.0824274579</v>
      </c>
      <c r="F142" s="189">
        <f t="shared" si="33"/>
        <v>1661415.6042726142</v>
      </c>
      <c r="G142" s="189">
        <f t="shared" si="33"/>
        <v>666185.7297141077</v>
      </c>
      <c r="H142" s="189">
        <f t="shared" si="33"/>
        <v>426717.212616303</v>
      </c>
      <c r="I142" s="189">
        <f t="shared" si="33"/>
        <v>5348293.1126725925</v>
      </c>
    </row>
    <row r="144" spans="2:9" ht="15.5" x14ac:dyDescent="0.35">
      <c r="B144" s="296" t="s">
        <v>146</v>
      </c>
      <c r="C144" s="296"/>
      <c r="D144" s="296"/>
      <c r="E144" s="296"/>
      <c r="F144" s="296"/>
      <c r="G144" s="296"/>
      <c r="H144" s="296"/>
      <c r="I144" s="296"/>
    </row>
    <row r="145" spans="2:37" ht="5.5" customHeight="1" outlineLevel="1" x14ac:dyDescent="0.35">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row>
    <row r="146" spans="2:37" outlineLevel="1" x14ac:dyDescent="0.35">
      <c r="B146" s="79"/>
      <c r="C146" s="63"/>
      <c r="D146" s="83">
        <f>$C$3</f>
        <v>2024</v>
      </c>
      <c r="E146" s="83">
        <f>$C$3+1</f>
        <v>2025</v>
      </c>
      <c r="F146" s="83">
        <f>$C$3+2</f>
        <v>2026</v>
      </c>
      <c r="G146" s="83">
        <f>$C$3+3</f>
        <v>2027</v>
      </c>
      <c r="H146" s="83">
        <f>$C$3+4</f>
        <v>2028</v>
      </c>
      <c r="I146" s="82" t="str">
        <f xml:space="preserve"> D146&amp;" - "&amp;H146</f>
        <v>2024 - 2028</v>
      </c>
    </row>
    <row r="147" spans="2:37" outlineLevel="1" x14ac:dyDescent="0.35">
      <c r="B147" s="236" t="s">
        <v>75</v>
      </c>
      <c r="C147" s="90" t="s">
        <v>205</v>
      </c>
      <c r="D147" s="188">
        <f>'Παραδοχές μοναδιαίου κόστους'!E116*'Ανάπτυξη δικτύου'!U131</f>
        <v>0</v>
      </c>
      <c r="E147" s="188">
        <f>'Παραδοχές μοναδιαίου κόστους'!F116*'Ανάπτυξη δικτύου'!X131</f>
        <v>0</v>
      </c>
      <c r="F147" s="188">
        <f>'Παραδοχές μοναδιαίου κόστους'!G116*'Ανάπτυξη δικτύου'!AA131</f>
        <v>0</v>
      </c>
      <c r="G147" s="188">
        <f>'Παραδοχές μοναδιαίου κόστους'!H116*'Ανάπτυξη δικτύου'!AD131</f>
        <v>0</v>
      </c>
      <c r="H147" s="188">
        <f>'Παραδοχές μοναδιαίου κόστους'!I116*'Ανάπτυξη δικτύου'!AG131</f>
        <v>0</v>
      </c>
      <c r="I147" s="172">
        <f t="shared" ref="I147:I168" si="34">D147+E147+F147+G147+H147</f>
        <v>0</v>
      </c>
    </row>
    <row r="148" spans="2:37" outlineLevel="1" x14ac:dyDescent="0.35">
      <c r="B148" s="237" t="s">
        <v>76</v>
      </c>
      <c r="C148" s="90" t="s">
        <v>205</v>
      </c>
      <c r="D148" s="188">
        <f>'Παραδοχές μοναδιαίου κόστους'!E117*'Ανάπτυξη δικτύου'!U132</f>
        <v>51387.83782426011</v>
      </c>
      <c r="E148" s="188">
        <f>'Παραδοχές μοναδιαίου κόστους'!F117*'Ανάπτυξη δικτύου'!X132</f>
        <v>101709.41538305119</v>
      </c>
      <c r="F148" s="188">
        <f>'Παραδοχές μοναδιαίου κόστους'!G117*'Ανάπτυξη δικτύου'!AA132</f>
        <v>0</v>
      </c>
      <c r="G148" s="188">
        <f>'Παραδοχές μοναδιαίου κόστους'!H117*'Ανάπτυξη δικτύου'!AD132</f>
        <v>0</v>
      </c>
      <c r="H148" s="188">
        <f>'Παραδοχές μοναδιαίου κόστους'!I117*'Ανάπτυξη δικτύου'!AG132</f>
        <v>0</v>
      </c>
      <c r="I148" s="172">
        <f t="shared" si="34"/>
        <v>153097.2532073113</v>
      </c>
    </row>
    <row r="149" spans="2:37" outlineLevel="1" x14ac:dyDescent="0.35">
      <c r="B149" s="237" t="s">
        <v>77</v>
      </c>
      <c r="C149" s="90" t="s">
        <v>205</v>
      </c>
      <c r="D149" s="188">
        <f>'Παραδοχές μοναδιαίου κόστους'!E118*'Ανάπτυξη δικτύου'!U133</f>
        <v>0</v>
      </c>
      <c r="E149" s="188">
        <f>'Παραδοχές μοναδιαίου κόστους'!F118*'Ανάπτυξη δικτύου'!X133</f>
        <v>0</v>
      </c>
      <c r="F149" s="188">
        <f>'Παραδοχές μοναδιαίου κόστους'!G118*'Ανάπτυξη δικτύου'!AA133</f>
        <v>0</v>
      </c>
      <c r="G149" s="188">
        <f>'Παραδοχές μοναδιαίου κόστους'!H118*'Ανάπτυξη δικτύου'!AD133</f>
        <v>0</v>
      </c>
      <c r="H149" s="188">
        <f>'Παραδοχές μοναδιαίου κόστους'!I118*'Ανάπτυξη δικτύου'!AG133</f>
        <v>0</v>
      </c>
      <c r="I149" s="172">
        <f t="shared" si="34"/>
        <v>0</v>
      </c>
    </row>
    <row r="150" spans="2:37" outlineLevel="1" x14ac:dyDescent="0.35">
      <c r="B150" s="237" t="s">
        <v>78</v>
      </c>
      <c r="C150" s="90" t="s">
        <v>205</v>
      </c>
      <c r="D150" s="188">
        <f>'Παραδοχές μοναδιαίου κόστους'!E119*'Ανάπτυξη δικτύου'!U134</f>
        <v>0</v>
      </c>
      <c r="E150" s="188">
        <f>'Παραδοχές μοναδιαίου κόστους'!F119*'Ανάπτυξη δικτύου'!X134</f>
        <v>0</v>
      </c>
      <c r="F150" s="188">
        <f>'Παραδοχές μοναδιαίου κόστους'!G119*'Ανάπτυξη δικτύου'!AA134</f>
        <v>0</v>
      </c>
      <c r="G150" s="188">
        <f>'Παραδοχές μοναδιαίου κόστους'!H119*'Ανάπτυξη δικτύου'!AD134</f>
        <v>0</v>
      </c>
      <c r="H150" s="188">
        <f>'Παραδοχές μοναδιαίου κόστους'!I119*'Ανάπτυξη δικτύου'!AG134</f>
        <v>0</v>
      </c>
      <c r="I150" s="172">
        <f t="shared" si="34"/>
        <v>0</v>
      </c>
    </row>
    <row r="151" spans="2:37" outlineLevel="1" x14ac:dyDescent="0.35">
      <c r="B151" s="236" t="s">
        <v>80</v>
      </c>
      <c r="C151" s="90" t="s">
        <v>205</v>
      </c>
      <c r="D151" s="188">
        <f>'Παραδοχές μοναδιαίου κόστους'!E120*'Ανάπτυξη δικτύου'!U135</f>
        <v>0</v>
      </c>
      <c r="E151" s="188">
        <f>'Παραδοχές μοναδιαίου κόστους'!F120*'Ανάπτυξη δικτύου'!X135</f>
        <v>0</v>
      </c>
      <c r="F151" s="188">
        <f>'Παραδοχές μοναδιαίου κόστους'!G120*'Ανάπτυξη δικτύου'!AA135</f>
        <v>0</v>
      </c>
      <c r="G151" s="188">
        <f>'Παραδοχές μοναδιαίου κόστους'!H120*'Ανάπτυξη δικτύου'!AD135</f>
        <v>0</v>
      </c>
      <c r="H151" s="188">
        <f>'Παραδοχές μοναδιαίου κόστους'!I120*'Ανάπτυξη δικτύου'!AG135</f>
        <v>0</v>
      </c>
      <c r="I151" s="172">
        <f t="shared" si="34"/>
        <v>0</v>
      </c>
    </row>
    <row r="152" spans="2:37" outlineLevel="1" x14ac:dyDescent="0.35">
      <c r="B152" s="237" t="s">
        <v>81</v>
      </c>
      <c r="C152" s="90" t="s">
        <v>205</v>
      </c>
      <c r="D152" s="188">
        <f>'Παραδοχές μοναδιαίου κόστους'!E121*'Ανάπτυξη δικτύου'!U136</f>
        <v>0</v>
      </c>
      <c r="E152" s="188">
        <f>'Παραδοχές μοναδιαίου κόστους'!F121*'Ανάπτυξη δικτύου'!X136</f>
        <v>0</v>
      </c>
      <c r="F152" s="188">
        <f>'Παραδοχές μοναδιαίου κόστους'!G121*'Ανάπτυξη δικτύου'!AA136</f>
        <v>0</v>
      </c>
      <c r="G152" s="188">
        <f>'Παραδοχές μοναδιαίου κόστους'!H121*'Ανάπτυξη δικτύου'!AD136</f>
        <v>0</v>
      </c>
      <c r="H152" s="188">
        <f>'Παραδοχές μοναδιαίου κόστους'!I121*'Ανάπτυξη δικτύου'!AG136</f>
        <v>0</v>
      </c>
      <c r="I152" s="172">
        <f t="shared" si="34"/>
        <v>0</v>
      </c>
    </row>
    <row r="153" spans="2:37" outlineLevel="1" x14ac:dyDescent="0.35">
      <c r="B153" s="236" t="s">
        <v>82</v>
      </c>
      <c r="C153" s="90" t="s">
        <v>205</v>
      </c>
      <c r="D153" s="188">
        <f>'Παραδοχές μοναδιαίου κόστους'!E122*'Ανάπτυξη δικτύου'!U137</f>
        <v>0</v>
      </c>
      <c r="E153" s="188">
        <f>'Παραδοχές μοναδιαίου κόστους'!F122*'Ανάπτυξη δικτύου'!X137</f>
        <v>0</v>
      </c>
      <c r="F153" s="188">
        <f>'Παραδοχές μοναδιαίου κόστους'!G122*'Ανάπτυξη δικτύου'!AA137</f>
        <v>0</v>
      </c>
      <c r="G153" s="188">
        <f>'Παραδοχές μοναδιαίου κόστους'!H122*'Ανάπτυξη δικτύου'!AD137</f>
        <v>0</v>
      </c>
      <c r="H153" s="188">
        <f>'Παραδοχές μοναδιαίου κόστους'!I122*'Ανάπτυξη δικτύου'!AG137</f>
        <v>0</v>
      </c>
      <c r="I153" s="172">
        <f t="shared" si="34"/>
        <v>0</v>
      </c>
    </row>
    <row r="154" spans="2:37" outlineLevel="1" x14ac:dyDescent="0.35">
      <c r="B154" s="237" t="s">
        <v>83</v>
      </c>
      <c r="C154" s="90" t="s">
        <v>205</v>
      </c>
      <c r="D154" s="188">
        <f>'Παραδοχές μοναδιαίου κόστους'!E123*'Ανάπτυξη δικτύου'!U138</f>
        <v>51387.83782426011</v>
      </c>
      <c r="E154" s="188">
        <f>'Παραδοχές μοναδιαίου κόστους'!F123*'Ανάπτυξη δικτύου'!X138</f>
        <v>50854.707691525597</v>
      </c>
      <c r="F154" s="188">
        <f>'Παραδοχές μοναδιαίου κόστους'!G123*'Ανάπτυξη δικτύου'!AA138</f>
        <v>0</v>
      </c>
      <c r="G154" s="188">
        <f>'Παραδοχές μοναδιαίου κόστους'!H123*'Ανάπτυξη δικτύου'!AD138</f>
        <v>0</v>
      </c>
      <c r="H154" s="188">
        <f>'Παραδοχές μοναδιαίου κόστους'!I123*'Ανάπτυξη δικτύου'!AG138</f>
        <v>0</v>
      </c>
      <c r="I154" s="172">
        <f t="shared" si="34"/>
        <v>102242.54551578571</v>
      </c>
    </row>
    <row r="155" spans="2:37" outlineLevel="1" x14ac:dyDescent="0.35">
      <c r="B155" s="237" t="s">
        <v>84</v>
      </c>
      <c r="C155" s="90" t="s">
        <v>205</v>
      </c>
      <c r="D155" s="188">
        <f>'Παραδοχές μοναδιαίου κόστους'!E124*'Ανάπτυξη δικτύου'!U139</f>
        <v>0</v>
      </c>
      <c r="E155" s="188">
        <f>'Παραδοχές μοναδιαίου κόστους'!F124*'Ανάπτυξη δικτύου'!X139</f>
        <v>0</v>
      </c>
      <c r="F155" s="188">
        <f>'Παραδοχές μοναδιαίου κόστους'!G124*'Ανάπτυξη δικτύου'!AA139</f>
        <v>0</v>
      </c>
      <c r="G155" s="188">
        <f>'Παραδοχές μοναδιαίου κόστους'!H124*'Ανάπτυξη δικτύου'!AD139</f>
        <v>0</v>
      </c>
      <c r="H155" s="188">
        <f>'Παραδοχές μοναδιαίου κόστους'!I124*'Ανάπτυξη δικτύου'!AG139</f>
        <v>0</v>
      </c>
      <c r="I155" s="172">
        <f t="shared" si="34"/>
        <v>0</v>
      </c>
    </row>
    <row r="156" spans="2:37" outlineLevel="1" x14ac:dyDescent="0.35">
      <c r="B156" s="237" t="s">
        <v>85</v>
      </c>
      <c r="C156" s="90" t="s">
        <v>205</v>
      </c>
      <c r="D156" s="188">
        <f>'Παραδοχές μοναδιαίου κόστους'!E125*'Ανάπτυξη δικτύου'!U140</f>
        <v>0</v>
      </c>
      <c r="E156" s="188">
        <f>'Παραδοχές μοναδιαίου κόστους'!F125*'Ανάπτυξη δικτύου'!X140</f>
        <v>0</v>
      </c>
      <c r="F156" s="188">
        <f>'Παραδοχές μοναδιαίου κόστους'!G125*'Ανάπτυξη δικτύου'!AA140</f>
        <v>0</v>
      </c>
      <c r="G156" s="188">
        <f>'Παραδοχές μοναδιαίου κόστους'!H125*'Ανάπτυξη δικτύου'!AD140</f>
        <v>0</v>
      </c>
      <c r="H156" s="188">
        <f>'Παραδοχές μοναδιαίου κόστους'!I125*'Ανάπτυξη δικτύου'!AG140</f>
        <v>0</v>
      </c>
      <c r="I156" s="172">
        <f t="shared" si="34"/>
        <v>0</v>
      </c>
    </row>
    <row r="157" spans="2:37" outlineLevel="1" x14ac:dyDescent="0.35">
      <c r="B157" s="236" t="s">
        <v>86</v>
      </c>
      <c r="C157" s="90" t="s">
        <v>205</v>
      </c>
      <c r="D157" s="188">
        <f>'Παραδοχές μοναδιαίου κόστους'!E126*'Ανάπτυξη δικτύου'!U141</f>
        <v>0</v>
      </c>
      <c r="E157" s="188">
        <f>'Παραδοχές μοναδιαίου κόστους'!F126*'Ανάπτυξη δικτύου'!X141</f>
        <v>0</v>
      </c>
      <c r="F157" s="188">
        <f>'Παραδοχές μοναδιαίου κόστους'!G126*'Ανάπτυξη δικτύου'!AA141</f>
        <v>0</v>
      </c>
      <c r="G157" s="188">
        <f>'Παραδοχές μοναδιαίου κόστους'!H126*'Ανάπτυξη δικτύου'!AD141</f>
        <v>0</v>
      </c>
      <c r="H157" s="188">
        <f>'Παραδοχές μοναδιαίου κόστους'!I126*'Ανάπτυξη δικτύου'!AG141</f>
        <v>0</v>
      </c>
      <c r="I157" s="172">
        <f t="shared" si="34"/>
        <v>0</v>
      </c>
    </row>
    <row r="158" spans="2:37" outlineLevel="1" x14ac:dyDescent="0.35">
      <c r="B158" s="237" t="s">
        <v>87</v>
      </c>
      <c r="C158" s="90" t="s">
        <v>205</v>
      </c>
      <c r="D158" s="188">
        <f>'Παραδοχές μοναδιαίου κόστους'!E127*'Ανάπτυξη δικτύου'!U142</f>
        <v>0</v>
      </c>
      <c r="E158" s="188">
        <f>'Παραδοχές μοναδιαίου κόστους'!F127*'Ανάπτυξη δικτύου'!X142</f>
        <v>0</v>
      </c>
      <c r="F158" s="188">
        <f>'Παραδοχές μοναδιαίου κόστους'!G127*'Ανάπτυξη δικτύου'!AA142</f>
        <v>0</v>
      </c>
      <c r="G158" s="188">
        <f>'Παραδοχές μοναδιαίου κόστους'!H127*'Ανάπτυξη δικτύου'!AD142</f>
        <v>0</v>
      </c>
      <c r="H158" s="188">
        <f>'Παραδοχές μοναδιαίου κόστους'!I127*'Ανάπτυξη δικτύου'!AG142</f>
        <v>0</v>
      </c>
      <c r="I158" s="172">
        <f t="shared" si="34"/>
        <v>0</v>
      </c>
    </row>
    <row r="159" spans="2:37" outlineLevel="1" x14ac:dyDescent="0.35">
      <c r="B159" s="237" t="s">
        <v>88</v>
      </c>
      <c r="C159" s="90" t="s">
        <v>205</v>
      </c>
      <c r="D159" s="188">
        <f>'Παραδοχές μοναδιαίου κόστους'!E128*'Ανάπτυξη δικτύου'!U143</f>
        <v>0</v>
      </c>
      <c r="E159" s="188">
        <f>'Παραδοχές μοναδιαίου κόστους'!F128*'Ανάπτυξη δικτύου'!X143</f>
        <v>0</v>
      </c>
      <c r="F159" s="188">
        <f>'Παραδοχές μοναδιαίου κόστους'!G128*'Ανάπτυξη δικτύου'!AA143</f>
        <v>0</v>
      </c>
      <c r="G159" s="188">
        <f>'Παραδοχές μοναδιαίου κόστους'!H128*'Ανάπτυξη δικτύου'!AD143</f>
        <v>0</v>
      </c>
      <c r="H159" s="188">
        <f>'Παραδοχές μοναδιαίου κόστους'!I128*'Ανάπτυξη δικτύου'!AG143</f>
        <v>0</v>
      </c>
      <c r="I159" s="172">
        <f t="shared" si="34"/>
        <v>0</v>
      </c>
    </row>
    <row r="160" spans="2:37" outlineLevel="1" x14ac:dyDescent="0.35">
      <c r="B160" s="236" t="s">
        <v>89</v>
      </c>
      <c r="C160" s="90" t="s">
        <v>205</v>
      </c>
      <c r="D160" s="188">
        <f>'Παραδοχές μοναδιαίου κόστους'!E129*'Ανάπτυξη δικτύου'!U144</f>
        <v>0</v>
      </c>
      <c r="E160" s="188">
        <f>'Παραδοχές μοναδιαίου κόστους'!F129*'Ανάπτυξη δικτύου'!X144</f>
        <v>0</v>
      </c>
      <c r="F160" s="188">
        <f>'Παραδοχές μοναδιαίου κόστους'!G129*'Ανάπτυξη δικτύου'!AA144</f>
        <v>0</v>
      </c>
      <c r="G160" s="188">
        <f>'Παραδοχές μοναδιαίου κόστους'!H129*'Ανάπτυξη δικτύου'!AD144</f>
        <v>0</v>
      </c>
      <c r="H160" s="188">
        <f>'Παραδοχές μοναδιαίου κόστους'!I129*'Ανάπτυξη δικτύου'!AG144</f>
        <v>0</v>
      </c>
      <c r="I160" s="172">
        <f t="shared" si="34"/>
        <v>0</v>
      </c>
    </row>
    <row r="161" spans="2:37" outlineLevel="1" x14ac:dyDescent="0.35">
      <c r="B161" s="237" t="s">
        <v>90</v>
      </c>
      <c r="C161" s="90" t="s">
        <v>205</v>
      </c>
      <c r="D161" s="188">
        <f>'Παραδοχές μοναδιαίου κόστους'!E130*'Ανάπτυξη δικτύου'!U145</f>
        <v>0</v>
      </c>
      <c r="E161" s="188">
        <f>'Παραδοχές μοναδιαίου κόστους'!F130*'Ανάπτυξη δικτύου'!X145</f>
        <v>0</v>
      </c>
      <c r="F161" s="188">
        <f>'Παραδοχές μοναδιαίου κόστους'!G130*'Ανάπτυξη δικτύου'!AA145</f>
        <v>0</v>
      </c>
      <c r="G161" s="188">
        <f>'Παραδοχές μοναδιαίου κόστους'!H130*'Ανάπτυξη δικτύου'!AD145</f>
        <v>54530.403896660369</v>
      </c>
      <c r="H161" s="188">
        <f>'Παραδοχές μοναδιαίου κόστους'!I130*'Ανάπτυξη δικτύου'!AG145</f>
        <v>0</v>
      </c>
      <c r="I161" s="172">
        <f t="shared" si="34"/>
        <v>54530.403896660369</v>
      </c>
    </row>
    <row r="162" spans="2:37" outlineLevel="1" x14ac:dyDescent="0.35">
      <c r="B162" s="236" t="s">
        <v>92</v>
      </c>
      <c r="C162" s="90" t="s">
        <v>205</v>
      </c>
      <c r="D162" s="188">
        <f>'Παραδοχές μοναδιαίου κόστους'!E131*'Ανάπτυξη δικτύου'!U146</f>
        <v>0</v>
      </c>
      <c r="E162" s="188">
        <f>'Παραδοχές μοναδιαίου κόστους'!F131*'Ανάπτυξη δικτύου'!X146</f>
        <v>0</v>
      </c>
      <c r="F162" s="188">
        <f>'Παραδοχές μοναδιαίου κόστους'!G131*'Ανάπτυξη δικτύου'!AA146</f>
        <v>0</v>
      </c>
      <c r="G162" s="188">
        <f>'Παραδοχές μοναδιαίου κόστους'!H131*'Ανάπτυξη δικτύου'!AD146</f>
        <v>0</v>
      </c>
      <c r="H162" s="188">
        <f>'Παραδοχές μοναδιαίου κόστους'!I131*'Ανάπτυξη δικτύου'!AG146</f>
        <v>0</v>
      </c>
      <c r="I162" s="172">
        <f t="shared" si="34"/>
        <v>0</v>
      </c>
    </row>
    <row r="163" spans="2:37" outlineLevel="1" x14ac:dyDescent="0.35">
      <c r="B163" s="237" t="s">
        <v>93</v>
      </c>
      <c r="C163" s="90" t="s">
        <v>205</v>
      </c>
      <c r="D163" s="188">
        <f>'Παραδοχές μοναδιαίου κόστους'!E132*'Ανάπτυξη δικτύου'!U147</f>
        <v>0</v>
      </c>
      <c r="E163" s="188">
        <f>'Παραδοχές μοναδιαίου κόστους'!F132*'Ανάπτυξη δικτύου'!X147</f>
        <v>0</v>
      </c>
      <c r="F163" s="188">
        <f>'Παραδοχές μοναδιαίου κόστους'!G132*'Ανάπτυξη δικτύου'!AA147</f>
        <v>0</v>
      </c>
      <c r="G163" s="188">
        <f>'Παραδοχές μοναδιαίου κόστους'!H132*'Ανάπτυξη δικτύου'!AD147</f>
        <v>0</v>
      </c>
      <c r="H163" s="188">
        <f>'Παραδοχές μοναδιαίου κόστους'!I132*'Ανάπτυξη δικτύου'!AG147</f>
        <v>0</v>
      </c>
      <c r="I163" s="172">
        <f t="shared" si="34"/>
        <v>0</v>
      </c>
    </row>
    <row r="164" spans="2:37" outlineLevel="1" x14ac:dyDescent="0.35">
      <c r="B164" s="237" t="s">
        <v>94</v>
      </c>
      <c r="C164" s="90" t="s">
        <v>205</v>
      </c>
      <c r="D164" s="188">
        <f>'Παραδοχές μοναδιαίου κόστους'!E133*'Ανάπτυξη δικτύου'!U148</f>
        <v>0</v>
      </c>
      <c r="E164" s="188">
        <f>'Παραδοχές μοναδιαίου κόστους'!F133*'Ανάπτυξη δικτύου'!X148</f>
        <v>0</v>
      </c>
      <c r="F164" s="188">
        <f>'Παραδοχές μοναδιαίου κόστους'!G133*'Ανάπτυξη δικτύου'!AA148</f>
        <v>0</v>
      </c>
      <c r="G164" s="188">
        <f>'Παραδοχές μοναδιαίου κόστους'!H133*'Ανάπτυξη δικτύου'!AD148</f>
        <v>0</v>
      </c>
      <c r="H164" s="188">
        <f>'Παραδοχές μοναδιαίου κόστους'!I133*'Ανάπτυξη δικτύου'!AG148</f>
        <v>0</v>
      </c>
      <c r="I164" s="172">
        <f t="shared" si="34"/>
        <v>0</v>
      </c>
    </row>
    <row r="165" spans="2:37" outlineLevel="1" x14ac:dyDescent="0.35">
      <c r="B165" s="237" t="s">
        <v>95</v>
      </c>
      <c r="C165" s="90" t="s">
        <v>205</v>
      </c>
      <c r="D165" s="188">
        <f>'Παραδοχές μοναδιαίου κόστους'!E134*'Ανάπτυξη δικτύου'!U149</f>
        <v>0</v>
      </c>
      <c r="E165" s="188">
        <f>'Παραδοχές μοναδιαίου κόστους'!F134*'Ανάπτυξη δικτύου'!X149</f>
        <v>0</v>
      </c>
      <c r="F165" s="188">
        <f>'Παραδοχές μοναδιαίου κόστους'!G134*'Ανάπτυξη δικτύου'!AA149</f>
        <v>0</v>
      </c>
      <c r="G165" s="188">
        <f>'Παραδοχές μοναδιαίου κόστους'!H134*'Ανάπτυξη δικτύου'!AD149</f>
        <v>0</v>
      </c>
      <c r="H165" s="188">
        <f>'Παραδοχές μοναδιαίου κόστους'!I134*'Ανάπτυξη δικτύου'!AG149</f>
        <v>0</v>
      </c>
      <c r="I165" s="172">
        <f t="shared" si="34"/>
        <v>0</v>
      </c>
    </row>
    <row r="166" spans="2:37" outlineLevel="1" x14ac:dyDescent="0.35">
      <c r="B166" s="237" t="s">
        <v>96</v>
      </c>
      <c r="C166" s="90" t="s">
        <v>205</v>
      </c>
      <c r="D166" s="188">
        <f>'Παραδοχές μοναδιαίου κόστους'!E135*'Ανάπτυξη δικτύου'!U150</f>
        <v>0</v>
      </c>
      <c r="E166" s="188">
        <f>'Παραδοχές μοναδιαίου κόστους'!F135*'Ανάπτυξη δικτύου'!X150</f>
        <v>0</v>
      </c>
      <c r="F166" s="188">
        <f>'Παραδοχές μοναδιαίου κόστους'!G135*'Ανάπτυξη δικτύου'!AA150</f>
        <v>0</v>
      </c>
      <c r="G166" s="188">
        <f>'Παραδοχές μοναδιαίου κόστους'!H135*'Ανάπτυξη δικτύου'!AD150</f>
        <v>0</v>
      </c>
      <c r="H166" s="188">
        <f>'Παραδοχές μοναδιαίου κόστους'!I135*'Ανάπτυξη δικτύου'!AG150</f>
        <v>0</v>
      </c>
      <c r="I166" s="172">
        <f t="shared" si="34"/>
        <v>0</v>
      </c>
    </row>
    <row r="167" spans="2:37" outlineLevel="1" x14ac:dyDescent="0.35">
      <c r="B167" s="236" t="s">
        <v>97</v>
      </c>
      <c r="C167" s="90" t="s">
        <v>205</v>
      </c>
      <c r="D167" s="188">
        <f>'Παραδοχές μοναδιαίου κόστους'!E136*'Ανάπτυξη δικτύου'!U151</f>
        <v>0</v>
      </c>
      <c r="E167" s="188">
        <f>'Παραδοχές μοναδιαίου κόστους'!F136*'Ανάπτυξη δικτύου'!X151</f>
        <v>0</v>
      </c>
      <c r="F167" s="188">
        <f>'Παραδοχές μοναδιαίου κόστους'!G136*'Ανάπτυξη δικτύου'!AA151</f>
        <v>0</v>
      </c>
      <c r="G167" s="188">
        <f>'Παραδοχές μοναδιαίου κόστους'!H136*'Ανάπτυξη δικτύου'!AD151</f>
        <v>0</v>
      </c>
      <c r="H167" s="188">
        <f>'Παραδοχές μοναδιαίου κόστους'!I136*'Ανάπτυξη δικτύου'!AG151</f>
        <v>0</v>
      </c>
      <c r="I167" s="172">
        <f t="shared" si="34"/>
        <v>0</v>
      </c>
    </row>
    <row r="168" spans="2:37" outlineLevel="1" x14ac:dyDescent="0.35">
      <c r="B168" s="237" t="s">
        <v>98</v>
      </c>
      <c r="C168" s="90" t="s">
        <v>205</v>
      </c>
      <c r="D168" s="188">
        <f>'Παραδοχές μοναδιαίου κόστους'!E137*'Ανάπτυξη δικτύου'!U152</f>
        <v>0</v>
      </c>
      <c r="E168" s="188">
        <f>'Παραδοχές μοναδιαίου κόστους'!F137*'Ανάπτυξη δικτύου'!X152</f>
        <v>0</v>
      </c>
      <c r="F168" s="188">
        <f>'Παραδοχές μοναδιαίου κόστους'!G137*'Ανάπτυξη δικτύου'!AA152</f>
        <v>0</v>
      </c>
      <c r="G168" s="188">
        <f>'Παραδοχές μοναδιαίου κόστους'!H137*'Ανάπτυξη δικτύου'!AD152</f>
        <v>0</v>
      </c>
      <c r="H168" s="188">
        <f>'Παραδοχές μοναδιαίου κόστους'!I137*'Ανάπτυξη δικτύου'!AG152</f>
        <v>0</v>
      </c>
      <c r="I168" s="172">
        <f t="shared" si="34"/>
        <v>0</v>
      </c>
    </row>
    <row r="169" spans="2:37" outlineLevel="1" x14ac:dyDescent="0.35">
      <c r="B169" s="50" t="s">
        <v>107</v>
      </c>
      <c r="C169" s="90" t="s">
        <v>205</v>
      </c>
      <c r="D169" s="189">
        <f t="shared" ref="D169:I169" si="35">SUM(D147:D168)</f>
        <v>102775.67564852022</v>
      </c>
      <c r="E169" s="189">
        <f t="shared" si="35"/>
        <v>152564.12307457678</v>
      </c>
      <c r="F169" s="189">
        <f t="shared" si="35"/>
        <v>0</v>
      </c>
      <c r="G169" s="189">
        <f t="shared" si="35"/>
        <v>54530.403896660369</v>
      </c>
      <c r="H169" s="189">
        <f t="shared" si="35"/>
        <v>0</v>
      </c>
      <c r="I169" s="189">
        <f t="shared" si="35"/>
        <v>309870.20261975739</v>
      </c>
    </row>
    <row r="171" spans="2:37" ht="15.5" x14ac:dyDescent="0.35">
      <c r="B171" s="296" t="s">
        <v>147</v>
      </c>
      <c r="C171" s="296"/>
      <c r="D171" s="296"/>
      <c r="E171" s="296"/>
      <c r="F171" s="296"/>
      <c r="G171" s="296"/>
      <c r="H171" s="296"/>
      <c r="I171" s="296"/>
    </row>
    <row r="172" spans="2:37" ht="5.5" customHeight="1" outlineLevel="1" x14ac:dyDescent="0.35">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row>
    <row r="173" spans="2:37" outlineLevel="1" x14ac:dyDescent="0.35">
      <c r="B173" s="79"/>
      <c r="C173" s="63"/>
      <c r="D173" s="83">
        <f>$C$3</f>
        <v>2024</v>
      </c>
      <c r="E173" s="83">
        <f>$C$3+1</f>
        <v>2025</v>
      </c>
      <c r="F173" s="83">
        <f>$C$3+2</f>
        <v>2026</v>
      </c>
      <c r="G173" s="83">
        <f>$C$3+3</f>
        <v>2027</v>
      </c>
      <c r="H173" s="83">
        <f>$C$3+4</f>
        <v>2028</v>
      </c>
      <c r="I173" s="82" t="str">
        <f xml:space="preserve"> D173&amp;" - "&amp;H173</f>
        <v>2024 - 2028</v>
      </c>
    </row>
    <row r="174" spans="2:37" outlineLevel="1" x14ac:dyDescent="0.35">
      <c r="B174" s="236" t="s">
        <v>75</v>
      </c>
      <c r="C174" s="90" t="s">
        <v>205</v>
      </c>
      <c r="D174" s="188">
        <f>'Παραδοχές μοναδιαίου κόστους'!E142*'Ανάπτυξη δικτύου'!U160</f>
        <v>0</v>
      </c>
      <c r="E174" s="188">
        <f>'Παραδοχές μοναδιαίου κόστους'!F142*'Ανάπτυξη δικτύου'!X160</f>
        <v>0</v>
      </c>
      <c r="F174" s="188">
        <f>'Παραδοχές μοναδιαίου κόστους'!G142*'Ανάπτυξη δικτύου'!AA160</f>
        <v>0</v>
      </c>
      <c r="G174" s="188">
        <f>'Παραδοχές μοναδιαίου κόστους'!H142*'Ανάπτυξη δικτύου'!AD160</f>
        <v>0</v>
      </c>
      <c r="H174" s="188">
        <f>'Παραδοχές μοναδιαίου κόστους'!I142*'Ανάπτυξη δικτύου'!AG160</f>
        <v>0</v>
      </c>
      <c r="I174" s="172">
        <f t="shared" ref="I174:I195" si="36">D174+E174+F174+G174+H174</f>
        <v>0</v>
      </c>
    </row>
    <row r="175" spans="2:37" outlineLevel="1" x14ac:dyDescent="0.35">
      <c r="B175" s="237" t="s">
        <v>76</v>
      </c>
      <c r="C175" s="90" t="s">
        <v>205</v>
      </c>
      <c r="D175" s="188">
        <f>'Παραδοχές μοναδιαίου κόστους'!E143*'Ανάπτυξη δικτύου'!U161</f>
        <v>0</v>
      </c>
      <c r="E175" s="188">
        <f>'Παραδοχές μοναδιαίου κόστους'!F143*'Ανάπτυξη δικτύου'!X161</f>
        <v>0</v>
      </c>
      <c r="F175" s="188">
        <f>'Παραδοχές μοναδιαίου κόστους'!G143*'Ανάπτυξη δικτύου'!AA161</f>
        <v>0</v>
      </c>
      <c r="G175" s="188">
        <f>'Παραδοχές μοναδιαίου κόστους'!H143*'Ανάπτυξη δικτύου'!AD161</f>
        <v>0</v>
      </c>
      <c r="H175" s="188">
        <f>'Παραδοχές μοναδιαίου κόστους'!I143*'Ανάπτυξη δικτύου'!AG161</f>
        <v>0</v>
      </c>
      <c r="I175" s="172">
        <f t="shared" si="36"/>
        <v>0</v>
      </c>
    </row>
    <row r="176" spans="2:37" outlineLevel="1" x14ac:dyDescent="0.35">
      <c r="B176" s="237" t="s">
        <v>77</v>
      </c>
      <c r="C176" s="90" t="s">
        <v>205</v>
      </c>
      <c r="D176" s="188">
        <f>'Παραδοχές μοναδιαίου κόστους'!E144*'Ανάπτυξη δικτύου'!U162</f>
        <v>0</v>
      </c>
      <c r="E176" s="188">
        <f>'Παραδοχές μοναδιαίου κόστους'!F144*'Ανάπτυξη δικτύου'!X162</f>
        <v>0</v>
      </c>
      <c r="F176" s="188">
        <f>'Παραδοχές μοναδιαίου κόστους'!G144*'Ανάπτυξη δικτύου'!AA162</f>
        <v>0</v>
      </c>
      <c r="G176" s="188">
        <f>'Παραδοχές μοναδιαίου κόστους'!H144*'Ανάπτυξη δικτύου'!AD162</f>
        <v>0</v>
      </c>
      <c r="H176" s="188">
        <f>'Παραδοχές μοναδιαίου κόστους'!I144*'Ανάπτυξη δικτύου'!AG162</f>
        <v>0</v>
      </c>
      <c r="I176" s="172">
        <f t="shared" si="36"/>
        <v>0</v>
      </c>
    </row>
    <row r="177" spans="2:9" outlineLevel="1" x14ac:dyDescent="0.35">
      <c r="B177" s="237" t="s">
        <v>78</v>
      </c>
      <c r="C177" s="90" t="s">
        <v>205</v>
      </c>
      <c r="D177" s="188">
        <f>'Παραδοχές μοναδιαίου κόστους'!E145*'Ανάπτυξη δικτύου'!U163</f>
        <v>0</v>
      </c>
      <c r="E177" s="188">
        <f>'Παραδοχές μοναδιαίου κόστους'!F145*'Ανάπτυξη δικτύου'!X163</f>
        <v>0</v>
      </c>
      <c r="F177" s="188">
        <f>'Παραδοχές μοναδιαίου κόστους'!G145*'Ανάπτυξη δικτύου'!AA163</f>
        <v>0</v>
      </c>
      <c r="G177" s="188">
        <f>'Παραδοχές μοναδιαίου κόστους'!H145*'Ανάπτυξη δικτύου'!AD163</f>
        <v>0</v>
      </c>
      <c r="H177" s="188">
        <f>'Παραδοχές μοναδιαίου κόστους'!I145*'Ανάπτυξη δικτύου'!AG163</f>
        <v>0</v>
      </c>
      <c r="I177" s="172">
        <f t="shared" si="36"/>
        <v>0</v>
      </c>
    </row>
    <row r="178" spans="2:9" outlineLevel="1" x14ac:dyDescent="0.35">
      <c r="B178" s="236" t="s">
        <v>80</v>
      </c>
      <c r="C178" s="90" t="s">
        <v>205</v>
      </c>
      <c r="D178" s="188">
        <f>'Παραδοχές μοναδιαίου κόστους'!E146*'Ανάπτυξη δικτύου'!U164</f>
        <v>0</v>
      </c>
      <c r="E178" s="188">
        <f>'Παραδοχές μοναδιαίου κόστους'!F146*'Ανάπτυξη δικτύου'!X164</f>
        <v>0</v>
      </c>
      <c r="F178" s="188">
        <f>'Παραδοχές μοναδιαίου κόστους'!G146*'Ανάπτυξη δικτύου'!AA164</f>
        <v>0</v>
      </c>
      <c r="G178" s="188">
        <f>'Παραδοχές μοναδιαίου κόστους'!H146*'Ανάπτυξη δικτύου'!AD164</f>
        <v>0</v>
      </c>
      <c r="H178" s="188">
        <f>'Παραδοχές μοναδιαίου κόστους'!I146*'Ανάπτυξη δικτύου'!AG164</f>
        <v>0</v>
      </c>
      <c r="I178" s="172">
        <f t="shared" si="36"/>
        <v>0</v>
      </c>
    </row>
    <row r="179" spans="2:9" outlineLevel="1" x14ac:dyDescent="0.35">
      <c r="B179" s="237" t="s">
        <v>81</v>
      </c>
      <c r="C179" s="90" t="s">
        <v>205</v>
      </c>
      <c r="D179" s="188">
        <f>'Παραδοχές μοναδιαίου κόστους'!E147*'Ανάπτυξη δικτύου'!U165</f>
        <v>0</v>
      </c>
      <c r="E179" s="188">
        <f>'Παραδοχές μοναδιαίου κόστους'!F147*'Ανάπτυξη δικτύου'!X165</f>
        <v>0</v>
      </c>
      <c r="F179" s="188">
        <f>'Παραδοχές μοναδιαίου κόστους'!G147*'Ανάπτυξη δικτύου'!AA165</f>
        <v>0</v>
      </c>
      <c r="G179" s="188">
        <f>'Παραδοχές μοναδιαίου κόστους'!H147*'Ανάπτυξη δικτύου'!AD165</f>
        <v>0</v>
      </c>
      <c r="H179" s="188">
        <f>'Παραδοχές μοναδιαίου κόστους'!I147*'Ανάπτυξη δικτύου'!AG165</f>
        <v>0</v>
      </c>
      <c r="I179" s="172">
        <f t="shared" si="36"/>
        <v>0</v>
      </c>
    </row>
    <row r="180" spans="2:9" outlineLevel="1" x14ac:dyDescent="0.35">
      <c r="B180" s="236" t="s">
        <v>82</v>
      </c>
      <c r="C180" s="90" t="s">
        <v>205</v>
      </c>
      <c r="D180" s="188">
        <f>'Παραδοχές μοναδιαίου κόστους'!E148*'Ανάπτυξη δικτύου'!U166</f>
        <v>0</v>
      </c>
      <c r="E180" s="188">
        <f>'Παραδοχές μοναδιαίου κόστους'!F148*'Ανάπτυξη δικτύου'!X166</f>
        <v>0</v>
      </c>
      <c r="F180" s="188">
        <f>'Παραδοχές μοναδιαίου κόστους'!G148*'Ανάπτυξη δικτύου'!AA166</f>
        <v>0</v>
      </c>
      <c r="G180" s="188">
        <f>'Παραδοχές μοναδιαίου κόστους'!H148*'Ανάπτυξη δικτύου'!AD166</f>
        <v>0</v>
      </c>
      <c r="H180" s="188">
        <f>'Παραδοχές μοναδιαίου κόστους'!I148*'Ανάπτυξη δικτύου'!AG166</f>
        <v>0</v>
      </c>
      <c r="I180" s="172">
        <f t="shared" si="36"/>
        <v>0</v>
      </c>
    </row>
    <row r="181" spans="2:9" outlineLevel="1" x14ac:dyDescent="0.35">
      <c r="B181" s="237" t="s">
        <v>83</v>
      </c>
      <c r="C181" s="90" t="s">
        <v>205</v>
      </c>
      <c r="D181" s="188">
        <f>'Παραδοχές μοναδιαίου κόστους'!E149*'Ανάπτυξη δικτύου'!U167</f>
        <v>0</v>
      </c>
      <c r="E181" s="188">
        <f>'Παραδοχές μοναδιαίου κόστους'!F149*'Ανάπτυξη δικτύου'!X167</f>
        <v>0</v>
      </c>
      <c r="F181" s="188">
        <f>'Παραδοχές μοναδιαίου κόστους'!G149*'Ανάπτυξη δικτύου'!AA167</f>
        <v>0</v>
      </c>
      <c r="G181" s="188">
        <f>'Παραδοχές μοναδιαίου κόστους'!H149*'Ανάπτυξη δικτύου'!AD167</f>
        <v>0</v>
      </c>
      <c r="H181" s="188">
        <f>'Παραδοχές μοναδιαίου κόστους'!I149*'Ανάπτυξη δικτύου'!AG167</f>
        <v>0</v>
      </c>
      <c r="I181" s="172">
        <f t="shared" si="36"/>
        <v>0</v>
      </c>
    </row>
    <row r="182" spans="2:9" outlineLevel="1" x14ac:dyDescent="0.35">
      <c r="B182" s="237" t="s">
        <v>84</v>
      </c>
      <c r="C182" s="90" t="s">
        <v>205</v>
      </c>
      <c r="D182" s="188">
        <f>'Παραδοχές μοναδιαίου κόστους'!E150*'Ανάπτυξη δικτύου'!U168</f>
        <v>0</v>
      </c>
      <c r="E182" s="188">
        <f>'Παραδοχές μοναδιαίου κόστους'!F150*'Ανάπτυξη δικτύου'!X168</f>
        <v>0</v>
      </c>
      <c r="F182" s="188">
        <f>'Παραδοχές μοναδιαίου κόστους'!G150*'Ανάπτυξη δικτύου'!AA168</f>
        <v>0</v>
      </c>
      <c r="G182" s="188">
        <f>'Παραδοχές μοναδιαίου κόστους'!H150*'Ανάπτυξη δικτύου'!AD168</f>
        <v>0</v>
      </c>
      <c r="H182" s="188">
        <f>'Παραδοχές μοναδιαίου κόστους'!I150*'Ανάπτυξη δικτύου'!AG168</f>
        <v>0</v>
      </c>
      <c r="I182" s="172">
        <f t="shared" si="36"/>
        <v>0</v>
      </c>
    </row>
    <row r="183" spans="2:9" outlineLevel="1" x14ac:dyDescent="0.35">
      <c r="B183" s="237" t="s">
        <v>85</v>
      </c>
      <c r="C183" s="90" t="s">
        <v>205</v>
      </c>
      <c r="D183" s="188">
        <f>'Παραδοχές μοναδιαίου κόστους'!E151*'Ανάπτυξη δικτύου'!U169</f>
        <v>0</v>
      </c>
      <c r="E183" s="188">
        <f>'Παραδοχές μοναδιαίου κόστους'!F151*'Ανάπτυξη δικτύου'!X169</f>
        <v>0</v>
      </c>
      <c r="F183" s="188">
        <f>'Παραδοχές μοναδιαίου κόστους'!G151*'Ανάπτυξη δικτύου'!AA169</f>
        <v>0</v>
      </c>
      <c r="G183" s="188">
        <f>'Παραδοχές μοναδιαίου κόστους'!H151*'Ανάπτυξη δικτύου'!AD169</f>
        <v>0</v>
      </c>
      <c r="H183" s="188">
        <f>'Παραδοχές μοναδιαίου κόστους'!I151*'Ανάπτυξη δικτύου'!AG169</f>
        <v>0</v>
      </c>
      <c r="I183" s="172">
        <f t="shared" si="36"/>
        <v>0</v>
      </c>
    </row>
    <row r="184" spans="2:9" outlineLevel="1" x14ac:dyDescent="0.35">
      <c r="B184" s="236" t="s">
        <v>86</v>
      </c>
      <c r="C184" s="90" t="s">
        <v>205</v>
      </c>
      <c r="D184" s="188">
        <f>'Παραδοχές μοναδιαίου κόστους'!E152*'Ανάπτυξη δικτύου'!U170</f>
        <v>0</v>
      </c>
      <c r="E184" s="188">
        <f>'Παραδοχές μοναδιαίου κόστους'!F152*'Ανάπτυξη δικτύου'!X170</f>
        <v>0</v>
      </c>
      <c r="F184" s="188">
        <f>'Παραδοχές μοναδιαίου κόστους'!G152*'Ανάπτυξη δικτύου'!AA170</f>
        <v>0</v>
      </c>
      <c r="G184" s="188">
        <f>'Παραδοχές μοναδιαίου κόστους'!H152*'Ανάπτυξη δικτύου'!AD170</f>
        <v>0</v>
      </c>
      <c r="H184" s="188">
        <f>'Παραδοχές μοναδιαίου κόστους'!I152*'Ανάπτυξη δικτύου'!AG170</f>
        <v>0</v>
      </c>
      <c r="I184" s="172">
        <f t="shared" si="36"/>
        <v>0</v>
      </c>
    </row>
    <row r="185" spans="2:9" outlineLevel="1" x14ac:dyDescent="0.35">
      <c r="B185" s="237" t="s">
        <v>87</v>
      </c>
      <c r="C185" s="90" t="s">
        <v>205</v>
      </c>
      <c r="D185" s="188">
        <f>'Παραδοχές μοναδιαίου κόστους'!E153*'Ανάπτυξη δικτύου'!U171</f>
        <v>0</v>
      </c>
      <c r="E185" s="188">
        <f>'Παραδοχές μοναδιαίου κόστους'!F153*'Ανάπτυξη δικτύου'!X171</f>
        <v>0</v>
      </c>
      <c r="F185" s="188">
        <f>'Παραδοχές μοναδιαίου κόστους'!G153*'Ανάπτυξη δικτύου'!AA171</f>
        <v>0</v>
      </c>
      <c r="G185" s="188">
        <f>'Παραδοχές μοναδιαίου κόστους'!H153*'Ανάπτυξη δικτύου'!AD171</f>
        <v>0</v>
      </c>
      <c r="H185" s="188">
        <f>'Παραδοχές μοναδιαίου κόστους'!I153*'Ανάπτυξη δικτύου'!AG171</f>
        <v>0</v>
      </c>
      <c r="I185" s="172">
        <f t="shared" si="36"/>
        <v>0</v>
      </c>
    </row>
    <row r="186" spans="2:9" outlineLevel="1" x14ac:dyDescent="0.35">
      <c r="B186" s="237" t="s">
        <v>88</v>
      </c>
      <c r="C186" s="90" t="s">
        <v>205</v>
      </c>
      <c r="D186" s="188">
        <f>'Παραδοχές μοναδιαίου κόστους'!E154*'Ανάπτυξη δικτύου'!U172</f>
        <v>0</v>
      </c>
      <c r="E186" s="188">
        <f>'Παραδοχές μοναδιαίου κόστους'!F154*'Ανάπτυξη δικτύου'!X172</f>
        <v>0</v>
      </c>
      <c r="F186" s="188">
        <f>'Παραδοχές μοναδιαίου κόστους'!G154*'Ανάπτυξη δικτύου'!AA172</f>
        <v>0</v>
      </c>
      <c r="G186" s="188">
        <f>'Παραδοχές μοναδιαίου κόστους'!H154*'Ανάπτυξη δικτύου'!AD172</f>
        <v>0</v>
      </c>
      <c r="H186" s="188">
        <f>'Παραδοχές μοναδιαίου κόστους'!I154*'Ανάπτυξη δικτύου'!AG172</f>
        <v>0</v>
      </c>
      <c r="I186" s="172">
        <f t="shared" si="36"/>
        <v>0</v>
      </c>
    </row>
    <row r="187" spans="2:9" outlineLevel="1" x14ac:dyDescent="0.35">
      <c r="B187" s="236" t="s">
        <v>89</v>
      </c>
      <c r="C187" s="90" t="s">
        <v>205</v>
      </c>
      <c r="D187" s="188">
        <f>'Παραδοχές μοναδιαίου κόστους'!E155*'Ανάπτυξη δικτύου'!U173</f>
        <v>0</v>
      </c>
      <c r="E187" s="188">
        <f>'Παραδοχές μοναδιαίου κόστους'!F155*'Ανάπτυξη δικτύου'!X173</f>
        <v>0</v>
      </c>
      <c r="F187" s="188">
        <f>'Παραδοχές μοναδιαίου κόστους'!G155*'Ανάπτυξη δικτύου'!AA173</f>
        <v>0</v>
      </c>
      <c r="G187" s="188">
        <f>'Παραδοχές μοναδιαίου κόστους'!H155*'Ανάπτυξη δικτύου'!AD173</f>
        <v>0</v>
      </c>
      <c r="H187" s="188">
        <f>'Παραδοχές μοναδιαίου κόστους'!I155*'Ανάπτυξη δικτύου'!AG173</f>
        <v>0</v>
      </c>
      <c r="I187" s="172">
        <f t="shared" si="36"/>
        <v>0</v>
      </c>
    </row>
    <row r="188" spans="2:9" outlineLevel="1" x14ac:dyDescent="0.35">
      <c r="B188" s="237" t="s">
        <v>90</v>
      </c>
      <c r="C188" s="90" t="s">
        <v>205</v>
      </c>
      <c r="D188" s="188">
        <f>'Παραδοχές μοναδιαίου κόστους'!E156*'Ανάπτυξη δικτύου'!U174</f>
        <v>0</v>
      </c>
      <c r="E188" s="188">
        <f>'Παραδοχές μοναδιαίου κόστους'!F156*'Ανάπτυξη δικτύου'!X174</f>
        <v>0</v>
      </c>
      <c r="F188" s="188">
        <f>'Παραδοχές μοναδιαίου κόστους'!G156*'Ανάπτυξη δικτύου'!AA174</f>
        <v>0</v>
      </c>
      <c r="G188" s="188">
        <f>'Παραδοχές μοναδιαίου κόστους'!H156*'Ανάπτυξη δικτύου'!AD174</f>
        <v>0</v>
      </c>
      <c r="H188" s="188">
        <f>'Παραδοχές μοναδιαίου κόστους'!I156*'Ανάπτυξη δικτύου'!AG174</f>
        <v>0</v>
      </c>
      <c r="I188" s="172">
        <f t="shared" si="36"/>
        <v>0</v>
      </c>
    </row>
    <row r="189" spans="2:9" outlineLevel="1" x14ac:dyDescent="0.35">
      <c r="B189" s="236" t="s">
        <v>92</v>
      </c>
      <c r="C189" s="90" t="s">
        <v>205</v>
      </c>
      <c r="D189" s="188">
        <f>'Παραδοχές μοναδιαίου κόστους'!E157*'Ανάπτυξη δικτύου'!U175</f>
        <v>0</v>
      </c>
      <c r="E189" s="188">
        <f>'Παραδοχές μοναδιαίου κόστους'!F157*'Ανάπτυξη δικτύου'!X175</f>
        <v>0</v>
      </c>
      <c r="F189" s="188">
        <f>'Παραδοχές μοναδιαίου κόστους'!G157*'Ανάπτυξη δικτύου'!AA175</f>
        <v>0</v>
      </c>
      <c r="G189" s="188">
        <f>'Παραδοχές μοναδιαίου κόστους'!H157*'Ανάπτυξη δικτύου'!AD175</f>
        <v>0</v>
      </c>
      <c r="H189" s="188">
        <f>'Παραδοχές μοναδιαίου κόστους'!I157*'Ανάπτυξη δικτύου'!AG175</f>
        <v>0</v>
      </c>
      <c r="I189" s="172">
        <f t="shared" si="36"/>
        <v>0</v>
      </c>
    </row>
    <row r="190" spans="2:9" outlineLevel="1" x14ac:dyDescent="0.35">
      <c r="B190" s="237" t="s">
        <v>93</v>
      </c>
      <c r="C190" s="90" t="s">
        <v>205</v>
      </c>
      <c r="D190" s="188">
        <f>'Παραδοχές μοναδιαίου κόστους'!E158*'Ανάπτυξη δικτύου'!U176</f>
        <v>0</v>
      </c>
      <c r="E190" s="188">
        <f>'Παραδοχές μοναδιαίου κόστους'!F158*'Ανάπτυξη δικτύου'!X176</f>
        <v>0</v>
      </c>
      <c r="F190" s="188">
        <f>'Παραδοχές μοναδιαίου κόστους'!G158*'Ανάπτυξη δικτύου'!AA176</f>
        <v>0</v>
      </c>
      <c r="G190" s="188">
        <f>'Παραδοχές μοναδιαίου κόστους'!H158*'Ανάπτυξη δικτύου'!AD176</f>
        <v>0</v>
      </c>
      <c r="H190" s="188">
        <f>'Παραδοχές μοναδιαίου κόστους'!I158*'Ανάπτυξη δικτύου'!AG176</f>
        <v>0</v>
      </c>
      <c r="I190" s="172">
        <f t="shared" si="36"/>
        <v>0</v>
      </c>
    </row>
    <row r="191" spans="2:9" outlineLevel="1" x14ac:dyDescent="0.35">
      <c r="B191" s="237" t="s">
        <v>94</v>
      </c>
      <c r="C191" s="90" t="s">
        <v>205</v>
      </c>
      <c r="D191" s="188">
        <f>'Παραδοχές μοναδιαίου κόστους'!E159*'Ανάπτυξη δικτύου'!U177</f>
        <v>0</v>
      </c>
      <c r="E191" s="188">
        <f>'Παραδοχές μοναδιαίου κόστους'!F159*'Ανάπτυξη δικτύου'!X177</f>
        <v>0</v>
      </c>
      <c r="F191" s="188">
        <f>'Παραδοχές μοναδιαίου κόστους'!G159*'Ανάπτυξη δικτύου'!AA177</f>
        <v>0</v>
      </c>
      <c r="G191" s="188">
        <f>'Παραδοχές μοναδιαίου κόστους'!H159*'Ανάπτυξη δικτύου'!AD177</f>
        <v>0</v>
      </c>
      <c r="H191" s="188">
        <f>'Παραδοχές μοναδιαίου κόστους'!I159*'Ανάπτυξη δικτύου'!AG177</f>
        <v>0</v>
      </c>
      <c r="I191" s="172">
        <f t="shared" si="36"/>
        <v>0</v>
      </c>
    </row>
    <row r="192" spans="2:9" outlineLevel="1" x14ac:dyDescent="0.35">
      <c r="B192" s="237" t="s">
        <v>95</v>
      </c>
      <c r="C192" s="90" t="s">
        <v>205</v>
      </c>
      <c r="D192" s="188">
        <f>'Παραδοχές μοναδιαίου κόστους'!E160*'Ανάπτυξη δικτύου'!U178</f>
        <v>0</v>
      </c>
      <c r="E192" s="188">
        <f>'Παραδοχές μοναδιαίου κόστους'!F160*'Ανάπτυξη δικτύου'!X178</f>
        <v>0</v>
      </c>
      <c r="F192" s="188">
        <f>'Παραδοχές μοναδιαίου κόστους'!G160*'Ανάπτυξη δικτύου'!AA178</f>
        <v>0</v>
      </c>
      <c r="G192" s="188">
        <f>'Παραδοχές μοναδιαίου κόστους'!H160*'Ανάπτυξη δικτύου'!AD178</f>
        <v>0</v>
      </c>
      <c r="H192" s="188">
        <f>'Παραδοχές μοναδιαίου κόστους'!I160*'Ανάπτυξη δικτύου'!AG178</f>
        <v>0</v>
      </c>
      <c r="I192" s="172">
        <f t="shared" si="36"/>
        <v>0</v>
      </c>
    </row>
    <row r="193" spans="2:37" outlineLevel="1" x14ac:dyDescent="0.35">
      <c r="B193" s="237" t="s">
        <v>96</v>
      </c>
      <c r="C193" s="90" t="s">
        <v>205</v>
      </c>
      <c r="D193" s="188">
        <f>'Παραδοχές μοναδιαίου κόστους'!E161*'Ανάπτυξη δικτύου'!U179</f>
        <v>0</v>
      </c>
      <c r="E193" s="188">
        <f>'Παραδοχές μοναδιαίου κόστους'!F161*'Ανάπτυξη δικτύου'!X179</f>
        <v>0</v>
      </c>
      <c r="F193" s="188">
        <f>'Παραδοχές μοναδιαίου κόστους'!G161*'Ανάπτυξη δικτύου'!AA179</f>
        <v>0</v>
      </c>
      <c r="G193" s="188">
        <f>'Παραδοχές μοναδιαίου κόστους'!H161*'Ανάπτυξη δικτύου'!AD179</f>
        <v>0</v>
      </c>
      <c r="H193" s="188">
        <f>'Παραδοχές μοναδιαίου κόστους'!I161*'Ανάπτυξη δικτύου'!AG179</f>
        <v>0</v>
      </c>
      <c r="I193" s="172">
        <f t="shared" si="36"/>
        <v>0</v>
      </c>
    </row>
    <row r="194" spans="2:37" outlineLevel="1" x14ac:dyDescent="0.35">
      <c r="B194" s="236" t="s">
        <v>97</v>
      </c>
      <c r="C194" s="90" t="s">
        <v>205</v>
      </c>
      <c r="D194" s="188">
        <f>'Παραδοχές μοναδιαίου κόστους'!E162*'Ανάπτυξη δικτύου'!U180</f>
        <v>0</v>
      </c>
      <c r="E194" s="188">
        <f>'Παραδοχές μοναδιαίου κόστους'!F162*'Ανάπτυξη δικτύου'!X180</f>
        <v>0</v>
      </c>
      <c r="F194" s="188">
        <f>'Παραδοχές μοναδιαίου κόστους'!G162*'Ανάπτυξη δικτύου'!AA180</f>
        <v>0</v>
      </c>
      <c r="G194" s="188">
        <f>'Παραδοχές μοναδιαίου κόστους'!H162*'Ανάπτυξη δικτύου'!AD180</f>
        <v>0</v>
      </c>
      <c r="H194" s="188">
        <f>'Παραδοχές μοναδιαίου κόστους'!I162*'Ανάπτυξη δικτύου'!AG180</f>
        <v>0</v>
      </c>
      <c r="I194" s="172">
        <f t="shared" si="36"/>
        <v>0</v>
      </c>
    </row>
    <row r="195" spans="2:37" outlineLevel="1" x14ac:dyDescent="0.35">
      <c r="B195" s="237" t="s">
        <v>98</v>
      </c>
      <c r="C195" s="90" t="s">
        <v>205</v>
      </c>
      <c r="D195" s="188">
        <f>'Παραδοχές μοναδιαίου κόστους'!E163*'Ανάπτυξη δικτύου'!U181</f>
        <v>0</v>
      </c>
      <c r="E195" s="188">
        <f>'Παραδοχές μοναδιαίου κόστους'!F163*'Ανάπτυξη δικτύου'!X181</f>
        <v>0</v>
      </c>
      <c r="F195" s="188">
        <f>'Παραδοχές μοναδιαίου κόστους'!G163*'Ανάπτυξη δικτύου'!AA181</f>
        <v>0</v>
      </c>
      <c r="G195" s="188">
        <f>'Παραδοχές μοναδιαίου κόστους'!H163*'Ανάπτυξη δικτύου'!AD181</f>
        <v>0</v>
      </c>
      <c r="H195" s="188">
        <f>'Παραδοχές μοναδιαίου κόστους'!I163*'Ανάπτυξη δικτύου'!AG181</f>
        <v>0</v>
      </c>
      <c r="I195" s="172">
        <f t="shared" si="36"/>
        <v>0</v>
      </c>
    </row>
    <row r="196" spans="2:37" outlineLevel="1" x14ac:dyDescent="0.35">
      <c r="B196" s="50" t="s">
        <v>107</v>
      </c>
      <c r="C196" s="90" t="s">
        <v>205</v>
      </c>
      <c r="D196" s="189">
        <f t="shared" ref="D196:I196" si="37">SUM(D174:D195)</f>
        <v>0</v>
      </c>
      <c r="E196" s="189">
        <f t="shared" si="37"/>
        <v>0</v>
      </c>
      <c r="F196" s="189">
        <f t="shared" si="37"/>
        <v>0</v>
      </c>
      <c r="G196" s="189">
        <f t="shared" si="37"/>
        <v>0</v>
      </c>
      <c r="H196" s="189">
        <f t="shared" si="37"/>
        <v>0</v>
      </c>
      <c r="I196" s="189">
        <f t="shared" si="37"/>
        <v>0</v>
      </c>
    </row>
    <row r="198" spans="2:37" ht="15.5" x14ac:dyDescent="0.35">
      <c r="B198" s="296" t="s">
        <v>148</v>
      </c>
      <c r="C198" s="296"/>
      <c r="D198" s="296"/>
      <c r="E198" s="296"/>
      <c r="F198" s="296"/>
      <c r="G198" s="296"/>
      <c r="H198" s="296"/>
      <c r="I198" s="296"/>
    </row>
    <row r="199" spans="2:37" ht="5.5" customHeight="1" outlineLevel="1" x14ac:dyDescent="0.3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row>
    <row r="200" spans="2:37" outlineLevel="1" x14ac:dyDescent="0.35">
      <c r="B200" s="79"/>
      <c r="C200" s="63"/>
      <c r="D200" s="83">
        <f>$C$3</f>
        <v>2024</v>
      </c>
      <c r="E200" s="83">
        <f>$C$3+1</f>
        <v>2025</v>
      </c>
      <c r="F200" s="83">
        <f>$C$3+2</f>
        <v>2026</v>
      </c>
      <c r="G200" s="83">
        <f>$C$3+3</f>
        <v>2027</v>
      </c>
      <c r="H200" s="83">
        <f>$C$3+4</f>
        <v>2028</v>
      </c>
      <c r="I200" s="82" t="str">
        <f xml:space="preserve"> D200&amp;" - "&amp;H200</f>
        <v>2024 - 2028</v>
      </c>
    </row>
    <row r="201" spans="2:37" outlineLevel="1" x14ac:dyDescent="0.35">
      <c r="B201" s="236" t="s">
        <v>75</v>
      </c>
      <c r="C201" s="90" t="s">
        <v>205</v>
      </c>
      <c r="D201" s="188">
        <f>'Παραδοχές μοναδιαίου κόστους'!E168*'Ανάπτυξη δικτύου'!U189</f>
        <v>0</v>
      </c>
      <c r="E201" s="188">
        <f>'Παραδοχές μοναδιαίου κόστους'!F168*'Ανάπτυξη δικτύου'!X189</f>
        <v>0</v>
      </c>
      <c r="F201" s="188">
        <f>'Παραδοχές μοναδιαίου κόστους'!G168*'Ανάπτυξη δικτύου'!AA189</f>
        <v>0</v>
      </c>
      <c r="G201" s="188">
        <f>'Παραδοχές μοναδιαίου κόστους'!H168*'Ανάπτυξη δικτύου'!AD189</f>
        <v>0</v>
      </c>
      <c r="H201" s="188">
        <f>'Παραδοχές μοναδιαίου κόστους'!I168*'Ανάπτυξη δικτύου'!AG189</f>
        <v>0</v>
      </c>
      <c r="I201" s="172">
        <f t="shared" ref="I201:I222" si="38">D201+E201+F201+G201+H201</f>
        <v>0</v>
      </c>
    </row>
    <row r="202" spans="2:37" outlineLevel="1" x14ac:dyDescent="0.35">
      <c r="B202" s="237" t="s">
        <v>76</v>
      </c>
      <c r="C202" s="90" t="s">
        <v>205</v>
      </c>
      <c r="D202" s="188">
        <f>'Παραδοχές μοναδιαίου κόστους'!E169*'Ανάπτυξη δικτύου'!U190</f>
        <v>0</v>
      </c>
      <c r="E202" s="188">
        <f>'Παραδοχές μοναδιαίου κόστους'!F169*'Ανάπτυξη δικτύου'!X190</f>
        <v>0</v>
      </c>
      <c r="F202" s="188">
        <f>'Παραδοχές μοναδιαίου κόστους'!G169*'Ανάπτυξη δικτύου'!AA190</f>
        <v>0</v>
      </c>
      <c r="G202" s="188">
        <f>'Παραδοχές μοναδιαίου κόστους'!H169*'Ανάπτυξη δικτύου'!AD190</f>
        <v>0</v>
      </c>
      <c r="H202" s="188">
        <f>'Παραδοχές μοναδιαίου κόστους'!I169*'Ανάπτυξη δικτύου'!AG190</f>
        <v>0</v>
      </c>
      <c r="I202" s="172">
        <f t="shared" si="38"/>
        <v>0</v>
      </c>
    </row>
    <row r="203" spans="2:37" outlineLevel="1" x14ac:dyDescent="0.35">
      <c r="B203" s="237" t="s">
        <v>77</v>
      </c>
      <c r="C203" s="90" t="s">
        <v>205</v>
      </c>
      <c r="D203" s="188">
        <f>'Παραδοχές μοναδιαίου κόστους'!E170*'Ανάπτυξη δικτύου'!U191</f>
        <v>0</v>
      </c>
      <c r="E203" s="188">
        <f>'Παραδοχές μοναδιαίου κόστους'!F170*'Ανάπτυξη δικτύου'!X191</f>
        <v>0</v>
      </c>
      <c r="F203" s="188">
        <f>'Παραδοχές μοναδιαίου κόστους'!G170*'Ανάπτυξη δικτύου'!AA191</f>
        <v>0</v>
      </c>
      <c r="G203" s="188">
        <f>'Παραδοχές μοναδιαίου κόστους'!H170*'Ανάπτυξη δικτύου'!AD191</f>
        <v>0</v>
      </c>
      <c r="H203" s="188">
        <f>'Παραδοχές μοναδιαίου κόστους'!I170*'Ανάπτυξη δικτύου'!AG191</f>
        <v>0</v>
      </c>
      <c r="I203" s="172">
        <f t="shared" si="38"/>
        <v>0</v>
      </c>
    </row>
    <row r="204" spans="2:37" outlineLevel="1" x14ac:dyDescent="0.35">
      <c r="B204" s="237" t="s">
        <v>78</v>
      </c>
      <c r="C204" s="90" t="s">
        <v>205</v>
      </c>
      <c r="D204" s="188">
        <f>'Παραδοχές μοναδιαίου κόστους'!E171*'Ανάπτυξη δικτύου'!U192</f>
        <v>0</v>
      </c>
      <c r="E204" s="188">
        <f>'Παραδοχές μοναδιαίου κόστους'!F171*'Ανάπτυξη δικτύου'!X192</f>
        <v>0</v>
      </c>
      <c r="F204" s="188">
        <f>'Παραδοχές μοναδιαίου κόστους'!G171*'Ανάπτυξη δικτύου'!AA192</f>
        <v>0</v>
      </c>
      <c r="G204" s="188">
        <f>'Παραδοχές μοναδιαίου κόστους'!H171*'Ανάπτυξη δικτύου'!AD192</f>
        <v>0</v>
      </c>
      <c r="H204" s="188">
        <f>'Παραδοχές μοναδιαίου κόστους'!I171*'Ανάπτυξη δικτύου'!AG192</f>
        <v>0</v>
      </c>
      <c r="I204" s="172">
        <f t="shared" si="38"/>
        <v>0</v>
      </c>
    </row>
    <row r="205" spans="2:37" outlineLevel="1" x14ac:dyDescent="0.35">
      <c r="B205" s="236" t="s">
        <v>80</v>
      </c>
      <c r="C205" s="90" t="s">
        <v>205</v>
      </c>
      <c r="D205" s="188">
        <f>'Παραδοχές μοναδιαίου κόστους'!E172*'Ανάπτυξη δικτύου'!U193</f>
        <v>0</v>
      </c>
      <c r="E205" s="188">
        <f>'Παραδοχές μοναδιαίου κόστους'!F172*'Ανάπτυξη δικτύου'!X193</f>
        <v>0</v>
      </c>
      <c r="F205" s="188">
        <f>'Παραδοχές μοναδιαίου κόστους'!G172*'Ανάπτυξη δικτύου'!AA193</f>
        <v>0</v>
      </c>
      <c r="G205" s="188">
        <f>'Παραδοχές μοναδιαίου κόστους'!H172*'Ανάπτυξη δικτύου'!AD193</f>
        <v>0</v>
      </c>
      <c r="H205" s="188">
        <f>'Παραδοχές μοναδιαίου κόστους'!I172*'Ανάπτυξη δικτύου'!AG193</f>
        <v>0</v>
      </c>
      <c r="I205" s="172">
        <f t="shared" si="38"/>
        <v>0</v>
      </c>
    </row>
    <row r="206" spans="2:37" outlineLevel="1" x14ac:dyDescent="0.35">
      <c r="B206" s="237" t="s">
        <v>81</v>
      </c>
      <c r="C206" s="90" t="s">
        <v>205</v>
      </c>
      <c r="D206" s="188">
        <f>'Παραδοχές μοναδιαίου κόστους'!E173*'Ανάπτυξη δικτύου'!U194</f>
        <v>0</v>
      </c>
      <c r="E206" s="188">
        <f>'Παραδοχές μοναδιαίου κόστους'!F173*'Ανάπτυξη δικτύου'!X194</f>
        <v>0</v>
      </c>
      <c r="F206" s="188">
        <f>'Παραδοχές μοναδιαίου κόστους'!G173*'Ανάπτυξη δικτύου'!AA194</f>
        <v>0</v>
      </c>
      <c r="G206" s="188">
        <f>'Παραδοχές μοναδιαίου κόστους'!H173*'Ανάπτυξη δικτύου'!AD194</f>
        <v>0</v>
      </c>
      <c r="H206" s="188">
        <f>'Παραδοχές μοναδιαίου κόστους'!I173*'Ανάπτυξη δικτύου'!AG194</f>
        <v>0</v>
      </c>
      <c r="I206" s="172">
        <f t="shared" si="38"/>
        <v>0</v>
      </c>
    </row>
    <row r="207" spans="2:37" outlineLevel="1" x14ac:dyDescent="0.35">
      <c r="B207" s="236" t="s">
        <v>82</v>
      </c>
      <c r="C207" s="90" t="s">
        <v>205</v>
      </c>
      <c r="D207" s="188">
        <f>'Παραδοχές μοναδιαίου κόστους'!E174*'Ανάπτυξη δικτύου'!U195</f>
        <v>0</v>
      </c>
      <c r="E207" s="188">
        <f>'Παραδοχές μοναδιαίου κόστους'!F174*'Ανάπτυξη δικτύου'!X195</f>
        <v>0</v>
      </c>
      <c r="F207" s="188">
        <f>'Παραδοχές μοναδιαίου κόστους'!G174*'Ανάπτυξη δικτύου'!AA195</f>
        <v>0</v>
      </c>
      <c r="G207" s="188">
        <f>'Παραδοχές μοναδιαίου κόστους'!H174*'Ανάπτυξη δικτύου'!AD195</f>
        <v>0</v>
      </c>
      <c r="H207" s="188">
        <f>'Παραδοχές μοναδιαίου κόστους'!I174*'Ανάπτυξη δικτύου'!AG195</f>
        <v>0</v>
      </c>
      <c r="I207" s="172">
        <f t="shared" si="38"/>
        <v>0</v>
      </c>
    </row>
    <row r="208" spans="2:37" outlineLevel="1" x14ac:dyDescent="0.35">
      <c r="B208" s="237" t="s">
        <v>83</v>
      </c>
      <c r="C208" s="90" t="s">
        <v>205</v>
      </c>
      <c r="D208" s="188">
        <f>'Παραδοχές μοναδιαίου κόστους'!E175*'Ανάπτυξη δικτύου'!U196</f>
        <v>0</v>
      </c>
      <c r="E208" s="188">
        <f>'Παραδοχές μοναδιαίου κόστους'!F175*'Ανάπτυξη δικτύου'!X196</f>
        <v>0</v>
      </c>
      <c r="F208" s="188">
        <f>'Παραδοχές μοναδιαίου κόστους'!G175*'Ανάπτυξη δικτύου'!AA196</f>
        <v>0</v>
      </c>
      <c r="G208" s="188">
        <f>'Παραδοχές μοναδιαίου κόστους'!H175*'Ανάπτυξη δικτύου'!AD196</f>
        <v>0</v>
      </c>
      <c r="H208" s="188">
        <f>'Παραδοχές μοναδιαίου κόστους'!I175*'Ανάπτυξη δικτύου'!AG196</f>
        <v>0</v>
      </c>
      <c r="I208" s="172">
        <f t="shared" si="38"/>
        <v>0</v>
      </c>
    </row>
    <row r="209" spans="2:9" outlineLevel="1" x14ac:dyDescent="0.35">
      <c r="B209" s="237" t="s">
        <v>84</v>
      </c>
      <c r="C209" s="90" t="s">
        <v>205</v>
      </c>
      <c r="D209" s="188">
        <f>'Παραδοχές μοναδιαίου κόστους'!E176*'Ανάπτυξη δικτύου'!U197</f>
        <v>0</v>
      </c>
      <c r="E209" s="188">
        <f>'Παραδοχές μοναδιαίου κόστους'!F176*'Ανάπτυξη δικτύου'!X197</f>
        <v>0</v>
      </c>
      <c r="F209" s="188">
        <f>'Παραδοχές μοναδιαίου κόστους'!G176*'Ανάπτυξη δικτύου'!AA197</f>
        <v>0</v>
      </c>
      <c r="G209" s="188">
        <f>'Παραδοχές μοναδιαίου κόστους'!H176*'Ανάπτυξη δικτύου'!AD197</f>
        <v>0</v>
      </c>
      <c r="H209" s="188">
        <f>'Παραδοχές μοναδιαίου κόστους'!I176*'Ανάπτυξη δικτύου'!AG197</f>
        <v>0</v>
      </c>
      <c r="I209" s="172">
        <f t="shared" si="38"/>
        <v>0</v>
      </c>
    </row>
    <row r="210" spans="2:9" outlineLevel="1" x14ac:dyDescent="0.35">
      <c r="B210" s="237" t="s">
        <v>85</v>
      </c>
      <c r="C210" s="90" t="s">
        <v>205</v>
      </c>
      <c r="D210" s="188">
        <f>'Παραδοχές μοναδιαίου κόστους'!E177*'Ανάπτυξη δικτύου'!U198</f>
        <v>0</v>
      </c>
      <c r="E210" s="188">
        <f>'Παραδοχές μοναδιαίου κόστους'!F177*'Ανάπτυξη δικτύου'!X198</f>
        <v>0</v>
      </c>
      <c r="F210" s="188">
        <f>'Παραδοχές μοναδιαίου κόστους'!G177*'Ανάπτυξη δικτύου'!AA198</f>
        <v>0</v>
      </c>
      <c r="G210" s="188">
        <f>'Παραδοχές μοναδιαίου κόστους'!H177*'Ανάπτυξη δικτύου'!AD198</f>
        <v>0</v>
      </c>
      <c r="H210" s="188">
        <f>'Παραδοχές μοναδιαίου κόστους'!I177*'Ανάπτυξη δικτύου'!AG198</f>
        <v>0</v>
      </c>
      <c r="I210" s="172">
        <f t="shared" si="38"/>
        <v>0</v>
      </c>
    </row>
    <row r="211" spans="2:9" outlineLevel="1" x14ac:dyDescent="0.35">
      <c r="B211" s="236" t="s">
        <v>86</v>
      </c>
      <c r="C211" s="90" t="s">
        <v>205</v>
      </c>
      <c r="D211" s="188">
        <f>'Παραδοχές μοναδιαίου κόστους'!E178*'Ανάπτυξη δικτύου'!U199</f>
        <v>0</v>
      </c>
      <c r="E211" s="188">
        <f>'Παραδοχές μοναδιαίου κόστους'!F178*'Ανάπτυξη δικτύου'!X199</f>
        <v>0</v>
      </c>
      <c r="F211" s="188">
        <f>'Παραδοχές μοναδιαίου κόστους'!G178*'Ανάπτυξη δικτύου'!AA199</f>
        <v>0</v>
      </c>
      <c r="G211" s="188">
        <f>'Παραδοχές μοναδιαίου κόστους'!H178*'Ανάπτυξη δικτύου'!AD199</f>
        <v>0</v>
      </c>
      <c r="H211" s="188">
        <f>'Παραδοχές μοναδιαίου κόστους'!I178*'Ανάπτυξη δικτύου'!AG199</f>
        <v>0</v>
      </c>
      <c r="I211" s="172">
        <f t="shared" si="38"/>
        <v>0</v>
      </c>
    </row>
    <row r="212" spans="2:9" outlineLevel="1" x14ac:dyDescent="0.35">
      <c r="B212" s="237" t="s">
        <v>87</v>
      </c>
      <c r="C212" s="90" t="s">
        <v>205</v>
      </c>
      <c r="D212" s="188">
        <f>'Παραδοχές μοναδιαίου κόστους'!E179*'Ανάπτυξη δικτύου'!U200</f>
        <v>0</v>
      </c>
      <c r="E212" s="188">
        <f>'Παραδοχές μοναδιαίου κόστους'!F179*'Ανάπτυξη δικτύου'!X200</f>
        <v>0</v>
      </c>
      <c r="F212" s="188">
        <f>'Παραδοχές μοναδιαίου κόστους'!G179*'Ανάπτυξη δικτύου'!AA200</f>
        <v>0</v>
      </c>
      <c r="G212" s="188">
        <f>'Παραδοχές μοναδιαίου κόστους'!H179*'Ανάπτυξη δικτύου'!AD200</f>
        <v>0</v>
      </c>
      <c r="H212" s="188">
        <f>'Παραδοχές μοναδιαίου κόστους'!I179*'Ανάπτυξη δικτύου'!AG200</f>
        <v>0</v>
      </c>
      <c r="I212" s="172">
        <f t="shared" si="38"/>
        <v>0</v>
      </c>
    </row>
    <row r="213" spans="2:9" outlineLevel="1" x14ac:dyDescent="0.35">
      <c r="B213" s="237" t="s">
        <v>88</v>
      </c>
      <c r="C213" s="90" t="s">
        <v>205</v>
      </c>
      <c r="D213" s="188">
        <f>'Παραδοχές μοναδιαίου κόστους'!E180*'Ανάπτυξη δικτύου'!U201</f>
        <v>0</v>
      </c>
      <c r="E213" s="188">
        <f>'Παραδοχές μοναδιαίου κόστους'!F180*'Ανάπτυξη δικτύου'!X201</f>
        <v>0</v>
      </c>
      <c r="F213" s="188">
        <f>'Παραδοχές μοναδιαίου κόστους'!G180*'Ανάπτυξη δικτύου'!AA201</f>
        <v>0</v>
      </c>
      <c r="G213" s="188">
        <f>'Παραδοχές μοναδιαίου κόστους'!H180*'Ανάπτυξη δικτύου'!AD201</f>
        <v>0</v>
      </c>
      <c r="H213" s="188">
        <f>'Παραδοχές μοναδιαίου κόστους'!I180*'Ανάπτυξη δικτύου'!AG201</f>
        <v>0</v>
      </c>
      <c r="I213" s="172">
        <f t="shared" si="38"/>
        <v>0</v>
      </c>
    </row>
    <row r="214" spans="2:9" outlineLevel="1" x14ac:dyDescent="0.35">
      <c r="B214" s="236" t="s">
        <v>89</v>
      </c>
      <c r="C214" s="90" t="s">
        <v>205</v>
      </c>
      <c r="D214" s="188">
        <f>'Παραδοχές μοναδιαίου κόστους'!E181*'Ανάπτυξη δικτύου'!U202</f>
        <v>0</v>
      </c>
      <c r="E214" s="188">
        <f>'Παραδοχές μοναδιαίου κόστους'!F181*'Ανάπτυξη δικτύου'!X202</f>
        <v>0</v>
      </c>
      <c r="F214" s="188">
        <f>'Παραδοχές μοναδιαίου κόστους'!G181*'Ανάπτυξη δικτύου'!AA202</f>
        <v>0</v>
      </c>
      <c r="G214" s="188">
        <f>'Παραδοχές μοναδιαίου κόστους'!H181*'Ανάπτυξη δικτύου'!AD202</f>
        <v>0</v>
      </c>
      <c r="H214" s="188">
        <f>'Παραδοχές μοναδιαίου κόστους'!I181*'Ανάπτυξη δικτύου'!AG202</f>
        <v>0</v>
      </c>
      <c r="I214" s="172">
        <f t="shared" si="38"/>
        <v>0</v>
      </c>
    </row>
    <row r="215" spans="2:9" outlineLevel="1" x14ac:dyDescent="0.35">
      <c r="B215" s="237" t="s">
        <v>90</v>
      </c>
      <c r="C215" s="90" t="s">
        <v>205</v>
      </c>
      <c r="D215" s="188">
        <f>'Παραδοχές μοναδιαίου κόστους'!E182*'Ανάπτυξη δικτύου'!U203</f>
        <v>0</v>
      </c>
      <c r="E215" s="188">
        <f>'Παραδοχές μοναδιαίου κόστους'!F182*'Ανάπτυξη δικτύου'!X203</f>
        <v>0</v>
      </c>
      <c r="F215" s="188">
        <f>'Παραδοχές μοναδιαίου κόστους'!G182*'Ανάπτυξη δικτύου'!AA203</f>
        <v>0</v>
      </c>
      <c r="G215" s="188">
        <f>'Παραδοχές μοναδιαίου κόστους'!H182*'Ανάπτυξη δικτύου'!AD203</f>
        <v>0</v>
      </c>
      <c r="H215" s="188">
        <f>'Παραδοχές μοναδιαίου κόστους'!I182*'Ανάπτυξη δικτύου'!AG203</f>
        <v>0</v>
      </c>
      <c r="I215" s="172">
        <f t="shared" si="38"/>
        <v>0</v>
      </c>
    </row>
    <row r="216" spans="2:9" outlineLevel="1" x14ac:dyDescent="0.35">
      <c r="B216" s="236" t="s">
        <v>92</v>
      </c>
      <c r="C216" s="90" t="s">
        <v>205</v>
      </c>
      <c r="D216" s="188">
        <f>'Παραδοχές μοναδιαίου κόστους'!E183*'Ανάπτυξη δικτύου'!U204</f>
        <v>0</v>
      </c>
      <c r="E216" s="188">
        <f>'Παραδοχές μοναδιαίου κόστους'!F183*'Ανάπτυξη δικτύου'!X204</f>
        <v>0</v>
      </c>
      <c r="F216" s="188">
        <f>'Παραδοχές μοναδιαίου κόστους'!G183*'Ανάπτυξη δικτύου'!AA204</f>
        <v>0</v>
      </c>
      <c r="G216" s="188">
        <f>'Παραδοχές μοναδιαίου κόστους'!H183*'Ανάπτυξη δικτύου'!AD204</f>
        <v>0</v>
      </c>
      <c r="H216" s="188">
        <f>'Παραδοχές μοναδιαίου κόστους'!I183*'Ανάπτυξη δικτύου'!AG204</f>
        <v>0</v>
      </c>
      <c r="I216" s="172">
        <f t="shared" si="38"/>
        <v>0</v>
      </c>
    </row>
    <row r="217" spans="2:9" outlineLevel="1" x14ac:dyDescent="0.35">
      <c r="B217" s="237" t="s">
        <v>93</v>
      </c>
      <c r="C217" s="90" t="s">
        <v>205</v>
      </c>
      <c r="D217" s="188">
        <f>'Παραδοχές μοναδιαίου κόστους'!E184*'Ανάπτυξη δικτύου'!U205</f>
        <v>0</v>
      </c>
      <c r="E217" s="188">
        <f>'Παραδοχές μοναδιαίου κόστους'!F184*'Ανάπτυξη δικτύου'!X205</f>
        <v>0</v>
      </c>
      <c r="F217" s="188">
        <f>'Παραδοχές μοναδιαίου κόστους'!G184*'Ανάπτυξη δικτύου'!AA205</f>
        <v>0</v>
      </c>
      <c r="G217" s="188">
        <f>'Παραδοχές μοναδιαίου κόστους'!H184*'Ανάπτυξη δικτύου'!AD205</f>
        <v>0</v>
      </c>
      <c r="H217" s="188">
        <f>'Παραδοχές μοναδιαίου κόστους'!I184*'Ανάπτυξη δικτύου'!AG205</f>
        <v>0</v>
      </c>
      <c r="I217" s="172">
        <f t="shared" si="38"/>
        <v>0</v>
      </c>
    </row>
    <row r="218" spans="2:9" outlineLevel="1" x14ac:dyDescent="0.35">
      <c r="B218" s="237" t="s">
        <v>94</v>
      </c>
      <c r="C218" s="90" t="s">
        <v>205</v>
      </c>
      <c r="D218" s="188">
        <f>'Παραδοχές μοναδιαίου κόστους'!E185*'Ανάπτυξη δικτύου'!U206</f>
        <v>0</v>
      </c>
      <c r="E218" s="188">
        <f>'Παραδοχές μοναδιαίου κόστους'!F185*'Ανάπτυξη δικτύου'!X206</f>
        <v>0</v>
      </c>
      <c r="F218" s="188">
        <f>'Παραδοχές μοναδιαίου κόστους'!G185*'Ανάπτυξη δικτύου'!AA206</f>
        <v>0</v>
      </c>
      <c r="G218" s="188">
        <f>'Παραδοχές μοναδιαίου κόστους'!H185*'Ανάπτυξη δικτύου'!AD206</f>
        <v>0</v>
      </c>
      <c r="H218" s="188">
        <f>'Παραδοχές μοναδιαίου κόστους'!I185*'Ανάπτυξη δικτύου'!AG206</f>
        <v>0</v>
      </c>
      <c r="I218" s="172">
        <f t="shared" si="38"/>
        <v>0</v>
      </c>
    </row>
    <row r="219" spans="2:9" outlineLevel="1" x14ac:dyDescent="0.35">
      <c r="B219" s="237" t="s">
        <v>95</v>
      </c>
      <c r="C219" s="90" t="s">
        <v>205</v>
      </c>
      <c r="D219" s="188">
        <f>'Παραδοχές μοναδιαίου κόστους'!E186*'Ανάπτυξη δικτύου'!U207</f>
        <v>0</v>
      </c>
      <c r="E219" s="188">
        <f>'Παραδοχές μοναδιαίου κόστους'!F186*'Ανάπτυξη δικτύου'!X207</f>
        <v>0</v>
      </c>
      <c r="F219" s="188">
        <f>'Παραδοχές μοναδιαίου κόστους'!G186*'Ανάπτυξη δικτύου'!AA207</f>
        <v>0</v>
      </c>
      <c r="G219" s="188">
        <f>'Παραδοχές μοναδιαίου κόστους'!H186*'Ανάπτυξη δικτύου'!AD207</f>
        <v>0</v>
      </c>
      <c r="H219" s="188">
        <f>'Παραδοχές μοναδιαίου κόστους'!I186*'Ανάπτυξη δικτύου'!AG207</f>
        <v>0</v>
      </c>
      <c r="I219" s="172">
        <f t="shared" si="38"/>
        <v>0</v>
      </c>
    </row>
    <row r="220" spans="2:9" outlineLevel="1" x14ac:dyDescent="0.35">
      <c r="B220" s="237" t="s">
        <v>96</v>
      </c>
      <c r="C220" s="90" t="s">
        <v>205</v>
      </c>
      <c r="D220" s="188">
        <f>'Παραδοχές μοναδιαίου κόστους'!E187*'Ανάπτυξη δικτύου'!U208</f>
        <v>0</v>
      </c>
      <c r="E220" s="188">
        <f>'Παραδοχές μοναδιαίου κόστους'!F187*'Ανάπτυξη δικτύου'!X208</f>
        <v>0</v>
      </c>
      <c r="F220" s="188">
        <f>'Παραδοχές μοναδιαίου κόστους'!G187*'Ανάπτυξη δικτύου'!AA208</f>
        <v>0</v>
      </c>
      <c r="G220" s="188">
        <f>'Παραδοχές μοναδιαίου κόστους'!H187*'Ανάπτυξη δικτύου'!AD208</f>
        <v>0</v>
      </c>
      <c r="H220" s="188">
        <f>'Παραδοχές μοναδιαίου κόστους'!I187*'Ανάπτυξη δικτύου'!AG208</f>
        <v>0</v>
      </c>
      <c r="I220" s="172">
        <f t="shared" si="38"/>
        <v>0</v>
      </c>
    </row>
    <row r="221" spans="2:9" outlineLevel="1" x14ac:dyDescent="0.35">
      <c r="B221" s="236" t="s">
        <v>97</v>
      </c>
      <c r="C221" s="90" t="s">
        <v>205</v>
      </c>
      <c r="D221" s="188">
        <f>'Παραδοχές μοναδιαίου κόστους'!E188*'Ανάπτυξη δικτύου'!U209</f>
        <v>0</v>
      </c>
      <c r="E221" s="188">
        <f>'Παραδοχές μοναδιαίου κόστους'!F188*'Ανάπτυξη δικτύου'!X209</f>
        <v>0</v>
      </c>
      <c r="F221" s="188">
        <f>'Παραδοχές μοναδιαίου κόστους'!G188*'Ανάπτυξη δικτύου'!AA209</f>
        <v>0</v>
      </c>
      <c r="G221" s="188">
        <f>'Παραδοχές μοναδιαίου κόστους'!H188*'Ανάπτυξη δικτύου'!AD209</f>
        <v>0</v>
      </c>
      <c r="H221" s="188">
        <f>'Παραδοχές μοναδιαίου κόστους'!I188*'Ανάπτυξη δικτύου'!AG209</f>
        <v>0</v>
      </c>
      <c r="I221" s="172">
        <f t="shared" si="38"/>
        <v>0</v>
      </c>
    </row>
    <row r="222" spans="2:9" outlineLevel="1" x14ac:dyDescent="0.35">
      <c r="B222" s="237" t="s">
        <v>98</v>
      </c>
      <c r="C222" s="90" t="s">
        <v>205</v>
      </c>
      <c r="D222" s="188">
        <f>'Παραδοχές μοναδιαίου κόστους'!E189*'Ανάπτυξη δικτύου'!U210</f>
        <v>0</v>
      </c>
      <c r="E222" s="188">
        <f>'Παραδοχές μοναδιαίου κόστους'!F189*'Ανάπτυξη δικτύου'!X210</f>
        <v>0</v>
      </c>
      <c r="F222" s="188">
        <f>'Παραδοχές μοναδιαίου κόστους'!G189*'Ανάπτυξη δικτύου'!AA210</f>
        <v>0</v>
      </c>
      <c r="G222" s="188">
        <f>'Παραδοχές μοναδιαίου κόστους'!H189*'Ανάπτυξη δικτύου'!AD210</f>
        <v>0</v>
      </c>
      <c r="H222" s="188">
        <f>'Παραδοχές μοναδιαίου κόστους'!I189*'Ανάπτυξη δικτύου'!AG210</f>
        <v>0</v>
      </c>
      <c r="I222" s="172">
        <f t="shared" si="38"/>
        <v>0</v>
      </c>
    </row>
    <row r="223" spans="2:9" outlineLevel="1" x14ac:dyDescent="0.35">
      <c r="B223" s="50" t="s">
        <v>107</v>
      </c>
      <c r="C223" s="90" t="s">
        <v>205</v>
      </c>
      <c r="D223" s="189">
        <f t="shared" ref="D223:I223" si="39">SUM(D201:D222)</f>
        <v>0</v>
      </c>
      <c r="E223" s="189">
        <f t="shared" si="39"/>
        <v>0</v>
      </c>
      <c r="F223" s="189">
        <f t="shared" si="39"/>
        <v>0</v>
      </c>
      <c r="G223" s="189">
        <f t="shared" si="39"/>
        <v>0</v>
      </c>
      <c r="H223" s="189">
        <f t="shared" si="39"/>
        <v>0</v>
      </c>
      <c r="I223" s="189">
        <f t="shared" si="39"/>
        <v>0</v>
      </c>
    </row>
    <row r="225" spans="2:37" ht="15.5" x14ac:dyDescent="0.35">
      <c r="B225" s="296" t="s">
        <v>149</v>
      </c>
      <c r="C225" s="296"/>
      <c r="D225" s="296"/>
      <c r="E225" s="296"/>
      <c r="F225" s="296"/>
      <c r="G225" s="296"/>
      <c r="H225" s="296"/>
      <c r="I225" s="296"/>
    </row>
    <row r="226" spans="2:37" ht="5.5" customHeight="1" outlineLevel="1" x14ac:dyDescent="0.35">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row>
    <row r="227" spans="2:37" outlineLevel="1" x14ac:dyDescent="0.35">
      <c r="B227" s="79"/>
      <c r="C227" s="63"/>
      <c r="D227" s="83">
        <f>$C$3</f>
        <v>2024</v>
      </c>
      <c r="E227" s="83">
        <f>$C$3+1</f>
        <v>2025</v>
      </c>
      <c r="F227" s="83">
        <f>$C$3+2</f>
        <v>2026</v>
      </c>
      <c r="G227" s="83">
        <f>$C$3+3</f>
        <v>2027</v>
      </c>
      <c r="H227" s="83">
        <f>$C$3+4</f>
        <v>2028</v>
      </c>
      <c r="I227" s="82" t="str">
        <f xml:space="preserve"> D227&amp;" - "&amp;H227</f>
        <v>2024 - 2028</v>
      </c>
    </row>
    <row r="228" spans="2:37" outlineLevel="1" x14ac:dyDescent="0.35">
      <c r="B228" s="236" t="s">
        <v>75</v>
      </c>
      <c r="C228" s="90" t="s">
        <v>205</v>
      </c>
      <c r="D228" s="188">
        <f>'Παραδοχές μοναδιαίου κόστους'!E194*'Ανάπτυξη δικτύου'!U218</f>
        <v>0</v>
      </c>
      <c r="E228" s="188">
        <f>'Παραδοχές μοναδιαίου κόστους'!F194*'Ανάπτυξη δικτύου'!X218</f>
        <v>0</v>
      </c>
      <c r="F228" s="188">
        <f>'Παραδοχές μοναδιαίου κόστους'!G194*'Ανάπτυξη δικτύου'!AA218</f>
        <v>0</v>
      </c>
      <c r="G228" s="188">
        <f>'Παραδοχές μοναδιαίου κόστους'!H194*'Ανάπτυξη δικτύου'!AD218</f>
        <v>0</v>
      </c>
      <c r="H228" s="188">
        <f>'Παραδοχές μοναδιαίου κόστους'!I194*'Ανάπτυξη δικτύου'!AG218</f>
        <v>0</v>
      </c>
      <c r="I228" s="172">
        <f t="shared" ref="I228:I249" si="40">D228+E228+F228+G228+H228</f>
        <v>0</v>
      </c>
    </row>
    <row r="229" spans="2:37" outlineLevel="1" x14ac:dyDescent="0.35">
      <c r="B229" s="237" t="s">
        <v>76</v>
      </c>
      <c r="C229" s="90" t="s">
        <v>205</v>
      </c>
      <c r="D229" s="188">
        <f>'Παραδοχές μοναδιαίου κόστους'!E195*'Ανάπτυξη δικτύου'!U219</f>
        <v>0</v>
      </c>
      <c r="E229" s="188">
        <f>'Παραδοχές μοναδιαίου κόστους'!F195*'Ανάπτυξη δικτύου'!X219</f>
        <v>0</v>
      </c>
      <c r="F229" s="188">
        <f>'Παραδοχές μοναδιαίου κόστους'!G195*'Ανάπτυξη δικτύου'!AA219</f>
        <v>0</v>
      </c>
      <c r="G229" s="188">
        <f>'Παραδοχές μοναδιαίου κόστους'!H195*'Ανάπτυξη δικτύου'!AD219</f>
        <v>438535.24458364426</v>
      </c>
      <c r="H229" s="188">
        <f>'Παραδοχές μοναδιαίου κόστους'!I195*'Ανάπτυξη δικτύου'!AG219</f>
        <v>0</v>
      </c>
      <c r="I229" s="172">
        <f t="shared" si="40"/>
        <v>438535.24458364426</v>
      </c>
    </row>
    <row r="230" spans="2:37" outlineLevel="1" x14ac:dyDescent="0.35">
      <c r="B230" s="237" t="s">
        <v>77</v>
      </c>
      <c r="C230" s="90" t="s">
        <v>205</v>
      </c>
      <c r="D230" s="188">
        <f>'Παραδοχές μοναδιαίου κόστους'!E196*'Ανάπτυξη δικτύου'!U220</f>
        <v>0</v>
      </c>
      <c r="E230" s="188">
        <f>'Παραδοχές μοναδιαίου κόστους'!F196*'Ανάπτυξη δικτύου'!X220</f>
        <v>0</v>
      </c>
      <c r="F230" s="188">
        <f>'Παραδοχές μοναδιαίου κόστους'!G196*'Ανάπτυξη δικτύου'!AA220</f>
        <v>0</v>
      </c>
      <c r="G230" s="188">
        <f>'Παραδοχές μοναδιαίου κόστους'!H196*'Ανάπτυξη δικτύου'!AD220</f>
        <v>0</v>
      </c>
      <c r="H230" s="188">
        <f>'Παραδοχές μοναδιαίου κόστους'!I196*'Ανάπτυξη δικτύου'!AG220</f>
        <v>0</v>
      </c>
      <c r="I230" s="172">
        <f t="shared" si="40"/>
        <v>0</v>
      </c>
    </row>
    <row r="231" spans="2:37" outlineLevel="1" x14ac:dyDescent="0.35">
      <c r="B231" s="237" t="s">
        <v>78</v>
      </c>
      <c r="C231" s="90" t="s">
        <v>205</v>
      </c>
      <c r="D231" s="188">
        <f>'Παραδοχές μοναδιαίου κόστους'!E197*'Ανάπτυξη δικτύου'!U221</f>
        <v>0</v>
      </c>
      <c r="E231" s="188">
        <f>'Παραδοχές μοναδιαίου κόστους'!F197*'Ανάπτυξη δικτύου'!X221</f>
        <v>0</v>
      </c>
      <c r="F231" s="188">
        <f>'Παραδοχές μοναδιαίου κόστους'!G197*'Ανάπτυξη δικτύου'!AA221</f>
        <v>0</v>
      </c>
      <c r="G231" s="188">
        <f>'Παραδοχές μοναδιαίου κόστους'!H197*'Ανάπτυξη δικτύου'!AD221</f>
        <v>0</v>
      </c>
      <c r="H231" s="188">
        <f>'Παραδοχές μοναδιαίου κόστους'!I197*'Ανάπτυξη δικτύου'!AG221</f>
        <v>0</v>
      </c>
      <c r="I231" s="172">
        <f t="shared" si="40"/>
        <v>0</v>
      </c>
    </row>
    <row r="232" spans="2:37" outlineLevel="1" x14ac:dyDescent="0.35">
      <c r="B232" s="236" t="s">
        <v>80</v>
      </c>
      <c r="C232" s="90" t="s">
        <v>205</v>
      </c>
      <c r="D232" s="188">
        <f>'Παραδοχές μοναδιαίου κόστους'!E198*'Ανάπτυξη δικτύου'!U222</f>
        <v>0</v>
      </c>
      <c r="E232" s="188">
        <f>'Παραδοχές μοναδιαίου κόστους'!F198*'Ανάπτυξη δικτύου'!X222</f>
        <v>0</v>
      </c>
      <c r="F232" s="188">
        <f>'Παραδοχές μοναδιαίου κόστους'!G198*'Ανάπτυξη δικτύου'!AA222</f>
        <v>0</v>
      </c>
      <c r="G232" s="188">
        <f>'Παραδοχές μοναδιαίου κόστους'!H198*'Ανάπτυξη δικτύου'!AD222</f>
        <v>0</v>
      </c>
      <c r="H232" s="188">
        <f>'Παραδοχές μοναδιαίου κόστους'!I198*'Ανάπτυξη δικτύου'!AG222</f>
        <v>0</v>
      </c>
      <c r="I232" s="172">
        <f t="shared" si="40"/>
        <v>0</v>
      </c>
    </row>
    <row r="233" spans="2:37" outlineLevel="1" x14ac:dyDescent="0.35">
      <c r="B233" s="237" t="s">
        <v>81</v>
      </c>
      <c r="C233" s="90" t="s">
        <v>205</v>
      </c>
      <c r="D233" s="188">
        <f>'Παραδοχές μοναδιαίου κόστους'!E199*'Ανάπτυξη δικτύου'!U223</f>
        <v>0</v>
      </c>
      <c r="E233" s="188">
        <f>'Παραδοχές μοναδιαίου κόστους'!F199*'Ανάπτυξη δικτύου'!X223</f>
        <v>0</v>
      </c>
      <c r="F233" s="188">
        <f>'Παραδοχές μοναδιαίου κόστους'!G199*'Ανάπτυξη δικτύου'!AA223</f>
        <v>0</v>
      </c>
      <c r="G233" s="188">
        <f>'Παραδοχές μοναδιαίου κόστους'!H199*'Ανάπτυξη δικτύου'!AD223</f>
        <v>0</v>
      </c>
      <c r="H233" s="188">
        <f>'Παραδοχές μοναδιαίου κόστους'!I199*'Ανάπτυξη δικτύου'!AG223</f>
        <v>0</v>
      </c>
      <c r="I233" s="172">
        <f t="shared" si="40"/>
        <v>0</v>
      </c>
    </row>
    <row r="234" spans="2:37" outlineLevel="1" x14ac:dyDescent="0.35">
      <c r="B234" s="236" t="s">
        <v>82</v>
      </c>
      <c r="C234" s="90" t="s">
        <v>205</v>
      </c>
      <c r="D234" s="188">
        <f>'Παραδοχές μοναδιαίου κόστους'!E200*'Ανάπτυξη δικτύου'!U224</f>
        <v>0</v>
      </c>
      <c r="E234" s="188">
        <f>'Παραδοχές μοναδιαίου κόστους'!F200*'Ανάπτυξη δικτύου'!X224</f>
        <v>0</v>
      </c>
      <c r="F234" s="188">
        <f>'Παραδοχές μοναδιαίου κόστους'!G200*'Ανάπτυξη δικτύου'!AA224</f>
        <v>0</v>
      </c>
      <c r="G234" s="188">
        <f>'Παραδοχές μοναδιαίου κόστους'!H200*'Ανάπτυξη δικτύου'!AD224</f>
        <v>0</v>
      </c>
      <c r="H234" s="188">
        <f>'Παραδοχές μοναδιαίου κόστους'!I200*'Ανάπτυξη δικτύου'!AG224</f>
        <v>0</v>
      </c>
      <c r="I234" s="172">
        <f t="shared" si="40"/>
        <v>0</v>
      </c>
    </row>
    <row r="235" spans="2:37" outlineLevel="1" x14ac:dyDescent="0.35">
      <c r="B235" s="237" t="s">
        <v>83</v>
      </c>
      <c r="C235" s="90" t="s">
        <v>205</v>
      </c>
      <c r="D235" s="188">
        <f>'Παραδοχές μοναδιαίου κόστους'!E201*'Ανάπτυξη δικτύου'!U225</f>
        <v>0</v>
      </c>
      <c r="E235" s="188">
        <f>'Παραδοχές μοναδιαίου κόστους'!F201*'Ανάπτυξη δικτύου'!X225</f>
        <v>0</v>
      </c>
      <c r="F235" s="188">
        <f>'Παραδοχές μοναδιαίου κόστους'!G201*'Ανάπτυξη δικτύου'!AA225</f>
        <v>0</v>
      </c>
      <c r="G235" s="188">
        <f>'Παραδοχές μοναδιαίου κόστους'!H201*'Ανάπτυξη δικτύου'!AD225</f>
        <v>0</v>
      </c>
      <c r="H235" s="188">
        <f>'Παραδοχές μοναδιαίου κόστους'!I201*'Ανάπτυξη δικτύου'!AG225</f>
        <v>0</v>
      </c>
      <c r="I235" s="172">
        <f t="shared" si="40"/>
        <v>0</v>
      </c>
    </row>
    <row r="236" spans="2:37" outlineLevel="1" x14ac:dyDescent="0.35">
      <c r="B236" s="237" t="s">
        <v>84</v>
      </c>
      <c r="C236" s="90" t="s">
        <v>205</v>
      </c>
      <c r="D236" s="188">
        <f>'Παραδοχές μοναδιαίου κόστους'!E202*'Ανάπτυξη δικτύου'!U226</f>
        <v>0</v>
      </c>
      <c r="E236" s="188">
        <f>'Παραδοχές μοναδιαίου κόστους'!F202*'Ανάπτυξη δικτύου'!X226</f>
        <v>0</v>
      </c>
      <c r="F236" s="188">
        <f>'Παραδοχές μοναδιαίου κόστους'!G202*'Ανάπτυξη δικτύου'!AA226</f>
        <v>0</v>
      </c>
      <c r="G236" s="188">
        <f>'Παραδοχές μοναδιαίου κόστους'!H202*'Ανάπτυξη δικτύου'!AD226</f>
        <v>0</v>
      </c>
      <c r="H236" s="188">
        <f>'Παραδοχές μοναδιαίου κόστους'!I202*'Ανάπτυξη δικτύου'!AG226</f>
        <v>0</v>
      </c>
      <c r="I236" s="172">
        <f t="shared" si="40"/>
        <v>0</v>
      </c>
    </row>
    <row r="237" spans="2:37" outlineLevel="1" x14ac:dyDescent="0.35">
      <c r="B237" s="237" t="s">
        <v>85</v>
      </c>
      <c r="C237" s="90" t="s">
        <v>205</v>
      </c>
      <c r="D237" s="188">
        <f>'Παραδοχές μοναδιαίου κόστους'!E203*'Ανάπτυξη δικτύου'!U227</f>
        <v>0</v>
      </c>
      <c r="E237" s="188">
        <f>'Παραδοχές μοναδιαίου κόστους'!F203*'Ανάπτυξη δικτύου'!X227</f>
        <v>0</v>
      </c>
      <c r="F237" s="188">
        <f>'Παραδοχές μοναδιαίου κόστους'!G203*'Ανάπτυξη δικτύου'!AA227</f>
        <v>0</v>
      </c>
      <c r="G237" s="188">
        <f>'Παραδοχές μοναδιαίου κόστους'!H203*'Ανάπτυξη δικτύου'!AD227</f>
        <v>0</v>
      </c>
      <c r="H237" s="188">
        <f>'Παραδοχές μοναδιαίου κόστους'!I203*'Ανάπτυξη δικτύου'!AG227</f>
        <v>0</v>
      </c>
      <c r="I237" s="172">
        <f t="shared" si="40"/>
        <v>0</v>
      </c>
    </row>
    <row r="238" spans="2:37" outlineLevel="1" x14ac:dyDescent="0.35">
      <c r="B238" s="236" t="s">
        <v>86</v>
      </c>
      <c r="C238" s="90" t="s">
        <v>205</v>
      </c>
      <c r="D238" s="188">
        <f>'Παραδοχές μοναδιαίου κόστους'!E204*'Ανάπτυξη δικτύου'!U228</f>
        <v>0</v>
      </c>
      <c r="E238" s="188">
        <f>'Παραδοχές μοναδιαίου κόστους'!F204*'Ανάπτυξη δικτύου'!X228</f>
        <v>0</v>
      </c>
      <c r="F238" s="188">
        <f>'Παραδοχές μοναδιαίου κόστους'!G204*'Ανάπτυξη δικτύου'!AA228</f>
        <v>0</v>
      </c>
      <c r="G238" s="188">
        <f>'Παραδοχές μοναδιαίου κόστους'!H204*'Ανάπτυξη δικτύου'!AD228</f>
        <v>0</v>
      </c>
      <c r="H238" s="188">
        <f>'Παραδοχές μοναδιαίου κόστους'!I204*'Ανάπτυξη δικτύου'!AG228</f>
        <v>0</v>
      </c>
      <c r="I238" s="172">
        <f t="shared" si="40"/>
        <v>0</v>
      </c>
    </row>
    <row r="239" spans="2:37" outlineLevel="1" x14ac:dyDescent="0.35">
      <c r="B239" s="237" t="s">
        <v>87</v>
      </c>
      <c r="C239" s="90" t="s">
        <v>205</v>
      </c>
      <c r="D239" s="188">
        <f>'Παραδοχές μοναδιαίου κόστους'!E205*'Ανάπτυξη δικτύου'!U229</f>
        <v>0</v>
      </c>
      <c r="E239" s="188">
        <f>'Παραδοχές μοναδιαίου κόστους'!F205*'Ανάπτυξη δικτύου'!X229</f>
        <v>0</v>
      </c>
      <c r="F239" s="188">
        <f>'Παραδοχές μοναδιαίου κόστους'!G205*'Ανάπτυξη δικτύου'!AA229</f>
        <v>0</v>
      </c>
      <c r="G239" s="188">
        <f>'Παραδοχές μοναδιαίου κόστους'!H205*'Ανάπτυξη δικτύου'!AD229</f>
        <v>0</v>
      </c>
      <c r="H239" s="188">
        <f>'Παραδοχές μοναδιαίου κόστους'!I205*'Ανάπτυξη δικτύου'!AG229</f>
        <v>0</v>
      </c>
      <c r="I239" s="172">
        <f t="shared" si="40"/>
        <v>0</v>
      </c>
    </row>
    <row r="240" spans="2:37" outlineLevel="1" x14ac:dyDescent="0.35">
      <c r="B240" s="237" t="s">
        <v>88</v>
      </c>
      <c r="C240" s="90" t="s">
        <v>205</v>
      </c>
      <c r="D240" s="188">
        <f>'Παραδοχές μοναδιαίου κόστους'!E206*'Ανάπτυξη δικτύου'!U230</f>
        <v>0</v>
      </c>
      <c r="E240" s="188">
        <f>'Παραδοχές μοναδιαίου κόστους'!F206*'Ανάπτυξη δικτύου'!X230</f>
        <v>0</v>
      </c>
      <c r="F240" s="188">
        <f>'Παραδοχές μοναδιαίου κόστους'!G206*'Ανάπτυξη δικτύου'!AA230</f>
        <v>0</v>
      </c>
      <c r="G240" s="188">
        <f>'Παραδοχές μοναδιαίου κόστους'!H206*'Ανάπτυξη δικτύου'!AD230</f>
        <v>0</v>
      </c>
      <c r="H240" s="188">
        <f>'Παραδοχές μοναδιαίου κόστους'!I206*'Ανάπτυξη δικτύου'!AG230</f>
        <v>0</v>
      </c>
      <c r="I240" s="172">
        <f t="shared" si="40"/>
        <v>0</v>
      </c>
    </row>
    <row r="241" spans="2:9" outlineLevel="1" x14ac:dyDescent="0.35">
      <c r="B241" s="236" t="s">
        <v>89</v>
      </c>
      <c r="C241" s="90" t="s">
        <v>205</v>
      </c>
      <c r="D241" s="188">
        <f>'Παραδοχές μοναδιαίου κόστους'!E207*'Ανάπτυξη δικτύου'!U231</f>
        <v>0</v>
      </c>
      <c r="E241" s="188">
        <f>'Παραδοχές μοναδιαίου κόστους'!F207*'Ανάπτυξη δικτύου'!X231</f>
        <v>0</v>
      </c>
      <c r="F241" s="188">
        <f>'Παραδοχές μοναδιαίου κόστους'!G207*'Ανάπτυξη δικτύου'!AA231</f>
        <v>0</v>
      </c>
      <c r="G241" s="188">
        <f>'Παραδοχές μοναδιαίου κόστους'!H207*'Ανάπτυξη δικτύου'!AD231</f>
        <v>0</v>
      </c>
      <c r="H241" s="188">
        <f>'Παραδοχές μοναδιαίου κόστους'!I207*'Ανάπτυξη δικτύου'!AG231</f>
        <v>0</v>
      </c>
      <c r="I241" s="172">
        <f t="shared" si="40"/>
        <v>0</v>
      </c>
    </row>
    <row r="242" spans="2:9" outlineLevel="1" x14ac:dyDescent="0.35">
      <c r="B242" s="237" t="s">
        <v>90</v>
      </c>
      <c r="C242" s="90" t="s">
        <v>205</v>
      </c>
      <c r="D242" s="188">
        <f>'Παραδοχές μοναδιαίου κόστους'!E208*'Ανάπτυξη δικτύου'!U232</f>
        <v>0</v>
      </c>
      <c r="E242" s="188">
        <f>'Παραδοχές μοναδιαίου κόστους'!F208*'Ανάπτυξη δικτύου'!X232</f>
        <v>0</v>
      </c>
      <c r="F242" s="188">
        <f>'Παραδοχές μοναδιαίου κόστους'!G208*'Ανάπτυξη δικτύου'!AA232</f>
        <v>0</v>
      </c>
      <c r="G242" s="188">
        <f>'Παραδοχές μοναδιαίου κόστους'!H208*'Ανάπτυξη δικτύου'!AD232</f>
        <v>0</v>
      </c>
      <c r="H242" s="188">
        <f>'Παραδοχές μοναδιαίου κόστους'!I208*'Ανάπτυξη δικτύου'!AG232</f>
        <v>0</v>
      </c>
      <c r="I242" s="172">
        <f t="shared" si="40"/>
        <v>0</v>
      </c>
    </row>
    <row r="243" spans="2:9" outlineLevel="1" x14ac:dyDescent="0.35">
      <c r="B243" s="236" t="s">
        <v>92</v>
      </c>
      <c r="C243" s="90" t="s">
        <v>205</v>
      </c>
      <c r="D243" s="188">
        <f>'Παραδοχές μοναδιαίου κόστους'!E209*'Ανάπτυξη δικτύου'!U233</f>
        <v>0</v>
      </c>
      <c r="E243" s="188">
        <f>'Παραδοχές μοναδιαίου κόστους'!F209*'Ανάπτυξη δικτύου'!X233</f>
        <v>0</v>
      </c>
      <c r="F243" s="188">
        <f>'Παραδοχές μοναδιαίου κόστους'!G209*'Ανάπτυξη δικτύου'!AA233</f>
        <v>0</v>
      </c>
      <c r="G243" s="188">
        <f>'Παραδοχές μοναδιαίου κόστους'!H209*'Ανάπτυξη δικτύου'!AD233</f>
        <v>0</v>
      </c>
      <c r="H243" s="188">
        <f>'Παραδοχές μοναδιαίου κόστους'!I209*'Ανάπτυξη δικτύου'!AG233</f>
        <v>0</v>
      </c>
      <c r="I243" s="172">
        <f t="shared" si="40"/>
        <v>0</v>
      </c>
    </row>
    <row r="244" spans="2:9" outlineLevel="1" x14ac:dyDescent="0.35">
      <c r="B244" s="237" t="s">
        <v>93</v>
      </c>
      <c r="C244" s="90" t="s">
        <v>205</v>
      </c>
      <c r="D244" s="188">
        <f>'Παραδοχές μοναδιαίου κόστους'!E210*'Ανάπτυξη δικτύου'!U234</f>
        <v>0</v>
      </c>
      <c r="E244" s="188">
        <f>'Παραδοχές μοναδιαίου κόστους'!F210*'Ανάπτυξη δικτύου'!X234</f>
        <v>0</v>
      </c>
      <c r="F244" s="188">
        <f>'Παραδοχές μοναδιαίου κόστους'!G210*'Ανάπτυξη δικτύου'!AA234</f>
        <v>0</v>
      </c>
      <c r="G244" s="188">
        <f>'Παραδοχές μοναδιαίου κόστους'!H210*'Ανάπτυξη δικτύου'!AD234</f>
        <v>0</v>
      </c>
      <c r="H244" s="188">
        <f>'Παραδοχές μοναδιαίου κόστους'!I210*'Ανάπτυξη δικτύου'!AG234</f>
        <v>0</v>
      </c>
      <c r="I244" s="172">
        <f t="shared" si="40"/>
        <v>0</v>
      </c>
    </row>
    <row r="245" spans="2:9" outlineLevel="1" x14ac:dyDescent="0.35">
      <c r="B245" s="237" t="s">
        <v>94</v>
      </c>
      <c r="C245" s="90" t="s">
        <v>205</v>
      </c>
      <c r="D245" s="188">
        <f>'Παραδοχές μοναδιαίου κόστους'!E211*'Ανάπτυξη δικτύου'!U235</f>
        <v>0</v>
      </c>
      <c r="E245" s="188">
        <f>'Παραδοχές μοναδιαίου κόστους'!F211*'Ανάπτυξη δικτύου'!X235</f>
        <v>0</v>
      </c>
      <c r="F245" s="188">
        <f>'Παραδοχές μοναδιαίου κόστους'!G211*'Ανάπτυξη δικτύου'!AA235</f>
        <v>0</v>
      </c>
      <c r="G245" s="188">
        <f>'Παραδοχές μοναδιαίου κόστους'!H211*'Ανάπτυξη δικτύου'!AD235</f>
        <v>0</v>
      </c>
      <c r="H245" s="188">
        <f>'Παραδοχές μοναδιαίου κόστους'!I211*'Ανάπτυξη δικτύου'!AG235</f>
        <v>0</v>
      </c>
      <c r="I245" s="172">
        <f t="shared" si="40"/>
        <v>0</v>
      </c>
    </row>
    <row r="246" spans="2:9" outlineLevel="1" x14ac:dyDescent="0.35">
      <c r="B246" s="237" t="s">
        <v>95</v>
      </c>
      <c r="C246" s="90" t="s">
        <v>205</v>
      </c>
      <c r="D246" s="188">
        <f>'Παραδοχές μοναδιαίου κόστους'!E212*'Ανάπτυξη δικτύου'!U236</f>
        <v>0</v>
      </c>
      <c r="E246" s="188">
        <f>'Παραδοχές μοναδιαίου κόστους'!F212*'Ανάπτυξη δικτύου'!X236</f>
        <v>0</v>
      </c>
      <c r="F246" s="188">
        <f>'Παραδοχές μοναδιαίου κόστους'!G212*'Ανάπτυξη δικτύου'!AA236</f>
        <v>0</v>
      </c>
      <c r="G246" s="188">
        <f>'Παραδοχές μοναδιαίου κόστους'!H212*'Ανάπτυξη δικτύου'!AD236</f>
        <v>0</v>
      </c>
      <c r="H246" s="188">
        <f>'Παραδοχές μοναδιαίου κόστους'!I212*'Ανάπτυξη δικτύου'!AG236</f>
        <v>0</v>
      </c>
      <c r="I246" s="172">
        <f t="shared" si="40"/>
        <v>0</v>
      </c>
    </row>
    <row r="247" spans="2:9" outlineLevel="1" x14ac:dyDescent="0.35">
      <c r="B247" s="237" t="s">
        <v>96</v>
      </c>
      <c r="C247" s="90" t="s">
        <v>205</v>
      </c>
      <c r="D247" s="188">
        <f>'Παραδοχές μοναδιαίου κόστους'!E213*'Ανάπτυξη δικτύου'!U237</f>
        <v>0</v>
      </c>
      <c r="E247" s="188">
        <f>'Παραδοχές μοναδιαίου κόστους'!F213*'Ανάπτυξη δικτύου'!X237</f>
        <v>0</v>
      </c>
      <c r="F247" s="188">
        <f>'Παραδοχές μοναδιαίου κόστους'!G213*'Ανάπτυξη δικτύου'!AA237</f>
        <v>0</v>
      </c>
      <c r="G247" s="188">
        <f>'Παραδοχές μοναδιαίου κόστους'!H213*'Ανάπτυξη δικτύου'!AD237</f>
        <v>0</v>
      </c>
      <c r="H247" s="188">
        <f>'Παραδοχές μοναδιαίου κόστους'!I213*'Ανάπτυξη δικτύου'!AG237</f>
        <v>0</v>
      </c>
      <c r="I247" s="172">
        <f t="shared" si="40"/>
        <v>0</v>
      </c>
    </row>
    <row r="248" spans="2:9" outlineLevel="1" x14ac:dyDescent="0.35">
      <c r="B248" s="236" t="s">
        <v>97</v>
      </c>
      <c r="C248" s="90" t="s">
        <v>205</v>
      </c>
      <c r="D248" s="188">
        <f>'Παραδοχές μοναδιαίου κόστους'!E214*'Ανάπτυξη δικτύου'!U238</f>
        <v>0</v>
      </c>
      <c r="E248" s="188">
        <f>'Παραδοχές μοναδιαίου κόστους'!F214*'Ανάπτυξη δικτύου'!X238</f>
        <v>0</v>
      </c>
      <c r="F248" s="188">
        <f>'Παραδοχές μοναδιαίου κόστους'!G214*'Ανάπτυξη δικτύου'!AA238</f>
        <v>0</v>
      </c>
      <c r="G248" s="188">
        <f>'Παραδοχές μοναδιαίου κόστους'!H214*'Ανάπτυξη δικτύου'!AD238</f>
        <v>0</v>
      </c>
      <c r="H248" s="188">
        <f>'Παραδοχές μοναδιαίου κόστους'!I214*'Ανάπτυξη δικτύου'!AG238</f>
        <v>0</v>
      </c>
      <c r="I248" s="172">
        <f t="shared" si="40"/>
        <v>0</v>
      </c>
    </row>
    <row r="249" spans="2:9" outlineLevel="1" x14ac:dyDescent="0.35">
      <c r="B249" s="237" t="s">
        <v>98</v>
      </c>
      <c r="C249" s="90" t="s">
        <v>205</v>
      </c>
      <c r="D249" s="188">
        <f>'Παραδοχές μοναδιαίου κόστους'!E215*'Ανάπτυξη δικτύου'!U239</f>
        <v>0</v>
      </c>
      <c r="E249" s="188">
        <f>'Παραδοχές μοναδιαίου κόστους'!F215*'Ανάπτυξη δικτύου'!X239</f>
        <v>0</v>
      </c>
      <c r="F249" s="188">
        <f>'Παραδοχές μοναδιαίου κόστους'!G215*'Ανάπτυξη δικτύου'!AA239</f>
        <v>0</v>
      </c>
      <c r="G249" s="188">
        <f>'Παραδοχές μοναδιαίου κόστους'!H215*'Ανάπτυξη δικτύου'!AD239</f>
        <v>0</v>
      </c>
      <c r="H249" s="188">
        <f>'Παραδοχές μοναδιαίου κόστους'!I215*'Ανάπτυξη δικτύου'!AG239</f>
        <v>0</v>
      </c>
      <c r="I249" s="172">
        <f t="shared" si="40"/>
        <v>0</v>
      </c>
    </row>
    <row r="250" spans="2:9" outlineLevel="1" x14ac:dyDescent="0.35">
      <c r="B250" s="50" t="s">
        <v>107</v>
      </c>
      <c r="C250" s="90" t="s">
        <v>205</v>
      </c>
      <c r="D250" s="189">
        <f t="shared" ref="D250:I250" si="41">SUM(D228:D249)</f>
        <v>0</v>
      </c>
      <c r="E250" s="189">
        <f t="shared" si="41"/>
        <v>0</v>
      </c>
      <c r="F250" s="189">
        <f t="shared" si="41"/>
        <v>0</v>
      </c>
      <c r="G250" s="189">
        <f t="shared" si="41"/>
        <v>438535.24458364426</v>
      </c>
      <c r="H250" s="189">
        <f t="shared" si="41"/>
        <v>0</v>
      </c>
      <c r="I250" s="189">
        <f t="shared" si="41"/>
        <v>438535.24458364426</v>
      </c>
    </row>
  </sheetData>
  <mergeCells count="12">
    <mergeCell ref="J2:L2"/>
    <mergeCell ref="B5:I5"/>
    <mergeCell ref="B198:I198"/>
    <mergeCell ref="B171:I171"/>
    <mergeCell ref="B225:I225"/>
    <mergeCell ref="B144:I144"/>
    <mergeCell ref="C2:F2"/>
    <mergeCell ref="B9:I9"/>
    <mergeCell ref="B36:I36"/>
    <mergeCell ref="B63:I63"/>
    <mergeCell ref="B90:I90"/>
    <mergeCell ref="B117:I117"/>
  </mergeCells>
  <hyperlinks>
    <hyperlink ref="J2" location="'Αρχική σελίδα'!A1" display="Πίσω στην αρχική σελίδα" xr:uid="{C4FB60D3-6BD8-4EEC-8539-DBFB86FB49B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B2:AQ123"/>
  <sheetViews>
    <sheetView showGridLines="0" zoomScale="70" zoomScaleNormal="70" workbookViewId="0">
      <pane xSplit="3" topLeftCell="D1" activePane="topRight" state="frozen"/>
      <selection pane="topRight" activeCell="S70" sqref="S70"/>
    </sheetView>
  </sheetViews>
  <sheetFormatPr defaultColWidth="8.81640625" defaultRowHeight="14.5" outlineLevelRow="1" x14ac:dyDescent="0.35"/>
  <cols>
    <col min="1" max="1" width="2.81640625" customWidth="1"/>
    <col min="2" max="2" width="28.26953125" customWidth="1"/>
    <col min="3" max="8" width="12.7265625" customWidth="1"/>
    <col min="9" max="9" width="16.453125" customWidth="1"/>
    <col min="10" max="43" width="12.7265625" customWidth="1"/>
  </cols>
  <sheetData>
    <row r="2" spans="2:43" ht="18.5" x14ac:dyDescent="0.45">
      <c r="B2" s="1" t="s">
        <v>0</v>
      </c>
      <c r="C2" s="297" t="str">
        <f>'Αρχική σελίδα'!C3</f>
        <v>Δυτικής Μακεδονίας</v>
      </c>
      <c r="D2" s="297"/>
      <c r="E2" s="297"/>
      <c r="F2" s="297"/>
      <c r="G2" s="99"/>
      <c r="H2" s="99"/>
      <c r="J2" s="298" t="s">
        <v>59</v>
      </c>
      <c r="K2" s="298"/>
      <c r="L2" s="298"/>
    </row>
    <row r="3" spans="2:43" ht="18.5" x14ac:dyDescent="0.45">
      <c r="B3" s="2" t="s">
        <v>2</v>
      </c>
      <c r="C3" s="100">
        <f>'Αρχική σελίδα'!C4</f>
        <v>2024</v>
      </c>
      <c r="D3" s="46" t="s">
        <v>3</v>
      </c>
      <c r="E3" s="46">
        <f>C3+4</f>
        <v>2028</v>
      </c>
    </row>
    <row r="4" spans="2:43" ht="14.5" customHeight="1" x14ac:dyDescent="0.45">
      <c r="C4" s="2"/>
      <c r="D4" s="46"/>
    </row>
    <row r="5" spans="2:43" ht="79.400000000000006" customHeight="1" x14ac:dyDescent="0.35">
      <c r="B5" s="299" t="s">
        <v>206</v>
      </c>
      <c r="C5" s="299"/>
      <c r="D5" s="299"/>
      <c r="E5" s="299"/>
      <c r="F5" s="299"/>
      <c r="G5" s="299"/>
      <c r="H5" s="299"/>
      <c r="I5" s="299"/>
    </row>
    <row r="6" spans="2:43" x14ac:dyDescent="0.35">
      <c r="B6" s="225"/>
      <c r="C6" s="225"/>
      <c r="D6" s="225"/>
      <c r="E6" s="225"/>
      <c r="F6" s="225"/>
      <c r="G6" s="225"/>
      <c r="H6" s="225"/>
    </row>
    <row r="7" spans="2:43" ht="18.5" x14ac:dyDescent="0.45">
      <c r="B7" s="101" t="s">
        <v>207</v>
      </c>
      <c r="C7" s="102"/>
      <c r="D7" s="102"/>
      <c r="E7" s="102"/>
      <c r="F7" s="102"/>
      <c r="G7" s="99"/>
      <c r="H7" s="99"/>
      <c r="I7" s="99"/>
    </row>
    <row r="8" spans="2:43" ht="18.5" x14ac:dyDescent="0.45">
      <c r="B8" s="229"/>
      <c r="C8" s="57"/>
      <c r="D8" s="57"/>
      <c r="E8" s="57"/>
      <c r="F8" s="57"/>
    </row>
    <row r="9" spans="2:43" ht="15.5" x14ac:dyDescent="0.35">
      <c r="B9" s="296" t="s">
        <v>208</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row>
    <row r="10" spans="2:43"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row>
    <row r="11" spans="2:43" outlineLevel="1" x14ac:dyDescent="0.35">
      <c r="B11" s="336"/>
      <c r="C11" s="325" t="s">
        <v>105</v>
      </c>
      <c r="D11" s="312" t="s">
        <v>131</v>
      </c>
      <c r="E11" s="314"/>
      <c r="F11" s="314"/>
      <c r="G11" s="314"/>
      <c r="H11" s="314"/>
      <c r="I11" s="314"/>
      <c r="J11" s="314"/>
      <c r="K11" s="314"/>
      <c r="L11" s="314"/>
      <c r="M11" s="314"/>
      <c r="N11" s="314"/>
      <c r="O11" s="314"/>
      <c r="P11" s="314"/>
      <c r="Q11" s="314"/>
      <c r="R11" s="314"/>
      <c r="S11" s="314"/>
      <c r="T11" s="314"/>
      <c r="U11" s="314"/>
      <c r="V11" s="314"/>
      <c r="W11" s="313"/>
      <c r="X11" s="312" t="s">
        <v>132</v>
      </c>
      <c r="Y11" s="314"/>
      <c r="Z11" s="314"/>
      <c r="AA11" s="314"/>
      <c r="AB11" s="314"/>
      <c r="AC11" s="314"/>
      <c r="AD11" s="314"/>
      <c r="AE11" s="314"/>
      <c r="AF11" s="314"/>
      <c r="AG11" s="314"/>
      <c r="AH11" s="314"/>
      <c r="AI11" s="314"/>
      <c r="AJ11" s="314"/>
      <c r="AK11" s="314"/>
      <c r="AL11" s="314"/>
      <c r="AM11" s="314"/>
      <c r="AN11" s="314"/>
      <c r="AO11" s="314"/>
      <c r="AP11" s="314"/>
      <c r="AQ11" s="313"/>
    </row>
    <row r="12" spans="2:43" outlineLevel="1" x14ac:dyDescent="0.35">
      <c r="B12" s="337"/>
      <c r="C12" s="326"/>
      <c r="D12" s="312">
        <f>$C$3-5</f>
        <v>2019</v>
      </c>
      <c r="E12" s="314"/>
      <c r="F12" s="314"/>
      <c r="G12" s="313"/>
      <c r="H12" s="312">
        <f>$C$3-4</f>
        <v>2020</v>
      </c>
      <c r="I12" s="314"/>
      <c r="J12" s="314"/>
      <c r="K12" s="313"/>
      <c r="L12" s="312">
        <f>$C$3-3</f>
        <v>2021</v>
      </c>
      <c r="M12" s="314"/>
      <c r="N12" s="314"/>
      <c r="O12" s="313"/>
      <c r="P12" s="312">
        <f>$C$3-2</f>
        <v>2022</v>
      </c>
      <c r="Q12" s="314"/>
      <c r="R12" s="314"/>
      <c r="S12" s="313"/>
      <c r="T12" s="312">
        <f>$C$3-1</f>
        <v>2023</v>
      </c>
      <c r="U12" s="314"/>
      <c r="V12" s="314"/>
      <c r="W12" s="313"/>
      <c r="X12" s="312">
        <f>$C$3</f>
        <v>2024</v>
      </c>
      <c r="Y12" s="314"/>
      <c r="Z12" s="314"/>
      <c r="AA12" s="313"/>
      <c r="AB12" s="312">
        <f>$C$3+1</f>
        <v>2025</v>
      </c>
      <c r="AC12" s="314"/>
      <c r="AD12" s="314"/>
      <c r="AE12" s="313"/>
      <c r="AF12" s="312">
        <f>$C$3+2</f>
        <v>2026</v>
      </c>
      <c r="AG12" s="314"/>
      <c r="AH12" s="314"/>
      <c r="AI12" s="313"/>
      <c r="AJ12" s="312">
        <f>$C$3+3</f>
        <v>2027</v>
      </c>
      <c r="AK12" s="314"/>
      <c r="AL12" s="314"/>
      <c r="AM12" s="313"/>
      <c r="AN12" s="312">
        <f>$C$3+4</f>
        <v>2028</v>
      </c>
      <c r="AO12" s="314"/>
      <c r="AP12" s="314"/>
      <c r="AQ12" s="313"/>
    </row>
    <row r="13" spans="2:43" outlineLevel="1" x14ac:dyDescent="0.35">
      <c r="B13" s="338"/>
      <c r="C13" s="327"/>
      <c r="D13" s="66" t="s">
        <v>209</v>
      </c>
      <c r="E13" s="9" t="s">
        <v>210</v>
      </c>
      <c r="F13" s="9" t="s">
        <v>211</v>
      </c>
      <c r="G13" s="67" t="s">
        <v>111</v>
      </c>
      <c r="H13" s="66" t="s">
        <v>126</v>
      </c>
      <c r="I13" s="9" t="s">
        <v>210</v>
      </c>
      <c r="J13" s="9" t="s">
        <v>212</v>
      </c>
      <c r="K13" s="67" t="s">
        <v>111</v>
      </c>
      <c r="L13" s="66" t="s">
        <v>126</v>
      </c>
      <c r="M13" s="9" t="s">
        <v>210</v>
      </c>
      <c r="N13" s="9" t="s">
        <v>212</v>
      </c>
      <c r="O13" s="67" t="s">
        <v>111</v>
      </c>
      <c r="P13" s="66" t="s">
        <v>126</v>
      </c>
      <c r="Q13" s="9" t="s">
        <v>210</v>
      </c>
      <c r="R13" s="9" t="s">
        <v>212</v>
      </c>
      <c r="S13" s="67" t="s">
        <v>111</v>
      </c>
      <c r="T13" s="66" t="s">
        <v>126</v>
      </c>
      <c r="U13" s="9" t="s">
        <v>210</v>
      </c>
      <c r="V13" s="9" t="s">
        <v>212</v>
      </c>
      <c r="W13" s="67" t="s">
        <v>111</v>
      </c>
      <c r="X13" s="66" t="s">
        <v>126</v>
      </c>
      <c r="Y13" s="9" t="s">
        <v>210</v>
      </c>
      <c r="Z13" s="9" t="s">
        <v>212</v>
      </c>
      <c r="AA13" s="67" t="s">
        <v>111</v>
      </c>
      <c r="AB13" s="66" t="s">
        <v>126</v>
      </c>
      <c r="AC13" s="9" t="s">
        <v>210</v>
      </c>
      <c r="AD13" s="9" t="s">
        <v>212</v>
      </c>
      <c r="AE13" s="67" t="s">
        <v>111</v>
      </c>
      <c r="AF13" s="66" t="s">
        <v>126</v>
      </c>
      <c r="AG13" s="9" t="s">
        <v>210</v>
      </c>
      <c r="AH13" s="9" t="s">
        <v>212</v>
      </c>
      <c r="AI13" s="67" t="s">
        <v>111</v>
      </c>
      <c r="AJ13" s="66" t="s">
        <v>126</v>
      </c>
      <c r="AK13" s="9" t="s">
        <v>210</v>
      </c>
      <c r="AL13" s="9" t="s">
        <v>212</v>
      </c>
      <c r="AM13" s="67" t="s">
        <v>111</v>
      </c>
      <c r="AN13" s="66" t="s">
        <v>126</v>
      </c>
      <c r="AO13" s="9" t="s">
        <v>210</v>
      </c>
      <c r="AP13" s="9" t="s">
        <v>212</v>
      </c>
      <c r="AQ13" s="67" t="s">
        <v>111</v>
      </c>
    </row>
    <row r="14" spans="2:43" outlineLevel="1" x14ac:dyDescent="0.35">
      <c r="B14" s="236" t="s">
        <v>75</v>
      </c>
      <c r="C14" s="64" t="s">
        <v>106</v>
      </c>
      <c r="D14" s="161">
        <f>E14+G14+F14</f>
        <v>0</v>
      </c>
      <c r="E14" s="52"/>
      <c r="F14" s="52"/>
      <c r="G14" s="81"/>
      <c r="H14" s="161">
        <f>I14+K14+J14</f>
        <v>0</v>
      </c>
      <c r="I14" s="52"/>
      <c r="J14" s="52"/>
      <c r="K14" s="81"/>
      <c r="L14" s="161">
        <f>M14+O14+N14</f>
        <v>0</v>
      </c>
      <c r="M14" s="52"/>
      <c r="N14" s="52"/>
      <c r="O14" s="81"/>
      <c r="P14" s="161">
        <f>Q14+S14+R14</f>
        <v>0</v>
      </c>
      <c r="Q14" s="52"/>
      <c r="R14" s="52"/>
      <c r="S14" s="81"/>
      <c r="T14" s="161">
        <f>U14+W14+V14</f>
        <v>0</v>
      </c>
      <c r="U14" s="52"/>
      <c r="V14" s="52"/>
      <c r="W14" s="81"/>
      <c r="X14" s="161">
        <f>Y14+AA14+Z14</f>
        <v>0</v>
      </c>
      <c r="Y14" s="52"/>
      <c r="Z14" s="52"/>
      <c r="AA14" s="81"/>
      <c r="AB14" s="161">
        <f>AC14+AE14+AD14</f>
        <v>0</v>
      </c>
      <c r="AC14" s="52"/>
      <c r="AD14" s="52"/>
      <c r="AE14" s="81"/>
      <c r="AF14" s="161">
        <f>AG14+AI14+AH14</f>
        <v>0</v>
      </c>
      <c r="AG14" s="52"/>
      <c r="AH14" s="52"/>
      <c r="AI14" s="81"/>
      <c r="AJ14" s="161">
        <f>AK14+AM14+AL14</f>
        <v>0</v>
      </c>
      <c r="AK14" s="52"/>
      <c r="AL14" s="52"/>
      <c r="AM14" s="81"/>
      <c r="AN14" s="161">
        <f>AO14+AQ14+AP14</f>
        <v>0</v>
      </c>
      <c r="AO14" s="52"/>
      <c r="AP14" s="52"/>
      <c r="AQ14" s="81"/>
    </row>
    <row r="15" spans="2:43" outlineLevel="1" x14ac:dyDescent="0.35">
      <c r="B15" s="237" t="s">
        <v>76</v>
      </c>
      <c r="C15" s="64" t="s">
        <v>106</v>
      </c>
      <c r="D15" s="161">
        <f t="shared" ref="D15:D35" si="0">E15+G15+F15</f>
        <v>0</v>
      </c>
      <c r="E15" s="52"/>
      <c r="F15" s="52"/>
      <c r="G15" s="81"/>
      <c r="H15" s="161">
        <f t="shared" ref="H15:H35" si="1">I15+K15+J15</f>
        <v>0</v>
      </c>
      <c r="I15" s="52"/>
      <c r="J15" s="52"/>
      <c r="K15" s="81"/>
      <c r="L15" s="161">
        <f t="shared" ref="L15:L35" si="2">M15+O15+N15</f>
        <v>0</v>
      </c>
      <c r="M15" s="52"/>
      <c r="N15" s="52"/>
      <c r="O15" s="81"/>
      <c r="P15" s="161">
        <f t="shared" ref="P15:P35" si="3">Q15+S15+R15</f>
        <v>848</v>
      </c>
      <c r="Q15" s="52">
        <v>848</v>
      </c>
      <c r="R15" s="52"/>
      <c r="S15" s="81"/>
      <c r="T15" s="161">
        <f t="shared" ref="T15:T35" si="4">U15+W15+V15</f>
        <v>3364</v>
      </c>
      <c r="U15" s="52">
        <v>3364</v>
      </c>
      <c r="V15" s="52"/>
      <c r="W15" s="81"/>
      <c r="X15" s="161">
        <f t="shared" ref="X15:X35" si="5">Y15+AA15+Z15</f>
        <v>9125</v>
      </c>
      <c r="Y15" s="52">
        <v>9125</v>
      </c>
      <c r="Z15" s="52"/>
      <c r="AA15" s="81"/>
      <c r="AB15" s="161">
        <f t="shared" ref="AB15:AB35" si="6">AC15+AE15+AD15</f>
        <v>12405</v>
      </c>
      <c r="AC15" s="52">
        <v>12405</v>
      </c>
      <c r="AD15" s="52"/>
      <c r="AE15" s="81"/>
      <c r="AF15" s="161">
        <f t="shared" ref="AF15:AF35" si="7">AG15+AI15+AH15</f>
        <v>13225</v>
      </c>
      <c r="AG15" s="52">
        <v>13225</v>
      </c>
      <c r="AH15" s="52"/>
      <c r="AI15" s="81"/>
      <c r="AJ15" s="161">
        <f t="shared" ref="AJ15:AJ35" si="8">AK15+AM15+AL15</f>
        <v>13492</v>
      </c>
      <c r="AK15" s="52">
        <v>13492</v>
      </c>
      <c r="AL15" s="52"/>
      <c r="AM15" s="81"/>
      <c r="AN15" s="161">
        <f t="shared" ref="AN15:AN35" si="9">AO15+AQ15+AP15</f>
        <v>15542</v>
      </c>
      <c r="AO15" s="52">
        <v>15542</v>
      </c>
      <c r="AP15" s="52"/>
      <c r="AQ15" s="81"/>
    </row>
    <row r="16" spans="2:43" outlineLevel="1" x14ac:dyDescent="0.35">
      <c r="B16" s="237" t="s">
        <v>77</v>
      </c>
      <c r="C16" s="64" t="s">
        <v>106</v>
      </c>
      <c r="D16" s="161">
        <f t="shared" si="0"/>
        <v>0</v>
      </c>
      <c r="E16" s="52"/>
      <c r="F16" s="52"/>
      <c r="G16" s="81"/>
      <c r="H16" s="161">
        <f t="shared" si="1"/>
        <v>0</v>
      </c>
      <c r="I16" s="52"/>
      <c r="J16" s="52"/>
      <c r="K16" s="81"/>
      <c r="L16" s="161">
        <f t="shared" si="2"/>
        <v>0</v>
      </c>
      <c r="M16" s="52"/>
      <c r="N16" s="52"/>
      <c r="O16" s="81"/>
      <c r="P16" s="161">
        <f t="shared" si="3"/>
        <v>0</v>
      </c>
      <c r="Q16" s="52"/>
      <c r="R16" s="52"/>
      <c r="S16" s="81"/>
      <c r="T16" s="161">
        <f t="shared" si="4"/>
        <v>0</v>
      </c>
      <c r="U16" s="52"/>
      <c r="V16" s="52"/>
      <c r="W16" s="81"/>
      <c r="X16" s="161">
        <f t="shared" si="5"/>
        <v>0</v>
      </c>
      <c r="Y16" s="52"/>
      <c r="Z16" s="52"/>
      <c r="AA16" s="81"/>
      <c r="AB16" s="161">
        <f t="shared" si="6"/>
        <v>0</v>
      </c>
      <c r="AC16" s="52"/>
      <c r="AD16" s="52"/>
      <c r="AE16" s="81"/>
      <c r="AF16" s="161">
        <f t="shared" si="7"/>
        <v>0</v>
      </c>
      <c r="AG16" s="52"/>
      <c r="AH16" s="52"/>
      <c r="AI16" s="81"/>
      <c r="AJ16" s="161">
        <f t="shared" si="8"/>
        <v>0</v>
      </c>
      <c r="AK16" s="52"/>
      <c r="AL16" s="52"/>
      <c r="AM16" s="81"/>
      <c r="AN16" s="161">
        <f t="shared" si="9"/>
        <v>0</v>
      </c>
      <c r="AO16" s="52"/>
      <c r="AP16" s="52"/>
      <c r="AQ16" s="81"/>
    </row>
    <row r="17" spans="2:43" outlineLevel="1" x14ac:dyDescent="0.35">
      <c r="B17" s="237" t="s">
        <v>78</v>
      </c>
      <c r="C17" s="64" t="s">
        <v>106</v>
      </c>
      <c r="D17" s="161">
        <f t="shared" si="0"/>
        <v>0</v>
      </c>
      <c r="E17" s="52"/>
      <c r="F17" s="52"/>
      <c r="G17" s="81"/>
      <c r="H17" s="161">
        <f t="shared" si="1"/>
        <v>0</v>
      </c>
      <c r="I17" s="52"/>
      <c r="J17" s="52"/>
      <c r="K17" s="81"/>
      <c r="L17" s="161">
        <f t="shared" si="2"/>
        <v>0</v>
      </c>
      <c r="M17" s="52"/>
      <c r="N17" s="52"/>
      <c r="O17" s="81"/>
      <c r="P17" s="161">
        <f t="shared" si="3"/>
        <v>0</v>
      </c>
      <c r="Q17" s="52"/>
      <c r="R17" s="52"/>
      <c r="S17" s="81"/>
      <c r="T17" s="161">
        <f t="shared" si="4"/>
        <v>0</v>
      </c>
      <c r="U17" s="52"/>
      <c r="V17" s="52"/>
      <c r="W17" s="81"/>
      <c r="X17" s="161">
        <f t="shared" si="5"/>
        <v>0</v>
      </c>
      <c r="Y17" s="52"/>
      <c r="Z17" s="52"/>
      <c r="AA17" s="81"/>
      <c r="AB17" s="161">
        <f t="shared" si="6"/>
        <v>0</v>
      </c>
      <c r="AC17" s="52"/>
      <c r="AD17" s="52"/>
      <c r="AE17" s="81"/>
      <c r="AF17" s="161">
        <f t="shared" si="7"/>
        <v>0</v>
      </c>
      <c r="AG17" s="52"/>
      <c r="AH17" s="52"/>
      <c r="AI17" s="81"/>
      <c r="AJ17" s="161">
        <f t="shared" si="8"/>
        <v>0</v>
      </c>
      <c r="AK17" s="52"/>
      <c r="AL17" s="52"/>
      <c r="AM17" s="81"/>
      <c r="AN17" s="161">
        <f t="shared" si="9"/>
        <v>0</v>
      </c>
      <c r="AO17" s="52"/>
      <c r="AP17" s="52"/>
      <c r="AQ17" s="81"/>
    </row>
    <row r="18" spans="2:43" outlineLevel="1" x14ac:dyDescent="0.35">
      <c r="B18" s="236" t="s">
        <v>80</v>
      </c>
      <c r="C18" s="64" t="s">
        <v>106</v>
      </c>
      <c r="D18" s="161">
        <f t="shared" si="0"/>
        <v>0</v>
      </c>
      <c r="E18" s="52"/>
      <c r="F18" s="52"/>
      <c r="G18" s="81"/>
      <c r="H18" s="161">
        <f t="shared" si="1"/>
        <v>0</v>
      </c>
      <c r="I18" s="52"/>
      <c r="J18" s="52"/>
      <c r="K18" s="81"/>
      <c r="L18" s="161">
        <f t="shared" si="2"/>
        <v>0</v>
      </c>
      <c r="M18" s="52"/>
      <c r="N18" s="52"/>
      <c r="O18" s="81"/>
      <c r="P18" s="161">
        <f t="shared" si="3"/>
        <v>0</v>
      </c>
      <c r="Q18" s="52"/>
      <c r="R18" s="52"/>
      <c r="S18" s="81"/>
      <c r="T18" s="161">
        <f t="shared" si="4"/>
        <v>0</v>
      </c>
      <c r="U18" s="52"/>
      <c r="V18" s="52"/>
      <c r="W18" s="81"/>
      <c r="X18" s="161">
        <f t="shared" si="5"/>
        <v>0</v>
      </c>
      <c r="Y18" s="52"/>
      <c r="Z18" s="52"/>
      <c r="AA18" s="81"/>
      <c r="AB18" s="161">
        <f t="shared" si="6"/>
        <v>0</v>
      </c>
      <c r="AC18" s="52"/>
      <c r="AD18" s="52"/>
      <c r="AE18" s="81"/>
      <c r="AF18" s="161">
        <f t="shared" si="7"/>
        <v>0</v>
      </c>
      <c r="AG18" s="52"/>
      <c r="AH18" s="52"/>
      <c r="AI18" s="81"/>
      <c r="AJ18" s="161">
        <f t="shared" si="8"/>
        <v>0</v>
      </c>
      <c r="AK18" s="52"/>
      <c r="AL18" s="52"/>
      <c r="AM18" s="81"/>
      <c r="AN18" s="161">
        <f t="shared" si="9"/>
        <v>0</v>
      </c>
      <c r="AO18" s="52"/>
      <c r="AP18" s="52"/>
      <c r="AQ18" s="81"/>
    </row>
    <row r="19" spans="2:43" outlineLevel="1" x14ac:dyDescent="0.35">
      <c r="B19" s="237" t="s">
        <v>81</v>
      </c>
      <c r="C19" s="64" t="s">
        <v>106</v>
      </c>
      <c r="D19" s="161">
        <f t="shared" si="0"/>
        <v>0</v>
      </c>
      <c r="E19" s="52"/>
      <c r="F19" s="52"/>
      <c r="G19" s="81"/>
      <c r="H19" s="161">
        <f t="shared" si="1"/>
        <v>0</v>
      </c>
      <c r="I19" s="52"/>
      <c r="J19" s="52"/>
      <c r="K19" s="81"/>
      <c r="L19" s="161">
        <f t="shared" si="2"/>
        <v>0</v>
      </c>
      <c r="M19" s="52"/>
      <c r="N19" s="52"/>
      <c r="O19" s="81"/>
      <c r="P19" s="161">
        <f t="shared" si="3"/>
        <v>852</v>
      </c>
      <c r="Q19" s="52">
        <v>852</v>
      </c>
      <c r="R19" s="52"/>
      <c r="S19" s="81"/>
      <c r="T19" s="161">
        <f t="shared" si="4"/>
        <v>2462</v>
      </c>
      <c r="U19" s="52">
        <v>2462</v>
      </c>
      <c r="V19" s="52"/>
      <c r="W19" s="81"/>
      <c r="X19" s="161">
        <f t="shared" si="5"/>
        <v>4518</v>
      </c>
      <c r="Y19" s="52">
        <v>4518</v>
      </c>
      <c r="Z19" s="52"/>
      <c r="AA19" s="81"/>
      <c r="AB19" s="161">
        <f t="shared" si="6"/>
        <v>5382</v>
      </c>
      <c r="AC19" s="52">
        <v>5382</v>
      </c>
      <c r="AD19" s="52"/>
      <c r="AE19" s="81"/>
      <c r="AF19" s="161">
        <f t="shared" si="7"/>
        <v>5382</v>
      </c>
      <c r="AG19" s="52">
        <v>5382</v>
      </c>
      <c r="AH19" s="52"/>
      <c r="AI19" s="81"/>
      <c r="AJ19" s="161">
        <f t="shared" si="8"/>
        <v>5382</v>
      </c>
      <c r="AK19" s="52">
        <v>5382</v>
      </c>
      <c r="AL19" s="52"/>
      <c r="AM19" s="81"/>
      <c r="AN19" s="161">
        <f t="shared" si="9"/>
        <v>5382</v>
      </c>
      <c r="AO19" s="52">
        <v>5382</v>
      </c>
      <c r="AP19" s="52"/>
      <c r="AQ19" s="81"/>
    </row>
    <row r="20" spans="2:43" outlineLevel="1" x14ac:dyDescent="0.35">
      <c r="B20" s="236" t="s">
        <v>82</v>
      </c>
      <c r="C20" s="64" t="s">
        <v>106</v>
      </c>
      <c r="D20" s="161">
        <f t="shared" si="0"/>
        <v>0</v>
      </c>
      <c r="E20" s="52"/>
      <c r="F20" s="52"/>
      <c r="G20" s="81"/>
      <c r="H20" s="161">
        <f t="shared" si="1"/>
        <v>0</v>
      </c>
      <c r="I20" s="52"/>
      <c r="J20" s="52"/>
      <c r="K20" s="81"/>
      <c r="L20" s="161">
        <f t="shared" si="2"/>
        <v>0</v>
      </c>
      <c r="M20" s="52"/>
      <c r="N20" s="52"/>
      <c r="O20" s="81"/>
      <c r="P20" s="161">
        <f t="shared" si="3"/>
        <v>0</v>
      </c>
      <c r="Q20" s="52"/>
      <c r="R20" s="52"/>
      <c r="S20" s="81"/>
      <c r="T20" s="161">
        <f t="shared" si="4"/>
        <v>0</v>
      </c>
      <c r="U20" s="52"/>
      <c r="V20" s="52"/>
      <c r="W20" s="81"/>
      <c r="X20" s="161">
        <f t="shared" si="5"/>
        <v>0</v>
      </c>
      <c r="Y20" s="52"/>
      <c r="Z20" s="52"/>
      <c r="AA20" s="81"/>
      <c r="AB20" s="161">
        <f t="shared" si="6"/>
        <v>0</v>
      </c>
      <c r="AC20" s="52"/>
      <c r="AD20" s="52"/>
      <c r="AE20" s="81"/>
      <c r="AF20" s="161">
        <f t="shared" si="7"/>
        <v>0</v>
      </c>
      <c r="AG20" s="52"/>
      <c r="AH20" s="52"/>
      <c r="AI20" s="81"/>
      <c r="AJ20" s="161">
        <f t="shared" si="8"/>
        <v>0</v>
      </c>
      <c r="AK20" s="52"/>
      <c r="AL20" s="52"/>
      <c r="AM20" s="81"/>
      <c r="AN20" s="161">
        <f t="shared" si="9"/>
        <v>0</v>
      </c>
      <c r="AO20" s="52"/>
      <c r="AP20" s="52"/>
      <c r="AQ20" s="81"/>
    </row>
    <row r="21" spans="2:43" outlineLevel="1" x14ac:dyDescent="0.35">
      <c r="B21" s="237" t="s">
        <v>83</v>
      </c>
      <c r="C21" s="64" t="s">
        <v>106</v>
      </c>
      <c r="D21" s="161">
        <f t="shared" si="0"/>
        <v>0</v>
      </c>
      <c r="E21" s="52"/>
      <c r="F21" s="52"/>
      <c r="G21" s="81"/>
      <c r="H21" s="161">
        <f t="shared" si="1"/>
        <v>0</v>
      </c>
      <c r="I21" s="52"/>
      <c r="J21" s="52"/>
      <c r="K21" s="81"/>
      <c r="L21" s="161">
        <f t="shared" si="2"/>
        <v>0</v>
      </c>
      <c r="M21" s="52"/>
      <c r="N21" s="52"/>
      <c r="O21" s="81"/>
      <c r="P21" s="161">
        <f t="shared" si="3"/>
        <v>1193</v>
      </c>
      <c r="Q21" s="52">
        <v>1193</v>
      </c>
      <c r="R21" s="52"/>
      <c r="S21" s="81"/>
      <c r="T21" s="161">
        <f t="shared" si="4"/>
        <v>5946</v>
      </c>
      <c r="U21" s="52">
        <v>5946</v>
      </c>
      <c r="V21" s="52"/>
      <c r="W21" s="81"/>
      <c r="X21" s="161">
        <f t="shared" si="5"/>
        <v>10017</v>
      </c>
      <c r="Y21" s="52">
        <v>10017</v>
      </c>
      <c r="Z21" s="52"/>
      <c r="AA21" s="81"/>
      <c r="AB21" s="161">
        <f t="shared" si="6"/>
        <v>10017</v>
      </c>
      <c r="AC21" s="52">
        <v>10017</v>
      </c>
      <c r="AD21" s="52"/>
      <c r="AE21" s="81"/>
      <c r="AF21" s="161">
        <f t="shared" si="7"/>
        <v>10017</v>
      </c>
      <c r="AG21" s="52">
        <v>10017</v>
      </c>
      <c r="AH21" s="52"/>
      <c r="AI21" s="81"/>
      <c r="AJ21" s="161">
        <f t="shared" si="8"/>
        <v>10017</v>
      </c>
      <c r="AK21" s="52">
        <v>10017</v>
      </c>
      <c r="AL21" s="52"/>
      <c r="AM21" s="81"/>
      <c r="AN21" s="161">
        <f t="shared" si="9"/>
        <v>10017</v>
      </c>
      <c r="AO21" s="52">
        <v>10017</v>
      </c>
      <c r="AP21" s="52"/>
      <c r="AQ21" s="81"/>
    </row>
    <row r="22" spans="2:43" outlineLevel="1" x14ac:dyDescent="0.35">
      <c r="B22" s="237" t="s">
        <v>84</v>
      </c>
      <c r="C22" s="64" t="s">
        <v>106</v>
      </c>
      <c r="D22" s="161">
        <f t="shared" si="0"/>
        <v>0</v>
      </c>
      <c r="E22" s="52"/>
      <c r="F22" s="52"/>
      <c r="G22" s="81"/>
      <c r="H22" s="161">
        <f t="shared" si="1"/>
        <v>0</v>
      </c>
      <c r="I22" s="52"/>
      <c r="J22" s="52"/>
      <c r="K22" s="81"/>
      <c r="L22" s="161">
        <f t="shared" si="2"/>
        <v>0</v>
      </c>
      <c r="M22" s="52"/>
      <c r="N22" s="52"/>
      <c r="O22" s="81"/>
      <c r="P22" s="161">
        <f t="shared" si="3"/>
        <v>0</v>
      </c>
      <c r="Q22" s="52"/>
      <c r="R22" s="52"/>
      <c r="S22" s="81"/>
      <c r="T22" s="161">
        <f t="shared" si="4"/>
        <v>0</v>
      </c>
      <c r="U22" s="52"/>
      <c r="V22" s="52"/>
      <c r="W22" s="81"/>
      <c r="X22" s="161">
        <f t="shared" si="5"/>
        <v>0</v>
      </c>
      <c r="Y22" s="52"/>
      <c r="Z22" s="52"/>
      <c r="AA22" s="81"/>
      <c r="AB22" s="161">
        <f t="shared" si="6"/>
        <v>0</v>
      </c>
      <c r="AC22" s="52"/>
      <c r="AD22" s="52"/>
      <c r="AE22" s="81"/>
      <c r="AF22" s="161">
        <f t="shared" si="7"/>
        <v>0</v>
      </c>
      <c r="AG22" s="52"/>
      <c r="AH22" s="52"/>
      <c r="AI22" s="81"/>
      <c r="AJ22" s="161">
        <f t="shared" si="8"/>
        <v>0</v>
      </c>
      <c r="AK22" s="52"/>
      <c r="AL22" s="52"/>
      <c r="AM22" s="81"/>
      <c r="AN22" s="161">
        <f t="shared" si="9"/>
        <v>0</v>
      </c>
      <c r="AO22" s="52"/>
      <c r="AP22" s="52"/>
      <c r="AQ22" s="81"/>
    </row>
    <row r="23" spans="2:43" outlineLevel="1" x14ac:dyDescent="0.35">
      <c r="B23" s="237" t="s">
        <v>85</v>
      </c>
      <c r="C23" s="64" t="s">
        <v>106</v>
      </c>
      <c r="D23" s="161">
        <f t="shared" si="0"/>
        <v>0</v>
      </c>
      <c r="E23" s="52"/>
      <c r="F23" s="52"/>
      <c r="G23" s="81"/>
      <c r="H23" s="161">
        <f t="shared" si="1"/>
        <v>0</v>
      </c>
      <c r="I23" s="52"/>
      <c r="J23" s="52"/>
      <c r="K23" s="81"/>
      <c r="L23" s="161">
        <f t="shared" si="2"/>
        <v>0</v>
      </c>
      <c r="M23" s="52"/>
      <c r="N23" s="52"/>
      <c r="O23" s="81"/>
      <c r="P23" s="161">
        <f t="shared" si="3"/>
        <v>0</v>
      </c>
      <c r="Q23" s="52"/>
      <c r="R23" s="52"/>
      <c r="S23" s="81"/>
      <c r="T23" s="161">
        <f t="shared" si="4"/>
        <v>0</v>
      </c>
      <c r="U23" s="52"/>
      <c r="V23" s="52"/>
      <c r="W23" s="81"/>
      <c r="X23" s="161">
        <f t="shared" si="5"/>
        <v>0</v>
      </c>
      <c r="Y23" s="52"/>
      <c r="Z23" s="52"/>
      <c r="AA23" s="81"/>
      <c r="AB23" s="161">
        <f t="shared" si="6"/>
        <v>0</v>
      </c>
      <c r="AC23" s="52"/>
      <c r="AD23" s="52"/>
      <c r="AE23" s="81"/>
      <c r="AF23" s="161">
        <f t="shared" si="7"/>
        <v>0</v>
      </c>
      <c r="AG23" s="52"/>
      <c r="AH23" s="52"/>
      <c r="AI23" s="81"/>
      <c r="AJ23" s="161">
        <f t="shared" si="8"/>
        <v>0</v>
      </c>
      <c r="AK23" s="52"/>
      <c r="AL23" s="52"/>
      <c r="AM23" s="81"/>
      <c r="AN23" s="161">
        <f t="shared" si="9"/>
        <v>0</v>
      </c>
      <c r="AO23" s="52"/>
      <c r="AP23" s="52"/>
      <c r="AQ23" s="81"/>
    </row>
    <row r="24" spans="2:43" outlineLevel="1" x14ac:dyDescent="0.35">
      <c r="B24" s="236" t="s">
        <v>86</v>
      </c>
      <c r="C24" s="64" t="s">
        <v>106</v>
      </c>
      <c r="D24" s="161">
        <f t="shared" si="0"/>
        <v>0</v>
      </c>
      <c r="E24" s="52"/>
      <c r="F24" s="52"/>
      <c r="G24" s="81"/>
      <c r="H24" s="161">
        <f t="shared" si="1"/>
        <v>0</v>
      </c>
      <c r="I24" s="52"/>
      <c r="J24" s="52"/>
      <c r="K24" s="81"/>
      <c r="L24" s="161">
        <f t="shared" si="2"/>
        <v>0</v>
      </c>
      <c r="M24" s="52"/>
      <c r="N24" s="52"/>
      <c r="O24" s="81"/>
      <c r="P24" s="161">
        <f t="shared" si="3"/>
        <v>0</v>
      </c>
      <c r="Q24" s="52"/>
      <c r="R24" s="52"/>
      <c r="S24" s="81"/>
      <c r="T24" s="161">
        <f t="shared" si="4"/>
        <v>0</v>
      </c>
      <c r="U24" s="52"/>
      <c r="V24" s="52"/>
      <c r="W24" s="81"/>
      <c r="X24" s="161">
        <f t="shared" si="5"/>
        <v>0</v>
      </c>
      <c r="Y24" s="52"/>
      <c r="Z24" s="52"/>
      <c r="AA24" s="81"/>
      <c r="AB24" s="161">
        <f t="shared" si="6"/>
        <v>0</v>
      </c>
      <c r="AC24" s="52"/>
      <c r="AD24" s="52"/>
      <c r="AE24" s="81"/>
      <c r="AF24" s="161">
        <f t="shared" si="7"/>
        <v>0</v>
      </c>
      <c r="AG24" s="52"/>
      <c r="AH24" s="52"/>
      <c r="AI24" s="81"/>
      <c r="AJ24" s="161">
        <f t="shared" si="8"/>
        <v>0</v>
      </c>
      <c r="AK24" s="52"/>
      <c r="AL24" s="52"/>
      <c r="AM24" s="81"/>
      <c r="AN24" s="161">
        <f t="shared" si="9"/>
        <v>0</v>
      </c>
      <c r="AO24" s="52"/>
      <c r="AP24" s="52"/>
      <c r="AQ24" s="81"/>
    </row>
    <row r="25" spans="2:43" outlineLevel="1" x14ac:dyDescent="0.35">
      <c r="B25" s="237" t="s">
        <v>87</v>
      </c>
      <c r="C25" s="64" t="s">
        <v>106</v>
      </c>
      <c r="D25" s="161">
        <f t="shared" si="0"/>
        <v>0</v>
      </c>
      <c r="E25" s="52"/>
      <c r="F25" s="52"/>
      <c r="G25" s="81"/>
      <c r="H25" s="161">
        <f t="shared" si="1"/>
        <v>0</v>
      </c>
      <c r="I25" s="52"/>
      <c r="J25" s="52"/>
      <c r="K25" s="81"/>
      <c r="L25" s="161">
        <f t="shared" si="2"/>
        <v>0</v>
      </c>
      <c r="M25" s="52"/>
      <c r="N25" s="52"/>
      <c r="O25" s="81"/>
      <c r="P25" s="161">
        <f t="shared" si="3"/>
        <v>0</v>
      </c>
      <c r="Q25" s="52"/>
      <c r="R25" s="52"/>
      <c r="S25" s="81"/>
      <c r="T25" s="161">
        <f t="shared" si="4"/>
        <v>0</v>
      </c>
      <c r="U25" s="52"/>
      <c r="V25" s="52"/>
      <c r="W25" s="81"/>
      <c r="X25" s="161">
        <f t="shared" si="5"/>
        <v>0</v>
      </c>
      <c r="Y25" s="52"/>
      <c r="Z25" s="52"/>
      <c r="AA25" s="81"/>
      <c r="AB25" s="161">
        <f t="shared" si="6"/>
        <v>0</v>
      </c>
      <c r="AC25" s="52"/>
      <c r="AD25" s="52"/>
      <c r="AE25" s="81"/>
      <c r="AF25" s="161">
        <f t="shared" si="7"/>
        <v>0</v>
      </c>
      <c r="AG25" s="52"/>
      <c r="AH25" s="52"/>
      <c r="AI25" s="81"/>
      <c r="AJ25" s="161">
        <f t="shared" si="8"/>
        <v>0</v>
      </c>
      <c r="AK25" s="52"/>
      <c r="AL25" s="52"/>
      <c r="AM25" s="81"/>
      <c r="AN25" s="161">
        <f t="shared" si="9"/>
        <v>0</v>
      </c>
      <c r="AO25" s="52"/>
      <c r="AP25" s="52"/>
      <c r="AQ25" s="81"/>
    </row>
    <row r="26" spans="2:43" outlineLevel="1" x14ac:dyDescent="0.35">
      <c r="B26" s="237" t="s">
        <v>88</v>
      </c>
      <c r="C26" s="64" t="s">
        <v>106</v>
      </c>
      <c r="D26" s="161">
        <f t="shared" si="0"/>
        <v>0</v>
      </c>
      <c r="E26" s="52"/>
      <c r="F26" s="52"/>
      <c r="G26" s="81"/>
      <c r="H26" s="161">
        <f t="shared" si="1"/>
        <v>0</v>
      </c>
      <c r="I26" s="52"/>
      <c r="J26" s="52"/>
      <c r="K26" s="81"/>
      <c r="L26" s="161">
        <f t="shared" si="2"/>
        <v>0</v>
      </c>
      <c r="M26" s="52"/>
      <c r="N26" s="52"/>
      <c r="O26" s="81"/>
      <c r="P26" s="161">
        <f t="shared" si="3"/>
        <v>0</v>
      </c>
      <c r="Q26" s="52"/>
      <c r="R26" s="52"/>
      <c r="S26" s="81"/>
      <c r="T26" s="161">
        <f t="shared" si="4"/>
        <v>0</v>
      </c>
      <c r="U26" s="52"/>
      <c r="V26" s="52"/>
      <c r="W26" s="81"/>
      <c r="X26" s="161">
        <f t="shared" si="5"/>
        <v>0</v>
      </c>
      <c r="Y26" s="52"/>
      <c r="Z26" s="52"/>
      <c r="AA26" s="81"/>
      <c r="AB26" s="161">
        <f t="shared" si="6"/>
        <v>0</v>
      </c>
      <c r="AC26" s="52"/>
      <c r="AD26" s="52"/>
      <c r="AE26" s="81"/>
      <c r="AF26" s="161">
        <f t="shared" si="7"/>
        <v>0</v>
      </c>
      <c r="AG26" s="52"/>
      <c r="AH26" s="52"/>
      <c r="AI26" s="81"/>
      <c r="AJ26" s="161">
        <f t="shared" si="8"/>
        <v>0</v>
      </c>
      <c r="AK26" s="52"/>
      <c r="AL26" s="52"/>
      <c r="AM26" s="81"/>
      <c r="AN26" s="161">
        <f t="shared" si="9"/>
        <v>0</v>
      </c>
      <c r="AO26" s="52"/>
      <c r="AP26" s="52"/>
      <c r="AQ26" s="81"/>
    </row>
    <row r="27" spans="2:43" outlineLevel="1" x14ac:dyDescent="0.35">
      <c r="B27" s="236" t="s">
        <v>89</v>
      </c>
      <c r="C27" s="64" t="s">
        <v>106</v>
      </c>
      <c r="D27" s="161">
        <f t="shared" si="0"/>
        <v>0</v>
      </c>
      <c r="E27" s="52"/>
      <c r="F27" s="52"/>
      <c r="G27" s="81"/>
      <c r="H27" s="161">
        <f t="shared" si="1"/>
        <v>0</v>
      </c>
      <c r="I27" s="52"/>
      <c r="J27" s="52"/>
      <c r="K27" s="81"/>
      <c r="L27" s="161">
        <f t="shared" si="2"/>
        <v>0</v>
      </c>
      <c r="M27" s="52"/>
      <c r="N27" s="52"/>
      <c r="O27" s="81"/>
      <c r="P27" s="161">
        <f t="shared" si="3"/>
        <v>0</v>
      </c>
      <c r="Q27" s="52"/>
      <c r="R27" s="52"/>
      <c r="S27" s="81"/>
      <c r="T27" s="161">
        <f t="shared" si="4"/>
        <v>0</v>
      </c>
      <c r="U27" s="52"/>
      <c r="V27" s="52"/>
      <c r="W27" s="81"/>
      <c r="X27" s="161">
        <f t="shared" si="5"/>
        <v>0</v>
      </c>
      <c r="Y27" s="52"/>
      <c r="Z27" s="52"/>
      <c r="AA27" s="81"/>
      <c r="AB27" s="161">
        <f t="shared" si="6"/>
        <v>0</v>
      </c>
      <c r="AC27" s="52"/>
      <c r="AD27" s="52"/>
      <c r="AE27" s="81"/>
      <c r="AF27" s="161">
        <f t="shared" si="7"/>
        <v>0</v>
      </c>
      <c r="AG27" s="52"/>
      <c r="AH27" s="52"/>
      <c r="AI27" s="81"/>
      <c r="AJ27" s="161">
        <f t="shared" si="8"/>
        <v>0</v>
      </c>
      <c r="AK27" s="52"/>
      <c r="AL27" s="52"/>
      <c r="AM27" s="81"/>
      <c r="AN27" s="161">
        <f t="shared" si="9"/>
        <v>0</v>
      </c>
      <c r="AO27" s="52"/>
      <c r="AP27" s="52"/>
      <c r="AQ27" s="81"/>
    </row>
    <row r="28" spans="2:43" outlineLevel="1" x14ac:dyDescent="0.35">
      <c r="B28" s="237" t="s">
        <v>90</v>
      </c>
      <c r="C28" s="64" t="s">
        <v>106</v>
      </c>
      <c r="D28" s="161">
        <f t="shared" si="0"/>
        <v>0</v>
      </c>
      <c r="E28" s="52"/>
      <c r="F28" s="52"/>
      <c r="G28" s="81"/>
      <c r="H28" s="161">
        <f t="shared" si="1"/>
        <v>0</v>
      </c>
      <c r="I28" s="52"/>
      <c r="J28" s="52"/>
      <c r="K28" s="81"/>
      <c r="L28" s="161">
        <f t="shared" si="2"/>
        <v>0</v>
      </c>
      <c r="M28" s="52"/>
      <c r="N28" s="52"/>
      <c r="O28" s="81"/>
      <c r="P28" s="161">
        <f t="shared" si="3"/>
        <v>0</v>
      </c>
      <c r="Q28" s="52"/>
      <c r="R28" s="52"/>
      <c r="S28" s="81"/>
      <c r="T28" s="161">
        <f t="shared" si="4"/>
        <v>0</v>
      </c>
      <c r="U28" s="52"/>
      <c r="V28" s="52"/>
      <c r="W28" s="81"/>
      <c r="X28" s="161">
        <f t="shared" si="5"/>
        <v>0</v>
      </c>
      <c r="Y28" s="52"/>
      <c r="Z28" s="52"/>
      <c r="AA28" s="81"/>
      <c r="AB28" s="161">
        <f t="shared" si="6"/>
        <v>0</v>
      </c>
      <c r="AC28" s="52"/>
      <c r="AD28" s="52"/>
      <c r="AE28" s="81"/>
      <c r="AF28" s="161">
        <f t="shared" si="7"/>
        <v>0</v>
      </c>
      <c r="AG28" s="52"/>
      <c r="AH28" s="52"/>
      <c r="AI28" s="81"/>
      <c r="AJ28" s="161">
        <f t="shared" si="8"/>
        <v>0</v>
      </c>
      <c r="AK28" s="52"/>
      <c r="AL28" s="52"/>
      <c r="AM28" s="81"/>
      <c r="AN28" s="161">
        <f t="shared" si="9"/>
        <v>0</v>
      </c>
      <c r="AO28" s="52"/>
      <c r="AP28" s="52"/>
      <c r="AQ28" s="81"/>
    </row>
    <row r="29" spans="2:43" outlineLevel="1" x14ac:dyDescent="0.35">
      <c r="B29" s="236" t="s">
        <v>92</v>
      </c>
      <c r="C29" s="64" t="s">
        <v>106</v>
      </c>
      <c r="D29" s="161">
        <f t="shared" si="0"/>
        <v>0</v>
      </c>
      <c r="E29" s="52"/>
      <c r="F29" s="52"/>
      <c r="G29" s="81"/>
      <c r="H29" s="161">
        <f t="shared" si="1"/>
        <v>0</v>
      </c>
      <c r="I29" s="52"/>
      <c r="J29" s="52"/>
      <c r="K29" s="81"/>
      <c r="L29" s="161">
        <f t="shared" si="2"/>
        <v>0</v>
      </c>
      <c r="M29" s="52"/>
      <c r="N29" s="52"/>
      <c r="O29" s="81"/>
      <c r="P29" s="161">
        <f t="shared" si="3"/>
        <v>0</v>
      </c>
      <c r="Q29" s="52"/>
      <c r="R29" s="52"/>
      <c r="S29" s="81"/>
      <c r="T29" s="161">
        <f t="shared" si="4"/>
        <v>0</v>
      </c>
      <c r="U29" s="52"/>
      <c r="V29" s="52"/>
      <c r="W29" s="81"/>
      <c r="X29" s="161">
        <f t="shared" si="5"/>
        <v>0</v>
      </c>
      <c r="Y29" s="52"/>
      <c r="Z29" s="52"/>
      <c r="AA29" s="81"/>
      <c r="AB29" s="161">
        <f t="shared" si="6"/>
        <v>0</v>
      </c>
      <c r="AC29" s="52"/>
      <c r="AD29" s="52"/>
      <c r="AE29" s="81"/>
      <c r="AF29" s="161">
        <f t="shared" si="7"/>
        <v>0</v>
      </c>
      <c r="AG29" s="52"/>
      <c r="AH29" s="52"/>
      <c r="AI29" s="81"/>
      <c r="AJ29" s="161">
        <f t="shared" si="8"/>
        <v>0</v>
      </c>
      <c r="AK29" s="52"/>
      <c r="AL29" s="52"/>
      <c r="AM29" s="81"/>
      <c r="AN29" s="161">
        <f t="shared" si="9"/>
        <v>0</v>
      </c>
      <c r="AO29" s="52"/>
      <c r="AP29" s="52"/>
      <c r="AQ29" s="81"/>
    </row>
    <row r="30" spans="2:43" outlineLevel="1" x14ac:dyDescent="0.35">
      <c r="B30" s="237" t="s">
        <v>93</v>
      </c>
      <c r="C30" s="64" t="s">
        <v>106</v>
      </c>
      <c r="D30" s="161">
        <f t="shared" si="0"/>
        <v>0</v>
      </c>
      <c r="E30" s="52"/>
      <c r="F30" s="52"/>
      <c r="G30" s="81"/>
      <c r="H30" s="161">
        <f t="shared" si="1"/>
        <v>0</v>
      </c>
      <c r="I30" s="52"/>
      <c r="J30" s="52"/>
      <c r="K30" s="81"/>
      <c r="L30" s="161">
        <f t="shared" si="2"/>
        <v>0</v>
      </c>
      <c r="M30" s="52"/>
      <c r="N30" s="52"/>
      <c r="O30" s="81"/>
      <c r="P30" s="161">
        <f t="shared" si="3"/>
        <v>0</v>
      </c>
      <c r="Q30" s="52"/>
      <c r="R30" s="52"/>
      <c r="S30" s="81"/>
      <c r="T30" s="161">
        <f t="shared" si="4"/>
        <v>0</v>
      </c>
      <c r="U30" s="52"/>
      <c r="V30" s="52"/>
      <c r="W30" s="81"/>
      <c r="X30" s="161">
        <f t="shared" si="5"/>
        <v>0</v>
      </c>
      <c r="Y30" s="52"/>
      <c r="Z30" s="52"/>
      <c r="AA30" s="81"/>
      <c r="AB30" s="161">
        <f t="shared" si="6"/>
        <v>0</v>
      </c>
      <c r="AC30" s="52"/>
      <c r="AD30" s="52"/>
      <c r="AE30" s="81"/>
      <c r="AF30" s="161">
        <f t="shared" si="7"/>
        <v>0</v>
      </c>
      <c r="AG30" s="52"/>
      <c r="AH30" s="52"/>
      <c r="AI30" s="81"/>
      <c r="AJ30" s="161">
        <f t="shared" si="8"/>
        <v>0</v>
      </c>
      <c r="AK30" s="52"/>
      <c r="AL30" s="52"/>
      <c r="AM30" s="81"/>
      <c r="AN30" s="161">
        <f t="shared" si="9"/>
        <v>0</v>
      </c>
      <c r="AO30" s="52"/>
      <c r="AP30" s="52"/>
      <c r="AQ30" s="81"/>
    </row>
    <row r="31" spans="2:43" outlineLevel="1" x14ac:dyDescent="0.35">
      <c r="B31" s="237" t="s">
        <v>94</v>
      </c>
      <c r="C31" s="64" t="s">
        <v>106</v>
      </c>
      <c r="D31" s="161">
        <f t="shared" si="0"/>
        <v>0</v>
      </c>
      <c r="E31" s="52"/>
      <c r="F31" s="52"/>
      <c r="G31" s="81"/>
      <c r="H31" s="161">
        <f t="shared" si="1"/>
        <v>0</v>
      </c>
      <c r="I31" s="52"/>
      <c r="J31" s="52"/>
      <c r="K31" s="81"/>
      <c r="L31" s="161">
        <f t="shared" si="2"/>
        <v>0</v>
      </c>
      <c r="M31" s="52"/>
      <c r="N31" s="52"/>
      <c r="O31" s="81"/>
      <c r="P31" s="161">
        <f t="shared" si="3"/>
        <v>0</v>
      </c>
      <c r="Q31" s="52"/>
      <c r="R31" s="52"/>
      <c r="S31" s="81"/>
      <c r="T31" s="161">
        <f t="shared" si="4"/>
        <v>0</v>
      </c>
      <c r="U31" s="52"/>
      <c r="V31" s="52"/>
      <c r="W31" s="81"/>
      <c r="X31" s="161">
        <f t="shared" si="5"/>
        <v>0</v>
      </c>
      <c r="Y31" s="52"/>
      <c r="Z31" s="52"/>
      <c r="AA31" s="81"/>
      <c r="AB31" s="161">
        <f t="shared" si="6"/>
        <v>0</v>
      </c>
      <c r="AC31" s="52"/>
      <c r="AD31" s="52"/>
      <c r="AE31" s="81"/>
      <c r="AF31" s="161">
        <f t="shared" si="7"/>
        <v>0</v>
      </c>
      <c r="AG31" s="52"/>
      <c r="AH31" s="52"/>
      <c r="AI31" s="81"/>
      <c r="AJ31" s="161">
        <f t="shared" si="8"/>
        <v>0</v>
      </c>
      <c r="AK31" s="52"/>
      <c r="AL31" s="52"/>
      <c r="AM31" s="81"/>
      <c r="AN31" s="161">
        <f t="shared" si="9"/>
        <v>0</v>
      </c>
      <c r="AO31" s="52"/>
      <c r="AP31" s="52"/>
      <c r="AQ31" s="81"/>
    </row>
    <row r="32" spans="2:43" outlineLevel="1" x14ac:dyDescent="0.35">
      <c r="B32" s="237" t="s">
        <v>95</v>
      </c>
      <c r="C32" s="64" t="s">
        <v>106</v>
      </c>
      <c r="D32" s="161">
        <f t="shared" si="0"/>
        <v>0</v>
      </c>
      <c r="E32" s="52"/>
      <c r="F32" s="52"/>
      <c r="G32" s="81"/>
      <c r="H32" s="161">
        <f t="shared" si="1"/>
        <v>0</v>
      </c>
      <c r="I32" s="52"/>
      <c r="J32" s="52"/>
      <c r="K32" s="81"/>
      <c r="L32" s="161">
        <f t="shared" si="2"/>
        <v>0</v>
      </c>
      <c r="M32" s="52"/>
      <c r="N32" s="52"/>
      <c r="O32" s="81"/>
      <c r="P32" s="161">
        <f t="shared" si="3"/>
        <v>0</v>
      </c>
      <c r="Q32" s="52"/>
      <c r="R32" s="52"/>
      <c r="S32" s="81"/>
      <c r="T32" s="161">
        <f t="shared" si="4"/>
        <v>0</v>
      </c>
      <c r="U32" s="52"/>
      <c r="V32" s="52"/>
      <c r="W32" s="81"/>
      <c r="X32" s="161">
        <f t="shared" si="5"/>
        <v>0</v>
      </c>
      <c r="Y32" s="52"/>
      <c r="Z32" s="52"/>
      <c r="AA32" s="81"/>
      <c r="AB32" s="161">
        <f t="shared" si="6"/>
        <v>0</v>
      </c>
      <c r="AC32" s="52"/>
      <c r="AD32" s="52"/>
      <c r="AE32" s="81"/>
      <c r="AF32" s="161">
        <f t="shared" si="7"/>
        <v>0</v>
      </c>
      <c r="AG32" s="52"/>
      <c r="AH32" s="52"/>
      <c r="AI32" s="81"/>
      <c r="AJ32" s="161">
        <f t="shared" si="8"/>
        <v>0</v>
      </c>
      <c r="AK32" s="52"/>
      <c r="AL32" s="52"/>
      <c r="AM32" s="81"/>
      <c r="AN32" s="161">
        <f t="shared" si="9"/>
        <v>0</v>
      </c>
      <c r="AO32" s="52"/>
      <c r="AP32" s="52"/>
      <c r="AQ32" s="81"/>
    </row>
    <row r="33" spans="2:43" outlineLevel="1" x14ac:dyDescent="0.35">
      <c r="B33" s="237" t="s">
        <v>96</v>
      </c>
      <c r="C33" s="64" t="s">
        <v>106</v>
      </c>
      <c r="D33" s="161">
        <f t="shared" si="0"/>
        <v>0</v>
      </c>
      <c r="E33" s="52"/>
      <c r="F33" s="52"/>
      <c r="G33" s="81"/>
      <c r="H33" s="161">
        <f t="shared" si="1"/>
        <v>0</v>
      </c>
      <c r="I33" s="52"/>
      <c r="J33" s="52"/>
      <c r="K33" s="81"/>
      <c r="L33" s="161">
        <f t="shared" si="2"/>
        <v>0</v>
      </c>
      <c r="M33" s="52"/>
      <c r="N33" s="52"/>
      <c r="O33" s="81"/>
      <c r="P33" s="161">
        <f t="shared" si="3"/>
        <v>0</v>
      </c>
      <c r="Q33" s="52"/>
      <c r="R33" s="52"/>
      <c r="S33" s="81"/>
      <c r="T33" s="161">
        <f t="shared" si="4"/>
        <v>0</v>
      </c>
      <c r="U33" s="52"/>
      <c r="V33" s="52"/>
      <c r="W33" s="81"/>
      <c r="X33" s="161">
        <f t="shared" si="5"/>
        <v>0</v>
      </c>
      <c r="Y33" s="52"/>
      <c r="Z33" s="52"/>
      <c r="AA33" s="81"/>
      <c r="AB33" s="161">
        <f t="shared" si="6"/>
        <v>0</v>
      </c>
      <c r="AC33" s="52"/>
      <c r="AD33" s="52"/>
      <c r="AE33" s="81"/>
      <c r="AF33" s="161">
        <f t="shared" si="7"/>
        <v>0</v>
      </c>
      <c r="AG33" s="52"/>
      <c r="AH33" s="52"/>
      <c r="AI33" s="81"/>
      <c r="AJ33" s="161">
        <f t="shared" si="8"/>
        <v>0</v>
      </c>
      <c r="AK33" s="52"/>
      <c r="AL33" s="52"/>
      <c r="AM33" s="81"/>
      <c r="AN33" s="161">
        <f t="shared" si="9"/>
        <v>0</v>
      </c>
      <c r="AO33" s="52"/>
      <c r="AP33" s="52"/>
      <c r="AQ33" s="81"/>
    </row>
    <row r="34" spans="2:43" outlineLevel="1" x14ac:dyDescent="0.35">
      <c r="B34" s="236" t="s">
        <v>97</v>
      </c>
      <c r="C34" s="64" t="s">
        <v>106</v>
      </c>
      <c r="D34" s="161">
        <f t="shared" si="0"/>
        <v>0</v>
      </c>
      <c r="E34" s="52"/>
      <c r="F34" s="52"/>
      <c r="G34" s="81"/>
      <c r="H34" s="161">
        <f t="shared" si="1"/>
        <v>0</v>
      </c>
      <c r="I34" s="52"/>
      <c r="J34" s="52"/>
      <c r="K34" s="81"/>
      <c r="L34" s="161">
        <f t="shared" si="2"/>
        <v>0</v>
      </c>
      <c r="M34" s="52"/>
      <c r="N34" s="52"/>
      <c r="O34" s="81"/>
      <c r="P34" s="161">
        <f t="shared" si="3"/>
        <v>0</v>
      </c>
      <c r="Q34" s="52"/>
      <c r="R34" s="52"/>
      <c r="S34" s="81"/>
      <c r="T34" s="161">
        <f t="shared" si="4"/>
        <v>0</v>
      </c>
      <c r="U34" s="52"/>
      <c r="V34" s="52"/>
      <c r="W34" s="81"/>
      <c r="X34" s="161">
        <f t="shared" si="5"/>
        <v>0</v>
      </c>
      <c r="Y34" s="52"/>
      <c r="Z34" s="52"/>
      <c r="AA34" s="81"/>
      <c r="AB34" s="161">
        <f t="shared" si="6"/>
        <v>0</v>
      </c>
      <c r="AC34" s="52"/>
      <c r="AD34" s="52"/>
      <c r="AE34" s="81"/>
      <c r="AF34" s="161">
        <f t="shared" si="7"/>
        <v>0</v>
      </c>
      <c r="AG34" s="52"/>
      <c r="AH34" s="52"/>
      <c r="AI34" s="81"/>
      <c r="AJ34" s="161">
        <f t="shared" si="8"/>
        <v>0</v>
      </c>
      <c r="AK34" s="52"/>
      <c r="AL34" s="52"/>
      <c r="AM34" s="81"/>
      <c r="AN34" s="161">
        <f t="shared" si="9"/>
        <v>0</v>
      </c>
      <c r="AO34" s="52"/>
      <c r="AP34" s="52"/>
      <c r="AQ34" s="81"/>
    </row>
    <row r="35" spans="2:43" outlineLevel="1" x14ac:dyDescent="0.35">
      <c r="B35" s="237" t="s">
        <v>98</v>
      </c>
      <c r="C35" s="64" t="s">
        <v>106</v>
      </c>
      <c r="D35" s="161">
        <f t="shared" si="0"/>
        <v>0</v>
      </c>
      <c r="E35" s="52"/>
      <c r="F35" s="52"/>
      <c r="G35" s="81"/>
      <c r="H35" s="161">
        <f t="shared" si="1"/>
        <v>0</v>
      </c>
      <c r="I35" s="52"/>
      <c r="J35" s="52"/>
      <c r="K35" s="81"/>
      <c r="L35" s="161">
        <f t="shared" si="2"/>
        <v>0</v>
      </c>
      <c r="M35" s="52"/>
      <c r="N35" s="52"/>
      <c r="O35" s="81"/>
      <c r="P35" s="161">
        <f t="shared" si="3"/>
        <v>1964</v>
      </c>
      <c r="Q35" s="52">
        <v>1964</v>
      </c>
      <c r="R35" s="52"/>
      <c r="S35" s="81"/>
      <c r="T35" s="161">
        <f t="shared" si="4"/>
        <v>2462</v>
      </c>
      <c r="U35" s="52">
        <v>2462</v>
      </c>
      <c r="V35" s="52"/>
      <c r="W35" s="81"/>
      <c r="X35" s="161">
        <f t="shared" si="5"/>
        <v>4518</v>
      </c>
      <c r="Y35" s="52">
        <v>4518</v>
      </c>
      <c r="Z35" s="52"/>
      <c r="AA35" s="81"/>
      <c r="AB35" s="161">
        <f t="shared" si="6"/>
        <v>5382</v>
      </c>
      <c r="AC35" s="52">
        <v>5382</v>
      </c>
      <c r="AD35" s="52"/>
      <c r="AE35" s="81"/>
      <c r="AF35" s="161">
        <f t="shared" si="7"/>
        <v>5382</v>
      </c>
      <c r="AG35" s="52">
        <v>5382</v>
      </c>
      <c r="AH35" s="52"/>
      <c r="AI35" s="81"/>
      <c r="AJ35" s="161">
        <f t="shared" si="8"/>
        <v>5382</v>
      </c>
      <c r="AK35" s="52">
        <v>5382</v>
      </c>
      <c r="AL35" s="52"/>
      <c r="AM35" s="81"/>
      <c r="AN35" s="161">
        <f t="shared" si="9"/>
        <v>5382</v>
      </c>
      <c r="AO35" s="52">
        <v>5382</v>
      </c>
      <c r="AP35" s="52"/>
      <c r="AQ35" s="81"/>
    </row>
    <row r="36" spans="2:43" outlineLevel="1" x14ac:dyDescent="0.35">
      <c r="B36" s="50" t="s">
        <v>107</v>
      </c>
      <c r="C36" s="47" t="s">
        <v>106</v>
      </c>
      <c r="D36" s="161">
        <f t="shared" ref="D36:AQ36" si="10">SUM(D14:D35)</f>
        <v>0</v>
      </c>
      <c r="E36" s="161">
        <f t="shared" si="10"/>
        <v>0</v>
      </c>
      <c r="F36" s="161">
        <f t="shared" si="10"/>
        <v>0</v>
      </c>
      <c r="G36" s="161">
        <f t="shared" si="10"/>
        <v>0</v>
      </c>
      <c r="H36" s="161">
        <f t="shared" si="10"/>
        <v>0</v>
      </c>
      <c r="I36" s="161">
        <f t="shared" si="10"/>
        <v>0</v>
      </c>
      <c r="J36" s="161">
        <f t="shared" si="10"/>
        <v>0</v>
      </c>
      <c r="K36" s="161">
        <f t="shared" si="10"/>
        <v>0</v>
      </c>
      <c r="L36" s="161">
        <f t="shared" si="10"/>
        <v>0</v>
      </c>
      <c r="M36" s="161">
        <f t="shared" si="10"/>
        <v>0</v>
      </c>
      <c r="N36" s="161">
        <f t="shared" si="10"/>
        <v>0</v>
      </c>
      <c r="O36" s="161">
        <f t="shared" si="10"/>
        <v>0</v>
      </c>
      <c r="P36" s="161">
        <f t="shared" si="10"/>
        <v>4857</v>
      </c>
      <c r="Q36" s="161">
        <f t="shared" si="10"/>
        <v>4857</v>
      </c>
      <c r="R36" s="161">
        <f t="shared" si="10"/>
        <v>0</v>
      </c>
      <c r="S36" s="161">
        <f t="shared" si="10"/>
        <v>0</v>
      </c>
      <c r="T36" s="161">
        <f t="shared" si="10"/>
        <v>14234</v>
      </c>
      <c r="U36" s="161">
        <f t="shared" si="10"/>
        <v>14234</v>
      </c>
      <c r="V36" s="161">
        <f t="shared" si="10"/>
        <v>0</v>
      </c>
      <c r="W36" s="161">
        <f t="shared" si="10"/>
        <v>0</v>
      </c>
      <c r="X36" s="161">
        <f t="shared" si="10"/>
        <v>28178</v>
      </c>
      <c r="Y36" s="161">
        <f t="shared" si="10"/>
        <v>28178</v>
      </c>
      <c r="Z36" s="161">
        <f t="shared" si="10"/>
        <v>0</v>
      </c>
      <c r="AA36" s="161">
        <f t="shared" si="10"/>
        <v>0</v>
      </c>
      <c r="AB36" s="161">
        <f t="shared" si="10"/>
        <v>33186</v>
      </c>
      <c r="AC36" s="161">
        <f t="shared" si="10"/>
        <v>33186</v>
      </c>
      <c r="AD36" s="161">
        <f t="shared" si="10"/>
        <v>0</v>
      </c>
      <c r="AE36" s="161">
        <f t="shared" si="10"/>
        <v>0</v>
      </c>
      <c r="AF36" s="161">
        <f t="shared" si="10"/>
        <v>34006</v>
      </c>
      <c r="AG36" s="161">
        <f t="shared" si="10"/>
        <v>34006</v>
      </c>
      <c r="AH36" s="161">
        <f t="shared" si="10"/>
        <v>0</v>
      </c>
      <c r="AI36" s="161">
        <f t="shared" si="10"/>
        <v>0</v>
      </c>
      <c r="AJ36" s="161">
        <f t="shared" si="10"/>
        <v>34273</v>
      </c>
      <c r="AK36" s="161">
        <f t="shared" si="10"/>
        <v>34273</v>
      </c>
      <c r="AL36" s="161">
        <f t="shared" si="10"/>
        <v>0</v>
      </c>
      <c r="AM36" s="161">
        <f t="shared" si="10"/>
        <v>0</v>
      </c>
      <c r="AN36" s="161">
        <f t="shared" si="10"/>
        <v>36323</v>
      </c>
      <c r="AO36" s="161">
        <f t="shared" si="10"/>
        <v>36323</v>
      </c>
      <c r="AP36" s="161">
        <f t="shared" si="10"/>
        <v>0</v>
      </c>
      <c r="AQ36" s="161">
        <f t="shared" si="10"/>
        <v>0</v>
      </c>
    </row>
    <row r="37" spans="2:43" outlineLevel="1" x14ac:dyDescent="0.35">
      <c r="B37" s="17" t="s">
        <v>184</v>
      </c>
      <c r="T37" s="55"/>
    </row>
    <row r="38" spans="2:43" outlineLevel="1" x14ac:dyDescent="0.35">
      <c r="B38" s="17" t="s">
        <v>213</v>
      </c>
    </row>
    <row r="40" spans="2:43" ht="15.5" x14ac:dyDescent="0.35">
      <c r="B40" s="296" t="s">
        <v>214</v>
      </c>
      <c r="C40" s="296"/>
      <c r="D40" s="296"/>
      <c r="E40" s="296"/>
      <c r="F40" s="296"/>
      <c r="G40" s="296"/>
      <c r="H40" s="296"/>
      <c r="I40" s="296"/>
      <c r="J40" s="296"/>
      <c r="K40" s="296"/>
      <c r="L40" s="296"/>
      <c r="M40" s="296"/>
      <c r="N40" s="296"/>
      <c r="O40" s="57"/>
      <c r="P40" s="57"/>
      <c r="Q40" s="57"/>
      <c r="R40" s="57"/>
      <c r="S40" s="57"/>
      <c r="T40" s="57"/>
      <c r="AD40" s="57"/>
      <c r="AE40" s="57"/>
      <c r="AF40" s="57"/>
      <c r="AG40" s="57"/>
      <c r="AH40" s="57"/>
      <c r="AI40" s="57"/>
      <c r="AJ40" s="57"/>
      <c r="AK40" s="57"/>
      <c r="AL40" s="57"/>
      <c r="AM40" s="57"/>
      <c r="AN40" s="57"/>
    </row>
    <row r="41" spans="2:43" ht="5.5" customHeight="1" outlineLevel="1" x14ac:dyDescent="0.35">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row>
    <row r="42" spans="2:43" outlineLevel="1" x14ac:dyDescent="0.35">
      <c r="B42" s="336"/>
      <c r="C42" s="325" t="s">
        <v>105</v>
      </c>
      <c r="D42" s="312" t="s">
        <v>131</v>
      </c>
      <c r="E42" s="314"/>
      <c r="F42" s="314"/>
      <c r="G42" s="314"/>
      <c r="H42" s="314"/>
      <c r="I42" s="313"/>
      <c r="J42" s="312" t="s">
        <v>132</v>
      </c>
      <c r="K42" s="314"/>
      <c r="L42" s="314"/>
      <c r="M42" s="314"/>
      <c r="N42" s="313"/>
    </row>
    <row r="43" spans="2:43" outlineLevel="1" x14ac:dyDescent="0.35">
      <c r="B43" s="337"/>
      <c r="C43" s="326"/>
      <c r="D43" s="83">
        <f>$C$3-5</f>
        <v>2019</v>
      </c>
      <c r="E43" s="83">
        <f>$C$3-4</f>
        <v>2020</v>
      </c>
      <c r="F43" s="83">
        <f>$C$3-3</f>
        <v>2021</v>
      </c>
      <c r="G43" s="83">
        <f>$C$3-2</f>
        <v>2022</v>
      </c>
      <c r="H43" s="83"/>
      <c r="I43" s="83">
        <f>$C$3-1</f>
        <v>2023</v>
      </c>
      <c r="J43" s="83">
        <f>$C$3</f>
        <v>2024</v>
      </c>
      <c r="K43" s="83">
        <f>$C$3+1</f>
        <v>2025</v>
      </c>
      <c r="L43" s="83">
        <f>$C$3+2</f>
        <v>2026</v>
      </c>
      <c r="M43" s="83">
        <f>$C$3+3</f>
        <v>2027</v>
      </c>
      <c r="N43" s="83">
        <f>$C$3+4</f>
        <v>2028</v>
      </c>
    </row>
    <row r="44" spans="2:43" outlineLevel="1" x14ac:dyDescent="0.35">
      <c r="B44" s="236" t="s">
        <v>75</v>
      </c>
      <c r="C44" s="64" t="s">
        <v>106</v>
      </c>
      <c r="D44" s="84"/>
      <c r="E44" s="84"/>
      <c r="F44" s="84"/>
      <c r="G44" s="84"/>
      <c r="H44" s="84"/>
      <c r="I44" s="84"/>
      <c r="J44" s="52"/>
      <c r="K44" s="52"/>
      <c r="L44" s="52"/>
      <c r="M44" s="52"/>
      <c r="N44" s="52"/>
    </row>
    <row r="45" spans="2:43" outlineLevel="1" x14ac:dyDescent="0.35">
      <c r="B45" s="237" t="s">
        <v>76</v>
      </c>
      <c r="C45" s="64" t="s">
        <v>106</v>
      </c>
      <c r="D45" s="84"/>
      <c r="E45" s="84"/>
      <c r="F45" s="84"/>
      <c r="G45" s="84">
        <v>848</v>
      </c>
      <c r="H45" s="84"/>
      <c r="I45" s="84"/>
      <c r="J45" s="52">
        <v>5761</v>
      </c>
      <c r="K45" s="52">
        <v>9041</v>
      </c>
      <c r="L45" s="52">
        <v>9861</v>
      </c>
      <c r="M45" s="52">
        <v>10128</v>
      </c>
      <c r="N45" s="52">
        <v>12178</v>
      </c>
    </row>
    <row r="46" spans="2:43" outlineLevel="1" x14ac:dyDescent="0.35">
      <c r="B46" s="237" t="s">
        <v>77</v>
      </c>
      <c r="C46" s="64" t="s">
        <v>106</v>
      </c>
      <c r="D46" s="84"/>
      <c r="E46" s="84"/>
      <c r="F46" s="84"/>
      <c r="G46" s="84"/>
      <c r="H46" s="84"/>
      <c r="I46" s="84"/>
      <c r="J46" s="52"/>
      <c r="K46" s="52"/>
      <c r="L46" s="52"/>
      <c r="M46" s="52"/>
      <c r="N46" s="52"/>
    </row>
    <row r="47" spans="2:43" outlineLevel="1" x14ac:dyDescent="0.35">
      <c r="B47" s="237" t="s">
        <v>78</v>
      </c>
      <c r="C47" s="64" t="s">
        <v>106</v>
      </c>
      <c r="D47" s="84"/>
      <c r="E47" s="84"/>
      <c r="F47" s="84"/>
      <c r="G47" s="84"/>
      <c r="H47" s="84"/>
      <c r="I47" s="84"/>
      <c r="J47" s="52"/>
      <c r="K47" s="52"/>
      <c r="L47" s="52"/>
      <c r="M47" s="52"/>
      <c r="N47" s="52"/>
    </row>
    <row r="48" spans="2:43" outlineLevel="1" x14ac:dyDescent="0.35">
      <c r="B48" s="236" t="s">
        <v>80</v>
      </c>
      <c r="C48" s="64" t="s">
        <v>106</v>
      </c>
      <c r="D48" s="84"/>
      <c r="E48" s="84"/>
      <c r="F48" s="84"/>
      <c r="G48" s="84"/>
      <c r="H48" s="84"/>
      <c r="I48" s="84"/>
      <c r="J48" s="52"/>
      <c r="K48" s="52"/>
      <c r="L48" s="52"/>
      <c r="M48" s="52"/>
      <c r="N48" s="52"/>
    </row>
    <row r="49" spans="2:14" outlineLevel="1" x14ac:dyDescent="0.35">
      <c r="B49" s="237" t="s">
        <v>81</v>
      </c>
      <c r="C49" s="64" t="s">
        <v>106</v>
      </c>
      <c r="D49" s="84"/>
      <c r="E49" s="84"/>
      <c r="F49" s="84"/>
      <c r="G49" s="84">
        <v>852</v>
      </c>
      <c r="H49" s="84"/>
      <c r="I49" s="84"/>
      <c r="J49" s="52"/>
      <c r="K49" s="52">
        <v>2056</v>
      </c>
      <c r="L49" s="52">
        <v>2920</v>
      </c>
      <c r="M49" s="52">
        <v>2920</v>
      </c>
      <c r="N49" s="52">
        <v>2920</v>
      </c>
    </row>
    <row r="50" spans="2:14" outlineLevel="1" x14ac:dyDescent="0.35">
      <c r="B50" s="236" t="s">
        <v>82</v>
      </c>
      <c r="C50" s="64" t="s">
        <v>106</v>
      </c>
      <c r="D50" s="84"/>
      <c r="E50" s="84"/>
      <c r="F50" s="84"/>
      <c r="G50" s="84"/>
      <c r="H50" s="84"/>
      <c r="I50" s="84"/>
      <c r="J50" s="52"/>
      <c r="K50" s="52"/>
      <c r="L50" s="52"/>
      <c r="M50" s="52"/>
      <c r="N50" s="52"/>
    </row>
    <row r="51" spans="2:14" outlineLevel="1" x14ac:dyDescent="0.35">
      <c r="B51" s="237" t="s">
        <v>83</v>
      </c>
      <c r="C51" s="64" t="s">
        <v>106</v>
      </c>
      <c r="D51" s="84"/>
      <c r="E51" s="84"/>
      <c r="F51" s="84"/>
      <c r="G51" s="84">
        <v>1193</v>
      </c>
      <c r="H51" s="84"/>
      <c r="I51" s="84"/>
      <c r="J51" s="52"/>
      <c r="K51" s="52">
        <v>4071</v>
      </c>
      <c r="L51" s="52">
        <v>4071</v>
      </c>
      <c r="M51" s="52">
        <v>4071</v>
      </c>
      <c r="N51" s="52">
        <v>4071</v>
      </c>
    </row>
    <row r="52" spans="2:14" outlineLevel="1" x14ac:dyDescent="0.35">
      <c r="B52" s="237" t="s">
        <v>84</v>
      </c>
      <c r="C52" s="64" t="s">
        <v>106</v>
      </c>
      <c r="D52" s="84"/>
      <c r="E52" s="84"/>
      <c r="F52" s="84"/>
      <c r="G52" s="84"/>
      <c r="H52" s="84"/>
      <c r="I52" s="84"/>
      <c r="J52" s="52"/>
      <c r="K52" s="52"/>
      <c r="L52" s="52"/>
      <c r="M52" s="52"/>
      <c r="N52" s="52"/>
    </row>
    <row r="53" spans="2:14" outlineLevel="1" x14ac:dyDescent="0.35">
      <c r="B53" s="237" t="s">
        <v>85</v>
      </c>
      <c r="C53" s="64" t="s">
        <v>106</v>
      </c>
      <c r="D53" s="84"/>
      <c r="E53" s="84"/>
      <c r="F53" s="84"/>
      <c r="G53" s="84"/>
      <c r="H53" s="84"/>
      <c r="I53" s="84"/>
      <c r="J53" s="52"/>
      <c r="K53" s="52"/>
      <c r="L53" s="52"/>
      <c r="M53" s="52"/>
      <c r="N53" s="52"/>
    </row>
    <row r="54" spans="2:14" outlineLevel="1" x14ac:dyDescent="0.35">
      <c r="B54" s="236" t="s">
        <v>86</v>
      </c>
      <c r="C54" s="64" t="s">
        <v>106</v>
      </c>
      <c r="D54" s="84"/>
      <c r="E54" s="84"/>
      <c r="F54" s="84"/>
      <c r="G54" s="84"/>
      <c r="H54" s="84"/>
      <c r="I54" s="84"/>
      <c r="J54" s="52"/>
      <c r="K54" s="52"/>
      <c r="L54" s="52"/>
      <c r="M54" s="52"/>
      <c r="N54" s="52"/>
    </row>
    <row r="55" spans="2:14" outlineLevel="1" x14ac:dyDescent="0.35">
      <c r="B55" s="237" t="s">
        <v>87</v>
      </c>
      <c r="C55" s="64" t="s">
        <v>106</v>
      </c>
      <c r="D55" s="84"/>
      <c r="E55" s="84"/>
      <c r="F55" s="84"/>
      <c r="G55" s="84"/>
      <c r="H55" s="84"/>
      <c r="I55" s="84"/>
      <c r="J55" s="52"/>
      <c r="K55" s="52"/>
      <c r="L55" s="52"/>
      <c r="M55" s="52"/>
      <c r="N55" s="52"/>
    </row>
    <row r="56" spans="2:14" outlineLevel="1" x14ac:dyDescent="0.35">
      <c r="B56" s="237" t="s">
        <v>88</v>
      </c>
      <c r="C56" s="64" t="s">
        <v>106</v>
      </c>
      <c r="D56" s="84"/>
      <c r="E56" s="84"/>
      <c r="F56" s="84"/>
      <c r="G56" s="84"/>
      <c r="H56" s="84"/>
      <c r="I56" s="84"/>
      <c r="J56" s="52"/>
      <c r="K56" s="52"/>
      <c r="L56" s="52"/>
      <c r="M56" s="52"/>
      <c r="N56" s="52"/>
    </row>
    <row r="57" spans="2:14" outlineLevel="1" x14ac:dyDescent="0.35">
      <c r="B57" s="236" t="s">
        <v>89</v>
      </c>
      <c r="C57" s="64" t="s">
        <v>106</v>
      </c>
      <c r="D57" s="84"/>
      <c r="E57" s="84"/>
      <c r="F57" s="84"/>
      <c r="G57" s="84"/>
      <c r="H57" s="84"/>
      <c r="I57" s="84"/>
      <c r="J57" s="52"/>
      <c r="K57" s="52"/>
      <c r="L57" s="52"/>
      <c r="M57" s="52"/>
      <c r="N57" s="52"/>
    </row>
    <row r="58" spans="2:14" outlineLevel="1" x14ac:dyDescent="0.35">
      <c r="B58" s="237" t="s">
        <v>90</v>
      </c>
      <c r="C58" s="64" t="s">
        <v>106</v>
      </c>
      <c r="D58" s="84"/>
      <c r="E58" s="84"/>
      <c r="F58" s="84"/>
      <c r="G58" s="84"/>
      <c r="H58" s="84"/>
      <c r="I58" s="84"/>
      <c r="J58" s="52"/>
      <c r="K58" s="52"/>
      <c r="L58" s="52"/>
      <c r="M58" s="52"/>
      <c r="N58" s="52"/>
    </row>
    <row r="59" spans="2:14" outlineLevel="1" x14ac:dyDescent="0.35">
      <c r="B59" s="236" t="s">
        <v>92</v>
      </c>
      <c r="C59" s="64" t="s">
        <v>106</v>
      </c>
      <c r="D59" s="84"/>
      <c r="E59" s="84"/>
      <c r="F59" s="84"/>
      <c r="G59" s="84"/>
      <c r="H59" s="84"/>
      <c r="I59" s="84"/>
      <c r="J59" s="52"/>
      <c r="K59" s="52"/>
      <c r="L59" s="52"/>
      <c r="M59" s="52"/>
      <c r="N59" s="52"/>
    </row>
    <row r="60" spans="2:14" outlineLevel="1" x14ac:dyDescent="0.35">
      <c r="B60" s="237" t="s">
        <v>93</v>
      </c>
      <c r="C60" s="64" t="s">
        <v>106</v>
      </c>
      <c r="D60" s="84"/>
      <c r="E60" s="84"/>
      <c r="F60" s="84"/>
      <c r="G60" s="84"/>
      <c r="H60" s="84"/>
      <c r="I60" s="84"/>
      <c r="J60" s="52"/>
      <c r="K60" s="52"/>
      <c r="L60" s="52"/>
      <c r="M60" s="52"/>
      <c r="N60" s="52"/>
    </row>
    <row r="61" spans="2:14" outlineLevel="1" x14ac:dyDescent="0.35">
      <c r="B61" s="237" t="s">
        <v>94</v>
      </c>
      <c r="C61" s="64" t="s">
        <v>106</v>
      </c>
      <c r="D61" s="84"/>
      <c r="E61" s="84"/>
      <c r="F61" s="84"/>
      <c r="G61" s="84"/>
      <c r="H61" s="84"/>
      <c r="I61" s="84"/>
      <c r="J61" s="52"/>
      <c r="K61" s="52"/>
      <c r="L61" s="52"/>
      <c r="M61" s="52"/>
      <c r="N61" s="52"/>
    </row>
    <row r="62" spans="2:14" outlineLevel="1" x14ac:dyDescent="0.35">
      <c r="B62" s="237" t="s">
        <v>95</v>
      </c>
      <c r="C62" s="64" t="s">
        <v>106</v>
      </c>
      <c r="D62" s="84"/>
      <c r="E62" s="84"/>
      <c r="F62" s="84"/>
      <c r="G62" s="84"/>
      <c r="H62" s="84"/>
      <c r="I62" s="84"/>
      <c r="J62" s="52"/>
      <c r="K62" s="52"/>
      <c r="L62" s="52"/>
      <c r="M62" s="52"/>
      <c r="N62" s="52"/>
    </row>
    <row r="63" spans="2:14" outlineLevel="1" x14ac:dyDescent="0.35">
      <c r="B63" s="237" t="s">
        <v>96</v>
      </c>
      <c r="C63" s="64" t="s">
        <v>106</v>
      </c>
      <c r="D63" s="84"/>
      <c r="E63" s="84"/>
      <c r="F63" s="84"/>
      <c r="G63" s="84"/>
      <c r="H63" s="84"/>
      <c r="I63" s="84"/>
      <c r="J63" s="52"/>
      <c r="K63" s="52"/>
      <c r="L63" s="52"/>
      <c r="M63" s="52"/>
      <c r="N63" s="52"/>
    </row>
    <row r="64" spans="2:14" outlineLevel="1" x14ac:dyDescent="0.35">
      <c r="B64" s="236" t="s">
        <v>97</v>
      </c>
      <c r="C64" s="64" t="s">
        <v>106</v>
      </c>
      <c r="D64" s="84"/>
      <c r="E64" s="84"/>
      <c r="F64" s="84"/>
      <c r="G64" s="84"/>
      <c r="H64" s="84"/>
      <c r="I64" s="84"/>
      <c r="J64" s="52"/>
      <c r="K64" s="52"/>
      <c r="L64" s="52"/>
      <c r="M64" s="52"/>
      <c r="N64" s="52"/>
    </row>
    <row r="65" spans="2:40" outlineLevel="1" x14ac:dyDescent="0.35">
      <c r="B65" s="237" t="s">
        <v>98</v>
      </c>
      <c r="C65" s="64" t="s">
        <v>106</v>
      </c>
      <c r="D65" s="84"/>
      <c r="E65" s="84"/>
      <c r="F65" s="84"/>
      <c r="G65" s="84">
        <v>1964</v>
      </c>
      <c r="H65" s="84"/>
      <c r="I65" s="84"/>
      <c r="J65" s="52">
        <v>2249</v>
      </c>
      <c r="K65" s="52">
        <v>2249</v>
      </c>
      <c r="L65" s="52">
        <v>3017</v>
      </c>
      <c r="M65" s="52">
        <v>3017</v>
      </c>
      <c r="N65" s="52">
        <v>3017</v>
      </c>
    </row>
    <row r="66" spans="2:40" outlineLevel="1" x14ac:dyDescent="0.35">
      <c r="B66" s="48" t="s">
        <v>107</v>
      </c>
      <c r="C66" s="65" t="s">
        <v>106</v>
      </c>
      <c r="D66" s="161">
        <f t="shared" ref="D66:N66" si="11">SUM(D44:D65)</f>
        <v>0</v>
      </c>
      <c r="E66" s="161">
        <f t="shared" si="11"/>
        <v>0</v>
      </c>
      <c r="F66" s="161">
        <f t="shared" si="11"/>
        <v>0</v>
      </c>
      <c r="G66" s="161">
        <f t="shared" si="11"/>
        <v>4857</v>
      </c>
      <c r="H66" s="161">
        <f t="shared" si="11"/>
        <v>0</v>
      </c>
      <c r="I66" s="161">
        <f t="shared" si="11"/>
        <v>0</v>
      </c>
      <c r="J66" s="161">
        <f t="shared" si="11"/>
        <v>8010</v>
      </c>
      <c r="K66" s="161">
        <f t="shared" si="11"/>
        <v>17417</v>
      </c>
      <c r="L66" s="161">
        <f t="shared" si="11"/>
        <v>19869</v>
      </c>
      <c r="M66" s="161">
        <f t="shared" si="11"/>
        <v>20136</v>
      </c>
      <c r="N66" s="161">
        <f t="shared" si="11"/>
        <v>22186</v>
      </c>
    </row>
    <row r="68" spans="2:40" ht="15.5" x14ac:dyDescent="0.35">
      <c r="B68" s="296" t="s">
        <v>215</v>
      </c>
      <c r="C68" s="296"/>
      <c r="D68" s="296"/>
      <c r="E68" s="296"/>
      <c r="F68" s="296"/>
      <c r="G68" s="296"/>
      <c r="H68" s="296"/>
      <c r="I68" s="296"/>
      <c r="J68" s="296"/>
      <c r="K68" s="296"/>
      <c r="L68" s="296"/>
      <c r="M68" s="296"/>
      <c r="N68" s="296"/>
    </row>
    <row r="69" spans="2:40" ht="5.5" customHeight="1" outlineLevel="1" x14ac:dyDescent="0.35">
      <c r="B69" s="104"/>
      <c r="C69" s="104"/>
      <c r="D69" s="104"/>
      <c r="E69" s="104"/>
      <c r="F69" s="104"/>
      <c r="G69" s="104"/>
      <c r="H69" s="104"/>
      <c r="I69" s="104"/>
      <c r="J69" s="104"/>
      <c r="K69" s="104"/>
      <c r="L69" s="104"/>
      <c r="M69" s="104"/>
      <c r="N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row>
    <row r="70" spans="2:40" outlineLevel="1" x14ac:dyDescent="0.35">
      <c r="B70" s="336"/>
      <c r="C70" s="325" t="s">
        <v>105</v>
      </c>
      <c r="D70" s="312" t="s">
        <v>131</v>
      </c>
      <c r="E70" s="314"/>
      <c r="F70" s="314"/>
      <c r="G70" s="314"/>
      <c r="H70" s="314"/>
      <c r="I70" s="313"/>
      <c r="J70" s="312" t="s">
        <v>132</v>
      </c>
      <c r="K70" s="314"/>
      <c r="L70" s="314"/>
      <c r="M70" s="314"/>
      <c r="N70" s="313"/>
    </row>
    <row r="71" spans="2:40" outlineLevel="1" x14ac:dyDescent="0.35">
      <c r="B71" s="337"/>
      <c r="C71" s="326"/>
      <c r="D71" s="83">
        <f>$C$3-5</f>
        <v>2019</v>
      </c>
      <c r="E71" s="83">
        <f>$C$3-4</f>
        <v>2020</v>
      </c>
      <c r="F71" s="83">
        <f>$C$3-3</f>
        <v>2021</v>
      </c>
      <c r="G71" s="83">
        <f>$C$3-2</f>
        <v>2022</v>
      </c>
      <c r="H71" s="83"/>
      <c r="I71" s="83">
        <f>$C$3-1</f>
        <v>2023</v>
      </c>
      <c r="J71" s="83">
        <f>$C$3</f>
        <v>2024</v>
      </c>
      <c r="K71" s="83">
        <f>$C$3+1</f>
        <v>2025</v>
      </c>
      <c r="L71" s="83">
        <f>$C$3+2</f>
        <v>2026</v>
      </c>
      <c r="M71" s="83">
        <f>$C$3+3</f>
        <v>2027</v>
      </c>
      <c r="N71" s="83">
        <f>$C$3+4</f>
        <v>2028</v>
      </c>
    </row>
    <row r="72" spans="2:40" outlineLevel="1" x14ac:dyDescent="0.35">
      <c r="B72" s="236" t="s">
        <v>75</v>
      </c>
      <c r="C72" s="64" t="s">
        <v>137</v>
      </c>
      <c r="D72" s="84"/>
      <c r="E72" s="84"/>
      <c r="F72" s="84"/>
      <c r="G72" s="84"/>
      <c r="H72" s="84"/>
      <c r="I72" s="84"/>
      <c r="J72" s="89"/>
      <c r="K72" s="89"/>
      <c r="L72" s="89"/>
      <c r="M72" s="89"/>
      <c r="N72" s="89"/>
    </row>
    <row r="73" spans="2:40" outlineLevel="1" x14ac:dyDescent="0.35">
      <c r="B73" s="237" t="s">
        <v>76</v>
      </c>
      <c r="C73" s="64" t="s">
        <v>137</v>
      </c>
      <c r="D73" s="84"/>
      <c r="E73" s="84"/>
      <c r="F73" s="84"/>
      <c r="G73" s="84"/>
      <c r="H73" s="84"/>
      <c r="I73" s="84"/>
      <c r="J73" s="89">
        <v>66000</v>
      </c>
      <c r="K73" s="89">
        <v>66000</v>
      </c>
      <c r="L73" s="89">
        <v>66000</v>
      </c>
      <c r="M73" s="89">
        <v>66000</v>
      </c>
      <c r="N73" s="89">
        <v>66000</v>
      </c>
    </row>
    <row r="74" spans="2:40" outlineLevel="1" x14ac:dyDescent="0.35">
      <c r="B74" s="237" t="s">
        <v>77</v>
      </c>
      <c r="C74" s="64" t="s">
        <v>137</v>
      </c>
      <c r="D74" s="84"/>
      <c r="E74" s="84"/>
      <c r="F74" s="84"/>
      <c r="G74" s="84"/>
      <c r="H74" s="84"/>
      <c r="I74" s="84"/>
      <c r="J74" s="89"/>
      <c r="K74" s="89"/>
      <c r="L74" s="89"/>
      <c r="M74" s="89"/>
      <c r="N74" s="89"/>
    </row>
    <row r="75" spans="2:40" outlineLevel="1" x14ac:dyDescent="0.35">
      <c r="B75" s="237" t="s">
        <v>78</v>
      </c>
      <c r="C75" s="64" t="s">
        <v>137</v>
      </c>
      <c r="D75" s="84"/>
      <c r="E75" s="84"/>
      <c r="F75" s="84"/>
      <c r="G75" s="84"/>
      <c r="H75" s="84"/>
      <c r="I75" s="84"/>
      <c r="J75" s="89"/>
      <c r="K75" s="89"/>
      <c r="L75" s="89"/>
      <c r="M75" s="89"/>
      <c r="N75" s="89"/>
    </row>
    <row r="76" spans="2:40" outlineLevel="1" x14ac:dyDescent="0.35">
      <c r="B76" s="236" t="s">
        <v>80</v>
      </c>
      <c r="C76" s="64" t="s">
        <v>137</v>
      </c>
      <c r="D76" s="84"/>
      <c r="E76" s="84"/>
      <c r="F76" s="84"/>
      <c r="G76" s="84"/>
      <c r="H76" s="84"/>
      <c r="I76" s="84"/>
      <c r="J76" s="89"/>
      <c r="K76" s="89"/>
      <c r="L76" s="89"/>
      <c r="M76" s="89"/>
      <c r="N76" s="89"/>
    </row>
    <row r="77" spans="2:40" outlineLevel="1" x14ac:dyDescent="0.35">
      <c r="B77" s="237" t="s">
        <v>81</v>
      </c>
      <c r="C77" s="64" t="s">
        <v>137</v>
      </c>
      <c r="D77" s="84"/>
      <c r="E77" s="84"/>
      <c r="F77" s="84"/>
      <c r="G77" s="84"/>
      <c r="H77" s="84"/>
      <c r="I77" s="84"/>
      <c r="J77" s="89">
        <v>37000</v>
      </c>
      <c r="K77" s="89">
        <v>37000</v>
      </c>
      <c r="L77" s="89">
        <v>37000</v>
      </c>
      <c r="M77" s="89">
        <v>37000</v>
      </c>
      <c r="N77" s="89">
        <v>37000</v>
      </c>
    </row>
    <row r="78" spans="2:40" outlineLevel="1" x14ac:dyDescent="0.35">
      <c r="B78" s="236" t="s">
        <v>82</v>
      </c>
      <c r="C78" s="64" t="s">
        <v>137</v>
      </c>
      <c r="D78" s="84"/>
      <c r="E78" s="84"/>
      <c r="F78" s="84"/>
      <c r="G78" s="84"/>
      <c r="H78" s="84"/>
      <c r="I78" s="84"/>
      <c r="J78" s="89"/>
      <c r="K78" s="89"/>
      <c r="L78" s="89"/>
      <c r="M78" s="89"/>
      <c r="N78" s="89"/>
    </row>
    <row r="79" spans="2:40" outlineLevel="1" x14ac:dyDescent="0.35">
      <c r="B79" s="237" t="s">
        <v>83</v>
      </c>
      <c r="C79" s="64" t="s">
        <v>137</v>
      </c>
      <c r="D79" s="84"/>
      <c r="E79" s="84"/>
      <c r="F79" s="84"/>
      <c r="G79" s="84"/>
      <c r="H79" s="84"/>
      <c r="I79" s="84"/>
      <c r="J79" s="89">
        <v>50000</v>
      </c>
      <c r="K79" s="89">
        <v>50000</v>
      </c>
      <c r="L79" s="89">
        <v>50000</v>
      </c>
      <c r="M79" s="89">
        <v>50000</v>
      </c>
      <c r="N79" s="89">
        <v>50000</v>
      </c>
    </row>
    <row r="80" spans="2:40" outlineLevel="1" x14ac:dyDescent="0.35">
      <c r="B80" s="237" t="s">
        <v>84</v>
      </c>
      <c r="C80" s="64" t="s">
        <v>137</v>
      </c>
      <c r="D80" s="84"/>
      <c r="E80" s="84"/>
      <c r="F80" s="84"/>
      <c r="G80" s="84"/>
      <c r="H80" s="84"/>
      <c r="I80" s="84"/>
      <c r="J80" s="89"/>
      <c r="K80" s="89"/>
      <c r="L80" s="89"/>
      <c r="M80" s="89"/>
      <c r="N80" s="89"/>
    </row>
    <row r="81" spans="2:14" outlineLevel="1" x14ac:dyDescent="0.35">
      <c r="B81" s="237" t="s">
        <v>85</v>
      </c>
      <c r="C81" s="64" t="s">
        <v>137</v>
      </c>
      <c r="D81" s="84"/>
      <c r="E81" s="84"/>
      <c r="F81" s="84"/>
      <c r="G81" s="84"/>
      <c r="H81" s="84"/>
      <c r="I81" s="84"/>
      <c r="J81" s="89"/>
      <c r="K81" s="89"/>
      <c r="L81" s="89"/>
      <c r="M81" s="89"/>
      <c r="N81" s="89"/>
    </row>
    <row r="82" spans="2:14" outlineLevel="1" x14ac:dyDescent="0.35">
      <c r="B82" s="236" t="s">
        <v>86</v>
      </c>
      <c r="C82" s="64" t="s">
        <v>137</v>
      </c>
      <c r="D82" s="84"/>
      <c r="E82" s="84"/>
      <c r="F82" s="84"/>
      <c r="G82" s="84"/>
      <c r="H82" s="84"/>
      <c r="I82" s="84"/>
      <c r="J82" s="89"/>
      <c r="K82" s="89"/>
      <c r="L82" s="89"/>
      <c r="M82" s="89"/>
      <c r="N82" s="89"/>
    </row>
    <row r="83" spans="2:14" outlineLevel="1" x14ac:dyDescent="0.35">
      <c r="B83" s="237" t="s">
        <v>87</v>
      </c>
      <c r="C83" s="64" t="s">
        <v>137</v>
      </c>
      <c r="D83" s="84"/>
      <c r="E83" s="84"/>
      <c r="F83" s="84"/>
      <c r="G83" s="84"/>
      <c r="H83" s="84"/>
      <c r="I83" s="84"/>
      <c r="J83" s="89"/>
      <c r="K83" s="89"/>
      <c r="L83" s="89"/>
      <c r="M83" s="89"/>
      <c r="N83" s="89"/>
    </row>
    <row r="84" spans="2:14" outlineLevel="1" x14ac:dyDescent="0.35">
      <c r="B84" s="237" t="s">
        <v>88</v>
      </c>
      <c r="C84" s="64" t="s">
        <v>137</v>
      </c>
      <c r="D84" s="84"/>
      <c r="E84" s="84"/>
      <c r="F84" s="84"/>
      <c r="G84" s="84"/>
      <c r="H84" s="84"/>
      <c r="I84" s="84"/>
      <c r="J84" s="89"/>
      <c r="K84" s="89"/>
      <c r="L84" s="89"/>
      <c r="M84" s="89"/>
      <c r="N84" s="89"/>
    </row>
    <row r="85" spans="2:14" outlineLevel="1" x14ac:dyDescent="0.35">
      <c r="B85" s="236" t="s">
        <v>89</v>
      </c>
      <c r="C85" s="64" t="s">
        <v>137</v>
      </c>
      <c r="D85" s="84"/>
      <c r="E85" s="84"/>
      <c r="F85" s="84"/>
      <c r="G85" s="84"/>
      <c r="H85" s="84"/>
      <c r="I85" s="84"/>
      <c r="J85" s="89"/>
      <c r="K85" s="89"/>
      <c r="L85" s="89"/>
      <c r="M85" s="89"/>
      <c r="N85" s="89"/>
    </row>
    <row r="86" spans="2:14" outlineLevel="1" x14ac:dyDescent="0.35">
      <c r="B86" s="237" t="s">
        <v>90</v>
      </c>
      <c r="C86" s="64" t="s">
        <v>137</v>
      </c>
      <c r="D86" s="84"/>
      <c r="E86" s="84"/>
      <c r="F86" s="84"/>
      <c r="G86" s="84"/>
      <c r="H86" s="84"/>
      <c r="I86" s="84"/>
      <c r="J86" s="89"/>
      <c r="K86" s="89"/>
      <c r="L86" s="89"/>
      <c r="M86" s="89"/>
      <c r="N86" s="89"/>
    </row>
    <row r="87" spans="2:14" outlineLevel="1" x14ac:dyDescent="0.35">
      <c r="B87" s="236" t="s">
        <v>92</v>
      </c>
      <c r="C87" s="64" t="s">
        <v>137</v>
      </c>
      <c r="D87" s="84"/>
      <c r="E87" s="84"/>
      <c r="F87" s="84"/>
      <c r="G87" s="84"/>
      <c r="H87" s="84"/>
      <c r="I87" s="84"/>
      <c r="J87" s="89"/>
      <c r="K87" s="89"/>
      <c r="L87" s="89"/>
      <c r="M87" s="89"/>
      <c r="N87" s="89"/>
    </row>
    <row r="88" spans="2:14" outlineLevel="1" x14ac:dyDescent="0.35">
      <c r="B88" s="237" t="s">
        <v>93</v>
      </c>
      <c r="C88" s="64" t="s">
        <v>137</v>
      </c>
      <c r="D88" s="84"/>
      <c r="E88" s="84"/>
      <c r="F88" s="84"/>
      <c r="G88" s="84"/>
      <c r="H88" s="84"/>
      <c r="I88" s="84"/>
      <c r="J88" s="89"/>
      <c r="K88" s="89"/>
      <c r="L88" s="89"/>
      <c r="M88" s="89"/>
      <c r="N88" s="89"/>
    </row>
    <row r="89" spans="2:14" outlineLevel="1" x14ac:dyDescent="0.35">
      <c r="B89" s="237" t="s">
        <v>94</v>
      </c>
      <c r="C89" s="64" t="s">
        <v>137</v>
      </c>
      <c r="D89" s="84"/>
      <c r="E89" s="84"/>
      <c r="F89" s="84"/>
      <c r="G89" s="84"/>
      <c r="H89" s="84"/>
      <c r="I89" s="84"/>
      <c r="J89" s="89"/>
      <c r="K89" s="89"/>
      <c r="L89" s="89"/>
      <c r="M89" s="89"/>
      <c r="N89" s="89"/>
    </row>
    <row r="90" spans="2:14" outlineLevel="1" x14ac:dyDescent="0.35">
      <c r="B90" s="237" t="s">
        <v>95</v>
      </c>
      <c r="C90" s="64" t="s">
        <v>137</v>
      </c>
      <c r="D90" s="84"/>
      <c r="E90" s="84"/>
      <c r="F90" s="84"/>
      <c r="G90" s="84"/>
      <c r="H90" s="84"/>
      <c r="I90" s="84"/>
      <c r="J90" s="89"/>
      <c r="K90" s="89"/>
      <c r="L90" s="89"/>
      <c r="M90" s="89"/>
      <c r="N90" s="89"/>
    </row>
    <row r="91" spans="2:14" outlineLevel="1" x14ac:dyDescent="0.35">
      <c r="B91" s="237" t="s">
        <v>96</v>
      </c>
      <c r="C91" s="64" t="s">
        <v>137</v>
      </c>
      <c r="D91" s="84"/>
      <c r="E91" s="84"/>
      <c r="F91" s="84"/>
      <c r="G91" s="84"/>
      <c r="H91" s="84"/>
      <c r="I91" s="84"/>
      <c r="J91" s="89"/>
      <c r="K91" s="89"/>
      <c r="L91" s="89"/>
      <c r="M91" s="89"/>
      <c r="N91" s="89"/>
    </row>
    <row r="92" spans="2:14" outlineLevel="1" x14ac:dyDescent="0.35">
      <c r="B92" s="236" t="s">
        <v>97</v>
      </c>
      <c r="C92" s="64" t="s">
        <v>137</v>
      </c>
      <c r="D92" s="84"/>
      <c r="E92" s="84"/>
      <c r="F92" s="84"/>
      <c r="G92" s="84"/>
      <c r="H92" s="84"/>
      <c r="I92" s="84"/>
      <c r="J92" s="89"/>
      <c r="K92" s="89"/>
      <c r="L92" s="89"/>
      <c r="M92" s="89"/>
      <c r="N92" s="89"/>
    </row>
    <row r="93" spans="2:14" outlineLevel="1" x14ac:dyDescent="0.35">
      <c r="B93" s="237" t="s">
        <v>98</v>
      </c>
      <c r="C93" s="64" t="s">
        <v>137</v>
      </c>
      <c r="D93" s="84"/>
      <c r="E93" s="84"/>
      <c r="F93" s="84"/>
      <c r="G93" s="84"/>
      <c r="H93" s="84"/>
      <c r="I93" s="84"/>
      <c r="J93" s="89">
        <v>30000</v>
      </c>
      <c r="K93" s="89">
        <v>30000</v>
      </c>
      <c r="L93" s="89">
        <v>30000</v>
      </c>
      <c r="M93" s="89">
        <v>30000</v>
      </c>
      <c r="N93" s="89">
        <v>30000</v>
      </c>
    </row>
    <row r="94" spans="2:14" outlineLevel="1" x14ac:dyDescent="0.35">
      <c r="B94" s="48" t="s">
        <v>107</v>
      </c>
      <c r="C94" s="65" t="s">
        <v>137</v>
      </c>
      <c r="D94" s="161">
        <f t="shared" ref="D94:N94" si="12">SUM(D72:D93)</f>
        <v>0</v>
      </c>
      <c r="E94" s="161">
        <f t="shared" si="12"/>
        <v>0</v>
      </c>
      <c r="F94" s="161">
        <f t="shared" si="12"/>
        <v>0</v>
      </c>
      <c r="G94" s="161">
        <f t="shared" si="12"/>
        <v>0</v>
      </c>
      <c r="H94" s="161">
        <f t="shared" si="12"/>
        <v>0</v>
      </c>
      <c r="I94" s="161">
        <f t="shared" si="12"/>
        <v>0</v>
      </c>
      <c r="J94" s="161">
        <f t="shared" si="12"/>
        <v>183000</v>
      </c>
      <c r="K94" s="161">
        <f t="shared" si="12"/>
        <v>183000</v>
      </c>
      <c r="L94" s="161">
        <f t="shared" si="12"/>
        <v>183000</v>
      </c>
      <c r="M94" s="161">
        <f t="shared" si="12"/>
        <v>183000</v>
      </c>
      <c r="N94" s="161">
        <f t="shared" si="12"/>
        <v>183000</v>
      </c>
    </row>
    <row r="96" spans="2:14" ht="15.5" x14ac:dyDescent="0.35">
      <c r="B96" s="296" t="s">
        <v>216</v>
      </c>
      <c r="C96" s="296"/>
      <c r="D96" s="296"/>
      <c r="E96" s="296"/>
      <c r="F96" s="296"/>
      <c r="G96" s="296"/>
      <c r="H96" s="296"/>
      <c r="I96" s="296"/>
      <c r="J96" s="296"/>
      <c r="K96" s="296"/>
      <c r="L96" s="296"/>
      <c r="M96" s="296"/>
      <c r="N96" s="296"/>
    </row>
    <row r="97" spans="2:40" ht="5.5" customHeight="1" outlineLevel="1" x14ac:dyDescent="0.35">
      <c r="B97" s="104"/>
      <c r="C97" s="104"/>
      <c r="D97" s="104"/>
      <c r="E97" s="104"/>
      <c r="F97" s="104"/>
      <c r="G97" s="104"/>
      <c r="H97" s="104"/>
      <c r="I97" s="104"/>
      <c r="J97" s="104"/>
      <c r="K97" s="104"/>
      <c r="L97" s="104"/>
      <c r="M97" s="104"/>
      <c r="N97" s="104"/>
      <c r="T97" s="104"/>
      <c r="U97" s="104"/>
      <c r="V97" s="104"/>
      <c r="W97" s="104"/>
      <c r="X97" s="104"/>
      <c r="Y97" s="104"/>
      <c r="Z97" s="104"/>
      <c r="AA97" s="104"/>
      <c r="AB97" s="104"/>
      <c r="AC97" s="104"/>
      <c r="AD97" s="104"/>
      <c r="AE97" s="104"/>
      <c r="AF97" s="104"/>
      <c r="AG97" s="104"/>
      <c r="AH97" s="104"/>
      <c r="AI97" s="104"/>
      <c r="AJ97" s="104"/>
      <c r="AK97" s="104"/>
      <c r="AL97" s="104"/>
      <c r="AM97" s="104"/>
      <c r="AN97" s="104"/>
    </row>
    <row r="98" spans="2:40" outlineLevel="1" x14ac:dyDescent="0.35">
      <c r="B98" s="336"/>
      <c r="C98" s="325" t="s">
        <v>105</v>
      </c>
      <c r="D98" s="312" t="s">
        <v>131</v>
      </c>
      <c r="E98" s="314"/>
      <c r="F98" s="314"/>
      <c r="G98" s="314"/>
      <c r="H98" s="314"/>
      <c r="I98" s="313"/>
      <c r="J98" s="312" t="s">
        <v>132</v>
      </c>
      <c r="K98" s="314"/>
      <c r="L98" s="314"/>
      <c r="M98" s="314"/>
      <c r="N98" s="313"/>
    </row>
    <row r="99" spans="2:40" outlineLevel="1" x14ac:dyDescent="0.35">
      <c r="B99" s="337"/>
      <c r="C99" s="326"/>
      <c r="D99" s="83">
        <f>$C$3-5</f>
        <v>2019</v>
      </c>
      <c r="E99" s="83">
        <f>$C$3-4</f>
        <v>2020</v>
      </c>
      <c r="F99" s="83">
        <f>$C$3-3</f>
        <v>2021</v>
      </c>
      <c r="G99" s="83">
        <f>$C$3-2</f>
        <v>2022</v>
      </c>
      <c r="H99" s="83"/>
      <c r="I99" s="83">
        <f>$C$3-1</f>
        <v>2023</v>
      </c>
      <c r="J99" s="83">
        <f>$C$3</f>
        <v>2024</v>
      </c>
      <c r="K99" s="83">
        <f>$C$3+1</f>
        <v>2025</v>
      </c>
      <c r="L99" s="83">
        <f>$C$3+2</f>
        <v>2026</v>
      </c>
      <c r="M99" s="83">
        <f>$C$3+3</f>
        <v>2027</v>
      </c>
      <c r="N99" s="83">
        <f>$C$3+4</f>
        <v>2028</v>
      </c>
    </row>
    <row r="100" spans="2:40" outlineLevel="1" x14ac:dyDescent="0.35">
      <c r="B100" s="236" t="s">
        <v>75</v>
      </c>
      <c r="C100" s="64" t="s">
        <v>137</v>
      </c>
      <c r="D100" s="89"/>
      <c r="E100" s="89"/>
      <c r="F100" s="89"/>
      <c r="G100" s="89"/>
      <c r="H100" s="89"/>
      <c r="I100" s="89"/>
      <c r="J100" s="89"/>
      <c r="K100" s="89"/>
      <c r="L100" s="89"/>
      <c r="M100" s="89"/>
      <c r="N100" s="89"/>
    </row>
    <row r="101" spans="2:40" outlineLevel="1" x14ac:dyDescent="0.35">
      <c r="B101" s="237" t="s">
        <v>76</v>
      </c>
      <c r="C101" s="64" t="s">
        <v>137</v>
      </c>
      <c r="D101" s="89"/>
      <c r="E101" s="89"/>
      <c r="F101" s="89"/>
      <c r="G101" s="89"/>
      <c r="H101" s="89"/>
      <c r="I101" s="89"/>
      <c r="J101" s="89">
        <v>83000</v>
      </c>
      <c r="K101" s="89">
        <v>83000</v>
      </c>
      <c r="L101" s="89">
        <v>83000</v>
      </c>
      <c r="M101" s="89">
        <v>83000</v>
      </c>
      <c r="N101" s="89">
        <v>83000</v>
      </c>
    </row>
    <row r="102" spans="2:40" outlineLevel="1" x14ac:dyDescent="0.35">
      <c r="B102" s="237" t="s">
        <v>77</v>
      </c>
      <c r="C102" s="64" t="s">
        <v>137</v>
      </c>
      <c r="D102" s="89"/>
      <c r="E102" s="89"/>
      <c r="F102" s="89"/>
      <c r="G102" s="89"/>
      <c r="H102" s="89"/>
      <c r="I102" s="89"/>
      <c r="J102" s="89"/>
      <c r="K102" s="89"/>
      <c r="L102" s="89"/>
      <c r="M102" s="89"/>
      <c r="N102" s="89"/>
    </row>
    <row r="103" spans="2:40" outlineLevel="1" x14ac:dyDescent="0.35">
      <c r="B103" s="237" t="s">
        <v>78</v>
      </c>
      <c r="C103" s="64" t="s">
        <v>137</v>
      </c>
      <c r="D103" s="89"/>
      <c r="E103" s="89"/>
      <c r="F103" s="89"/>
      <c r="G103" s="89"/>
      <c r="H103" s="89"/>
      <c r="I103" s="89"/>
      <c r="J103" s="89"/>
      <c r="K103" s="89"/>
      <c r="L103" s="89"/>
      <c r="M103" s="89"/>
      <c r="N103" s="89"/>
    </row>
    <row r="104" spans="2:40" outlineLevel="1" x14ac:dyDescent="0.35">
      <c r="B104" s="236" t="s">
        <v>80</v>
      </c>
      <c r="C104" s="64" t="s">
        <v>137</v>
      </c>
      <c r="D104" s="89"/>
      <c r="E104" s="89"/>
      <c r="F104" s="89"/>
      <c r="G104" s="89"/>
      <c r="H104" s="89"/>
      <c r="I104" s="89"/>
      <c r="J104" s="89"/>
      <c r="K104" s="89"/>
      <c r="L104" s="89"/>
      <c r="M104" s="89"/>
      <c r="N104" s="89"/>
    </row>
    <row r="105" spans="2:40" outlineLevel="1" x14ac:dyDescent="0.35">
      <c r="B105" s="237" t="s">
        <v>81</v>
      </c>
      <c r="C105" s="64" t="s">
        <v>137</v>
      </c>
      <c r="D105" s="89"/>
      <c r="E105" s="89"/>
      <c r="F105" s="89"/>
      <c r="G105" s="89"/>
      <c r="H105" s="89"/>
      <c r="I105" s="89"/>
      <c r="J105" s="89">
        <v>52000</v>
      </c>
      <c r="K105" s="89">
        <v>52000</v>
      </c>
      <c r="L105" s="89">
        <v>52000</v>
      </c>
      <c r="M105" s="89">
        <v>52000</v>
      </c>
      <c r="N105" s="89">
        <v>52000</v>
      </c>
    </row>
    <row r="106" spans="2:40" outlineLevel="1" x14ac:dyDescent="0.35">
      <c r="B106" s="236" t="s">
        <v>82</v>
      </c>
      <c r="C106" s="64" t="s">
        <v>137</v>
      </c>
      <c r="D106" s="89"/>
      <c r="E106" s="89"/>
      <c r="F106" s="89"/>
      <c r="G106" s="89"/>
      <c r="H106" s="89"/>
      <c r="I106" s="89"/>
      <c r="J106" s="89"/>
      <c r="K106" s="89"/>
      <c r="L106" s="89"/>
      <c r="M106" s="89"/>
      <c r="N106" s="89"/>
    </row>
    <row r="107" spans="2:40" outlineLevel="1" x14ac:dyDescent="0.35">
      <c r="B107" s="237" t="s">
        <v>83</v>
      </c>
      <c r="C107" s="64" t="s">
        <v>137</v>
      </c>
      <c r="D107" s="89"/>
      <c r="E107" s="89"/>
      <c r="F107" s="89"/>
      <c r="G107" s="89"/>
      <c r="H107" s="89"/>
      <c r="I107" s="89"/>
      <c r="J107" s="89">
        <v>95000</v>
      </c>
      <c r="K107" s="89">
        <v>95000</v>
      </c>
      <c r="L107" s="89">
        <v>95000</v>
      </c>
      <c r="M107" s="89">
        <v>95000</v>
      </c>
      <c r="N107" s="89">
        <v>95000</v>
      </c>
    </row>
    <row r="108" spans="2:40" outlineLevel="1" x14ac:dyDescent="0.35">
      <c r="B108" s="237" t="s">
        <v>84</v>
      </c>
      <c r="C108" s="64" t="s">
        <v>137</v>
      </c>
      <c r="D108" s="89"/>
      <c r="E108" s="89"/>
      <c r="F108" s="89"/>
      <c r="G108" s="89"/>
      <c r="H108" s="89"/>
      <c r="I108" s="89"/>
      <c r="J108" s="89"/>
      <c r="K108" s="89"/>
      <c r="L108" s="89"/>
      <c r="M108" s="89"/>
      <c r="N108" s="89"/>
    </row>
    <row r="109" spans="2:40" outlineLevel="1" x14ac:dyDescent="0.35">
      <c r="B109" s="237" t="s">
        <v>85</v>
      </c>
      <c r="C109" s="64" t="s">
        <v>137</v>
      </c>
      <c r="D109" s="89"/>
      <c r="E109" s="89"/>
      <c r="F109" s="89"/>
      <c r="G109" s="89"/>
      <c r="H109" s="89"/>
      <c r="I109" s="89"/>
      <c r="J109" s="89"/>
      <c r="K109" s="89"/>
      <c r="L109" s="89"/>
      <c r="M109" s="89"/>
      <c r="N109" s="89"/>
    </row>
    <row r="110" spans="2:40" outlineLevel="1" x14ac:dyDescent="0.35">
      <c r="B110" s="236" t="s">
        <v>86</v>
      </c>
      <c r="C110" s="64" t="s">
        <v>137</v>
      </c>
      <c r="D110" s="89"/>
      <c r="E110" s="89"/>
      <c r="F110" s="89"/>
      <c r="G110" s="89"/>
      <c r="H110" s="89"/>
      <c r="I110" s="89"/>
      <c r="J110" s="89"/>
      <c r="K110" s="89"/>
      <c r="L110" s="89"/>
      <c r="M110" s="89"/>
      <c r="N110" s="89"/>
    </row>
    <row r="111" spans="2:40" outlineLevel="1" x14ac:dyDescent="0.35">
      <c r="B111" s="237" t="s">
        <v>87</v>
      </c>
      <c r="C111" s="64" t="s">
        <v>137</v>
      </c>
      <c r="D111" s="89"/>
      <c r="E111" s="89"/>
      <c r="F111" s="89"/>
      <c r="G111" s="89"/>
      <c r="H111" s="89"/>
      <c r="I111" s="89"/>
      <c r="J111" s="89">
        <v>12000</v>
      </c>
      <c r="K111" s="89">
        <v>12000</v>
      </c>
      <c r="L111" s="89">
        <v>12000</v>
      </c>
      <c r="M111" s="89">
        <v>12000</v>
      </c>
      <c r="N111" s="89">
        <v>12000</v>
      </c>
    </row>
    <row r="112" spans="2:40" outlineLevel="1" x14ac:dyDescent="0.35">
      <c r="B112" s="237" t="s">
        <v>88</v>
      </c>
      <c r="C112" s="64" t="s">
        <v>137</v>
      </c>
      <c r="D112" s="89"/>
      <c r="E112" s="89"/>
      <c r="F112" s="89"/>
      <c r="G112" s="89"/>
      <c r="H112" s="89"/>
      <c r="I112" s="89"/>
      <c r="J112" s="89"/>
      <c r="K112" s="89"/>
      <c r="L112" s="89"/>
      <c r="M112" s="89"/>
      <c r="N112" s="89"/>
    </row>
    <row r="113" spans="2:14" outlineLevel="1" x14ac:dyDescent="0.35">
      <c r="B113" s="236" t="s">
        <v>89</v>
      </c>
      <c r="C113" s="64" t="s">
        <v>137</v>
      </c>
      <c r="D113" s="89"/>
      <c r="E113" s="89"/>
      <c r="F113" s="89"/>
      <c r="G113" s="89"/>
      <c r="H113" s="89"/>
      <c r="I113" s="89"/>
      <c r="J113" s="89"/>
      <c r="K113" s="89"/>
      <c r="L113" s="89"/>
      <c r="M113" s="89"/>
      <c r="N113" s="89"/>
    </row>
    <row r="114" spans="2:14" outlineLevel="1" x14ac:dyDescent="0.35">
      <c r="B114" s="237" t="s">
        <v>90</v>
      </c>
      <c r="C114" s="64" t="s">
        <v>137</v>
      </c>
      <c r="D114" s="89"/>
      <c r="E114" s="89"/>
      <c r="F114" s="89"/>
      <c r="G114" s="89"/>
      <c r="H114" s="89"/>
      <c r="I114" s="89"/>
      <c r="J114" s="89">
        <v>60000</v>
      </c>
      <c r="K114" s="89">
        <v>60000</v>
      </c>
      <c r="L114" s="89">
        <v>60000</v>
      </c>
      <c r="M114" s="89">
        <v>60000</v>
      </c>
      <c r="N114" s="89">
        <v>60000</v>
      </c>
    </row>
    <row r="115" spans="2:14" outlineLevel="1" x14ac:dyDescent="0.35">
      <c r="B115" s="236" t="s">
        <v>92</v>
      </c>
      <c r="C115" s="64" t="s">
        <v>137</v>
      </c>
      <c r="D115" s="89"/>
      <c r="E115" s="89"/>
      <c r="F115" s="89"/>
      <c r="G115" s="89"/>
      <c r="H115" s="89"/>
      <c r="I115" s="89"/>
      <c r="J115" s="89"/>
      <c r="K115" s="89"/>
      <c r="L115" s="89"/>
      <c r="M115" s="89"/>
      <c r="N115" s="89"/>
    </row>
    <row r="116" spans="2:14" outlineLevel="1" x14ac:dyDescent="0.35">
      <c r="B116" s="237" t="s">
        <v>93</v>
      </c>
      <c r="C116" s="64" t="s">
        <v>137</v>
      </c>
      <c r="D116" s="89"/>
      <c r="E116" s="89"/>
      <c r="F116" s="89"/>
      <c r="G116" s="89"/>
      <c r="H116" s="89"/>
      <c r="I116" s="89"/>
      <c r="J116" s="89"/>
      <c r="K116" s="89"/>
      <c r="L116" s="89"/>
      <c r="M116" s="89"/>
      <c r="N116" s="89"/>
    </row>
    <row r="117" spans="2:14" outlineLevel="1" x14ac:dyDescent="0.35">
      <c r="B117" s="237" t="s">
        <v>94</v>
      </c>
      <c r="C117" s="64" t="s">
        <v>137</v>
      </c>
      <c r="D117" s="89"/>
      <c r="E117" s="89"/>
      <c r="F117" s="89"/>
      <c r="G117" s="89"/>
      <c r="H117" s="89"/>
      <c r="I117" s="89"/>
      <c r="J117" s="89"/>
      <c r="K117" s="89"/>
      <c r="L117" s="89"/>
      <c r="M117" s="89"/>
      <c r="N117" s="89"/>
    </row>
    <row r="118" spans="2:14" outlineLevel="1" x14ac:dyDescent="0.35">
      <c r="B118" s="237" t="s">
        <v>95</v>
      </c>
      <c r="C118" s="64" t="s">
        <v>137</v>
      </c>
      <c r="D118" s="89"/>
      <c r="E118" s="89"/>
      <c r="F118" s="89"/>
      <c r="G118" s="89"/>
      <c r="H118" s="89"/>
      <c r="I118" s="89"/>
      <c r="J118" s="89">
        <v>102000</v>
      </c>
      <c r="K118" s="89">
        <v>102000</v>
      </c>
      <c r="L118" s="89">
        <v>102000</v>
      </c>
      <c r="M118" s="89">
        <v>102000</v>
      </c>
      <c r="N118" s="89">
        <v>102000</v>
      </c>
    </row>
    <row r="119" spans="2:14" outlineLevel="1" x14ac:dyDescent="0.35">
      <c r="B119" s="237" t="s">
        <v>96</v>
      </c>
      <c r="C119" s="64" t="s">
        <v>137</v>
      </c>
      <c r="D119" s="89"/>
      <c r="E119" s="89"/>
      <c r="F119" s="89"/>
      <c r="G119" s="89"/>
      <c r="H119" s="89"/>
      <c r="I119" s="89"/>
      <c r="J119" s="89"/>
      <c r="K119" s="89"/>
      <c r="L119" s="89"/>
      <c r="M119" s="89"/>
      <c r="N119" s="89"/>
    </row>
    <row r="120" spans="2:14" outlineLevel="1" x14ac:dyDescent="0.35">
      <c r="B120" s="236" t="s">
        <v>97</v>
      </c>
      <c r="C120" s="64" t="s">
        <v>137</v>
      </c>
      <c r="D120" s="89"/>
      <c r="E120" s="89"/>
      <c r="F120" s="89"/>
      <c r="G120" s="89"/>
      <c r="H120" s="89"/>
      <c r="I120" s="89"/>
      <c r="J120" s="89"/>
      <c r="K120" s="89"/>
      <c r="L120" s="89"/>
      <c r="M120" s="89"/>
      <c r="N120" s="89"/>
    </row>
    <row r="121" spans="2:14" outlineLevel="1" x14ac:dyDescent="0.35">
      <c r="B121" s="237" t="s">
        <v>98</v>
      </c>
      <c r="C121" s="64" t="s">
        <v>137</v>
      </c>
      <c r="D121" s="89"/>
      <c r="E121" s="89"/>
      <c r="F121" s="89"/>
      <c r="G121" s="89"/>
      <c r="H121" s="89"/>
      <c r="I121" s="89"/>
      <c r="J121" s="89">
        <v>70000</v>
      </c>
      <c r="K121" s="89">
        <v>70000</v>
      </c>
      <c r="L121" s="89">
        <v>70000</v>
      </c>
      <c r="M121" s="89">
        <v>70000</v>
      </c>
      <c r="N121" s="89">
        <v>70000</v>
      </c>
    </row>
    <row r="122" spans="2:14" outlineLevel="1" x14ac:dyDescent="0.35">
      <c r="B122" s="50" t="s">
        <v>107</v>
      </c>
      <c r="C122" s="64" t="s">
        <v>137</v>
      </c>
      <c r="D122" s="161">
        <f t="shared" ref="D122:N122" si="13">SUM(D100:D121)</f>
        <v>0</v>
      </c>
      <c r="E122" s="161">
        <f t="shared" si="13"/>
        <v>0</v>
      </c>
      <c r="F122" s="161">
        <f t="shared" si="13"/>
        <v>0</v>
      </c>
      <c r="G122" s="161">
        <f t="shared" si="13"/>
        <v>0</v>
      </c>
      <c r="H122" s="161">
        <f t="shared" si="13"/>
        <v>0</v>
      </c>
      <c r="I122" s="161">
        <f t="shared" si="13"/>
        <v>0</v>
      </c>
      <c r="J122" s="161">
        <f t="shared" si="13"/>
        <v>474000</v>
      </c>
      <c r="K122" s="161">
        <f t="shared" si="13"/>
        <v>474000</v>
      </c>
      <c r="L122" s="161">
        <f t="shared" si="13"/>
        <v>474000</v>
      </c>
      <c r="M122" s="161">
        <f t="shared" si="13"/>
        <v>474000</v>
      </c>
      <c r="N122" s="161">
        <f t="shared" si="13"/>
        <v>474000</v>
      </c>
    </row>
    <row r="123" spans="2:14" ht="31.4" customHeight="1" outlineLevel="1" x14ac:dyDescent="0.35">
      <c r="B123" s="365" t="s">
        <v>217</v>
      </c>
      <c r="C123" s="365"/>
      <c r="D123" s="365"/>
      <c r="E123" s="365"/>
      <c r="F123" s="365"/>
      <c r="G123" s="365"/>
      <c r="H123" s="365"/>
      <c r="I123" s="365"/>
      <c r="J123" s="59"/>
    </row>
  </sheetData>
  <mergeCells count="34">
    <mergeCell ref="X12:AA12"/>
    <mergeCell ref="X11:AQ11"/>
    <mergeCell ref="AF12:AI12"/>
    <mergeCell ref="C2:F2"/>
    <mergeCell ref="B123:I123"/>
    <mergeCell ref="D12:G12"/>
    <mergeCell ref="H12:K12"/>
    <mergeCell ref="B40:N40"/>
    <mergeCell ref="B68:N68"/>
    <mergeCell ref="B9:AQ9"/>
    <mergeCell ref="L12:O12"/>
    <mergeCell ref="B5:I5"/>
    <mergeCell ref="AJ12:AM12"/>
    <mergeCell ref="AN12:AQ12"/>
    <mergeCell ref="J2:L2"/>
    <mergeCell ref="AB12:AE12"/>
    <mergeCell ref="B11:B13"/>
    <mergeCell ref="C11:C13"/>
    <mergeCell ref="J42:N42"/>
    <mergeCell ref="C42:C43"/>
    <mergeCell ref="B42:B43"/>
    <mergeCell ref="D42:I42"/>
    <mergeCell ref="D11:W11"/>
    <mergeCell ref="P12:S12"/>
    <mergeCell ref="T12:W12"/>
    <mergeCell ref="B70:B71"/>
    <mergeCell ref="C70:C71"/>
    <mergeCell ref="C98:C99"/>
    <mergeCell ref="B98:B99"/>
    <mergeCell ref="B96:N96"/>
    <mergeCell ref="J70:N70"/>
    <mergeCell ref="J98:N98"/>
    <mergeCell ref="D70:I70"/>
    <mergeCell ref="D98:I98"/>
  </mergeCells>
  <hyperlinks>
    <hyperlink ref="J2" location="'Αρχική σελίδα'!A1" display="Πίσω στην αρχική σελίδα" xr:uid="{36AD1299-6F17-4452-BB43-20BCD1CC01B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B2:AG221"/>
  <sheetViews>
    <sheetView showGridLines="0" topLeftCell="A5" zoomScale="85" zoomScaleNormal="85" workbookViewId="0">
      <pane xSplit="2" topLeftCell="C1" activePane="topRight" state="frozen"/>
      <selection pane="topRight" activeCell="O17" sqref="O17"/>
    </sheetView>
  </sheetViews>
  <sheetFormatPr defaultColWidth="8.81640625" defaultRowHeight="14.5" outlineLevelRow="1" x14ac:dyDescent="0.35"/>
  <cols>
    <col min="1" max="1" width="2.81640625" customWidth="1"/>
    <col min="2" max="2" width="37" customWidth="1"/>
    <col min="3" max="12" width="13.7265625" customWidth="1"/>
    <col min="13" max="13" width="24.7265625" customWidth="1"/>
    <col min="14" max="14" width="1.7265625" customWidth="1"/>
    <col min="15" max="24" width="13.7265625" customWidth="1"/>
    <col min="25" max="25" width="24.7265625" customWidth="1"/>
    <col min="26" max="26" width="14.26953125" customWidth="1"/>
  </cols>
  <sheetData>
    <row r="2" spans="2:33" ht="18.5" x14ac:dyDescent="0.45">
      <c r="B2" s="1" t="s">
        <v>0</v>
      </c>
      <c r="C2" s="297" t="str">
        <f>'Αρχική σελίδα'!C3</f>
        <v>Δυτικής Μακεδονίας</v>
      </c>
      <c r="D2" s="297"/>
      <c r="E2" s="297"/>
      <c r="F2" s="297"/>
      <c r="G2" s="297"/>
      <c r="H2" s="99"/>
      <c r="J2" s="298" t="s">
        <v>59</v>
      </c>
      <c r="K2" s="298"/>
      <c r="L2" s="298"/>
    </row>
    <row r="3" spans="2:33" ht="18.5" x14ac:dyDescent="0.45">
      <c r="B3" s="2" t="s">
        <v>2</v>
      </c>
      <c r="C3" s="100">
        <f>'Αρχική σελίδα'!C4</f>
        <v>2024</v>
      </c>
      <c r="D3" s="46" t="s">
        <v>3</v>
      </c>
      <c r="E3" s="46">
        <f>C3+4</f>
        <v>2028</v>
      </c>
    </row>
    <row r="4" spans="2:33" ht="14.5" customHeight="1" x14ac:dyDescent="0.45">
      <c r="C4" s="2"/>
      <c r="D4" s="46"/>
      <c r="E4" s="46"/>
    </row>
    <row r="5" spans="2:33" ht="44.5" customHeight="1" x14ac:dyDescent="0.35">
      <c r="B5" s="299" t="s">
        <v>218</v>
      </c>
      <c r="C5" s="299"/>
      <c r="D5" s="299"/>
      <c r="E5" s="299"/>
      <c r="F5" s="299"/>
      <c r="G5" s="299"/>
      <c r="H5" s="299"/>
      <c r="I5" s="299"/>
    </row>
    <row r="6" spans="2:33" x14ac:dyDescent="0.35">
      <c r="B6" s="225"/>
      <c r="C6" s="225"/>
      <c r="D6" s="225"/>
      <c r="E6" s="225"/>
      <c r="F6" s="225"/>
      <c r="G6" s="225"/>
      <c r="H6" s="225"/>
    </row>
    <row r="7" spans="2:33" ht="18.5" x14ac:dyDescent="0.45">
      <c r="B7" s="101"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(2019 - 2023) και εξέλιξη σύμφωνα με το Πρόγραμμα Ανάπτυξης  2024 - 2028</v>
      </c>
      <c r="C7" s="102"/>
      <c r="D7" s="102"/>
      <c r="E7" s="102"/>
      <c r="F7" s="102"/>
      <c r="G7" s="102"/>
      <c r="H7" s="102"/>
      <c r="I7" s="102"/>
      <c r="J7" s="103"/>
      <c r="K7" s="99"/>
      <c r="L7" s="99"/>
      <c r="M7" s="99"/>
    </row>
    <row r="8" spans="2:33" ht="18.5" x14ac:dyDescent="0.45">
      <c r="C8" s="2"/>
      <c r="D8" s="46"/>
      <c r="E8" s="46"/>
    </row>
    <row r="9" spans="2:33" ht="15.5" x14ac:dyDescent="0.35">
      <c r="B9" s="296" t="s">
        <v>219</v>
      </c>
      <c r="C9" s="296"/>
      <c r="D9" s="296"/>
      <c r="E9" s="296"/>
      <c r="F9" s="296"/>
      <c r="G9" s="296"/>
      <c r="H9" s="296"/>
      <c r="I9" s="296"/>
      <c r="J9" s="296"/>
      <c r="K9" s="296"/>
      <c r="L9" s="296"/>
      <c r="M9" s="296"/>
      <c r="N9" s="296"/>
      <c r="O9" s="296"/>
      <c r="P9" s="296"/>
      <c r="Q9" s="296"/>
      <c r="R9" s="296"/>
      <c r="S9" s="296"/>
      <c r="T9" s="296"/>
      <c r="U9" s="296"/>
      <c r="V9" s="296"/>
      <c r="W9" s="296"/>
      <c r="X9" s="296"/>
      <c r="Y9" s="296"/>
    </row>
    <row r="10" spans="2:33"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row>
    <row r="11" spans="2:33" ht="14.25" customHeight="1" outlineLevel="1" x14ac:dyDescent="0.35">
      <c r="B11" s="322"/>
      <c r="C11" s="325" t="s">
        <v>105</v>
      </c>
      <c r="D11" s="312" t="s">
        <v>131</v>
      </c>
      <c r="E11" s="314"/>
      <c r="F11" s="314"/>
      <c r="G11" s="314"/>
      <c r="H11" s="314"/>
      <c r="I11" s="314"/>
      <c r="J11" s="314"/>
      <c r="K11" s="314"/>
      <c r="L11" s="313"/>
      <c r="M11" s="369" t="str">
        <f>"Ετήσιος ρυθμός ανάπτυξης (CAGR) "&amp;($C$3-5)&amp;" - "&amp;(($C$3-1))</f>
        <v>Ετήσιος ρυθμός ανάπτυξης (CAGR) 2019 - 2023</v>
      </c>
      <c r="N11" s="104"/>
      <c r="O11" s="366" t="s">
        <v>132</v>
      </c>
      <c r="P11" s="367"/>
      <c r="Q11" s="367"/>
      <c r="R11" s="367"/>
      <c r="S11" s="367"/>
      <c r="T11" s="367"/>
      <c r="U11" s="367"/>
      <c r="V11" s="367"/>
      <c r="W11" s="367"/>
      <c r="X11" s="368"/>
      <c r="Y11" s="369" t="str">
        <f>"Ετήσιος ρυθμός ανάπτυξης (CAGR) "&amp;$C$3&amp;" - "&amp;$E$3</f>
        <v>Ετήσιος ρυθμός ανάπτυξης (CAGR) 2024 - 2028</v>
      </c>
    </row>
    <row r="12" spans="2:33" ht="15.75" customHeight="1" outlineLevel="1" x14ac:dyDescent="0.35">
      <c r="B12" s="323"/>
      <c r="C12" s="326"/>
      <c r="D12" s="68">
        <f>$C$3-5</f>
        <v>2019</v>
      </c>
      <c r="E12" s="312">
        <f>$C$3-4</f>
        <v>2020</v>
      </c>
      <c r="F12" s="313"/>
      <c r="G12" s="312">
        <f>$C$3-3</f>
        <v>2021</v>
      </c>
      <c r="H12" s="313"/>
      <c r="I12" s="312">
        <f>$C$3+-2</f>
        <v>2022</v>
      </c>
      <c r="J12" s="313"/>
      <c r="K12" s="312">
        <f>$C$3-1</f>
        <v>2023</v>
      </c>
      <c r="L12" s="313"/>
      <c r="M12" s="370"/>
      <c r="N12" s="104"/>
      <c r="O12" s="312">
        <f>$C$3</f>
        <v>2024</v>
      </c>
      <c r="P12" s="313"/>
      <c r="Q12" s="312">
        <f>$C$3+1</f>
        <v>2025</v>
      </c>
      <c r="R12" s="313"/>
      <c r="S12" s="312">
        <f>$C$3+2</f>
        <v>2026</v>
      </c>
      <c r="T12" s="313"/>
      <c r="U12" s="312">
        <f>$C$3+3</f>
        <v>2027</v>
      </c>
      <c r="V12" s="313"/>
      <c r="W12" s="312">
        <f>$C$3+4</f>
        <v>2028</v>
      </c>
      <c r="X12" s="313"/>
      <c r="Y12" s="370"/>
    </row>
    <row r="13" spans="2:33" outlineLevel="1" x14ac:dyDescent="0.35">
      <c r="B13" s="324"/>
      <c r="C13" s="327"/>
      <c r="D13" s="68" t="s">
        <v>220</v>
      </c>
      <c r="E13" s="68" t="s">
        <v>220</v>
      </c>
      <c r="F13" s="67" t="s">
        <v>135</v>
      </c>
      <c r="G13" s="68" t="s">
        <v>220</v>
      </c>
      <c r="H13" s="67" t="s">
        <v>135</v>
      </c>
      <c r="I13" s="68" t="s">
        <v>220</v>
      </c>
      <c r="J13" s="67" t="s">
        <v>135</v>
      </c>
      <c r="K13" s="68" t="s">
        <v>220</v>
      </c>
      <c r="L13" s="67" t="s">
        <v>135</v>
      </c>
      <c r="M13" s="371"/>
      <c r="O13" s="68" t="s">
        <v>220</v>
      </c>
      <c r="P13" s="67" t="s">
        <v>135</v>
      </c>
      <c r="Q13" s="68" t="s">
        <v>220</v>
      </c>
      <c r="R13" s="67" t="s">
        <v>135</v>
      </c>
      <c r="S13" s="68" t="s">
        <v>220</v>
      </c>
      <c r="T13" s="67" t="s">
        <v>135</v>
      </c>
      <c r="U13" s="68" t="s">
        <v>220</v>
      </c>
      <c r="V13" s="67" t="s">
        <v>135</v>
      </c>
      <c r="W13" s="68" t="s">
        <v>220</v>
      </c>
      <c r="X13" s="67" t="s">
        <v>135</v>
      </c>
      <c r="Y13" s="371"/>
    </row>
    <row r="14" spans="2:33" outlineLevel="1" x14ac:dyDescent="0.35">
      <c r="B14" s="236" t="s">
        <v>75</v>
      </c>
      <c r="C14" s="64" t="s">
        <v>221</v>
      </c>
      <c r="D14" s="190">
        <f>IFERROR(Πελάτες!E14/'Παραδοχές διείσδυσης - κάλυψης'!D14,0)</f>
        <v>0</v>
      </c>
      <c r="E14" s="191">
        <f>IFERROR(Πελάτες!G14/'Παραδοχές διείσδυσης - κάλυψης'!H14,0)</f>
        <v>0</v>
      </c>
      <c r="F14" s="164">
        <f>IFERROR((E14-D14)/D14,0)</f>
        <v>0</v>
      </c>
      <c r="G14" s="191">
        <f>IFERROR(Πελάτες!J14/'Παραδοχές διείσδυσης - κάλυψης'!L14,0)</f>
        <v>0</v>
      </c>
      <c r="H14" s="164">
        <f>IFERROR((G14-E14)/E14,0)</f>
        <v>0</v>
      </c>
      <c r="I14" s="191">
        <f>IFERROR(Πελάτες!M14/'Παραδοχές διείσδυσης - κάλυψης'!P14,0)</f>
        <v>0</v>
      </c>
      <c r="J14" s="164">
        <f>IFERROR((I14-G14)/G14,0)</f>
        <v>0</v>
      </c>
      <c r="K14" s="191">
        <f>IFERROR(Πελάτες!P14/'Παραδοχές διείσδυσης - κάλυψης'!T14,0)</f>
        <v>0</v>
      </c>
      <c r="L14" s="164">
        <f>IFERROR((K14-I14)/I14,0)</f>
        <v>0</v>
      </c>
      <c r="M14" s="192">
        <f t="shared" ref="M14:M35" si="0">IFERROR((K14/D14)^(1/4)-1,0)</f>
        <v>0</v>
      </c>
      <c r="O14" s="242">
        <f>IFERROR(Πελάτες!V14/'Παραδοχές διείσδυσης - κάλυψης'!X14,0)</f>
        <v>0</v>
      </c>
      <c r="P14" s="243">
        <f>IFERROR((O14-K14)/K14,0)</f>
        <v>0</v>
      </c>
      <c r="Q14" s="242">
        <f>IFERROR(Πελάτες!Y14/'Παραδοχές διείσδυσης - κάλυψης'!AB14,0)</f>
        <v>0</v>
      </c>
      <c r="R14" s="243">
        <f>IFERROR((Q14-O14)/O14,0)</f>
        <v>0</v>
      </c>
      <c r="S14" s="242">
        <f>IFERROR(Πελάτες!AB14/'Παραδοχές διείσδυσης - κάλυψης'!AF14,0)</f>
        <v>0</v>
      </c>
      <c r="T14" s="243">
        <f>IFERROR((S14-Q14)/Q14,0)</f>
        <v>0</v>
      </c>
      <c r="U14" s="242">
        <f>IFERROR(Πελάτες!AE14/'Παραδοχές διείσδυσης - κάλυψης'!AJ14,0)</f>
        <v>0</v>
      </c>
      <c r="V14" s="243">
        <f>IFERROR((U14-S14)/S14,0)</f>
        <v>0</v>
      </c>
      <c r="W14" s="242">
        <f>IFERROR(Πελάτες!AH14/'Παραδοχές διείσδυσης - κάλυψης'!AN14,0)</f>
        <v>0</v>
      </c>
      <c r="X14" s="243">
        <f>IFERROR((W14-U14)/U14,0)</f>
        <v>0</v>
      </c>
      <c r="Y14" s="244">
        <f>IFERROR((W14/O14)^(1/4)-1,0)</f>
        <v>0</v>
      </c>
    </row>
    <row r="15" spans="2:33" outlineLevel="1" x14ac:dyDescent="0.35">
      <c r="B15" s="237" t="s">
        <v>76</v>
      </c>
      <c r="C15" s="64" t="s">
        <v>221</v>
      </c>
      <c r="D15" s="190">
        <f>IFERROR(Πελάτες!E15/'Παραδοχές διείσδυσης - κάλυψης'!D15,0)</f>
        <v>0</v>
      </c>
      <c r="E15" s="191">
        <f>IFERROR(Πελάτες!G15/'Παραδοχές διείσδυσης - κάλυψης'!H15,0)</f>
        <v>0</v>
      </c>
      <c r="F15" s="164">
        <f t="shared" ref="F15:F35" si="1">IFERROR((E15-D15)/D15,0)</f>
        <v>0</v>
      </c>
      <c r="G15" s="191">
        <f>IFERROR(Πελάτες!J15/'Παραδοχές διείσδυσης - κάλυψης'!L15,0)</f>
        <v>0</v>
      </c>
      <c r="H15" s="164">
        <f t="shared" ref="H15:H35" si="2">IFERROR((G15-E15)/E15,0)</f>
        <v>0</v>
      </c>
      <c r="I15" s="191">
        <f>IFERROR(Πελάτες!M15/'Παραδοχές διείσδυσης - κάλυψης'!P15,0)</f>
        <v>0</v>
      </c>
      <c r="J15" s="164">
        <f t="shared" ref="J15:J35" si="3">IFERROR((I15-G15)/G15,0)</f>
        <v>0</v>
      </c>
      <c r="K15" s="191">
        <f>IFERROR(Πελάτες!P15/'Παραδοχές διείσδυσης - κάλυψης'!T15,0)</f>
        <v>0</v>
      </c>
      <c r="L15" s="164">
        <f t="shared" ref="L15:L35" si="4">IFERROR((K15-I15)/I15,0)</f>
        <v>0</v>
      </c>
      <c r="M15" s="192">
        <f t="shared" si="0"/>
        <v>0</v>
      </c>
      <c r="O15" s="242">
        <f>IFERROR(Πελάτες!V15/'Παραδοχές διείσδυσης - κάλυψης'!X15,0)</f>
        <v>5.5452054794520547E-2</v>
      </c>
      <c r="P15" s="243">
        <f t="shared" ref="P15:P35" si="5">IFERROR((O15-K15)/K15,0)</f>
        <v>0</v>
      </c>
      <c r="Q15" s="242">
        <f>IFERROR(Πελάτες!Y15/'Παραδοχές διείσδυσης - κάλυψης'!AB15,0)</f>
        <v>0.1618702136235389</v>
      </c>
      <c r="R15" s="243">
        <f t="shared" ref="R15:R35" si="6">IFERROR((Q15-O15)/O15,0)</f>
        <v>1.9191021725588784</v>
      </c>
      <c r="S15" s="242">
        <f>IFERROR(Πελάτες!AB15/'Παραδοχές διείσδυσης - κάλυψης'!AF15,0)</f>
        <v>0.27266540642722115</v>
      </c>
      <c r="T15" s="243">
        <f t="shared" ref="T15:T35" si="7">IFERROR((S15-Q15)/Q15,0)</f>
        <v>0.68446930614027801</v>
      </c>
      <c r="U15" s="242">
        <f>IFERROR(Πελάτες!AE15/'Παραδοχές διείσδυσης - κάλυψης'!AJ15,0)</f>
        <v>0.31322265045953157</v>
      </c>
      <c r="V15" s="243">
        <f t="shared" ref="V15:V35" si="8">IFERROR((U15-S15)/S15,0)</f>
        <v>0.14874363625271919</v>
      </c>
      <c r="W15" s="242">
        <f>IFERROR(Πελάτες!AH15/'Παραδοχές διείσδυσης - κάλυψης'!AN15,0)</f>
        <v>0.30099086346673531</v>
      </c>
      <c r="X15" s="243">
        <f t="shared" ref="X15:X35" si="9">IFERROR((W15-U15)/U15,0)</f>
        <v>-3.9051412708662352E-2</v>
      </c>
      <c r="Y15" s="244">
        <f t="shared" ref="Y15:Y35" si="10">IFERROR((W15/O15)^(1/4)-1,0)</f>
        <v>0.52636682164893522</v>
      </c>
    </row>
    <row r="16" spans="2:33" outlineLevel="1" x14ac:dyDescent="0.35">
      <c r="B16" s="237" t="s">
        <v>77</v>
      </c>
      <c r="C16" s="64" t="s">
        <v>221</v>
      </c>
      <c r="D16" s="190">
        <f>IFERROR(Πελάτες!E16/'Παραδοχές διείσδυσης - κάλυψης'!D16,0)</f>
        <v>0</v>
      </c>
      <c r="E16" s="191">
        <f>IFERROR(Πελάτες!G16/'Παραδοχές διείσδυσης - κάλυψης'!H16,0)</f>
        <v>0</v>
      </c>
      <c r="F16" s="164">
        <f t="shared" si="1"/>
        <v>0</v>
      </c>
      <c r="G16" s="191">
        <f>IFERROR(Πελάτες!J16/'Παραδοχές διείσδυσης - κάλυψης'!L16,0)</f>
        <v>0</v>
      </c>
      <c r="H16" s="164">
        <f t="shared" si="2"/>
        <v>0</v>
      </c>
      <c r="I16" s="191">
        <f>IFERROR(Πελάτες!M16/'Παραδοχές διείσδυσης - κάλυψης'!P16,0)</f>
        <v>0</v>
      </c>
      <c r="J16" s="164">
        <f t="shared" si="3"/>
        <v>0</v>
      </c>
      <c r="K16" s="191">
        <f>IFERROR(Πελάτες!P16/'Παραδοχές διείσδυσης - κάλυψης'!T16,0)</f>
        <v>0</v>
      </c>
      <c r="L16" s="164">
        <f t="shared" si="4"/>
        <v>0</v>
      </c>
      <c r="M16" s="192">
        <f t="shared" si="0"/>
        <v>0</v>
      </c>
      <c r="O16" s="242">
        <f>IFERROR(Πελάτες!V16/'Παραδοχές διείσδυσης - κάλυψης'!X16,0)</f>
        <v>0</v>
      </c>
      <c r="P16" s="243">
        <f t="shared" si="5"/>
        <v>0</v>
      </c>
      <c r="Q16" s="242">
        <f>IFERROR(Πελάτες!Y16/'Παραδοχές διείσδυσης - κάλυψης'!AB16,0)</f>
        <v>0</v>
      </c>
      <c r="R16" s="243">
        <f t="shared" si="6"/>
        <v>0</v>
      </c>
      <c r="S16" s="242">
        <f>IFERROR(Πελάτες!AB16/'Παραδοχές διείσδυσης - κάλυψης'!AF16,0)</f>
        <v>0</v>
      </c>
      <c r="T16" s="243">
        <f t="shared" si="7"/>
        <v>0</v>
      </c>
      <c r="U16" s="242">
        <f>IFERROR(Πελάτες!AE16/'Παραδοχές διείσδυσης - κάλυψης'!AJ16,0)</f>
        <v>0</v>
      </c>
      <c r="V16" s="243">
        <f t="shared" si="8"/>
        <v>0</v>
      </c>
      <c r="W16" s="242">
        <f>IFERROR(Πελάτες!AH16/'Παραδοχές διείσδυσης - κάλυψης'!AN16,0)</f>
        <v>0</v>
      </c>
      <c r="X16" s="243">
        <f t="shared" si="9"/>
        <v>0</v>
      </c>
      <c r="Y16" s="244">
        <f t="shared" si="10"/>
        <v>0</v>
      </c>
    </row>
    <row r="17" spans="2:25" outlineLevel="1" x14ac:dyDescent="0.35">
      <c r="B17" s="237" t="s">
        <v>78</v>
      </c>
      <c r="C17" s="64" t="s">
        <v>221</v>
      </c>
      <c r="D17" s="190">
        <f>IFERROR(Πελάτες!E17/'Παραδοχές διείσδυσης - κάλυψης'!D17,0)</f>
        <v>0</v>
      </c>
      <c r="E17" s="191">
        <f>IFERROR(Πελάτες!G17/'Παραδοχές διείσδυσης - κάλυψης'!H17,0)</f>
        <v>0</v>
      </c>
      <c r="F17" s="164">
        <f t="shared" si="1"/>
        <v>0</v>
      </c>
      <c r="G17" s="191">
        <f>IFERROR(Πελάτες!J17/'Παραδοχές διείσδυσης - κάλυψης'!L17,0)</f>
        <v>0</v>
      </c>
      <c r="H17" s="164">
        <f t="shared" si="2"/>
        <v>0</v>
      </c>
      <c r="I17" s="191">
        <f>IFERROR(Πελάτες!M17/'Παραδοχές διείσδυσης - κάλυψης'!P17,0)</f>
        <v>0</v>
      </c>
      <c r="J17" s="164">
        <f t="shared" si="3"/>
        <v>0</v>
      </c>
      <c r="K17" s="191">
        <f>IFERROR(Πελάτες!P17/'Παραδοχές διείσδυσης - κάλυψης'!T17,0)</f>
        <v>0</v>
      </c>
      <c r="L17" s="164">
        <f t="shared" si="4"/>
        <v>0</v>
      </c>
      <c r="M17" s="192">
        <f t="shared" si="0"/>
        <v>0</v>
      </c>
      <c r="O17" s="242">
        <f>IFERROR(Πελάτες!V17/'Παραδοχές διείσδυσης - κάλυψης'!X17,0)</f>
        <v>0</v>
      </c>
      <c r="P17" s="243">
        <f t="shared" si="5"/>
        <v>0</v>
      </c>
      <c r="Q17" s="242">
        <f>IFERROR(Πελάτες!Y17/'Παραδοχές διείσδυσης - κάλυψης'!AB17,0)</f>
        <v>0</v>
      </c>
      <c r="R17" s="243">
        <f t="shared" si="6"/>
        <v>0</v>
      </c>
      <c r="S17" s="242">
        <f>IFERROR(Πελάτες!AB17/'Παραδοχές διείσδυσης - κάλυψης'!AF17,0)</f>
        <v>0</v>
      </c>
      <c r="T17" s="243">
        <f t="shared" si="7"/>
        <v>0</v>
      </c>
      <c r="U17" s="242">
        <f>IFERROR(Πελάτες!AE17/'Παραδοχές διείσδυσης - κάλυψης'!AJ17,0)</f>
        <v>0</v>
      </c>
      <c r="V17" s="243">
        <f t="shared" si="8"/>
        <v>0</v>
      </c>
      <c r="W17" s="242">
        <f>IFERROR(Πελάτες!AH17/'Παραδοχές διείσδυσης - κάλυψης'!AN17,0)</f>
        <v>0</v>
      </c>
      <c r="X17" s="243">
        <f t="shared" si="9"/>
        <v>0</v>
      </c>
      <c r="Y17" s="244">
        <f t="shared" si="10"/>
        <v>0</v>
      </c>
    </row>
    <row r="18" spans="2:25" outlineLevel="1" x14ac:dyDescent="0.35">
      <c r="B18" s="236" t="s">
        <v>80</v>
      </c>
      <c r="C18" s="64" t="s">
        <v>221</v>
      </c>
      <c r="D18" s="190">
        <f>IFERROR(Πελάτες!E18/'Παραδοχές διείσδυσης - κάλυψης'!D18,0)</f>
        <v>0</v>
      </c>
      <c r="E18" s="191">
        <f>IFERROR(Πελάτες!G18/'Παραδοχές διείσδυσης - κάλυψης'!H18,0)</f>
        <v>0</v>
      </c>
      <c r="F18" s="164">
        <f t="shared" si="1"/>
        <v>0</v>
      </c>
      <c r="G18" s="191">
        <f>IFERROR(Πελάτες!J18/'Παραδοχές διείσδυσης - κάλυψης'!L18,0)</f>
        <v>0</v>
      </c>
      <c r="H18" s="164">
        <f t="shared" si="2"/>
        <v>0</v>
      </c>
      <c r="I18" s="191">
        <f>IFERROR(Πελάτες!M18/'Παραδοχές διείσδυσης - κάλυψης'!P18,0)</f>
        <v>0</v>
      </c>
      <c r="J18" s="164">
        <f t="shared" si="3"/>
        <v>0</v>
      </c>
      <c r="K18" s="191">
        <f>IFERROR(Πελάτες!P18/'Παραδοχές διείσδυσης - κάλυψης'!T18,0)</f>
        <v>0</v>
      </c>
      <c r="L18" s="164">
        <f t="shared" si="4"/>
        <v>0</v>
      </c>
      <c r="M18" s="192">
        <f t="shared" si="0"/>
        <v>0</v>
      </c>
      <c r="O18" s="242">
        <f>IFERROR(Πελάτες!V18/'Παραδοχές διείσδυσης - κάλυψης'!X18,0)</f>
        <v>0</v>
      </c>
      <c r="P18" s="243">
        <f t="shared" si="5"/>
        <v>0</v>
      </c>
      <c r="Q18" s="242">
        <f>IFERROR(Πελάτες!Y18/'Παραδοχές διείσδυσης - κάλυψης'!AB18,0)</f>
        <v>0</v>
      </c>
      <c r="R18" s="243">
        <f t="shared" si="6"/>
        <v>0</v>
      </c>
      <c r="S18" s="242">
        <f>IFERROR(Πελάτες!AB18/'Παραδοχές διείσδυσης - κάλυψης'!AF18,0)</f>
        <v>0</v>
      </c>
      <c r="T18" s="243">
        <f t="shared" si="7"/>
        <v>0</v>
      </c>
      <c r="U18" s="242">
        <f>IFERROR(Πελάτες!AE18/'Παραδοχές διείσδυσης - κάλυψης'!AJ18,0)</f>
        <v>0</v>
      </c>
      <c r="V18" s="243">
        <f t="shared" si="8"/>
        <v>0</v>
      </c>
      <c r="W18" s="242">
        <f>IFERROR(Πελάτες!AH18/'Παραδοχές διείσδυσης - κάλυψης'!AN18,0)</f>
        <v>0</v>
      </c>
      <c r="X18" s="243">
        <f t="shared" si="9"/>
        <v>0</v>
      </c>
      <c r="Y18" s="244">
        <f t="shared" si="10"/>
        <v>0</v>
      </c>
    </row>
    <row r="19" spans="2:25" outlineLevel="1" x14ac:dyDescent="0.35">
      <c r="B19" s="237" t="s">
        <v>81</v>
      </c>
      <c r="C19" s="64" t="s">
        <v>221</v>
      </c>
      <c r="D19" s="190">
        <f>IFERROR(Πελάτες!E19/'Παραδοχές διείσδυσης - κάλυψης'!D19,0)</f>
        <v>0</v>
      </c>
      <c r="E19" s="191">
        <f>IFERROR(Πελάτες!G19/'Παραδοχές διείσδυσης - κάλυψης'!H19,0)</f>
        <v>0</v>
      </c>
      <c r="F19" s="164">
        <f t="shared" si="1"/>
        <v>0</v>
      </c>
      <c r="G19" s="191">
        <f>IFERROR(Πελάτες!J19/'Παραδοχές διείσδυσης - κάλυψης'!L19,0)</f>
        <v>0</v>
      </c>
      <c r="H19" s="164">
        <f t="shared" si="2"/>
        <v>0</v>
      </c>
      <c r="I19" s="191">
        <f>IFERROR(Πελάτες!M19/'Παραδοχές διείσδυσης - κάλυψης'!P19,0)</f>
        <v>0</v>
      </c>
      <c r="J19" s="164">
        <f t="shared" si="3"/>
        <v>0</v>
      </c>
      <c r="K19" s="191">
        <f>IFERROR(Πελάτες!P19/'Παραδοχές διείσδυσης - κάλυψης'!T19,0)</f>
        <v>0</v>
      </c>
      <c r="L19" s="164">
        <f t="shared" si="4"/>
        <v>0</v>
      </c>
      <c r="M19" s="192">
        <f t="shared" si="0"/>
        <v>0</v>
      </c>
      <c r="O19" s="242">
        <f>IFERROR(Πελάτες!V19/'Παραδοχές διείσδυσης - κάλυψης'!X19,0)</f>
        <v>5.4670208056662242E-2</v>
      </c>
      <c r="P19" s="243">
        <f t="shared" si="5"/>
        <v>0</v>
      </c>
      <c r="Q19" s="242">
        <f>IFERROR(Πελάτες!Y19/'Παραδοχές διείσδυσης - κάλυψης'!AB19,0)</f>
        <v>0.1570048309178744</v>
      </c>
      <c r="R19" s="243">
        <f t="shared" si="6"/>
        <v>1.8718535469107551</v>
      </c>
      <c r="S19" s="242">
        <f>IFERROR(Πελάτες!AB19/'Παραδοχές διείσδυσης - κάλυψης'!AF19,0)</f>
        <v>0.30620587142326272</v>
      </c>
      <c r="T19" s="243">
        <f t="shared" si="7"/>
        <v>0.95029585798816563</v>
      </c>
      <c r="U19" s="242">
        <f>IFERROR(Πελάτες!AE19/'Παραδοχές διείσδυσης - κάλυψης'!AJ19,0)</f>
        <v>0.32627276105536973</v>
      </c>
      <c r="V19" s="243">
        <f t="shared" si="8"/>
        <v>6.5533980582524229E-2</v>
      </c>
      <c r="W19" s="242">
        <f>IFERROR(Πελάτες!AH19/'Παραδοχές διείσδυσης - κάλυψης'!AN19,0)</f>
        <v>0.34002229654403565</v>
      </c>
      <c r="X19" s="243">
        <f t="shared" si="9"/>
        <v>4.2141230068337122E-2</v>
      </c>
      <c r="Y19" s="244">
        <f t="shared" si="10"/>
        <v>0.57920738915736014</v>
      </c>
    </row>
    <row r="20" spans="2:25" outlineLevel="1" x14ac:dyDescent="0.35">
      <c r="B20" s="236" t="s">
        <v>82</v>
      </c>
      <c r="C20" s="64" t="s">
        <v>221</v>
      </c>
      <c r="D20" s="190">
        <f>IFERROR(Πελάτες!E20/'Παραδοχές διείσδυσης - κάλυψης'!D20,0)</f>
        <v>0</v>
      </c>
      <c r="E20" s="191">
        <f>IFERROR(Πελάτες!G20/'Παραδοχές διείσδυσης - κάλυψης'!H20,0)</f>
        <v>0</v>
      </c>
      <c r="F20" s="164">
        <f t="shared" si="1"/>
        <v>0</v>
      </c>
      <c r="G20" s="191">
        <f>IFERROR(Πελάτες!J20/'Παραδοχές διείσδυσης - κάλυψης'!L20,0)</f>
        <v>0</v>
      </c>
      <c r="H20" s="164">
        <f t="shared" si="2"/>
        <v>0</v>
      </c>
      <c r="I20" s="191">
        <f>IFERROR(Πελάτες!M20/'Παραδοχές διείσδυσης - κάλυψης'!P20,0)</f>
        <v>0</v>
      </c>
      <c r="J20" s="164">
        <f t="shared" si="3"/>
        <v>0</v>
      </c>
      <c r="K20" s="191">
        <f>IFERROR(Πελάτες!P20/'Παραδοχές διείσδυσης - κάλυψης'!T20,0)</f>
        <v>0</v>
      </c>
      <c r="L20" s="164">
        <f t="shared" si="4"/>
        <v>0</v>
      </c>
      <c r="M20" s="192">
        <f t="shared" si="0"/>
        <v>0</v>
      </c>
      <c r="O20" s="242">
        <f>IFERROR(Πελάτες!V20/'Παραδοχές διείσδυσης - κάλυψης'!X20,0)</f>
        <v>0</v>
      </c>
      <c r="P20" s="243">
        <f t="shared" si="5"/>
        <v>0</v>
      </c>
      <c r="Q20" s="242">
        <f>IFERROR(Πελάτες!Y20/'Παραδοχές διείσδυσης - κάλυψης'!AB20,0)</f>
        <v>0</v>
      </c>
      <c r="R20" s="243">
        <f t="shared" si="6"/>
        <v>0</v>
      </c>
      <c r="S20" s="242">
        <f>IFERROR(Πελάτες!AB20/'Παραδοχές διείσδυσης - κάλυψης'!AF20,0)</f>
        <v>0</v>
      </c>
      <c r="T20" s="243">
        <f t="shared" si="7"/>
        <v>0</v>
      </c>
      <c r="U20" s="242">
        <f>IFERROR(Πελάτες!AE20/'Παραδοχές διείσδυσης - κάλυψης'!AJ20,0)</f>
        <v>0</v>
      </c>
      <c r="V20" s="243">
        <f t="shared" si="8"/>
        <v>0</v>
      </c>
      <c r="W20" s="242">
        <f>IFERROR(Πελάτες!AH20/'Παραδοχές διείσδυσης - κάλυψης'!AN20,0)</f>
        <v>0</v>
      </c>
      <c r="X20" s="243">
        <f t="shared" si="9"/>
        <v>0</v>
      </c>
      <c r="Y20" s="244">
        <f t="shared" si="10"/>
        <v>0</v>
      </c>
    </row>
    <row r="21" spans="2:25" outlineLevel="1" x14ac:dyDescent="0.35">
      <c r="B21" s="237" t="s">
        <v>83</v>
      </c>
      <c r="C21" s="64" t="s">
        <v>221</v>
      </c>
      <c r="D21" s="190">
        <f>IFERROR(Πελάτες!E21/'Παραδοχές διείσδυσης - κάλυψης'!D21,0)</f>
        <v>0</v>
      </c>
      <c r="E21" s="191">
        <f>IFERROR(Πελάτες!G21/'Παραδοχές διείσδυσης - κάλυψης'!H21,0)</f>
        <v>0</v>
      </c>
      <c r="F21" s="164">
        <f t="shared" si="1"/>
        <v>0</v>
      </c>
      <c r="G21" s="191">
        <f>IFERROR(Πελάτες!J21/'Παραδοχές διείσδυσης - κάλυψης'!L21,0)</f>
        <v>0</v>
      </c>
      <c r="H21" s="164">
        <f t="shared" si="2"/>
        <v>0</v>
      </c>
      <c r="I21" s="191">
        <f>IFERROR(Πελάτες!M21/'Παραδοχές διείσδυσης - κάλυψης'!P21,0)</f>
        <v>0</v>
      </c>
      <c r="J21" s="164">
        <f t="shared" si="3"/>
        <v>0</v>
      </c>
      <c r="K21" s="191">
        <f>IFERROR(Πελάτες!P21/'Παραδοχές διείσδυσης - κάλυψης'!T21,0)</f>
        <v>0</v>
      </c>
      <c r="L21" s="164">
        <f t="shared" si="4"/>
        <v>0</v>
      </c>
      <c r="M21" s="192">
        <f t="shared" si="0"/>
        <v>0</v>
      </c>
      <c r="O21" s="242">
        <f>IFERROR(Πελάτες!V21/'Παραδοχές διείσδυσης - κάλυψης'!X21,0)</f>
        <v>0.40021962663472099</v>
      </c>
      <c r="P21" s="243">
        <f t="shared" si="5"/>
        <v>0</v>
      </c>
      <c r="Q21" s="242">
        <f>IFERROR(Πελάτες!Y21/'Παραδοχές διείσδυσης - κάλυψης'!AB21,0)</f>
        <v>0.41519416991115105</v>
      </c>
      <c r="R21" s="243">
        <f t="shared" si="6"/>
        <v>3.7415814417560443E-2</v>
      </c>
      <c r="S21" s="242">
        <f>IFERROR(Πελάτες!AB21/'Παραδοχές διείσδυσης - κάλυψης'!AF21,0)</f>
        <v>0.43875411799940101</v>
      </c>
      <c r="T21" s="243">
        <f t="shared" si="7"/>
        <v>5.6744409713873491E-2</v>
      </c>
      <c r="U21" s="242">
        <f>IFERROR(Πελάτες!AE21/'Παραδοχές διείσδυσης - κάλυψης'!AJ21,0)</f>
        <v>0.4499351103124688</v>
      </c>
      <c r="V21" s="243">
        <f t="shared" si="8"/>
        <v>2.5483503981797519E-2</v>
      </c>
      <c r="W21" s="242">
        <f>IFERROR(Πελάτες!AH21/'Παραδοχές διείσδυσης - κάλυψης'!AN21,0)</f>
        <v>0.46051712089447938</v>
      </c>
      <c r="X21" s="243">
        <f t="shared" si="9"/>
        <v>2.3518970490348345E-2</v>
      </c>
      <c r="Y21" s="244">
        <f t="shared" si="10"/>
        <v>3.5706852334146166E-2</v>
      </c>
    </row>
    <row r="22" spans="2:25" outlineLevel="1" x14ac:dyDescent="0.35">
      <c r="B22" s="237" t="s">
        <v>84</v>
      </c>
      <c r="C22" s="64" t="s">
        <v>221</v>
      </c>
      <c r="D22" s="190">
        <f>IFERROR(Πελάτες!E22/'Παραδοχές διείσδυσης - κάλυψης'!D22,0)</f>
        <v>0</v>
      </c>
      <c r="E22" s="191">
        <f>IFERROR(Πελάτες!G22/'Παραδοχές διείσδυσης - κάλυψης'!H22,0)</f>
        <v>0</v>
      </c>
      <c r="F22" s="164">
        <f t="shared" si="1"/>
        <v>0</v>
      </c>
      <c r="G22" s="191">
        <f>IFERROR(Πελάτες!J22/'Παραδοχές διείσδυσης - κάλυψης'!L22,0)</f>
        <v>0</v>
      </c>
      <c r="H22" s="164">
        <f t="shared" si="2"/>
        <v>0</v>
      </c>
      <c r="I22" s="191">
        <f>IFERROR(Πελάτες!M22/'Παραδοχές διείσδυσης - κάλυψης'!P22,0)</f>
        <v>0</v>
      </c>
      <c r="J22" s="164">
        <f t="shared" si="3"/>
        <v>0</v>
      </c>
      <c r="K22" s="191">
        <f>IFERROR(Πελάτες!P22/'Παραδοχές διείσδυσης - κάλυψης'!T22,0)</f>
        <v>0</v>
      </c>
      <c r="L22" s="164">
        <f t="shared" si="4"/>
        <v>0</v>
      </c>
      <c r="M22" s="192">
        <f t="shared" si="0"/>
        <v>0</v>
      </c>
      <c r="O22" s="242">
        <f>IFERROR(Πελάτες!V22/'Παραδοχές διείσδυσης - κάλυψης'!X22,0)</f>
        <v>0</v>
      </c>
      <c r="P22" s="243">
        <f t="shared" si="5"/>
        <v>0</v>
      </c>
      <c r="Q22" s="242">
        <f>IFERROR(Πελάτες!Y22/'Παραδοχές διείσδυσης - κάλυψης'!AB22,0)</f>
        <v>0</v>
      </c>
      <c r="R22" s="243">
        <f t="shared" si="6"/>
        <v>0</v>
      </c>
      <c r="S22" s="242">
        <f>IFERROR(Πελάτες!AB22/'Παραδοχές διείσδυσης - κάλυψης'!AF22,0)</f>
        <v>0</v>
      </c>
      <c r="T22" s="243">
        <f t="shared" si="7"/>
        <v>0</v>
      </c>
      <c r="U22" s="242">
        <f>IFERROR(Πελάτες!AE22/'Παραδοχές διείσδυσης - κάλυψης'!AJ22,0)</f>
        <v>0</v>
      </c>
      <c r="V22" s="243">
        <f t="shared" si="8"/>
        <v>0</v>
      </c>
      <c r="W22" s="242">
        <f>IFERROR(Πελάτες!AH22/'Παραδοχές διείσδυσης - κάλυψης'!AN22,0)</f>
        <v>0</v>
      </c>
      <c r="X22" s="243">
        <f t="shared" si="9"/>
        <v>0</v>
      </c>
      <c r="Y22" s="244">
        <f t="shared" si="10"/>
        <v>0</v>
      </c>
    </row>
    <row r="23" spans="2:25" outlineLevel="1" x14ac:dyDescent="0.35">
      <c r="B23" s="237" t="s">
        <v>85</v>
      </c>
      <c r="C23" s="64" t="s">
        <v>221</v>
      </c>
      <c r="D23" s="190">
        <f>IFERROR(Πελάτες!E23/'Παραδοχές διείσδυσης - κάλυψης'!D23,0)</f>
        <v>0</v>
      </c>
      <c r="E23" s="191">
        <f>IFERROR(Πελάτες!G23/'Παραδοχές διείσδυσης - κάλυψης'!H23,0)</f>
        <v>0</v>
      </c>
      <c r="F23" s="164">
        <f t="shared" si="1"/>
        <v>0</v>
      </c>
      <c r="G23" s="191">
        <f>IFERROR(Πελάτες!J23/'Παραδοχές διείσδυσης - κάλυψης'!L23,0)</f>
        <v>0</v>
      </c>
      <c r="H23" s="164">
        <f t="shared" si="2"/>
        <v>0</v>
      </c>
      <c r="I23" s="191">
        <f>IFERROR(Πελάτες!M23/'Παραδοχές διείσδυσης - κάλυψης'!P23,0)</f>
        <v>0</v>
      </c>
      <c r="J23" s="164">
        <f t="shared" si="3"/>
        <v>0</v>
      </c>
      <c r="K23" s="191">
        <f>IFERROR(Πελάτες!P23/'Παραδοχές διείσδυσης - κάλυψης'!T23,0)</f>
        <v>0</v>
      </c>
      <c r="L23" s="164">
        <f t="shared" si="4"/>
        <v>0</v>
      </c>
      <c r="M23" s="192">
        <f t="shared" si="0"/>
        <v>0</v>
      </c>
      <c r="O23" s="242">
        <f>IFERROR(Πελάτες!V23/'Παραδοχές διείσδυσης - κάλυψης'!X23,0)</f>
        <v>0</v>
      </c>
      <c r="P23" s="243">
        <f t="shared" si="5"/>
        <v>0</v>
      </c>
      <c r="Q23" s="242">
        <f>IFERROR(Πελάτες!Y23/'Παραδοχές διείσδυσης - κάλυψης'!AB23,0)</f>
        <v>0</v>
      </c>
      <c r="R23" s="243">
        <f t="shared" si="6"/>
        <v>0</v>
      </c>
      <c r="S23" s="242">
        <f>IFERROR(Πελάτες!AB23/'Παραδοχές διείσδυσης - κάλυψης'!AF23,0)</f>
        <v>0</v>
      </c>
      <c r="T23" s="243">
        <f t="shared" si="7"/>
        <v>0</v>
      </c>
      <c r="U23" s="242">
        <f>IFERROR(Πελάτες!AE23/'Παραδοχές διείσδυσης - κάλυψης'!AJ23,0)</f>
        <v>0</v>
      </c>
      <c r="V23" s="243">
        <f t="shared" si="8"/>
        <v>0</v>
      </c>
      <c r="W23" s="242">
        <f>IFERROR(Πελάτες!AH23/'Παραδοχές διείσδυσης - κάλυψης'!AN23,0)</f>
        <v>0</v>
      </c>
      <c r="X23" s="243">
        <f t="shared" si="9"/>
        <v>0</v>
      </c>
      <c r="Y23" s="244">
        <f t="shared" si="10"/>
        <v>0</v>
      </c>
    </row>
    <row r="24" spans="2:25" outlineLevel="1" x14ac:dyDescent="0.35">
      <c r="B24" s="236" t="s">
        <v>86</v>
      </c>
      <c r="C24" s="64" t="s">
        <v>221</v>
      </c>
      <c r="D24" s="190">
        <f>IFERROR(Πελάτες!E24/'Παραδοχές διείσδυσης - κάλυψης'!D24,0)</f>
        <v>0</v>
      </c>
      <c r="E24" s="191">
        <f>IFERROR(Πελάτες!G24/'Παραδοχές διείσδυσης - κάλυψης'!H24,0)</f>
        <v>0</v>
      </c>
      <c r="F24" s="164">
        <f t="shared" si="1"/>
        <v>0</v>
      </c>
      <c r="G24" s="191">
        <f>IFERROR(Πελάτες!J24/'Παραδοχές διείσδυσης - κάλυψης'!L24,0)</f>
        <v>0</v>
      </c>
      <c r="H24" s="164">
        <f t="shared" si="2"/>
        <v>0</v>
      </c>
      <c r="I24" s="191">
        <f>IFERROR(Πελάτες!M24/'Παραδοχές διείσδυσης - κάλυψης'!P24,0)</f>
        <v>0</v>
      </c>
      <c r="J24" s="164">
        <f t="shared" si="3"/>
        <v>0</v>
      </c>
      <c r="K24" s="191">
        <f>IFERROR(Πελάτες!P24/'Παραδοχές διείσδυσης - κάλυψης'!T24,0)</f>
        <v>0</v>
      </c>
      <c r="L24" s="164">
        <f t="shared" si="4"/>
        <v>0</v>
      </c>
      <c r="M24" s="192">
        <f t="shared" si="0"/>
        <v>0</v>
      </c>
      <c r="O24" s="242">
        <f>IFERROR(Πελάτες!V24/'Παραδοχές διείσδυσης - κάλυψης'!X24,0)</f>
        <v>0</v>
      </c>
      <c r="P24" s="243">
        <f t="shared" si="5"/>
        <v>0</v>
      </c>
      <c r="Q24" s="242">
        <f>IFERROR(Πελάτες!Y24/'Παραδοχές διείσδυσης - κάλυψης'!AB24,0)</f>
        <v>0</v>
      </c>
      <c r="R24" s="243">
        <f t="shared" si="6"/>
        <v>0</v>
      </c>
      <c r="S24" s="242">
        <f>IFERROR(Πελάτες!AB24/'Παραδοχές διείσδυσης - κάλυψης'!AF24,0)</f>
        <v>0</v>
      </c>
      <c r="T24" s="243">
        <f t="shared" si="7"/>
        <v>0</v>
      </c>
      <c r="U24" s="242">
        <f>IFERROR(Πελάτες!AE24/'Παραδοχές διείσδυσης - κάλυψης'!AJ24,0)</f>
        <v>0</v>
      </c>
      <c r="V24" s="243">
        <f t="shared" si="8"/>
        <v>0</v>
      </c>
      <c r="W24" s="242">
        <f>IFERROR(Πελάτες!AH24/'Παραδοχές διείσδυσης - κάλυψης'!AN24,0)</f>
        <v>0</v>
      </c>
      <c r="X24" s="243">
        <f t="shared" si="9"/>
        <v>0</v>
      </c>
      <c r="Y24" s="244">
        <f t="shared" si="10"/>
        <v>0</v>
      </c>
    </row>
    <row r="25" spans="2:25" outlineLevel="1" x14ac:dyDescent="0.35">
      <c r="B25" s="237" t="s">
        <v>87</v>
      </c>
      <c r="C25" s="64" t="s">
        <v>221</v>
      </c>
      <c r="D25" s="190">
        <f>IFERROR(Πελάτες!E25/'Παραδοχές διείσδυσης - κάλυψης'!D25,0)</f>
        <v>0</v>
      </c>
      <c r="E25" s="191">
        <f>IFERROR(Πελάτες!G25/'Παραδοχές διείσδυσης - κάλυψης'!H25,0)</f>
        <v>0</v>
      </c>
      <c r="F25" s="164">
        <f t="shared" si="1"/>
        <v>0</v>
      </c>
      <c r="G25" s="191">
        <f>IFERROR(Πελάτες!J25/'Παραδοχές διείσδυσης - κάλυψης'!L25,0)</f>
        <v>0</v>
      </c>
      <c r="H25" s="164">
        <f t="shared" si="2"/>
        <v>0</v>
      </c>
      <c r="I25" s="191">
        <f>IFERROR(Πελάτες!M25/'Παραδοχές διείσδυσης - κάλυψης'!P25,0)</f>
        <v>0</v>
      </c>
      <c r="J25" s="164">
        <f t="shared" si="3"/>
        <v>0</v>
      </c>
      <c r="K25" s="191">
        <f>IFERROR(Πελάτες!P25/'Παραδοχές διείσδυσης - κάλυψης'!T25,0)</f>
        <v>0</v>
      </c>
      <c r="L25" s="164">
        <f t="shared" si="4"/>
        <v>0</v>
      </c>
      <c r="M25" s="192">
        <f t="shared" si="0"/>
        <v>0</v>
      </c>
      <c r="O25" s="242">
        <f>IFERROR(Πελάτες!V25/'Παραδοχές διείσδυσης - κάλυψης'!X25,0)</f>
        <v>0</v>
      </c>
      <c r="P25" s="243">
        <f t="shared" si="5"/>
        <v>0</v>
      </c>
      <c r="Q25" s="242">
        <f>IFERROR(Πελάτες!Y25/'Παραδοχές διείσδυσης - κάλυψης'!AB25,0)</f>
        <v>0</v>
      </c>
      <c r="R25" s="243">
        <f t="shared" si="6"/>
        <v>0</v>
      </c>
      <c r="S25" s="242">
        <f>IFERROR(Πελάτες!AB25/'Παραδοχές διείσδυσης - κάλυψης'!AF25,0)</f>
        <v>0</v>
      </c>
      <c r="T25" s="243">
        <f t="shared" si="7"/>
        <v>0</v>
      </c>
      <c r="U25" s="242">
        <f>IFERROR(Πελάτες!AE25/'Παραδοχές διείσδυσης - κάλυψης'!AJ25,0)</f>
        <v>0</v>
      </c>
      <c r="V25" s="243">
        <f t="shared" si="8"/>
        <v>0</v>
      </c>
      <c r="W25" s="242">
        <f>IFERROR(Πελάτες!AH25/'Παραδοχές διείσδυσης - κάλυψης'!AN25,0)</f>
        <v>0</v>
      </c>
      <c r="X25" s="243">
        <f t="shared" si="9"/>
        <v>0</v>
      </c>
      <c r="Y25" s="244">
        <f t="shared" si="10"/>
        <v>0</v>
      </c>
    </row>
    <row r="26" spans="2:25" outlineLevel="1" x14ac:dyDescent="0.35">
      <c r="B26" s="237" t="s">
        <v>88</v>
      </c>
      <c r="C26" s="64" t="s">
        <v>221</v>
      </c>
      <c r="D26" s="190">
        <f>IFERROR(Πελάτες!E26/'Παραδοχές διείσδυσης - κάλυψης'!D26,0)</f>
        <v>0</v>
      </c>
      <c r="E26" s="191">
        <f>IFERROR(Πελάτες!G26/'Παραδοχές διείσδυσης - κάλυψης'!H26,0)</f>
        <v>0</v>
      </c>
      <c r="F26" s="164">
        <f t="shared" si="1"/>
        <v>0</v>
      </c>
      <c r="G26" s="191">
        <f>IFERROR(Πελάτες!J26/'Παραδοχές διείσδυσης - κάλυψης'!L26,0)</f>
        <v>0</v>
      </c>
      <c r="H26" s="164">
        <f t="shared" si="2"/>
        <v>0</v>
      </c>
      <c r="I26" s="191">
        <f>IFERROR(Πελάτες!M26/'Παραδοχές διείσδυσης - κάλυψης'!P26,0)</f>
        <v>0</v>
      </c>
      <c r="J26" s="164">
        <f t="shared" si="3"/>
        <v>0</v>
      </c>
      <c r="K26" s="191">
        <f>IFERROR(Πελάτες!P26/'Παραδοχές διείσδυσης - κάλυψης'!T26,0)</f>
        <v>0</v>
      </c>
      <c r="L26" s="164">
        <f t="shared" si="4"/>
        <v>0</v>
      </c>
      <c r="M26" s="192">
        <f t="shared" si="0"/>
        <v>0</v>
      </c>
      <c r="O26" s="242">
        <f>IFERROR(Πελάτες!V26/'Παραδοχές διείσδυσης - κάλυψης'!X26,0)</f>
        <v>0</v>
      </c>
      <c r="P26" s="243">
        <f t="shared" si="5"/>
        <v>0</v>
      </c>
      <c r="Q26" s="242">
        <f>IFERROR(Πελάτες!Y26/'Παραδοχές διείσδυσης - κάλυψης'!AB26,0)</f>
        <v>0</v>
      </c>
      <c r="R26" s="243">
        <f t="shared" si="6"/>
        <v>0</v>
      </c>
      <c r="S26" s="242">
        <f>IFERROR(Πελάτες!AB26/'Παραδοχές διείσδυσης - κάλυψης'!AF26,0)</f>
        <v>0</v>
      </c>
      <c r="T26" s="243">
        <f t="shared" si="7"/>
        <v>0</v>
      </c>
      <c r="U26" s="242">
        <f>IFERROR(Πελάτες!AE26/'Παραδοχές διείσδυσης - κάλυψης'!AJ26,0)</f>
        <v>0</v>
      </c>
      <c r="V26" s="243">
        <f t="shared" si="8"/>
        <v>0</v>
      </c>
      <c r="W26" s="242">
        <f>IFERROR(Πελάτες!AH26/'Παραδοχές διείσδυσης - κάλυψης'!AN26,0)</f>
        <v>0</v>
      </c>
      <c r="X26" s="243">
        <f t="shared" si="9"/>
        <v>0</v>
      </c>
      <c r="Y26" s="244">
        <f t="shared" si="10"/>
        <v>0</v>
      </c>
    </row>
    <row r="27" spans="2:25" outlineLevel="1" x14ac:dyDescent="0.35">
      <c r="B27" s="236" t="s">
        <v>89</v>
      </c>
      <c r="C27" s="64" t="s">
        <v>221</v>
      </c>
      <c r="D27" s="190">
        <f>IFERROR(Πελάτες!E27/'Παραδοχές διείσδυσης - κάλυψης'!D27,0)</f>
        <v>0</v>
      </c>
      <c r="E27" s="191">
        <f>IFERROR(Πελάτες!G27/'Παραδοχές διείσδυσης - κάλυψης'!H27,0)</f>
        <v>0</v>
      </c>
      <c r="F27" s="164">
        <f t="shared" si="1"/>
        <v>0</v>
      </c>
      <c r="G27" s="191">
        <f>IFERROR(Πελάτες!J27/'Παραδοχές διείσδυσης - κάλυψης'!L27,0)</f>
        <v>0</v>
      </c>
      <c r="H27" s="164">
        <f t="shared" si="2"/>
        <v>0</v>
      </c>
      <c r="I27" s="191">
        <f>IFERROR(Πελάτες!M27/'Παραδοχές διείσδυσης - κάλυψης'!P27,0)</f>
        <v>0</v>
      </c>
      <c r="J27" s="164">
        <f t="shared" si="3"/>
        <v>0</v>
      </c>
      <c r="K27" s="191">
        <f>IFERROR(Πελάτες!P27/'Παραδοχές διείσδυσης - κάλυψης'!T27,0)</f>
        <v>0</v>
      </c>
      <c r="L27" s="164">
        <f t="shared" si="4"/>
        <v>0</v>
      </c>
      <c r="M27" s="192">
        <f t="shared" si="0"/>
        <v>0</v>
      </c>
      <c r="O27" s="242">
        <f>IFERROR(Πελάτες!V27/'Παραδοχές διείσδυσης - κάλυψης'!X27,0)</f>
        <v>0</v>
      </c>
      <c r="P27" s="243">
        <f t="shared" si="5"/>
        <v>0</v>
      </c>
      <c r="Q27" s="242">
        <f>IFERROR(Πελάτες!Y27/'Παραδοχές διείσδυσης - κάλυψης'!AB27,0)</f>
        <v>0</v>
      </c>
      <c r="R27" s="243">
        <f t="shared" si="6"/>
        <v>0</v>
      </c>
      <c r="S27" s="242">
        <f>IFERROR(Πελάτες!AB27/'Παραδοχές διείσδυσης - κάλυψης'!AF27,0)</f>
        <v>0</v>
      </c>
      <c r="T27" s="243">
        <f t="shared" si="7"/>
        <v>0</v>
      </c>
      <c r="U27" s="242">
        <f>IFERROR(Πελάτες!AE27/'Παραδοχές διείσδυσης - κάλυψης'!AJ27,0)</f>
        <v>0</v>
      </c>
      <c r="V27" s="243">
        <f t="shared" si="8"/>
        <v>0</v>
      </c>
      <c r="W27" s="242">
        <f>IFERROR(Πελάτες!AH27/'Παραδοχές διείσδυσης - κάλυψης'!AN27,0)</f>
        <v>0</v>
      </c>
      <c r="X27" s="243">
        <f t="shared" si="9"/>
        <v>0</v>
      </c>
      <c r="Y27" s="244">
        <f t="shared" si="10"/>
        <v>0</v>
      </c>
    </row>
    <row r="28" spans="2:25" outlineLevel="1" x14ac:dyDescent="0.35">
      <c r="B28" s="237" t="s">
        <v>90</v>
      </c>
      <c r="C28" s="64" t="s">
        <v>221</v>
      </c>
      <c r="D28" s="190">
        <f>IFERROR(Πελάτες!E28/'Παραδοχές διείσδυσης - κάλυψης'!D28,0)</f>
        <v>0</v>
      </c>
      <c r="E28" s="191">
        <f>IFERROR(Πελάτες!G28/'Παραδοχές διείσδυσης - κάλυψης'!H28,0)</f>
        <v>0</v>
      </c>
      <c r="F28" s="164">
        <f t="shared" si="1"/>
        <v>0</v>
      </c>
      <c r="G28" s="191">
        <f>IFERROR(Πελάτες!J28/'Παραδοχές διείσδυσης - κάλυψης'!L28,0)</f>
        <v>0</v>
      </c>
      <c r="H28" s="164">
        <f t="shared" si="2"/>
        <v>0</v>
      </c>
      <c r="I28" s="191">
        <f>IFERROR(Πελάτες!M28/'Παραδοχές διείσδυσης - κάλυψης'!P28,0)</f>
        <v>0</v>
      </c>
      <c r="J28" s="164">
        <f t="shared" si="3"/>
        <v>0</v>
      </c>
      <c r="K28" s="191">
        <f>IFERROR(Πελάτες!P28/'Παραδοχές διείσδυσης - κάλυψης'!T28,0)</f>
        <v>0</v>
      </c>
      <c r="L28" s="164">
        <f t="shared" si="4"/>
        <v>0</v>
      </c>
      <c r="M28" s="192">
        <f t="shared" si="0"/>
        <v>0</v>
      </c>
      <c r="O28" s="242">
        <f>IFERROR(Πελάτες!V28/'Παραδοχές διείσδυσης - κάλυψης'!X28,0)</f>
        <v>0</v>
      </c>
      <c r="P28" s="243">
        <f t="shared" si="5"/>
        <v>0</v>
      </c>
      <c r="Q28" s="242">
        <f>IFERROR(Πελάτες!Y28/'Παραδοχές διείσδυσης - κάλυψης'!AB28,0)</f>
        <v>0</v>
      </c>
      <c r="R28" s="243">
        <f t="shared" si="6"/>
        <v>0</v>
      </c>
      <c r="S28" s="242">
        <f>IFERROR(Πελάτες!AB28/'Παραδοχές διείσδυσης - κάλυψης'!AF28,0)</f>
        <v>0</v>
      </c>
      <c r="T28" s="243">
        <f t="shared" si="7"/>
        <v>0</v>
      </c>
      <c r="U28" s="242">
        <f>IFERROR(Πελάτες!AE28/'Παραδοχές διείσδυσης - κάλυψης'!AJ28,0)</f>
        <v>0</v>
      </c>
      <c r="V28" s="243">
        <f t="shared" si="8"/>
        <v>0</v>
      </c>
      <c r="W28" s="242">
        <f>IFERROR(Πελάτες!AH28/'Παραδοχές διείσδυσης - κάλυψης'!AN28,0)</f>
        <v>0</v>
      </c>
      <c r="X28" s="243">
        <f t="shared" si="9"/>
        <v>0</v>
      </c>
      <c r="Y28" s="244">
        <f t="shared" si="10"/>
        <v>0</v>
      </c>
    </row>
    <row r="29" spans="2:25" outlineLevel="1" x14ac:dyDescent="0.35">
      <c r="B29" s="236" t="s">
        <v>92</v>
      </c>
      <c r="C29" s="64" t="s">
        <v>221</v>
      </c>
      <c r="D29" s="190">
        <f>IFERROR(Πελάτες!E29/'Παραδοχές διείσδυσης - κάλυψης'!D29,0)</f>
        <v>0</v>
      </c>
      <c r="E29" s="191">
        <f>IFERROR(Πελάτες!G29/'Παραδοχές διείσδυσης - κάλυψης'!H29,0)</f>
        <v>0</v>
      </c>
      <c r="F29" s="164">
        <f t="shared" si="1"/>
        <v>0</v>
      </c>
      <c r="G29" s="191">
        <f>IFERROR(Πελάτες!J29/'Παραδοχές διείσδυσης - κάλυψης'!L29,0)</f>
        <v>0</v>
      </c>
      <c r="H29" s="164">
        <f t="shared" si="2"/>
        <v>0</v>
      </c>
      <c r="I29" s="191">
        <f>IFERROR(Πελάτες!M29/'Παραδοχές διείσδυσης - κάλυψης'!P29,0)</f>
        <v>0</v>
      </c>
      <c r="J29" s="164">
        <f t="shared" si="3"/>
        <v>0</v>
      </c>
      <c r="K29" s="191">
        <f>IFERROR(Πελάτες!P29/'Παραδοχές διείσδυσης - κάλυψης'!T29,0)</f>
        <v>0</v>
      </c>
      <c r="L29" s="164">
        <f t="shared" si="4"/>
        <v>0</v>
      </c>
      <c r="M29" s="192">
        <f t="shared" si="0"/>
        <v>0</v>
      </c>
      <c r="O29" s="242">
        <f>IFERROR(Πελάτες!V29/'Παραδοχές διείσδυσης - κάλυψης'!X29,0)</f>
        <v>0</v>
      </c>
      <c r="P29" s="243">
        <f t="shared" si="5"/>
        <v>0</v>
      </c>
      <c r="Q29" s="242">
        <f>IFERROR(Πελάτες!Y29/'Παραδοχές διείσδυσης - κάλυψης'!AB29,0)</f>
        <v>0</v>
      </c>
      <c r="R29" s="243">
        <f t="shared" si="6"/>
        <v>0</v>
      </c>
      <c r="S29" s="242">
        <f>IFERROR(Πελάτες!AB29/'Παραδοχές διείσδυσης - κάλυψης'!AF29,0)</f>
        <v>0</v>
      </c>
      <c r="T29" s="243">
        <f t="shared" si="7"/>
        <v>0</v>
      </c>
      <c r="U29" s="242">
        <f>IFERROR(Πελάτες!AE29/'Παραδοχές διείσδυσης - κάλυψης'!AJ29,0)</f>
        <v>0</v>
      </c>
      <c r="V29" s="243">
        <f t="shared" si="8"/>
        <v>0</v>
      </c>
      <c r="W29" s="242">
        <f>IFERROR(Πελάτες!AH29/'Παραδοχές διείσδυσης - κάλυψης'!AN29,0)</f>
        <v>0</v>
      </c>
      <c r="X29" s="243">
        <f t="shared" si="9"/>
        <v>0</v>
      </c>
      <c r="Y29" s="244">
        <f t="shared" si="10"/>
        <v>0</v>
      </c>
    </row>
    <row r="30" spans="2:25" outlineLevel="1" x14ac:dyDescent="0.35">
      <c r="B30" s="237" t="s">
        <v>93</v>
      </c>
      <c r="C30" s="64" t="s">
        <v>221</v>
      </c>
      <c r="D30" s="190">
        <f>IFERROR(Πελάτες!E30/'Παραδοχές διείσδυσης - κάλυψης'!D30,0)</f>
        <v>0</v>
      </c>
      <c r="E30" s="191">
        <f>IFERROR(Πελάτες!G30/'Παραδοχές διείσδυσης - κάλυψης'!H30,0)</f>
        <v>0</v>
      </c>
      <c r="F30" s="164">
        <f t="shared" si="1"/>
        <v>0</v>
      </c>
      <c r="G30" s="191">
        <f>IFERROR(Πελάτες!J30/'Παραδοχές διείσδυσης - κάλυψης'!L30,0)</f>
        <v>0</v>
      </c>
      <c r="H30" s="164">
        <f t="shared" si="2"/>
        <v>0</v>
      </c>
      <c r="I30" s="191">
        <f>IFERROR(Πελάτες!M30/'Παραδοχές διείσδυσης - κάλυψης'!P30,0)</f>
        <v>0</v>
      </c>
      <c r="J30" s="164">
        <f t="shared" si="3"/>
        <v>0</v>
      </c>
      <c r="K30" s="191">
        <f>IFERROR(Πελάτες!P30/'Παραδοχές διείσδυσης - κάλυψης'!T30,0)</f>
        <v>0</v>
      </c>
      <c r="L30" s="164">
        <f t="shared" si="4"/>
        <v>0</v>
      </c>
      <c r="M30" s="192">
        <f t="shared" si="0"/>
        <v>0</v>
      </c>
      <c r="O30" s="242">
        <f>IFERROR(Πελάτες!V30/'Παραδοχές διείσδυσης - κάλυψης'!X30,0)</f>
        <v>0</v>
      </c>
      <c r="P30" s="243">
        <f t="shared" si="5"/>
        <v>0</v>
      </c>
      <c r="Q30" s="242">
        <f>IFERROR(Πελάτες!Y30/'Παραδοχές διείσδυσης - κάλυψης'!AB30,0)</f>
        <v>0</v>
      </c>
      <c r="R30" s="243">
        <f t="shared" si="6"/>
        <v>0</v>
      </c>
      <c r="S30" s="242">
        <f>IFERROR(Πελάτες!AB30/'Παραδοχές διείσδυσης - κάλυψης'!AF30,0)</f>
        <v>0</v>
      </c>
      <c r="T30" s="243">
        <f t="shared" si="7"/>
        <v>0</v>
      </c>
      <c r="U30" s="242">
        <f>IFERROR(Πελάτες!AE30/'Παραδοχές διείσδυσης - κάλυψης'!AJ30,0)</f>
        <v>0</v>
      </c>
      <c r="V30" s="243">
        <f t="shared" si="8"/>
        <v>0</v>
      </c>
      <c r="W30" s="242">
        <f>IFERROR(Πελάτες!AH30/'Παραδοχές διείσδυσης - κάλυψης'!AN30,0)</f>
        <v>0</v>
      </c>
      <c r="X30" s="243">
        <f t="shared" si="9"/>
        <v>0</v>
      </c>
      <c r="Y30" s="244">
        <f t="shared" si="10"/>
        <v>0</v>
      </c>
    </row>
    <row r="31" spans="2:25" outlineLevel="1" x14ac:dyDescent="0.35">
      <c r="B31" s="237" t="s">
        <v>94</v>
      </c>
      <c r="C31" s="64" t="s">
        <v>221</v>
      </c>
      <c r="D31" s="190">
        <f>IFERROR(Πελάτες!E31/'Παραδοχές διείσδυσης - κάλυψης'!D31,0)</f>
        <v>0</v>
      </c>
      <c r="E31" s="191">
        <f>IFERROR(Πελάτες!G31/'Παραδοχές διείσδυσης - κάλυψης'!H31,0)</f>
        <v>0</v>
      </c>
      <c r="F31" s="164">
        <f t="shared" si="1"/>
        <v>0</v>
      </c>
      <c r="G31" s="191">
        <f>IFERROR(Πελάτες!J31/'Παραδοχές διείσδυσης - κάλυψης'!L31,0)</f>
        <v>0</v>
      </c>
      <c r="H31" s="164">
        <f t="shared" si="2"/>
        <v>0</v>
      </c>
      <c r="I31" s="191">
        <f>IFERROR(Πελάτες!M31/'Παραδοχές διείσδυσης - κάλυψης'!P31,0)</f>
        <v>0</v>
      </c>
      <c r="J31" s="164">
        <f t="shared" si="3"/>
        <v>0</v>
      </c>
      <c r="K31" s="191">
        <f>IFERROR(Πελάτες!P31/'Παραδοχές διείσδυσης - κάλυψης'!T31,0)</f>
        <v>0</v>
      </c>
      <c r="L31" s="164">
        <f t="shared" si="4"/>
        <v>0</v>
      </c>
      <c r="M31" s="192">
        <f t="shared" si="0"/>
        <v>0</v>
      </c>
      <c r="O31" s="242">
        <f>IFERROR(Πελάτες!V31/'Παραδοχές διείσδυσης - κάλυψης'!X31,0)</f>
        <v>0</v>
      </c>
      <c r="P31" s="243">
        <f t="shared" si="5"/>
        <v>0</v>
      </c>
      <c r="Q31" s="242">
        <f>IFERROR(Πελάτες!Y31/'Παραδοχές διείσδυσης - κάλυψης'!AB31,0)</f>
        <v>0</v>
      </c>
      <c r="R31" s="243">
        <f t="shared" si="6"/>
        <v>0</v>
      </c>
      <c r="S31" s="242">
        <f>IFERROR(Πελάτες!AB31/'Παραδοχές διείσδυσης - κάλυψης'!AF31,0)</f>
        <v>0</v>
      </c>
      <c r="T31" s="243">
        <f t="shared" si="7"/>
        <v>0</v>
      </c>
      <c r="U31" s="242">
        <f>IFERROR(Πελάτες!AE31/'Παραδοχές διείσδυσης - κάλυψης'!AJ31,0)</f>
        <v>0</v>
      </c>
      <c r="V31" s="243">
        <f t="shared" si="8"/>
        <v>0</v>
      </c>
      <c r="W31" s="242">
        <f>IFERROR(Πελάτες!AH31/'Παραδοχές διείσδυσης - κάλυψης'!AN31,0)</f>
        <v>0</v>
      </c>
      <c r="X31" s="243">
        <f t="shared" si="9"/>
        <v>0</v>
      </c>
      <c r="Y31" s="244">
        <f t="shared" si="10"/>
        <v>0</v>
      </c>
    </row>
    <row r="32" spans="2:25" outlineLevel="1" x14ac:dyDescent="0.35">
      <c r="B32" s="237" t="s">
        <v>95</v>
      </c>
      <c r="C32" s="64" t="s">
        <v>221</v>
      </c>
      <c r="D32" s="190">
        <f>IFERROR(Πελάτες!E32/'Παραδοχές διείσδυσης - κάλυψης'!D32,0)</f>
        <v>0</v>
      </c>
      <c r="E32" s="191">
        <f>IFERROR(Πελάτες!G32/'Παραδοχές διείσδυσης - κάλυψης'!H32,0)</f>
        <v>0</v>
      </c>
      <c r="F32" s="164">
        <f t="shared" si="1"/>
        <v>0</v>
      </c>
      <c r="G32" s="191">
        <f>IFERROR(Πελάτες!J32/'Παραδοχές διείσδυσης - κάλυψης'!L32,0)</f>
        <v>0</v>
      </c>
      <c r="H32" s="164">
        <f t="shared" si="2"/>
        <v>0</v>
      </c>
      <c r="I32" s="191">
        <f>IFERROR(Πελάτες!M32/'Παραδοχές διείσδυσης - κάλυψης'!P32,0)</f>
        <v>0</v>
      </c>
      <c r="J32" s="164">
        <f t="shared" si="3"/>
        <v>0</v>
      </c>
      <c r="K32" s="191">
        <f>IFERROR(Πελάτες!P32/'Παραδοχές διείσδυσης - κάλυψης'!T32,0)</f>
        <v>0</v>
      </c>
      <c r="L32" s="164">
        <f t="shared" si="4"/>
        <v>0</v>
      </c>
      <c r="M32" s="192">
        <f t="shared" si="0"/>
        <v>0</v>
      </c>
      <c r="O32" s="242">
        <f>IFERROR(Πελάτες!V32/'Παραδοχές διείσδυσης - κάλυψης'!X32,0)</f>
        <v>0</v>
      </c>
      <c r="P32" s="243">
        <f t="shared" si="5"/>
        <v>0</v>
      </c>
      <c r="Q32" s="242">
        <f>IFERROR(Πελάτες!Y32/'Παραδοχές διείσδυσης - κάλυψης'!AB32,0)</f>
        <v>0</v>
      </c>
      <c r="R32" s="243">
        <f t="shared" si="6"/>
        <v>0</v>
      </c>
      <c r="S32" s="242">
        <f>IFERROR(Πελάτες!AB32/'Παραδοχές διείσδυσης - κάλυψης'!AF32,0)</f>
        <v>0</v>
      </c>
      <c r="T32" s="243">
        <f t="shared" si="7"/>
        <v>0</v>
      </c>
      <c r="U32" s="242">
        <f>IFERROR(Πελάτες!AE32/'Παραδοχές διείσδυσης - κάλυψης'!AJ32,0)</f>
        <v>0</v>
      </c>
      <c r="V32" s="243">
        <f t="shared" si="8"/>
        <v>0</v>
      </c>
      <c r="W32" s="242">
        <f>IFERROR(Πελάτες!AH32/'Παραδοχές διείσδυσης - κάλυψης'!AN32,0)</f>
        <v>0</v>
      </c>
      <c r="X32" s="243">
        <f t="shared" si="9"/>
        <v>0</v>
      </c>
      <c r="Y32" s="244">
        <f t="shared" si="10"/>
        <v>0</v>
      </c>
    </row>
    <row r="33" spans="2:33" outlineLevel="1" x14ac:dyDescent="0.35">
      <c r="B33" s="237" t="s">
        <v>96</v>
      </c>
      <c r="C33" s="64" t="s">
        <v>221</v>
      </c>
      <c r="D33" s="190">
        <f>IFERROR(Πελάτες!E33/'Παραδοχές διείσδυσης - κάλυψης'!D33,0)</f>
        <v>0</v>
      </c>
      <c r="E33" s="191">
        <f>IFERROR(Πελάτες!G33/'Παραδοχές διείσδυσης - κάλυψης'!H33,0)</f>
        <v>0</v>
      </c>
      <c r="F33" s="164">
        <f t="shared" si="1"/>
        <v>0</v>
      </c>
      <c r="G33" s="191">
        <f>IFERROR(Πελάτες!J33/'Παραδοχές διείσδυσης - κάλυψης'!L33,0)</f>
        <v>0</v>
      </c>
      <c r="H33" s="164">
        <f t="shared" si="2"/>
        <v>0</v>
      </c>
      <c r="I33" s="191">
        <f>IFERROR(Πελάτες!M33/'Παραδοχές διείσδυσης - κάλυψης'!P33,0)</f>
        <v>0</v>
      </c>
      <c r="J33" s="164">
        <f t="shared" si="3"/>
        <v>0</v>
      </c>
      <c r="K33" s="191">
        <f>IFERROR(Πελάτες!P33/'Παραδοχές διείσδυσης - κάλυψης'!T33,0)</f>
        <v>0</v>
      </c>
      <c r="L33" s="164">
        <f t="shared" si="4"/>
        <v>0</v>
      </c>
      <c r="M33" s="192">
        <f t="shared" si="0"/>
        <v>0</v>
      </c>
      <c r="O33" s="242">
        <f>IFERROR(Πελάτες!V33/'Παραδοχές διείσδυσης - κάλυψης'!X33,0)</f>
        <v>0</v>
      </c>
      <c r="P33" s="243">
        <f t="shared" si="5"/>
        <v>0</v>
      </c>
      <c r="Q33" s="242">
        <f>IFERROR(Πελάτες!Y33/'Παραδοχές διείσδυσης - κάλυψης'!AB33,0)</f>
        <v>0</v>
      </c>
      <c r="R33" s="243">
        <f t="shared" si="6"/>
        <v>0</v>
      </c>
      <c r="S33" s="242">
        <f>IFERROR(Πελάτες!AB33/'Παραδοχές διείσδυσης - κάλυψης'!AF33,0)</f>
        <v>0</v>
      </c>
      <c r="T33" s="243">
        <f t="shared" si="7"/>
        <v>0</v>
      </c>
      <c r="U33" s="242">
        <f>IFERROR(Πελάτες!AE33/'Παραδοχές διείσδυσης - κάλυψης'!AJ33,0)</f>
        <v>0</v>
      </c>
      <c r="V33" s="243">
        <f t="shared" si="8"/>
        <v>0</v>
      </c>
      <c r="W33" s="242">
        <f>IFERROR(Πελάτες!AH33/'Παραδοχές διείσδυσης - κάλυψης'!AN33,0)</f>
        <v>0</v>
      </c>
      <c r="X33" s="243">
        <f t="shared" si="9"/>
        <v>0</v>
      </c>
      <c r="Y33" s="244">
        <f t="shared" si="10"/>
        <v>0</v>
      </c>
    </row>
    <row r="34" spans="2:33" outlineLevel="1" x14ac:dyDescent="0.35">
      <c r="B34" s="236" t="s">
        <v>97</v>
      </c>
      <c r="C34" s="64" t="s">
        <v>221</v>
      </c>
      <c r="D34" s="190">
        <f>IFERROR(Πελάτες!E34/'Παραδοχές διείσδυσης - κάλυψης'!D34,0)</f>
        <v>0</v>
      </c>
      <c r="E34" s="191">
        <f>IFERROR(Πελάτες!G34/'Παραδοχές διείσδυσης - κάλυψης'!H34,0)</f>
        <v>0</v>
      </c>
      <c r="F34" s="164">
        <f t="shared" si="1"/>
        <v>0</v>
      </c>
      <c r="G34" s="191">
        <f>IFERROR(Πελάτες!J34/'Παραδοχές διείσδυσης - κάλυψης'!L34,0)</f>
        <v>0</v>
      </c>
      <c r="H34" s="164">
        <f t="shared" si="2"/>
        <v>0</v>
      </c>
      <c r="I34" s="191">
        <f>IFERROR(Πελάτες!M34/'Παραδοχές διείσδυσης - κάλυψης'!P34,0)</f>
        <v>0</v>
      </c>
      <c r="J34" s="164">
        <f t="shared" si="3"/>
        <v>0</v>
      </c>
      <c r="K34" s="191">
        <f>IFERROR(Πελάτες!P34/'Παραδοχές διείσδυσης - κάλυψης'!T34,0)</f>
        <v>0</v>
      </c>
      <c r="L34" s="164">
        <f t="shared" si="4"/>
        <v>0</v>
      </c>
      <c r="M34" s="192">
        <f t="shared" si="0"/>
        <v>0</v>
      </c>
      <c r="O34" s="242">
        <f>IFERROR(Πελάτες!V34/'Παραδοχές διείσδυσης - κάλυψης'!X34,0)</f>
        <v>0</v>
      </c>
      <c r="P34" s="243">
        <f t="shared" si="5"/>
        <v>0</v>
      </c>
      <c r="Q34" s="242">
        <f>IFERROR(Πελάτες!Y34/'Παραδοχές διείσδυσης - κάλυψης'!AB34,0)</f>
        <v>0</v>
      </c>
      <c r="R34" s="243">
        <f t="shared" si="6"/>
        <v>0</v>
      </c>
      <c r="S34" s="242">
        <f>IFERROR(Πελάτες!AB34/'Παραδοχές διείσδυσης - κάλυψης'!AF34,0)</f>
        <v>0</v>
      </c>
      <c r="T34" s="243">
        <f t="shared" si="7"/>
        <v>0</v>
      </c>
      <c r="U34" s="242">
        <f>IFERROR(Πελάτες!AE34/'Παραδοχές διείσδυσης - κάλυψης'!AJ34,0)</f>
        <v>0</v>
      </c>
      <c r="V34" s="243">
        <f t="shared" si="8"/>
        <v>0</v>
      </c>
      <c r="W34" s="242">
        <f>IFERROR(Πελάτες!AH34/'Παραδοχές διείσδυσης - κάλυψης'!AN34,0)</f>
        <v>0</v>
      </c>
      <c r="X34" s="243">
        <f t="shared" si="9"/>
        <v>0</v>
      </c>
      <c r="Y34" s="244">
        <f t="shared" si="10"/>
        <v>0</v>
      </c>
    </row>
    <row r="35" spans="2:33" outlineLevel="1" x14ac:dyDescent="0.35">
      <c r="B35" s="237" t="s">
        <v>98</v>
      </c>
      <c r="C35" s="64" t="s">
        <v>221</v>
      </c>
      <c r="D35" s="190">
        <f>IFERROR(Πελάτες!E35/'Παραδοχές διείσδυσης - κάλυψης'!D35,0)</f>
        <v>0</v>
      </c>
      <c r="E35" s="191">
        <f>IFERROR(Πελάτες!G35/'Παραδοχές διείσδυσης - κάλυψης'!H35,0)</f>
        <v>0</v>
      </c>
      <c r="F35" s="164">
        <f t="shared" si="1"/>
        <v>0</v>
      </c>
      <c r="G35" s="191">
        <f>IFERROR(Πελάτες!J35/'Παραδοχές διείσδυσης - κάλυψης'!L35,0)</f>
        <v>0</v>
      </c>
      <c r="H35" s="164">
        <f t="shared" si="2"/>
        <v>0</v>
      </c>
      <c r="I35" s="191">
        <f>IFERROR(Πελάτες!M35/'Παραδοχές διείσδυσης - κάλυψης'!P35,0)</f>
        <v>0</v>
      </c>
      <c r="J35" s="164">
        <f t="shared" si="3"/>
        <v>0</v>
      </c>
      <c r="K35" s="191">
        <f>IFERROR(Πελάτες!P35/'Παραδοχές διείσδυσης - κάλυψης'!T35,0)</f>
        <v>0</v>
      </c>
      <c r="L35" s="164">
        <f t="shared" si="4"/>
        <v>0</v>
      </c>
      <c r="M35" s="192">
        <f t="shared" si="0"/>
        <v>0</v>
      </c>
      <c r="O35" s="242">
        <f>IFERROR(Πελάτες!V35/'Παραδοχές διείσδυσης - κάλυψης'!X35,0)</f>
        <v>6.7729083665338641E-2</v>
      </c>
      <c r="P35" s="243">
        <f t="shared" si="5"/>
        <v>0</v>
      </c>
      <c r="Q35" s="242">
        <f>IFERROR(Πελάτες!Y35/'Παραδοχές διείσδυσης - κάλυψης'!AB35,0)</f>
        <v>0.27982162764771462</v>
      </c>
      <c r="R35" s="243">
        <f t="shared" si="6"/>
        <v>3.1314840317397867</v>
      </c>
      <c r="S35" s="242">
        <f>IFERROR(Πελάτες!AB35/'Παραδοχές διείσδυσης - κάλυψης'!AF35,0)</f>
        <v>0.5211817168338907</v>
      </c>
      <c r="T35" s="243">
        <f t="shared" si="7"/>
        <v>0.86254980079681243</v>
      </c>
      <c r="U35" s="242">
        <f>IFERROR(Πελάτες!AE35/'Παραδοχές διείσδυσης - κάλυψης'!AJ35,0)</f>
        <v>0.56243032329988851</v>
      </c>
      <c r="V35" s="243">
        <f t="shared" si="8"/>
        <v>7.9144385026738068E-2</v>
      </c>
      <c r="W35" s="242">
        <f>IFERROR(Πελάτες!AH35/'Παραδοχές διείσδυσης - κάλυψης'!AN35,0)</f>
        <v>0.58231140839836493</v>
      </c>
      <c r="X35" s="243">
        <f t="shared" si="9"/>
        <v>3.5348529897588389E-2</v>
      </c>
      <c r="Y35" s="244">
        <f t="shared" si="10"/>
        <v>0.71235980425775502</v>
      </c>
    </row>
    <row r="36" spans="2:33" ht="15" customHeight="1" outlineLevel="1" x14ac:dyDescent="0.35">
      <c r="B36" s="50" t="s">
        <v>138</v>
      </c>
      <c r="C36" s="47" t="s">
        <v>221</v>
      </c>
      <c r="D36" s="190">
        <f>IFERROR(Πελάτες!E36/'Παραδοχές διείσδυσης - κάλυψης'!D36,0)</f>
        <v>0</v>
      </c>
      <c r="E36" s="191">
        <f>IFERROR(Πελάτες!G36/'Παραδοχές διείσδυσης - κάλυψης'!H36,0)</f>
        <v>0</v>
      </c>
      <c r="F36" s="164">
        <f t="shared" ref="F36" si="11">IFERROR((E36-D36)/D36,0)</f>
        <v>0</v>
      </c>
      <c r="G36" s="191">
        <f>IFERROR(Πελάτες!J36/'Παραδοχές διείσδυσης - κάλυψης'!L36,0)</f>
        <v>0</v>
      </c>
      <c r="H36" s="164">
        <f t="shared" ref="H36:L36" si="12">IFERROR((G36-E36)/E36,0)</f>
        <v>0</v>
      </c>
      <c r="I36" s="191">
        <f>IFERROR(Πελάτες!M36/'Παραδοχές διείσδυσης - κάλυψης'!P36,0)</f>
        <v>0</v>
      </c>
      <c r="J36" s="164">
        <f t="shared" si="12"/>
        <v>0</v>
      </c>
      <c r="K36" s="191">
        <f>IFERROR(Πελάτες!P36/'Παραδοχές διείσδυσης - κάλυψης'!T36,0)</f>
        <v>0</v>
      </c>
      <c r="L36" s="164">
        <f t="shared" si="12"/>
        <v>0</v>
      </c>
      <c r="M36" s="192">
        <f>IFERROR((K36/D36)^(1/4)-1,0)</f>
        <v>0</v>
      </c>
      <c r="O36" s="242">
        <f>IFERROR(Πελάτες!V36/'Παραδοχές διείσδυσης - κάλυψης'!X36,0)</f>
        <v>0.17985662573639008</v>
      </c>
      <c r="P36" s="243">
        <f t="shared" ref="P36" si="13">IFERROR((O36-K36)/K36,0)</f>
        <v>0</v>
      </c>
      <c r="Q36" s="242">
        <f>IFERROR(Πελάτες!Y36/'Παραδοχές διείσδυσης - κάλυψης'!AB36,0)</f>
        <v>0.25670463448442116</v>
      </c>
      <c r="R36" s="243">
        <f t="shared" ref="R36:X36" si="14">IFERROR((Q36-O36)/O36,0)</f>
        <v>0.42727371556867005</v>
      </c>
      <c r="S36" s="242">
        <f>IFERROR(Πελάτες!AB36/'Παραδοχές διείσδυσης - κάλυψης'!AF36,0)</f>
        <v>0.37358113274128096</v>
      </c>
      <c r="T36" s="243">
        <f t="shared" si="14"/>
        <v>0.45529562990399686</v>
      </c>
      <c r="U36" s="242">
        <f>IFERROR(Πελάτες!AE36/'Παραδοχές διείσδυσης - κάλυψης'!AJ36,0)</f>
        <v>0.41326992092901116</v>
      </c>
      <c r="V36" s="243">
        <f t="shared" si="14"/>
        <v>0.106238738280223</v>
      </c>
      <c r="W36" s="242">
        <f>IFERROR(Πελάτες!AH36/'Παραδοχές διείσδυσης - κάλυψης'!AN36,0)</f>
        <v>0.41576962255320321</v>
      </c>
      <c r="X36" s="243">
        <f t="shared" si="14"/>
        <v>6.0485931774875885E-3</v>
      </c>
      <c r="Y36" s="244">
        <f t="shared" ref="Y36" si="15">IFERROR((W36/O36)^(1/4)-1,0)</f>
        <v>0.23305252950319533</v>
      </c>
    </row>
    <row r="37" spans="2:33" ht="15" customHeight="1" x14ac:dyDescent="0.35">
      <c r="K37" s="55"/>
    </row>
    <row r="38" spans="2:33" ht="15" customHeight="1" x14ac:dyDescent="0.35">
      <c r="K38" s="55"/>
    </row>
    <row r="39" spans="2:33" ht="15.5" x14ac:dyDescent="0.35">
      <c r="B39" s="296" t="s">
        <v>35</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row>
    <row r="40" spans="2:33" ht="5.5" customHeight="1" outlineLevel="1" x14ac:dyDescent="0.3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2:33" ht="14.25" customHeight="1" outlineLevel="1" x14ac:dyDescent="0.35">
      <c r="B41" s="322"/>
      <c r="C41" s="343" t="s">
        <v>105</v>
      </c>
      <c r="D41" s="312" t="s">
        <v>131</v>
      </c>
      <c r="E41" s="314"/>
      <c r="F41" s="314"/>
      <c r="G41" s="314"/>
      <c r="H41" s="314"/>
      <c r="I41" s="314"/>
      <c r="J41" s="314"/>
      <c r="K41" s="314"/>
      <c r="L41" s="313"/>
      <c r="M41" s="369" t="str">
        <f>"Ετήσιος ρυθμός ανάπτυξης (CAGR) "&amp;($C$3-5)&amp;" - "&amp;(($C$3-1))</f>
        <v>Ετήσιος ρυθμός ανάπτυξης (CAGR) 2019 - 2023</v>
      </c>
      <c r="N41" s="104"/>
      <c r="O41" s="366" t="s">
        <v>132</v>
      </c>
      <c r="P41" s="367"/>
      <c r="Q41" s="367"/>
      <c r="R41" s="367"/>
      <c r="S41" s="367"/>
      <c r="T41" s="367"/>
      <c r="U41" s="367"/>
      <c r="V41" s="367"/>
      <c r="W41" s="367"/>
      <c r="X41" s="368"/>
      <c r="Y41" s="369" t="str">
        <f>"Ετήσιος ρυθμός ανάπτυξης (CAGR) "&amp;$C$3&amp;" - "&amp;$E$3</f>
        <v>Ετήσιος ρυθμός ανάπτυξης (CAGR) 2024 - 2028</v>
      </c>
    </row>
    <row r="42" spans="2:33" ht="15.75" customHeight="1" outlineLevel="1" x14ac:dyDescent="0.35">
      <c r="B42" s="323"/>
      <c r="C42" s="344"/>
      <c r="D42" s="68">
        <f>$C$3-5</f>
        <v>2019</v>
      </c>
      <c r="E42" s="312">
        <f>$C$3-4</f>
        <v>2020</v>
      </c>
      <c r="F42" s="313"/>
      <c r="G42" s="312">
        <f>$C$3-3</f>
        <v>2021</v>
      </c>
      <c r="H42" s="313"/>
      <c r="I42" s="312">
        <f>$C$3+-2</f>
        <v>2022</v>
      </c>
      <c r="J42" s="313"/>
      <c r="K42" s="312">
        <f>$C$3-1</f>
        <v>2023</v>
      </c>
      <c r="L42" s="313"/>
      <c r="M42" s="370"/>
      <c r="N42" s="104"/>
      <c r="O42" s="312">
        <f>$C$3</f>
        <v>2024</v>
      </c>
      <c r="P42" s="313"/>
      <c r="Q42" s="312">
        <f>$C$3+1</f>
        <v>2025</v>
      </c>
      <c r="R42" s="313"/>
      <c r="S42" s="312">
        <f>$C$3+2</f>
        <v>2026</v>
      </c>
      <c r="T42" s="313"/>
      <c r="U42" s="312">
        <f>$C$3+3</f>
        <v>2027</v>
      </c>
      <c r="V42" s="313"/>
      <c r="W42" s="312">
        <f>$C$3+4</f>
        <v>2028</v>
      </c>
      <c r="X42" s="313"/>
      <c r="Y42" s="370"/>
    </row>
    <row r="43" spans="2:33" ht="15" customHeight="1" outlineLevel="1" x14ac:dyDescent="0.35">
      <c r="B43" s="324"/>
      <c r="C43" s="345"/>
      <c r="D43" s="68" t="s">
        <v>220</v>
      </c>
      <c r="E43" s="68" t="s">
        <v>220</v>
      </c>
      <c r="F43" s="67" t="s">
        <v>135</v>
      </c>
      <c r="G43" s="68" t="s">
        <v>220</v>
      </c>
      <c r="H43" s="67" t="s">
        <v>135</v>
      </c>
      <c r="I43" s="68" t="s">
        <v>220</v>
      </c>
      <c r="J43" s="67" t="s">
        <v>135</v>
      </c>
      <c r="K43" s="68" t="s">
        <v>220</v>
      </c>
      <c r="L43" s="67" t="s">
        <v>135</v>
      </c>
      <c r="M43" s="371"/>
      <c r="O43" s="68" t="s">
        <v>220</v>
      </c>
      <c r="P43" s="67" t="s">
        <v>135</v>
      </c>
      <c r="Q43" s="68" t="s">
        <v>220</v>
      </c>
      <c r="R43" s="67" t="s">
        <v>135</v>
      </c>
      <c r="S43" s="68" t="s">
        <v>220</v>
      </c>
      <c r="T43" s="67" t="s">
        <v>135</v>
      </c>
      <c r="U43" s="68" t="s">
        <v>220</v>
      </c>
      <c r="V43" s="67" t="s">
        <v>135</v>
      </c>
      <c r="W43" s="68" t="s">
        <v>220</v>
      </c>
      <c r="X43" s="67" t="s">
        <v>135</v>
      </c>
      <c r="Y43" s="371"/>
    </row>
    <row r="44" spans="2:33" outlineLevel="1" x14ac:dyDescent="0.35">
      <c r="B44" s="236" t="s">
        <v>75</v>
      </c>
      <c r="C44" s="64" t="s">
        <v>221</v>
      </c>
      <c r="D44" s="190">
        <f>IFERROR('Ανάπτυξη δικτύου'!E44/'Παραδοχές διείσδυσης - κάλυψης'!D100,0)</f>
        <v>0</v>
      </c>
      <c r="E44" s="191">
        <f>IFERROR('Ανάπτυξη δικτύου'!G44/'Παραδοχές διείσδυσης - κάλυψης'!E100,0)</f>
        <v>0</v>
      </c>
      <c r="F44" s="164">
        <f>IFERROR((E44-D44)/D44,0)</f>
        <v>0</v>
      </c>
      <c r="G44" s="191">
        <f>IFERROR('Ανάπτυξη δικτύου'!J44/'Παραδοχές διείσδυσης - κάλυψης'!F100,0)</f>
        <v>0</v>
      </c>
      <c r="H44" s="164">
        <f>IFERROR((G44-E44)/E44,0)</f>
        <v>0</v>
      </c>
      <c r="I44" s="191">
        <f>IFERROR('Ανάπτυξη δικτύου'!M44/'Παραδοχές διείσδυσης - κάλυψης'!G100,0)</f>
        <v>0</v>
      </c>
      <c r="J44" s="164">
        <f>IFERROR((I44-G44)/G44,0)</f>
        <v>0</v>
      </c>
      <c r="K44" s="191">
        <f>IFERROR('Ανάπτυξη δικτύου'!P44/'Παραδοχές διείσδυσης - κάλυψης'!I100,0)</f>
        <v>0</v>
      </c>
      <c r="L44" s="164">
        <f>IFERROR((K44-I44)/I44,0)</f>
        <v>0</v>
      </c>
      <c r="M44" s="192">
        <f>IFERROR((K44/D44)^(1/4)-1,0)</f>
        <v>0</v>
      </c>
      <c r="O44" s="191">
        <f>IFERROR('Ανάπτυξη δικτύου'!V44/'Παραδοχές διείσδυσης - κάλυψης'!J100,0)</f>
        <v>0</v>
      </c>
      <c r="P44" s="164">
        <f>IFERROR((O44-K44)/K44,0)</f>
        <v>0</v>
      </c>
      <c r="Q44" s="191">
        <f>IFERROR('Ανάπτυξη δικτύου'!Y44/'Παραδοχές διείσδυσης - κάλυψης'!K100,0)</f>
        <v>0</v>
      </c>
      <c r="R44" s="164">
        <f>IFERROR((Q44-O44)/O44,0)</f>
        <v>0</v>
      </c>
      <c r="S44" s="191">
        <f>IFERROR('Ανάπτυξη δικτύου'!AB44/'Παραδοχές διείσδυσης - κάλυψης'!L100,0)</f>
        <v>0</v>
      </c>
      <c r="T44" s="164">
        <f>IFERROR((S44-Q44)/Q44,0)</f>
        <v>0</v>
      </c>
      <c r="U44" s="191">
        <f>IFERROR('Ανάπτυξη δικτύου'!AE44/'Παραδοχές διείσδυσης - κάλυψης'!M100,0)</f>
        <v>0</v>
      </c>
      <c r="V44" s="164">
        <f>IFERROR((U44-S44)/S44,0)</f>
        <v>0</v>
      </c>
      <c r="W44" s="191">
        <f>IFERROR('Ανάπτυξη δικτύου'!AH44/'Παραδοχές διείσδυσης - κάλυψης'!N100,0)</f>
        <v>0</v>
      </c>
      <c r="X44" s="164">
        <f>IFERROR((W44-U44)/U44,0)</f>
        <v>0</v>
      </c>
      <c r="Y44" s="192">
        <f>IFERROR((W44/O44)^(1/4)-1,0)</f>
        <v>0</v>
      </c>
    </row>
    <row r="45" spans="2:33" outlineLevel="1" x14ac:dyDescent="0.35">
      <c r="B45" s="237" t="s">
        <v>76</v>
      </c>
      <c r="C45" s="64" t="s">
        <v>221</v>
      </c>
      <c r="D45" s="190">
        <f>IFERROR('Ανάπτυξη δικτύου'!E45/'Παραδοχές διείσδυσης - κάλυψης'!D101,0)</f>
        <v>0</v>
      </c>
      <c r="E45" s="191">
        <f>IFERROR('Ανάπτυξη δικτύου'!G45/'Παραδοχές διείσδυσης - κάλυψης'!E101,0)</f>
        <v>0</v>
      </c>
      <c r="F45" s="164">
        <f t="shared" ref="F45:F65" si="16">IFERROR((E45-D45)/D45,0)</f>
        <v>0</v>
      </c>
      <c r="G45" s="191">
        <f>IFERROR('Ανάπτυξη δικτύου'!J45/'Παραδοχές διείσδυσης - κάλυψης'!F101,0)</f>
        <v>0</v>
      </c>
      <c r="H45" s="164">
        <f t="shared" ref="H45:H65" si="17">IFERROR((G45-E45)/E45,0)</f>
        <v>0</v>
      </c>
      <c r="I45" s="191">
        <f>IFERROR('Ανάπτυξη δικτύου'!M45/'Παραδοχές διείσδυσης - κάλυψης'!G101,0)</f>
        <v>0</v>
      </c>
      <c r="J45" s="164">
        <f t="shared" ref="J45:J65" si="18">IFERROR((I45-G45)/G45,0)</f>
        <v>0</v>
      </c>
      <c r="K45" s="191">
        <f>IFERROR('Ανάπτυξη δικτύου'!P45/'Παραδοχές διείσδυσης - κάλυψης'!I101,0)</f>
        <v>0</v>
      </c>
      <c r="L45" s="164">
        <f t="shared" ref="L45:L65" si="19">IFERROR((K45-I45)/I45,0)</f>
        <v>0</v>
      </c>
      <c r="M45" s="192">
        <f t="shared" ref="M45:M65" si="20">IFERROR((K45/D45)^(1/4)-1,0)</f>
        <v>0</v>
      </c>
      <c r="O45" s="191">
        <f>IFERROR('Ανάπτυξη δικτύου'!V45/'Παραδοχές διείσδυσης - κάλυψης'!J101,0)</f>
        <v>0.50696987951807226</v>
      </c>
      <c r="P45" s="164">
        <f t="shared" ref="P45:P65" si="21">IFERROR((O45-K45)/K45,0)</f>
        <v>0</v>
      </c>
      <c r="Q45" s="191">
        <f>IFERROR('Ανάπτυξη δικτύου'!Y45/'Παραδοχές διείσδυσης - κάλυψης'!K101,0)</f>
        <v>0.69974096385542173</v>
      </c>
      <c r="R45" s="164">
        <f t="shared" ref="R45:R65" si="22">IFERROR((Q45-O45)/O45,0)</f>
        <v>0.3802416911249214</v>
      </c>
      <c r="S45" s="191">
        <f>IFERROR('Ανάπτυξη δικτύου'!AB45/'Παραδοχές διείσδυσης - κάλυψης'!L101,0)</f>
        <v>0.74793373493975901</v>
      </c>
      <c r="T45" s="164">
        <f t="shared" ref="T45:T65" si="23">IFERROR((S45-Q45)/Q45,0)</f>
        <v>6.8872302142789402E-2</v>
      </c>
      <c r="U45" s="191">
        <f>IFERROR('Ανάπτυξη δικτύου'!AE45/'Παραδοχές διείσδυσης - κάλυψης'!M101,0)</f>
        <v>0.76359638554216869</v>
      </c>
      <c r="V45" s="164">
        <f t="shared" ref="V45:V65" si="24">IFERROR((U45-S45)/S45,0)</f>
        <v>2.0941227639198808E-2</v>
      </c>
      <c r="W45" s="191">
        <f>IFERROR('Ανάπτυξη δικτύου'!AH45/'Παραδοχές διείσδυσης - κάλυψης'!N101,0)</f>
        <v>0.884078313253012</v>
      </c>
      <c r="X45" s="164">
        <f t="shared" ref="X45:X65" si="25">IFERROR((W45-U45)/U45,0)</f>
        <v>0.15778221321110464</v>
      </c>
      <c r="Y45" s="192">
        <f t="shared" ref="Y45:Y65" si="26">IFERROR((W45/O45)^(1/4)-1,0)</f>
        <v>0.14915112076065706</v>
      </c>
    </row>
    <row r="46" spans="2:33" outlineLevel="1" x14ac:dyDescent="0.35">
      <c r="B46" s="237" t="s">
        <v>77</v>
      </c>
      <c r="C46" s="64" t="s">
        <v>221</v>
      </c>
      <c r="D46" s="190">
        <f>IFERROR('Ανάπτυξη δικτύου'!E46/'Παραδοχές διείσδυσης - κάλυψης'!D102,0)</f>
        <v>0</v>
      </c>
      <c r="E46" s="191">
        <f>IFERROR('Ανάπτυξη δικτύου'!G46/'Παραδοχές διείσδυσης - κάλυψης'!E102,0)</f>
        <v>0</v>
      </c>
      <c r="F46" s="164">
        <f t="shared" si="16"/>
        <v>0</v>
      </c>
      <c r="G46" s="191">
        <f>IFERROR('Ανάπτυξη δικτύου'!J46/'Παραδοχές διείσδυσης - κάλυψης'!F102,0)</f>
        <v>0</v>
      </c>
      <c r="H46" s="164">
        <f t="shared" si="17"/>
        <v>0</v>
      </c>
      <c r="I46" s="191">
        <f>IFERROR('Ανάπτυξη δικτύου'!M46/'Παραδοχές διείσδυσης - κάλυψης'!G102,0)</f>
        <v>0</v>
      </c>
      <c r="J46" s="164">
        <f t="shared" si="18"/>
        <v>0</v>
      </c>
      <c r="K46" s="191">
        <f>IFERROR('Ανάπτυξη δικτύου'!P46/'Παραδοχές διείσδυσης - κάλυψης'!I102,0)</f>
        <v>0</v>
      </c>
      <c r="L46" s="164">
        <f t="shared" si="19"/>
        <v>0</v>
      </c>
      <c r="M46" s="192">
        <f t="shared" si="20"/>
        <v>0</v>
      </c>
      <c r="O46" s="191">
        <f>IFERROR('Ανάπτυξη δικτύου'!V46/'Παραδοχές διείσδυσης - κάλυψης'!J102,0)</f>
        <v>0</v>
      </c>
      <c r="P46" s="164">
        <f t="shared" si="21"/>
        <v>0</v>
      </c>
      <c r="Q46" s="191">
        <f>IFERROR('Ανάπτυξη δικτύου'!Y46/'Παραδοχές διείσδυσης - κάλυψης'!K102,0)</f>
        <v>0</v>
      </c>
      <c r="R46" s="164">
        <f t="shared" si="22"/>
        <v>0</v>
      </c>
      <c r="S46" s="191">
        <f>IFERROR('Ανάπτυξη δικτύου'!AB46/'Παραδοχές διείσδυσης - κάλυψης'!L102,0)</f>
        <v>0</v>
      </c>
      <c r="T46" s="164">
        <f t="shared" si="23"/>
        <v>0</v>
      </c>
      <c r="U46" s="191">
        <f>IFERROR('Ανάπτυξη δικτύου'!AE46/'Παραδοχές διείσδυσης - κάλυψης'!M102,0)</f>
        <v>0</v>
      </c>
      <c r="V46" s="164">
        <f t="shared" si="24"/>
        <v>0</v>
      </c>
      <c r="W46" s="191">
        <f>IFERROR('Ανάπτυξη δικτύου'!AH46/'Παραδοχές διείσδυσης - κάλυψης'!N102,0)</f>
        <v>0</v>
      </c>
      <c r="X46" s="164">
        <f t="shared" si="25"/>
        <v>0</v>
      </c>
      <c r="Y46" s="192">
        <f t="shared" si="26"/>
        <v>0</v>
      </c>
    </row>
    <row r="47" spans="2:33" outlineLevel="1" x14ac:dyDescent="0.35">
      <c r="B47" s="237" t="s">
        <v>78</v>
      </c>
      <c r="C47" s="64" t="s">
        <v>221</v>
      </c>
      <c r="D47" s="190">
        <f>IFERROR('Ανάπτυξη δικτύου'!E47/'Παραδοχές διείσδυσης - κάλυψης'!D103,0)</f>
        <v>0</v>
      </c>
      <c r="E47" s="191">
        <f>IFERROR('Ανάπτυξη δικτύου'!G47/'Παραδοχές διείσδυσης - κάλυψης'!E103,0)</f>
        <v>0</v>
      </c>
      <c r="F47" s="164">
        <f t="shared" si="16"/>
        <v>0</v>
      </c>
      <c r="G47" s="191">
        <f>IFERROR('Ανάπτυξη δικτύου'!J47/'Παραδοχές διείσδυσης - κάλυψης'!F103,0)</f>
        <v>0</v>
      </c>
      <c r="H47" s="164">
        <f t="shared" si="17"/>
        <v>0</v>
      </c>
      <c r="I47" s="191">
        <f>IFERROR('Ανάπτυξη δικτύου'!M47/'Παραδοχές διείσδυσης - κάλυψης'!G103,0)</f>
        <v>0</v>
      </c>
      <c r="J47" s="164">
        <f t="shared" si="18"/>
        <v>0</v>
      </c>
      <c r="K47" s="191">
        <f>IFERROR('Ανάπτυξη δικτύου'!P47/'Παραδοχές διείσδυσης - κάλυψης'!I103,0)</f>
        <v>0</v>
      </c>
      <c r="L47" s="164">
        <f t="shared" si="19"/>
        <v>0</v>
      </c>
      <c r="M47" s="192">
        <f t="shared" si="20"/>
        <v>0</v>
      </c>
      <c r="O47" s="191">
        <f>IFERROR('Ανάπτυξη δικτύου'!V47/'Παραδοχές διείσδυσης - κάλυψης'!J103,0)</f>
        <v>0</v>
      </c>
      <c r="P47" s="164">
        <f t="shared" si="21"/>
        <v>0</v>
      </c>
      <c r="Q47" s="191">
        <f>IFERROR('Ανάπτυξη δικτύου'!Y47/'Παραδοχές διείσδυσης - κάλυψης'!K103,0)</f>
        <v>0</v>
      </c>
      <c r="R47" s="164">
        <f t="shared" si="22"/>
        <v>0</v>
      </c>
      <c r="S47" s="191">
        <f>IFERROR('Ανάπτυξη δικτύου'!AB47/'Παραδοχές διείσδυσης - κάλυψης'!L103,0)</f>
        <v>0</v>
      </c>
      <c r="T47" s="164">
        <f t="shared" si="23"/>
        <v>0</v>
      </c>
      <c r="U47" s="191">
        <f>IFERROR('Ανάπτυξη δικτύου'!AE47/'Παραδοχές διείσδυσης - κάλυψης'!M103,0)</f>
        <v>0</v>
      </c>
      <c r="V47" s="164">
        <f t="shared" si="24"/>
        <v>0</v>
      </c>
      <c r="W47" s="191">
        <f>IFERROR('Ανάπτυξη δικτύου'!AH47/'Παραδοχές διείσδυσης - κάλυψης'!N103,0)</f>
        <v>0</v>
      </c>
      <c r="X47" s="164">
        <f t="shared" si="25"/>
        <v>0</v>
      </c>
      <c r="Y47" s="192">
        <f t="shared" si="26"/>
        <v>0</v>
      </c>
    </row>
    <row r="48" spans="2:33" outlineLevel="1" x14ac:dyDescent="0.35">
      <c r="B48" s="236" t="s">
        <v>80</v>
      </c>
      <c r="C48" s="64" t="s">
        <v>221</v>
      </c>
      <c r="D48" s="190">
        <f>IFERROR('Ανάπτυξη δικτύου'!E48/'Παραδοχές διείσδυσης - κάλυψης'!D104,0)</f>
        <v>0</v>
      </c>
      <c r="E48" s="191">
        <f>IFERROR('Ανάπτυξη δικτύου'!G48/'Παραδοχές διείσδυσης - κάλυψης'!E104,0)</f>
        <v>0</v>
      </c>
      <c r="F48" s="164">
        <f t="shared" si="16"/>
        <v>0</v>
      </c>
      <c r="G48" s="191">
        <f>IFERROR('Ανάπτυξη δικτύου'!J48/'Παραδοχές διείσδυσης - κάλυψης'!F104,0)</f>
        <v>0</v>
      </c>
      <c r="H48" s="164">
        <f t="shared" si="17"/>
        <v>0</v>
      </c>
      <c r="I48" s="191">
        <f>IFERROR('Ανάπτυξη δικτύου'!M48/'Παραδοχές διείσδυσης - κάλυψης'!G104,0)</f>
        <v>0</v>
      </c>
      <c r="J48" s="164">
        <f t="shared" si="18"/>
        <v>0</v>
      </c>
      <c r="K48" s="191">
        <f>IFERROR('Ανάπτυξη δικτύου'!P48/'Παραδοχές διείσδυσης - κάλυψης'!I104,0)</f>
        <v>0</v>
      </c>
      <c r="L48" s="164">
        <f t="shared" si="19"/>
        <v>0</v>
      </c>
      <c r="M48" s="192">
        <f t="shared" si="20"/>
        <v>0</v>
      </c>
      <c r="O48" s="191">
        <f>IFERROR('Ανάπτυξη δικτύου'!V48/'Παραδοχές διείσδυσης - κάλυψης'!J104,0)</f>
        <v>0</v>
      </c>
      <c r="P48" s="164">
        <f t="shared" si="21"/>
        <v>0</v>
      </c>
      <c r="Q48" s="191">
        <f>IFERROR('Ανάπτυξη δικτύου'!Y48/'Παραδοχές διείσδυσης - κάλυψης'!K104,0)</f>
        <v>0</v>
      </c>
      <c r="R48" s="164">
        <f t="shared" si="22"/>
        <v>0</v>
      </c>
      <c r="S48" s="191">
        <f>IFERROR('Ανάπτυξη δικτύου'!AB48/'Παραδοχές διείσδυσης - κάλυψης'!L104,0)</f>
        <v>0</v>
      </c>
      <c r="T48" s="164">
        <f t="shared" si="23"/>
        <v>0</v>
      </c>
      <c r="U48" s="191">
        <f>IFERROR('Ανάπτυξη δικτύου'!AE48/'Παραδοχές διείσδυσης - κάλυψης'!M104,0)</f>
        <v>0</v>
      </c>
      <c r="V48" s="164">
        <f t="shared" si="24"/>
        <v>0</v>
      </c>
      <c r="W48" s="191">
        <f>IFERROR('Ανάπτυξη δικτύου'!AH48/'Παραδοχές διείσδυσης - κάλυψης'!N104,0)</f>
        <v>0</v>
      </c>
      <c r="X48" s="164">
        <f t="shared" si="25"/>
        <v>0</v>
      </c>
      <c r="Y48" s="192">
        <f t="shared" si="26"/>
        <v>0</v>
      </c>
    </row>
    <row r="49" spans="2:25" outlineLevel="1" x14ac:dyDescent="0.35">
      <c r="B49" s="237" t="s">
        <v>81</v>
      </c>
      <c r="C49" s="64" t="s">
        <v>221</v>
      </c>
      <c r="D49" s="190">
        <f>IFERROR('Ανάπτυξη δικτύου'!E49/'Παραδοχές διείσδυσης - κάλυψης'!D105,0)</f>
        <v>0</v>
      </c>
      <c r="E49" s="191">
        <f>IFERROR('Ανάπτυξη δικτύου'!G49/'Παραδοχές διείσδυσης - κάλυψης'!E105,0)</f>
        <v>0</v>
      </c>
      <c r="F49" s="164">
        <f t="shared" si="16"/>
        <v>0</v>
      </c>
      <c r="G49" s="191">
        <f>IFERROR('Ανάπτυξη δικτύου'!J49/'Παραδοχές διείσδυσης - κάλυψης'!F105,0)</f>
        <v>0</v>
      </c>
      <c r="H49" s="164">
        <f t="shared" si="17"/>
        <v>0</v>
      </c>
      <c r="I49" s="191">
        <f>IFERROR('Ανάπτυξη δικτύου'!M49/'Παραδοχές διείσδυσης - κάλυψης'!G105,0)</f>
        <v>0</v>
      </c>
      <c r="J49" s="164">
        <f t="shared" si="18"/>
        <v>0</v>
      </c>
      <c r="K49" s="191">
        <f>IFERROR('Ανάπτυξη δικτύου'!P49/'Παραδοχές διείσδυσης - κάλυψης'!I105,0)</f>
        <v>0</v>
      </c>
      <c r="L49" s="164">
        <f t="shared" si="19"/>
        <v>0</v>
      </c>
      <c r="M49" s="192">
        <f t="shared" si="20"/>
        <v>0</v>
      </c>
      <c r="O49" s="191">
        <f>IFERROR('Ανάπτυξη δικτύου'!V49/'Παραδοχές διείσδυσης - κάλυψης'!J105,0)</f>
        <v>0.61443269230769226</v>
      </c>
      <c r="P49" s="164">
        <f t="shared" si="21"/>
        <v>0</v>
      </c>
      <c r="Q49" s="191">
        <f>IFERROR('Ανάπτυξη δικτύου'!Y49/'Παραδοχές διείσδυσης - κάλυψης'!K105,0)</f>
        <v>0.72981730769230768</v>
      </c>
      <c r="R49" s="164">
        <f t="shared" si="22"/>
        <v>0.18779048841176202</v>
      </c>
      <c r="S49" s="191">
        <f>IFERROR('Ανάπτυξη δικτύου'!AB49/'Παραδοχές διείσδυσης - κάλυψης'!L105,0)</f>
        <v>0.72981730769230768</v>
      </c>
      <c r="T49" s="164">
        <f t="shared" si="23"/>
        <v>0</v>
      </c>
      <c r="U49" s="191">
        <f>IFERROR('Ανάπτυξη δικτύου'!AE49/'Παραδοχές διείσδυσης - κάλυψης'!M105,0)</f>
        <v>0.72981730769230768</v>
      </c>
      <c r="V49" s="164">
        <f t="shared" si="24"/>
        <v>0</v>
      </c>
      <c r="W49" s="191">
        <f>IFERROR('Ανάπτυξη δικτύου'!AH49/'Παραδοχές διείσδυσης - κάλυψης'!N105,0)</f>
        <v>0.72981730769230768</v>
      </c>
      <c r="X49" s="164">
        <f t="shared" si="25"/>
        <v>0</v>
      </c>
      <c r="Y49" s="192">
        <f t="shared" si="26"/>
        <v>4.3962649216616967E-2</v>
      </c>
    </row>
    <row r="50" spans="2:25" outlineLevel="1" x14ac:dyDescent="0.35">
      <c r="B50" s="236" t="s">
        <v>82</v>
      </c>
      <c r="C50" s="64" t="s">
        <v>221</v>
      </c>
      <c r="D50" s="190">
        <f>IFERROR('Ανάπτυξη δικτύου'!E50/'Παραδοχές διείσδυσης - κάλυψης'!D106,0)</f>
        <v>0</v>
      </c>
      <c r="E50" s="191">
        <f>IFERROR('Ανάπτυξη δικτύου'!G50/'Παραδοχές διείσδυσης - κάλυψης'!E106,0)</f>
        <v>0</v>
      </c>
      <c r="F50" s="164">
        <f t="shared" si="16"/>
        <v>0</v>
      </c>
      <c r="G50" s="191">
        <f>IFERROR('Ανάπτυξη δικτύου'!J50/'Παραδοχές διείσδυσης - κάλυψης'!F106,0)</f>
        <v>0</v>
      </c>
      <c r="H50" s="164">
        <f t="shared" si="17"/>
        <v>0</v>
      </c>
      <c r="I50" s="191">
        <f>IFERROR('Ανάπτυξη δικτύου'!M50/'Παραδοχές διείσδυσης - κάλυψης'!G106,0)</f>
        <v>0</v>
      </c>
      <c r="J50" s="164">
        <f t="shared" si="18"/>
        <v>0</v>
      </c>
      <c r="K50" s="191">
        <f>IFERROR('Ανάπτυξη δικτύου'!P50/'Παραδοχές διείσδυσης - κάλυψης'!I106,0)</f>
        <v>0</v>
      </c>
      <c r="L50" s="164">
        <f t="shared" si="19"/>
        <v>0</v>
      </c>
      <c r="M50" s="192">
        <f t="shared" si="20"/>
        <v>0</v>
      </c>
      <c r="O50" s="191">
        <f>IFERROR('Ανάπτυξη δικτύου'!V50/'Παραδοχές διείσδυσης - κάλυψης'!J106,0)</f>
        <v>0</v>
      </c>
      <c r="P50" s="164">
        <f t="shared" si="21"/>
        <v>0</v>
      </c>
      <c r="Q50" s="191">
        <f>IFERROR('Ανάπτυξη δικτύου'!Y50/'Παραδοχές διείσδυσης - κάλυψης'!K106,0)</f>
        <v>0</v>
      </c>
      <c r="R50" s="164">
        <f t="shared" si="22"/>
        <v>0</v>
      </c>
      <c r="S50" s="191">
        <f>IFERROR('Ανάπτυξη δικτύου'!AB50/'Παραδοχές διείσδυσης - κάλυψης'!L106,0)</f>
        <v>0</v>
      </c>
      <c r="T50" s="164">
        <f t="shared" si="23"/>
        <v>0</v>
      </c>
      <c r="U50" s="191">
        <f>IFERROR('Ανάπτυξη δικτύου'!AE50/'Παραδοχές διείσδυσης - κάλυψης'!M106,0)</f>
        <v>0</v>
      </c>
      <c r="V50" s="164">
        <f t="shared" si="24"/>
        <v>0</v>
      </c>
      <c r="W50" s="191">
        <f>IFERROR('Ανάπτυξη δικτύου'!AH50/'Παραδοχές διείσδυσης - κάλυψης'!N106,0)</f>
        <v>0</v>
      </c>
      <c r="X50" s="164">
        <f t="shared" si="25"/>
        <v>0</v>
      </c>
      <c r="Y50" s="192">
        <f t="shared" si="26"/>
        <v>0</v>
      </c>
    </row>
    <row r="51" spans="2:25" outlineLevel="1" x14ac:dyDescent="0.35">
      <c r="B51" s="237" t="s">
        <v>83</v>
      </c>
      <c r="C51" s="64" t="s">
        <v>221</v>
      </c>
      <c r="D51" s="190">
        <f>IFERROR('Ανάπτυξη δικτύου'!E51/'Παραδοχές διείσδυσης - κάλυψης'!D107,0)</f>
        <v>0</v>
      </c>
      <c r="E51" s="191">
        <f>IFERROR('Ανάπτυξη δικτύου'!G51/'Παραδοχές διείσδυσης - κάλυψης'!E107,0)</f>
        <v>0</v>
      </c>
      <c r="F51" s="164">
        <f t="shared" si="16"/>
        <v>0</v>
      </c>
      <c r="G51" s="191">
        <f>IFERROR('Ανάπτυξη δικτύου'!J51/'Παραδοχές διείσδυσης - κάλυψης'!F107,0)</f>
        <v>0</v>
      </c>
      <c r="H51" s="164">
        <f t="shared" si="17"/>
        <v>0</v>
      </c>
      <c r="I51" s="191">
        <f>IFERROR('Ανάπτυξη δικτύου'!M51/'Παραδοχές διείσδυσης - κάλυψης'!G107,0)</f>
        <v>0</v>
      </c>
      <c r="J51" s="164">
        <f t="shared" si="18"/>
        <v>0</v>
      </c>
      <c r="K51" s="191">
        <f>IFERROR('Ανάπτυξη δικτύου'!P51/'Παραδοχές διείσδυσης - κάλυψης'!I107,0)</f>
        <v>0</v>
      </c>
      <c r="L51" s="164">
        <f t="shared" si="19"/>
        <v>0</v>
      </c>
      <c r="M51" s="192">
        <f t="shared" si="20"/>
        <v>0</v>
      </c>
      <c r="O51" s="191">
        <f>IFERROR('Ανάπτυξη δικτύου'!V51/'Παραδοχές διείσδυσης - κάλυψης'!J107,0)</f>
        <v>0.56411578947368424</v>
      </c>
      <c r="P51" s="164">
        <f t="shared" si="21"/>
        <v>0</v>
      </c>
      <c r="Q51" s="191">
        <f>IFERROR('Ανάπτυξη δικτύου'!Y51/'Παραδοχές διείσδυσης - κάλυψης'!K107,0)</f>
        <v>0.56411578947368424</v>
      </c>
      <c r="R51" s="164">
        <f t="shared" si="22"/>
        <v>0</v>
      </c>
      <c r="S51" s="191">
        <f>IFERROR('Ανάπτυξη δικτύου'!AB51/'Παραδοχές διείσδυσης - κάλυψης'!L107,0)</f>
        <v>0.56411578947368424</v>
      </c>
      <c r="T51" s="164">
        <f t="shared" si="23"/>
        <v>0</v>
      </c>
      <c r="U51" s="191">
        <f>IFERROR('Ανάπτυξη δικτύου'!AE51/'Παραδοχές διείσδυσης - κάλυψης'!M107,0)</f>
        <v>0.56411578947368424</v>
      </c>
      <c r="V51" s="164">
        <f t="shared" si="24"/>
        <v>0</v>
      </c>
      <c r="W51" s="191">
        <f>IFERROR('Ανάπτυξη δικτύου'!AH51/'Παραδοχές διείσδυσης - κάλυψης'!N107,0)</f>
        <v>0.56411578947368424</v>
      </c>
      <c r="X51" s="164">
        <f t="shared" si="25"/>
        <v>0</v>
      </c>
      <c r="Y51" s="192">
        <f t="shared" si="26"/>
        <v>0</v>
      </c>
    </row>
    <row r="52" spans="2:25" outlineLevel="1" x14ac:dyDescent="0.35">
      <c r="B52" s="237" t="s">
        <v>84</v>
      </c>
      <c r="C52" s="64" t="s">
        <v>221</v>
      </c>
      <c r="D52" s="190">
        <f>IFERROR('Ανάπτυξη δικτύου'!E52/'Παραδοχές διείσδυσης - κάλυψης'!D108,0)</f>
        <v>0</v>
      </c>
      <c r="E52" s="191">
        <f>IFERROR('Ανάπτυξη δικτύου'!G52/'Παραδοχές διείσδυσης - κάλυψης'!E108,0)</f>
        <v>0</v>
      </c>
      <c r="F52" s="164">
        <f t="shared" si="16"/>
        <v>0</v>
      </c>
      <c r="G52" s="191">
        <f>IFERROR('Ανάπτυξη δικτύου'!J52/'Παραδοχές διείσδυσης - κάλυψης'!F108,0)</f>
        <v>0</v>
      </c>
      <c r="H52" s="164">
        <f t="shared" si="17"/>
        <v>0</v>
      </c>
      <c r="I52" s="191">
        <f>IFERROR('Ανάπτυξη δικτύου'!M52/'Παραδοχές διείσδυσης - κάλυψης'!G108,0)</f>
        <v>0</v>
      </c>
      <c r="J52" s="164">
        <f t="shared" si="18"/>
        <v>0</v>
      </c>
      <c r="K52" s="191">
        <f>IFERROR('Ανάπτυξη δικτύου'!P52/'Παραδοχές διείσδυσης - κάλυψης'!I108,0)</f>
        <v>0</v>
      </c>
      <c r="L52" s="164">
        <f t="shared" si="19"/>
        <v>0</v>
      </c>
      <c r="M52" s="192">
        <f t="shared" si="20"/>
        <v>0</v>
      </c>
      <c r="O52" s="191">
        <f>IFERROR('Ανάπτυξη δικτύου'!V52/'Παραδοχές διείσδυσης - κάλυψης'!J108,0)</f>
        <v>0</v>
      </c>
      <c r="P52" s="164">
        <f t="shared" si="21"/>
        <v>0</v>
      </c>
      <c r="Q52" s="191">
        <f>IFERROR('Ανάπτυξη δικτύου'!Y52/'Παραδοχές διείσδυσης - κάλυψης'!K108,0)</f>
        <v>0</v>
      </c>
      <c r="R52" s="164">
        <f t="shared" si="22"/>
        <v>0</v>
      </c>
      <c r="S52" s="191">
        <f>IFERROR('Ανάπτυξη δικτύου'!AB52/'Παραδοχές διείσδυσης - κάλυψης'!L108,0)</f>
        <v>0</v>
      </c>
      <c r="T52" s="164">
        <f t="shared" si="23"/>
        <v>0</v>
      </c>
      <c r="U52" s="191">
        <f>IFERROR('Ανάπτυξη δικτύου'!AE52/'Παραδοχές διείσδυσης - κάλυψης'!M108,0)</f>
        <v>0</v>
      </c>
      <c r="V52" s="164">
        <f t="shared" si="24"/>
        <v>0</v>
      </c>
      <c r="W52" s="191">
        <f>IFERROR('Ανάπτυξη δικτύου'!AH52/'Παραδοχές διείσδυσης - κάλυψης'!N108,0)</f>
        <v>0</v>
      </c>
      <c r="X52" s="164">
        <f t="shared" si="25"/>
        <v>0</v>
      </c>
      <c r="Y52" s="192">
        <f t="shared" si="26"/>
        <v>0</v>
      </c>
    </row>
    <row r="53" spans="2:25" outlineLevel="1" x14ac:dyDescent="0.35">
      <c r="B53" s="237" t="s">
        <v>85</v>
      </c>
      <c r="C53" s="64" t="s">
        <v>221</v>
      </c>
      <c r="D53" s="190">
        <f>IFERROR('Ανάπτυξη δικτύου'!E53/'Παραδοχές διείσδυσης - κάλυψης'!D109,0)</f>
        <v>0</v>
      </c>
      <c r="E53" s="191">
        <f>IFERROR('Ανάπτυξη δικτύου'!G53/'Παραδοχές διείσδυσης - κάλυψης'!E109,0)</f>
        <v>0</v>
      </c>
      <c r="F53" s="164">
        <f t="shared" si="16"/>
        <v>0</v>
      </c>
      <c r="G53" s="191">
        <f>IFERROR('Ανάπτυξη δικτύου'!J53/'Παραδοχές διείσδυσης - κάλυψης'!F109,0)</f>
        <v>0</v>
      </c>
      <c r="H53" s="164">
        <f t="shared" si="17"/>
        <v>0</v>
      </c>
      <c r="I53" s="191">
        <f>IFERROR('Ανάπτυξη δικτύου'!M53/'Παραδοχές διείσδυσης - κάλυψης'!G109,0)</f>
        <v>0</v>
      </c>
      <c r="J53" s="164">
        <f t="shared" si="18"/>
        <v>0</v>
      </c>
      <c r="K53" s="191">
        <f>IFERROR('Ανάπτυξη δικτύου'!P53/'Παραδοχές διείσδυσης - κάλυψης'!I109,0)</f>
        <v>0</v>
      </c>
      <c r="L53" s="164">
        <f t="shared" si="19"/>
        <v>0</v>
      </c>
      <c r="M53" s="192">
        <f t="shared" si="20"/>
        <v>0</v>
      </c>
      <c r="O53" s="191">
        <f>IFERROR('Ανάπτυξη δικτύου'!V53/'Παραδοχές διείσδυσης - κάλυψης'!J109,0)</f>
        <v>0</v>
      </c>
      <c r="P53" s="164">
        <f t="shared" si="21"/>
        <v>0</v>
      </c>
      <c r="Q53" s="191">
        <f>IFERROR('Ανάπτυξη δικτύου'!Y53/'Παραδοχές διείσδυσης - κάλυψης'!K109,0)</f>
        <v>0</v>
      </c>
      <c r="R53" s="164">
        <f t="shared" si="22"/>
        <v>0</v>
      </c>
      <c r="S53" s="191">
        <f>IFERROR('Ανάπτυξη δικτύου'!AB53/'Παραδοχές διείσδυσης - κάλυψης'!L109,0)</f>
        <v>0</v>
      </c>
      <c r="T53" s="164">
        <f t="shared" si="23"/>
        <v>0</v>
      </c>
      <c r="U53" s="191">
        <f>IFERROR('Ανάπτυξη δικτύου'!AE53/'Παραδοχές διείσδυσης - κάλυψης'!M109,0)</f>
        <v>0</v>
      </c>
      <c r="V53" s="164">
        <f t="shared" si="24"/>
        <v>0</v>
      </c>
      <c r="W53" s="191">
        <f>IFERROR('Ανάπτυξη δικτύου'!AH53/'Παραδοχές διείσδυσης - κάλυψης'!N109,0)</f>
        <v>0</v>
      </c>
      <c r="X53" s="164">
        <f t="shared" si="25"/>
        <v>0</v>
      </c>
      <c r="Y53" s="192">
        <f t="shared" si="26"/>
        <v>0</v>
      </c>
    </row>
    <row r="54" spans="2:25" outlineLevel="1" x14ac:dyDescent="0.35">
      <c r="B54" s="236" t="s">
        <v>86</v>
      </c>
      <c r="C54" s="64" t="s">
        <v>221</v>
      </c>
      <c r="D54" s="190">
        <f>IFERROR('Ανάπτυξη δικτύου'!E54/'Παραδοχές διείσδυσης - κάλυψης'!D110,0)</f>
        <v>0</v>
      </c>
      <c r="E54" s="191">
        <f>IFERROR('Ανάπτυξη δικτύου'!G54/'Παραδοχές διείσδυσης - κάλυψης'!E110,0)</f>
        <v>0</v>
      </c>
      <c r="F54" s="164">
        <f t="shared" si="16"/>
        <v>0</v>
      </c>
      <c r="G54" s="191">
        <f>IFERROR('Ανάπτυξη δικτύου'!J54/'Παραδοχές διείσδυσης - κάλυψης'!F110,0)</f>
        <v>0</v>
      </c>
      <c r="H54" s="164">
        <f t="shared" si="17"/>
        <v>0</v>
      </c>
      <c r="I54" s="191">
        <f>IFERROR('Ανάπτυξη δικτύου'!M54/'Παραδοχές διείσδυσης - κάλυψης'!G110,0)</f>
        <v>0</v>
      </c>
      <c r="J54" s="164">
        <f t="shared" si="18"/>
        <v>0</v>
      </c>
      <c r="K54" s="191">
        <f>IFERROR('Ανάπτυξη δικτύου'!P54/'Παραδοχές διείσδυσης - κάλυψης'!I110,0)</f>
        <v>0</v>
      </c>
      <c r="L54" s="164">
        <f t="shared" si="19"/>
        <v>0</v>
      </c>
      <c r="M54" s="192">
        <f t="shared" si="20"/>
        <v>0</v>
      </c>
      <c r="O54" s="191">
        <f>IFERROR('Ανάπτυξη δικτύου'!V54/'Παραδοχές διείσδυσης - κάλυψης'!J110,0)</f>
        <v>0</v>
      </c>
      <c r="P54" s="164">
        <f t="shared" si="21"/>
        <v>0</v>
      </c>
      <c r="Q54" s="191">
        <f>IFERROR('Ανάπτυξη δικτύου'!Y54/'Παραδοχές διείσδυσης - κάλυψης'!K110,0)</f>
        <v>0</v>
      </c>
      <c r="R54" s="164">
        <f t="shared" si="22"/>
        <v>0</v>
      </c>
      <c r="S54" s="191">
        <f>IFERROR('Ανάπτυξη δικτύου'!AB54/'Παραδοχές διείσδυσης - κάλυψης'!L110,0)</f>
        <v>0</v>
      </c>
      <c r="T54" s="164">
        <f t="shared" si="23"/>
        <v>0</v>
      </c>
      <c r="U54" s="191">
        <f>IFERROR('Ανάπτυξη δικτύου'!AE54/'Παραδοχές διείσδυσης - κάλυψης'!M110,0)</f>
        <v>0</v>
      </c>
      <c r="V54" s="164">
        <f t="shared" si="24"/>
        <v>0</v>
      </c>
      <c r="W54" s="191">
        <f>IFERROR('Ανάπτυξη δικτύου'!AH54/'Παραδοχές διείσδυσης - κάλυψης'!N110,0)</f>
        <v>0</v>
      </c>
      <c r="X54" s="164">
        <f t="shared" si="25"/>
        <v>0</v>
      </c>
      <c r="Y54" s="192">
        <f t="shared" si="26"/>
        <v>0</v>
      </c>
    </row>
    <row r="55" spans="2:25" outlineLevel="1" x14ac:dyDescent="0.35">
      <c r="B55" s="237" t="s">
        <v>87</v>
      </c>
      <c r="C55" s="64" t="s">
        <v>221</v>
      </c>
      <c r="D55" s="190">
        <f>IFERROR('Ανάπτυξη δικτύου'!E55/'Παραδοχές διείσδυσης - κάλυψης'!D111,0)</f>
        <v>0</v>
      </c>
      <c r="E55" s="191">
        <f>IFERROR('Ανάπτυξη δικτύου'!G55/'Παραδοχές διείσδυσης - κάλυψης'!E111,0)</f>
        <v>0</v>
      </c>
      <c r="F55" s="164">
        <f t="shared" si="16"/>
        <v>0</v>
      </c>
      <c r="G55" s="191">
        <f>IFERROR('Ανάπτυξη δικτύου'!J55/'Παραδοχές διείσδυσης - κάλυψης'!F111,0)</f>
        <v>0</v>
      </c>
      <c r="H55" s="164">
        <f t="shared" si="17"/>
        <v>0</v>
      </c>
      <c r="I55" s="191">
        <f>IFERROR('Ανάπτυξη δικτύου'!M55/'Παραδοχές διείσδυσης - κάλυψης'!G111,0)</f>
        <v>0</v>
      </c>
      <c r="J55" s="164">
        <f t="shared" si="18"/>
        <v>0</v>
      </c>
      <c r="K55" s="191">
        <f>IFERROR('Ανάπτυξη δικτύου'!P55/'Παραδοχές διείσδυσης - κάλυψης'!I111,0)</f>
        <v>0</v>
      </c>
      <c r="L55" s="164">
        <f t="shared" si="19"/>
        <v>0</v>
      </c>
      <c r="M55" s="192">
        <f t="shared" si="20"/>
        <v>0</v>
      </c>
      <c r="O55" s="191">
        <f>IFERROR('Ανάπτυξη δικτύου'!V55/'Παραδοχές διείσδυσης - κάλυψης'!J111,0)</f>
        <v>0</v>
      </c>
      <c r="P55" s="164">
        <f t="shared" si="21"/>
        <v>0</v>
      </c>
      <c r="Q55" s="191">
        <f>IFERROR('Ανάπτυξη δικτύου'!Y55/'Παραδοχές διείσδυσης - κάλυψης'!K111,0)</f>
        <v>0</v>
      </c>
      <c r="R55" s="164">
        <f t="shared" si="22"/>
        <v>0</v>
      </c>
      <c r="S55" s="191">
        <f>IFERROR('Ανάπτυξη δικτύου'!AB55/'Παραδοχές διείσδυσης - κάλυψης'!L111,0)</f>
        <v>0</v>
      </c>
      <c r="T55" s="164">
        <f t="shared" si="23"/>
        <v>0</v>
      </c>
      <c r="U55" s="191">
        <f>IFERROR('Ανάπτυξη δικτύου'!AE55/'Παραδοχές διείσδυσης - κάλυψης'!M111,0)</f>
        <v>0</v>
      </c>
      <c r="V55" s="164">
        <f t="shared" si="24"/>
        <v>0</v>
      </c>
      <c r="W55" s="191">
        <f>IFERROR('Ανάπτυξη δικτύου'!AH55/'Παραδοχές διείσδυσης - κάλυψης'!N111,0)</f>
        <v>0</v>
      </c>
      <c r="X55" s="164">
        <f t="shared" si="25"/>
        <v>0</v>
      </c>
      <c r="Y55" s="192">
        <f t="shared" si="26"/>
        <v>0</v>
      </c>
    </row>
    <row r="56" spans="2:25" outlineLevel="1" x14ac:dyDescent="0.35">
      <c r="B56" s="237" t="s">
        <v>88</v>
      </c>
      <c r="C56" s="64" t="s">
        <v>221</v>
      </c>
      <c r="D56" s="190">
        <f>IFERROR('Ανάπτυξη δικτύου'!E56/'Παραδοχές διείσδυσης - κάλυψης'!D112,0)</f>
        <v>0</v>
      </c>
      <c r="E56" s="191">
        <f>IFERROR('Ανάπτυξη δικτύου'!G56/'Παραδοχές διείσδυσης - κάλυψης'!E112,0)</f>
        <v>0</v>
      </c>
      <c r="F56" s="164">
        <f t="shared" si="16"/>
        <v>0</v>
      </c>
      <c r="G56" s="191">
        <f>IFERROR('Ανάπτυξη δικτύου'!J56/'Παραδοχές διείσδυσης - κάλυψης'!F112,0)</f>
        <v>0</v>
      </c>
      <c r="H56" s="164">
        <f t="shared" si="17"/>
        <v>0</v>
      </c>
      <c r="I56" s="191">
        <f>IFERROR('Ανάπτυξη δικτύου'!M56/'Παραδοχές διείσδυσης - κάλυψης'!G112,0)</f>
        <v>0</v>
      </c>
      <c r="J56" s="164">
        <f t="shared" si="18"/>
        <v>0</v>
      </c>
      <c r="K56" s="191">
        <f>IFERROR('Ανάπτυξη δικτύου'!P56/'Παραδοχές διείσδυσης - κάλυψης'!I112,0)</f>
        <v>0</v>
      </c>
      <c r="L56" s="164">
        <f t="shared" si="19"/>
        <v>0</v>
      </c>
      <c r="M56" s="192">
        <f t="shared" si="20"/>
        <v>0</v>
      </c>
      <c r="O56" s="191">
        <f>IFERROR('Ανάπτυξη δικτύου'!V56/'Παραδοχές διείσδυσης - κάλυψης'!J112,0)</f>
        <v>0</v>
      </c>
      <c r="P56" s="164">
        <f t="shared" si="21"/>
        <v>0</v>
      </c>
      <c r="Q56" s="191">
        <f>IFERROR('Ανάπτυξη δικτύου'!Y56/'Παραδοχές διείσδυσης - κάλυψης'!K112,0)</f>
        <v>0</v>
      </c>
      <c r="R56" s="164">
        <f t="shared" si="22"/>
        <v>0</v>
      </c>
      <c r="S56" s="191">
        <f>IFERROR('Ανάπτυξη δικτύου'!AB56/'Παραδοχές διείσδυσης - κάλυψης'!L112,0)</f>
        <v>0</v>
      </c>
      <c r="T56" s="164">
        <f t="shared" si="23"/>
        <v>0</v>
      </c>
      <c r="U56" s="191">
        <f>IFERROR('Ανάπτυξη δικτύου'!AE56/'Παραδοχές διείσδυσης - κάλυψης'!M112,0)</f>
        <v>0</v>
      </c>
      <c r="V56" s="164">
        <f t="shared" si="24"/>
        <v>0</v>
      </c>
      <c r="W56" s="191">
        <f>IFERROR('Ανάπτυξη δικτύου'!AH56/'Παραδοχές διείσδυσης - κάλυψης'!N112,0)</f>
        <v>0</v>
      </c>
      <c r="X56" s="164">
        <f t="shared" si="25"/>
        <v>0</v>
      </c>
      <c r="Y56" s="192">
        <f t="shared" si="26"/>
        <v>0</v>
      </c>
    </row>
    <row r="57" spans="2:25" outlineLevel="1" x14ac:dyDescent="0.35">
      <c r="B57" s="236" t="s">
        <v>89</v>
      </c>
      <c r="C57" s="64" t="s">
        <v>221</v>
      </c>
      <c r="D57" s="190">
        <f>IFERROR('Ανάπτυξη δικτύου'!E57/'Παραδοχές διείσδυσης - κάλυψης'!D113,0)</f>
        <v>0</v>
      </c>
      <c r="E57" s="191">
        <f>IFERROR('Ανάπτυξη δικτύου'!G57/'Παραδοχές διείσδυσης - κάλυψης'!E113,0)</f>
        <v>0</v>
      </c>
      <c r="F57" s="164">
        <f t="shared" si="16"/>
        <v>0</v>
      </c>
      <c r="G57" s="191">
        <f>IFERROR('Ανάπτυξη δικτύου'!J57/'Παραδοχές διείσδυσης - κάλυψης'!F113,0)</f>
        <v>0</v>
      </c>
      <c r="H57" s="164">
        <f t="shared" si="17"/>
        <v>0</v>
      </c>
      <c r="I57" s="191">
        <f>IFERROR('Ανάπτυξη δικτύου'!M57/'Παραδοχές διείσδυσης - κάλυψης'!G113,0)</f>
        <v>0</v>
      </c>
      <c r="J57" s="164">
        <f t="shared" si="18"/>
        <v>0</v>
      </c>
      <c r="K57" s="191">
        <f>IFERROR('Ανάπτυξη δικτύου'!P57/'Παραδοχές διείσδυσης - κάλυψης'!I113,0)</f>
        <v>0</v>
      </c>
      <c r="L57" s="164">
        <f t="shared" si="19"/>
        <v>0</v>
      </c>
      <c r="M57" s="192">
        <f t="shared" si="20"/>
        <v>0</v>
      </c>
      <c r="O57" s="191">
        <f>IFERROR('Ανάπτυξη δικτύου'!V57/'Παραδοχές διείσδυσης - κάλυψης'!J113,0)</f>
        <v>0</v>
      </c>
      <c r="P57" s="164">
        <f t="shared" si="21"/>
        <v>0</v>
      </c>
      <c r="Q57" s="191">
        <f>IFERROR('Ανάπτυξη δικτύου'!Y57/'Παραδοχές διείσδυσης - κάλυψης'!K113,0)</f>
        <v>0</v>
      </c>
      <c r="R57" s="164">
        <f t="shared" si="22"/>
        <v>0</v>
      </c>
      <c r="S57" s="191">
        <f>IFERROR('Ανάπτυξη δικτύου'!AB57/'Παραδοχές διείσδυσης - κάλυψης'!L113,0)</f>
        <v>0</v>
      </c>
      <c r="T57" s="164">
        <f t="shared" si="23"/>
        <v>0</v>
      </c>
      <c r="U57" s="191">
        <f>IFERROR('Ανάπτυξη δικτύου'!AE57/'Παραδοχές διείσδυσης - κάλυψης'!M113,0)</f>
        <v>0</v>
      </c>
      <c r="V57" s="164">
        <f t="shared" si="24"/>
        <v>0</v>
      </c>
      <c r="W57" s="191">
        <f>IFERROR('Ανάπτυξη δικτύου'!AH57/'Παραδοχές διείσδυσης - κάλυψης'!N113,0)</f>
        <v>0</v>
      </c>
      <c r="X57" s="164">
        <f t="shared" si="25"/>
        <v>0</v>
      </c>
      <c r="Y57" s="192">
        <f t="shared" si="26"/>
        <v>0</v>
      </c>
    </row>
    <row r="58" spans="2:25" outlineLevel="1" x14ac:dyDescent="0.35">
      <c r="B58" s="237" t="s">
        <v>90</v>
      </c>
      <c r="C58" s="64" t="s">
        <v>221</v>
      </c>
      <c r="D58" s="190">
        <f>IFERROR('Ανάπτυξη δικτύου'!E58/'Παραδοχές διείσδυσης - κάλυψης'!D114,0)</f>
        <v>0</v>
      </c>
      <c r="E58" s="191">
        <f>IFERROR('Ανάπτυξη δικτύου'!G58/'Παραδοχές διείσδυσης - κάλυψης'!E114,0)</f>
        <v>0</v>
      </c>
      <c r="F58" s="164">
        <f t="shared" si="16"/>
        <v>0</v>
      </c>
      <c r="G58" s="191">
        <f>IFERROR('Ανάπτυξη δικτύου'!J58/'Παραδοχές διείσδυσης - κάλυψης'!F114,0)</f>
        <v>0</v>
      </c>
      <c r="H58" s="164">
        <f t="shared" si="17"/>
        <v>0</v>
      </c>
      <c r="I58" s="191">
        <f>IFERROR('Ανάπτυξη δικτύου'!M58/'Παραδοχές διείσδυσης - κάλυψης'!G114,0)</f>
        <v>0</v>
      </c>
      <c r="J58" s="164">
        <f t="shared" si="18"/>
        <v>0</v>
      </c>
      <c r="K58" s="191">
        <f>IFERROR('Ανάπτυξη δικτύου'!P58/'Παραδοχές διείσδυσης - κάλυψης'!I114,0)</f>
        <v>0</v>
      </c>
      <c r="L58" s="164">
        <f t="shared" si="19"/>
        <v>0</v>
      </c>
      <c r="M58" s="192">
        <f t="shared" si="20"/>
        <v>0</v>
      </c>
      <c r="O58" s="191">
        <f>IFERROR('Ανάπτυξη δικτύου'!V58/'Παραδοχές διείσδυσης - κάλυψης'!J114,0)</f>
        <v>0</v>
      </c>
      <c r="P58" s="164">
        <f t="shared" si="21"/>
        <v>0</v>
      </c>
      <c r="Q58" s="191">
        <f>IFERROR('Ανάπτυξη δικτύου'!Y58/'Παραδοχές διείσδυσης - κάλυψης'!K114,0)</f>
        <v>0</v>
      </c>
      <c r="R58" s="164">
        <f t="shared" si="22"/>
        <v>0</v>
      </c>
      <c r="S58" s="191">
        <f>IFERROR('Ανάπτυξη δικτύου'!AB58/'Παραδοχές διείσδυσης - κάλυψης'!L114,0)</f>
        <v>0.21666666666666667</v>
      </c>
      <c r="T58" s="164">
        <f t="shared" si="23"/>
        <v>0</v>
      </c>
      <c r="U58" s="191">
        <f>IFERROR('Ανάπτυξη δικτύου'!AE58/'Παραδοχές διείσδυσης - κάλυψης'!M114,0)</f>
        <v>0.21666666666666667</v>
      </c>
      <c r="V58" s="164">
        <f t="shared" si="24"/>
        <v>0</v>
      </c>
      <c r="W58" s="191">
        <f>IFERROR('Ανάπτυξη δικτύου'!AH58/'Παραδοχές διείσδυσης - κάλυψης'!N114,0)</f>
        <v>0.21666666666666667</v>
      </c>
      <c r="X58" s="164">
        <f t="shared" si="25"/>
        <v>0</v>
      </c>
      <c r="Y58" s="192">
        <f t="shared" si="26"/>
        <v>0</v>
      </c>
    </row>
    <row r="59" spans="2:25" outlineLevel="1" x14ac:dyDescent="0.35">
      <c r="B59" s="236" t="s">
        <v>92</v>
      </c>
      <c r="C59" s="64" t="s">
        <v>221</v>
      </c>
      <c r="D59" s="190">
        <f>IFERROR('Ανάπτυξη δικτύου'!E59/'Παραδοχές διείσδυσης - κάλυψης'!D115,0)</f>
        <v>0</v>
      </c>
      <c r="E59" s="191">
        <f>IFERROR('Ανάπτυξη δικτύου'!G59/'Παραδοχές διείσδυσης - κάλυψης'!E115,0)</f>
        <v>0</v>
      </c>
      <c r="F59" s="164">
        <f t="shared" si="16"/>
        <v>0</v>
      </c>
      <c r="G59" s="191">
        <f>IFERROR('Ανάπτυξη δικτύου'!J59/'Παραδοχές διείσδυσης - κάλυψης'!F115,0)</f>
        <v>0</v>
      </c>
      <c r="H59" s="164">
        <f t="shared" si="17"/>
        <v>0</v>
      </c>
      <c r="I59" s="191">
        <f>IFERROR('Ανάπτυξη δικτύου'!M59/'Παραδοχές διείσδυσης - κάλυψης'!G115,0)</f>
        <v>0</v>
      </c>
      <c r="J59" s="164">
        <f t="shared" si="18"/>
        <v>0</v>
      </c>
      <c r="K59" s="191">
        <f>IFERROR('Ανάπτυξη δικτύου'!P59/'Παραδοχές διείσδυσης - κάλυψης'!I115,0)</f>
        <v>0</v>
      </c>
      <c r="L59" s="164">
        <f t="shared" si="19"/>
        <v>0</v>
      </c>
      <c r="M59" s="192">
        <f t="shared" si="20"/>
        <v>0</v>
      </c>
      <c r="O59" s="191">
        <f>IFERROR('Ανάπτυξη δικτύου'!V59/'Παραδοχές διείσδυσης - κάλυψης'!J115,0)</f>
        <v>0</v>
      </c>
      <c r="P59" s="164">
        <f t="shared" si="21"/>
        <v>0</v>
      </c>
      <c r="Q59" s="191">
        <f>IFERROR('Ανάπτυξη δικτύου'!Y59/'Παραδοχές διείσδυσης - κάλυψης'!K115,0)</f>
        <v>0</v>
      </c>
      <c r="R59" s="164">
        <f t="shared" si="22"/>
        <v>0</v>
      </c>
      <c r="S59" s="191">
        <f>IFERROR('Ανάπτυξη δικτύου'!AB59/'Παραδοχές διείσδυσης - κάλυψης'!L115,0)</f>
        <v>0</v>
      </c>
      <c r="T59" s="164">
        <f t="shared" si="23"/>
        <v>0</v>
      </c>
      <c r="U59" s="191">
        <f>IFERROR('Ανάπτυξη δικτύου'!AE59/'Παραδοχές διείσδυσης - κάλυψης'!M115,0)</f>
        <v>0</v>
      </c>
      <c r="V59" s="164">
        <f t="shared" si="24"/>
        <v>0</v>
      </c>
      <c r="W59" s="191">
        <f>IFERROR('Ανάπτυξη δικτύου'!AH59/'Παραδοχές διείσδυσης - κάλυψης'!N115,0)</f>
        <v>0</v>
      </c>
      <c r="X59" s="164">
        <f t="shared" si="25"/>
        <v>0</v>
      </c>
      <c r="Y59" s="192">
        <f t="shared" si="26"/>
        <v>0</v>
      </c>
    </row>
    <row r="60" spans="2:25" outlineLevel="1" x14ac:dyDescent="0.35">
      <c r="B60" s="237" t="s">
        <v>93</v>
      </c>
      <c r="C60" s="64" t="s">
        <v>221</v>
      </c>
      <c r="D60" s="190">
        <f>IFERROR('Ανάπτυξη δικτύου'!E60/'Παραδοχές διείσδυσης - κάλυψης'!D116,0)</f>
        <v>0</v>
      </c>
      <c r="E60" s="191">
        <f>IFERROR('Ανάπτυξη δικτύου'!G60/'Παραδοχές διείσδυσης - κάλυψης'!E116,0)</f>
        <v>0</v>
      </c>
      <c r="F60" s="164">
        <f t="shared" si="16"/>
        <v>0</v>
      </c>
      <c r="G60" s="191">
        <f>IFERROR('Ανάπτυξη δικτύου'!J60/'Παραδοχές διείσδυσης - κάλυψης'!F116,0)</f>
        <v>0</v>
      </c>
      <c r="H60" s="164">
        <f t="shared" si="17"/>
        <v>0</v>
      </c>
      <c r="I60" s="191">
        <f>IFERROR('Ανάπτυξη δικτύου'!M60/'Παραδοχές διείσδυσης - κάλυψης'!G116,0)</f>
        <v>0</v>
      </c>
      <c r="J60" s="164">
        <f t="shared" si="18"/>
        <v>0</v>
      </c>
      <c r="K60" s="191">
        <f>IFERROR('Ανάπτυξη δικτύου'!P60/'Παραδοχές διείσδυσης - κάλυψης'!I116,0)</f>
        <v>0</v>
      </c>
      <c r="L60" s="164">
        <f t="shared" si="19"/>
        <v>0</v>
      </c>
      <c r="M60" s="192">
        <f t="shared" si="20"/>
        <v>0</v>
      </c>
      <c r="O60" s="191">
        <f>IFERROR('Ανάπτυξη δικτύου'!V60/'Παραδοχές διείσδυσης - κάλυψης'!J116,0)</f>
        <v>0</v>
      </c>
      <c r="P60" s="164">
        <f t="shared" si="21"/>
        <v>0</v>
      </c>
      <c r="Q60" s="191">
        <f>IFERROR('Ανάπτυξη δικτύου'!Y60/'Παραδοχές διείσδυσης - κάλυψης'!K116,0)</f>
        <v>0</v>
      </c>
      <c r="R60" s="164">
        <f t="shared" si="22"/>
        <v>0</v>
      </c>
      <c r="S60" s="191">
        <f>IFERROR('Ανάπτυξη δικτύου'!AB60/'Παραδοχές διείσδυσης - κάλυψης'!L116,0)</f>
        <v>0</v>
      </c>
      <c r="T60" s="164">
        <f t="shared" si="23"/>
        <v>0</v>
      </c>
      <c r="U60" s="191">
        <f>IFERROR('Ανάπτυξη δικτύου'!AE60/'Παραδοχές διείσδυσης - κάλυψης'!M116,0)</f>
        <v>0</v>
      </c>
      <c r="V60" s="164">
        <f t="shared" si="24"/>
        <v>0</v>
      </c>
      <c r="W60" s="191">
        <f>IFERROR('Ανάπτυξη δικτύου'!AH60/'Παραδοχές διείσδυσης - κάλυψης'!N116,0)</f>
        <v>0</v>
      </c>
      <c r="X60" s="164">
        <f t="shared" si="25"/>
        <v>0</v>
      </c>
      <c r="Y60" s="192">
        <f t="shared" si="26"/>
        <v>0</v>
      </c>
    </row>
    <row r="61" spans="2:25" outlineLevel="1" x14ac:dyDescent="0.35">
      <c r="B61" s="237" t="s">
        <v>94</v>
      </c>
      <c r="C61" s="64" t="s">
        <v>221</v>
      </c>
      <c r="D61" s="190">
        <f>IFERROR('Ανάπτυξη δικτύου'!E61/'Παραδοχές διείσδυσης - κάλυψης'!D117,0)</f>
        <v>0</v>
      </c>
      <c r="E61" s="191">
        <f>IFERROR('Ανάπτυξη δικτύου'!G61/'Παραδοχές διείσδυσης - κάλυψης'!E117,0)</f>
        <v>0</v>
      </c>
      <c r="F61" s="164">
        <f t="shared" si="16"/>
        <v>0</v>
      </c>
      <c r="G61" s="191">
        <f>IFERROR('Ανάπτυξη δικτύου'!J61/'Παραδοχές διείσδυσης - κάλυψης'!F117,0)</f>
        <v>0</v>
      </c>
      <c r="H61" s="164">
        <f t="shared" si="17"/>
        <v>0</v>
      </c>
      <c r="I61" s="191">
        <f>IFERROR('Ανάπτυξη δικτύου'!M61/'Παραδοχές διείσδυσης - κάλυψης'!G117,0)</f>
        <v>0</v>
      </c>
      <c r="J61" s="164">
        <f t="shared" si="18"/>
        <v>0</v>
      </c>
      <c r="K61" s="191">
        <f>IFERROR('Ανάπτυξη δικτύου'!P61/'Παραδοχές διείσδυσης - κάλυψης'!I117,0)</f>
        <v>0</v>
      </c>
      <c r="L61" s="164">
        <f t="shared" si="19"/>
        <v>0</v>
      </c>
      <c r="M61" s="192">
        <f t="shared" si="20"/>
        <v>0</v>
      </c>
      <c r="O61" s="191">
        <f>IFERROR('Ανάπτυξη δικτύου'!V61/'Παραδοχές διείσδυσης - κάλυψης'!J117,0)</f>
        <v>0</v>
      </c>
      <c r="P61" s="164">
        <f t="shared" si="21"/>
        <v>0</v>
      </c>
      <c r="Q61" s="191">
        <f>IFERROR('Ανάπτυξη δικτύου'!Y61/'Παραδοχές διείσδυσης - κάλυψης'!K117,0)</f>
        <v>0</v>
      </c>
      <c r="R61" s="164">
        <f t="shared" si="22"/>
        <v>0</v>
      </c>
      <c r="S61" s="191">
        <f>IFERROR('Ανάπτυξη δικτύου'!AB61/'Παραδοχές διείσδυσης - κάλυψης'!L117,0)</f>
        <v>0</v>
      </c>
      <c r="T61" s="164">
        <f t="shared" si="23"/>
        <v>0</v>
      </c>
      <c r="U61" s="191">
        <f>IFERROR('Ανάπτυξη δικτύου'!AE61/'Παραδοχές διείσδυσης - κάλυψης'!M117,0)</f>
        <v>0</v>
      </c>
      <c r="V61" s="164">
        <f t="shared" si="24"/>
        <v>0</v>
      </c>
      <c r="W61" s="191">
        <f>IFERROR('Ανάπτυξη δικτύου'!AH61/'Παραδοχές διείσδυσης - κάλυψης'!N117,0)</f>
        <v>0</v>
      </c>
      <c r="X61" s="164">
        <f t="shared" si="25"/>
        <v>0</v>
      </c>
      <c r="Y61" s="192">
        <f t="shared" si="26"/>
        <v>0</v>
      </c>
    </row>
    <row r="62" spans="2:25" outlineLevel="1" x14ac:dyDescent="0.35">
      <c r="B62" s="237" t="s">
        <v>95</v>
      </c>
      <c r="C62" s="64" t="s">
        <v>221</v>
      </c>
      <c r="D62" s="190">
        <f>IFERROR('Ανάπτυξη δικτύου'!E62/'Παραδοχές διείσδυσης - κάλυψης'!D118,0)</f>
        <v>0</v>
      </c>
      <c r="E62" s="191">
        <f>IFERROR('Ανάπτυξη δικτύου'!G62/'Παραδοχές διείσδυσης - κάλυψης'!E118,0)</f>
        <v>0</v>
      </c>
      <c r="F62" s="164">
        <f t="shared" si="16"/>
        <v>0</v>
      </c>
      <c r="G62" s="191">
        <f>IFERROR('Ανάπτυξη δικτύου'!J62/'Παραδοχές διείσδυσης - κάλυψης'!F118,0)</f>
        <v>0</v>
      </c>
      <c r="H62" s="164">
        <f t="shared" si="17"/>
        <v>0</v>
      </c>
      <c r="I62" s="191">
        <f>IFERROR('Ανάπτυξη δικτύου'!M62/'Παραδοχές διείσδυσης - κάλυψης'!G118,0)</f>
        <v>0</v>
      </c>
      <c r="J62" s="164">
        <f t="shared" si="18"/>
        <v>0</v>
      </c>
      <c r="K62" s="191">
        <f>IFERROR('Ανάπτυξη δικτύου'!P62/'Παραδοχές διείσδυσης - κάλυψης'!I118,0)</f>
        <v>0</v>
      </c>
      <c r="L62" s="164">
        <f t="shared" si="19"/>
        <v>0</v>
      </c>
      <c r="M62" s="192">
        <f t="shared" si="20"/>
        <v>0</v>
      </c>
      <c r="O62" s="191">
        <f>IFERROR('Ανάπτυξη δικτύου'!V62/'Παραδοχές διείσδυσης - κάλυψης'!J118,0)</f>
        <v>0</v>
      </c>
      <c r="P62" s="164">
        <f t="shared" si="21"/>
        <v>0</v>
      </c>
      <c r="Q62" s="191">
        <f>IFERROR('Ανάπτυξη δικτύου'!Y62/'Παραδοχές διείσδυσης - κάλυψης'!K118,0)</f>
        <v>0</v>
      </c>
      <c r="R62" s="164">
        <f t="shared" si="22"/>
        <v>0</v>
      </c>
      <c r="S62" s="191">
        <f>IFERROR('Ανάπτυξη δικτύου'!AB62/'Παραδοχές διείσδυσης - κάλυψης'!L118,0)</f>
        <v>0</v>
      </c>
      <c r="T62" s="164">
        <f t="shared" si="23"/>
        <v>0</v>
      </c>
      <c r="U62" s="191">
        <f>IFERROR('Ανάπτυξη δικτύου'!AE62/'Παραδοχές διείσδυσης - κάλυψης'!M118,0)</f>
        <v>0.36274509803921567</v>
      </c>
      <c r="V62" s="164">
        <f t="shared" si="24"/>
        <v>0</v>
      </c>
      <c r="W62" s="191">
        <f>IFERROR('Ανάπτυξη δικτύου'!AH62/'Παραδοχές διείσδυσης - κάλυψης'!N118,0)</f>
        <v>0.36274509803921567</v>
      </c>
      <c r="X62" s="164">
        <f t="shared" si="25"/>
        <v>0</v>
      </c>
      <c r="Y62" s="192">
        <f t="shared" si="26"/>
        <v>0</v>
      </c>
    </row>
    <row r="63" spans="2:25" outlineLevel="1" x14ac:dyDescent="0.35">
      <c r="B63" s="237" t="s">
        <v>96</v>
      </c>
      <c r="C63" s="64" t="s">
        <v>221</v>
      </c>
      <c r="D63" s="190">
        <f>IFERROR('Ανάπτυξη δικτύου'!E63/'Παραδοχές διείσδυσης - κάλυψης'!D119,0)</f>
        <v>0</v>
      </c>
      <c r="E63" s="191">
        <f>IFERROR('Ανάπτυξη δικτύου'!G63/'Παραδοχές διείσδυσης - κάλυψης'!E119,0)</f>
        <v>0</v>
      </c>
      <c r="F63" s="164">
        <f t="shared" si="16"/>
        <v>0</v>
      </c>
      <c r="G63" s="191">
        <f>IFERROR('Ανάπτυξη δικτύου'!J63/'Παραδοχές διείσδυσης - κάλυψης'!F119,0)</f>
        <v>0</v>
      </c>
      <c r="H63" s="164">
        <f t="shared" si="17"/>
        <v>0</v>
      </c>
      <c r="I63" s="191">
        <f>IFERROR('Ανάπτυξη δικτύου'!M63/'Παραδοχές διείσδυσης - κάλυψης'!G119,0)</f>
        <v>0</v>
      </c>
      <c r="J63" s="164">
        <f t="shared" si="18"/>
        <v>0</v>
      </c>
      <c r="K63" s="191">
        <f>IFERROR('Ανάπτυξη δικτύου'!P63/'Παραδοχές διείσδυσης - κάλυψης'!I119,0)</f>
        <v>0</v>
      </c>
      <c r="L63" s="164">
        <f t="shared" si="19"/>
        <v>0</v>
      </c>
      <c r="M63" s="192">
        <f t="shared" si="20"/>
        <v>0</v>
      </c>
      <c r="O63" s="191">
        <f>IFERROR('Ανάπτυξη δικτύου'!V63/'Παραδοχές διείσδυσης - κάλυψης'!J119,0)</f>
        <v>0</v>
      </c>
      <c r="P63" s="164">
        <f t="shared" si="21"/>
        <v>0</v>
      </c>
      <c r="Q63" s="191">
        <f>IFERROR('Ανάπτυξη δικτύου'!Y63/'Παραδοχές διείσδυσης - κάλυψης'!K119,0)</f>
        <v>0</v>
      </c>
      <c r="R63" s="164">
        <f t="shared" si="22"/>
        <v>0</v>
      </c>
      <c r="S63" s="191">
        <f>IFERROR('Ανάπτυξη δικτύου'!AB63/'Παραδοχές διείσδυσης - κάλυψης'!L119,0)</f>
        <v>0</v>
      </c>
      <c r="T63" s="164">
        <f t="shared" si="23"/>
        <v>0</v>
      </c>
      <c r="U63" s="191">
        <f>IFERROR('Ανάπτυξη δικτύου'!AE63/'Παραδοχές διείσδυσης - κάλυψης'!M119,0)</f>
        <v>0</v>
      </c>
      <c r="V63" s="164">
        <f t="shared" si="24"/>
        <v>0</v>
      </c>
      <c r="W63" s="191">
        <f>IFERROR('Ανάπτυξη δικτύου'!AH63/'Παραδοχές διείσδυσης - κάλυψης'!N119,0)</f>
        <v>0</v>
      </c>
      <c r="X63" s="164">
        <f t="shared" si="25"/>
        <v>0</v>
      </c>
      <c r="Y63" s="192">
        <f t="shared" si="26"/>
        <v>0</v>
      </c>
    </row>
    <row r="64" spans="2:25" outlineLevel="1" x14ac:dyDescent="0.35">
      <c r="B64" s="236" t="s">
        <v>97</v>
      </c>
      <c r="C64" s="64" t="s">
        <v>221</v>
      </c>
      <c r="D64" s="190">
        <f>IFERROR('Ανάπτυξη δικτύου'!E64/'Παραδοχές διείσδυσης - κάλυψης'!D120,0)</f>
        <v>0</v>
      </c>
      <c r="E64" s="191">
        <f>IFERROR('Ανάπτυξη δικτύου'!G64/'Παραδοχές διείσδυσης - κάλυψης'!E120,0)</f>
        <v>0</v>
      </c>
      <c r="F64" s="164">
        <f t="shared" si="16"/>
        <v>0</v>
      </c>
      <c r="G64" s="191">
        <f>IFERROR('Ανάπτυξη δικτύου'!J64/'Παραδοχές διείσδυσης - κάλυψης'!F120,0)</f>
        <v>0</v>
      </c>
      <c r="H64" s="164">
        <f t="shared" si="17"/>
        <v>0</v>
      </c>
      <c r="I64" s="191">
        <f>IFERROR('Ανάπτυξη δικτύου'!M64/'Παραδοχές διείσδυσης - κάλυψης'!G120,0)</f>
        <v>0</v>
      </c>
      <c r="J64" s="164">
        <f t="shared" si="18"/>
        <v>0</v>
      </c>
      <c r="K64" s="191">
        <f>IFERROR('Ανάπτυξη δικτύου'!P64/'Παραδοχές διείσδυσης - κάλυψης'!I120,0)</f>
        <v>0</v>
      </c>
      <c r="L64" s="164">
        <f t="shared" si="19"/>
        <v>0</v>
      </c>
      <c r="M64" s="192">
        <f t="shared" si="20"/>
        <v>0</v>
      </c>
      <c r="O64" s="191">
        <f>IFERROR('Ανάπτυξη δικτύου'!V64/'Παραδοχές διείσδυσης - κάλυψης'!J120,0)</f>
        <v>0</v>
      </c>
      <c r="P64" s="164">
        <f t="shared" si="21"/>
        <v>0</v>
      </c>
      <c r="Q64" s="191">
        <f>IFERROR('Ανάπτυξη δικτύου'!Y64/'Παραδοχές διείσδυσης - κάλυψης'!K120,0)</f>
        <v>0</v>
      </c>
      <c r="R64" s="164">
        <f t="shared" si="22"/>
        <v>0</v>
      </c>
      <c r="S64" s="191">
        <f>IFERROR('Ανάπτυξη δικτύου'!AB64/'Παραδοχές διείσδυσης - κάλυψης'!L120,0)</f>
        <v>0</v>
      </c>
      <c r="T64" s="164">
        <f t="shared" si="23"/>
        <v>0</v>
      </c>
      <c r="U64" s="191">
        <f>IFERROR('Ανάπτυξη δικτύου'!AE64/'Παραδοχές διείσδυσης - κάλυψης'!M120,0)</f>
        <v>0</v>
      </c>
      <c r="V64" s="164">
        <f t="shared" si="24"/>
        <v>0</v>
      </c>
      <c r="W64" s="191">
        <f>IFERROR('Ανάπτυξη δικτύου'!AH64/'Παραδοχές διείσδυσης - κάλυψης'!N120,0)</f>
        <v>0</v>
      </c>
      <c r="X64" s="164">
        <f t="shared" si="25"/>
        <v>0</v>
      </c>
      <c r="Y64" s="192">
        <f t="shared" si="26"/>
        <v>0</v>
      </c>
    </row>
    <row r="65" spans="2:33" outlineLevel="1" x14ac:dyDescent="0.35">
      <c r="B65" s="237" t="s">
        <v>98</v>
      </c>
      <c r="C65" s="64" t="s">
        <v>221</v>
      </c>
      <c r="D65" s="190">
        <f>IFERROR('Ανάπτυξη δικτύου'!E65/'Παραδοχές διείσδυσης - κάλυψης'!D121,0)</f>
        <v>0</v>
      </c>
      <c r="E65" s="191">
        <f>IFERROR('Ανάπτυξη δικτύου'!G65/'Παραδοχές διείσδυσης - κάλυψης'!E121,0)</f>
        <v>0</v>
      </c>
      <c r="F65" s="164">
        <f t="shared" si="16"/>
        <v>0</v>
      </c>
      <c r="G65" s="191">
        <f>IFERROR('Ανάπτυξη δικτύου'!J65/'Παραδοχές διείσδυσης - κάλυψης'!F121,0)</f>
        <v>0</v>
      </c>
      <c r="H65" s="164">
        <f t="shared" si="17"/>
        <v>0</v>
      </c>
      <c r="I65" s="191">
        <f>IFERROR('Ανάπτυξη δικτύου'!M65/'Παραδοχές διείσδυσης - κάλυψης'!G121,0)</f>
        <v>0</v>
      </c>
      <c r="J65" s="164">
        <f t="shared" si="18"/>
        <v>0</v>
      </c>
      <c r="K65" s="191">
        <f>IFERROR('Ανάπτυξη δικτύου'!P65/'Παραδοχές διείσδυσης - κάλυψης'!I121,0)</f>
        <v>0</v>
      </c>
      <c r="L65" s="164">
        <f t="shared" si="19"/>
        <v>0</v>
      </c>
      <c r="M65" s="192">
        <f t="shared" si="20"/>
        <v>0</v>
      </c>
      <c r="O65" s="191">
        <f>IFERROR('Ανάπτυξη δικτύου'!V65/'Παραδοχές διείσδυσης - κάλυψης'!J121,0)</f>
        <v>0.46544285714285716</v>
      </c>
      <c r="P65" s="164">
        <f t="shared" si="21"/>
        <v>0</v>
      </c>
      <c r="Q65" s="191">
        <f>IFERROR('Ανάπτυξη δικτύου'!Y65/'Παραδοχές διείσδυσης - κάλυψης'!K121,0)</f>
        <v>0.46544285714285716</v>
      </c>
      <c r="R65" s="164">
        <f t="shared" si="22"/>
        <v>0</v>
      </c>
      <c r="S65" s="191">
        <f>IFERROR('Ανάπτυξη δικτύου'!AB65/'Παραδοχές διείσδυσης - κάλυψης'!L121,0)</f>
        <v>0.52258571428571432</v>
      </c>
      <c r="T65" s="164">
        <f t="shared" si="23"/>
        <v>0.12277094011847399</v>
      </c>
      <c r="U65" s="191">
        <f>IFERROR('Ανάπτυξη δικτύου'!AE65/'Παραδοχές διείσδυσης - κάλυψης'!M121,0)</f>
        <v>0.52258571428571432</v>
      </c>
      <c r="V65" s="164">
        <f t="shared" si="24"/>
        <v>0</v>
      </c>
      <c r="W65" s="191">
        <f>IFERROR('Ανάπτυξη δικτύου'!AH65/'Παραδοχές διείσδυσης - κάλυψης'!N121,0)</f>
        <v>0.52258571428571432</v>
      </c>
      <c r="X65" s="164">
        <f t="shared" si="25"/>
        <v>0</v>
      </c>
      <c r="Y65" s="192">
        <f t="shared" si="26"/>
        <v>2.9373043096380114E-2</v>
      </c>
    </row>
    <row r="66" spans="2:33" ht="15" customHeight="1" outlineLevel="1" x14ac:dyDescent="0.35">
      <c r="B66" s="50" t="s">
        <v>138</v>
      </c>
      <c r="C66" s="47" t="s">
        <v>221</v>
      </c>
      <c r="D66" s="190">
        <f>IFERROR('Ανάπτυξη δικτύου'!E66/'Παραδοχές διείσδυσης - κάλυψης'!D122,0)</f>
        <v>0</v>
      </c>
      <c r="E66" s="191">
        <f>IFERROR('Ανάπτυξη δικτύου'!G66/'Παραδοχές διείσδυσης - κάλυψης'!E122,0)</f>
        <v>0</v>
      </c>
      <c r="F66" s="164">
        <f t="shared" ref="F66" si="27">IFERROR((E66-D66)/D66,0)</f>
        <v>0</v>
      </c>
      <c r="G66" s="191">
        <f>IFERROR('Ανάπτυξη δικτύου'!J66/'Παραδοχές διείσδυσης - κάλυψης'!F122,0)</f>
        <v>0</v>
      </c>
      <c r="H66" s="164">
        <f t="shared" ref="H66" si="28">IFERROR((G66-E66)/E66,0)</f>
        <v>0</v>
      </c>
      <c r="I66" s="191">
        <f>IFERROR('Ανάπτυξη δικτύου'!M66/'Παραδοχές διείσδυσης - κάλυψης'!G122,0)</f>
        <v>0</v>
      </c>
      <c r="J66" s="164">
        <f t="shared" ref="J66" si="29">IFERROR((I66-G66)/G66,0)</f>
        <v>0</v>
      </c>
      <c r="K66" s="191">
        <f>IFERROR('Ανάπτυξη δικτύου'!P66/'Παραδοχές διείσδυσης - κάλυψης'!I122,0)</f>
        <v>0</v>
      </c>
      <c r="L66" s="164">
        <f t="shared" ref="L66" si="30">IFERROR((K66-I66)/I66,0)</f>
        <v>0</v>
      </c>
      <c r="M66" s="192">
        <f>IFERROR((K66/D66)^(1/4)-1,0)</f>
        <v>0</v>
      </c>
      <c r="O66" s="191">
        <f>IFERROR('Ανάπτυξη δικτύου'!V66/'Παραδοχές διείσδυσης - κάλυψης'!J122,0)</f>
        <v>0.33797679324894514</v>
      </c>
      <c r="P66" s="164">
        <f t="shared" ref="P66" si="31">IFERROR((O66-K66)/K66,0)</f>
        <v>0</v>
      </c>
      <c r="Q66" s="191">
        <f>IFERROR('Ανάπτυξη δικτύου'!Y66/'Παραδοχές διείσδυσης - κάλυψης'!K122,0)</f>
        <v>0.38439029535864977</v>
      </c>
      <c r="R66" s="164">
        <f t="shared" ref="R66" si="32">IFERROR((Q66-O66)/O66,0)</f>
        <v>0.1373274823502974</v>
      </c>
      <c r="S66" s="191">
        <f>IFERROR('Ανάπτυξη δικτύου'!AB66/'Παραδοχές διείσδυσης - κάλυψης'!L122,0)</f>
        <v>0.42869409282700421</v>
      </c>
      <c r="T66" s="164">
        <f t="shared" ref="T66" si="33">IFERROR((S66-Q66)/Q66,0)</f>
        <v>0.11525732570073714</v>
      </c>
      <c r="U66" s="191">
        <f>IFERROR('Ανάπτυξη δικτύου'!AE66/'Παραδοχές διείσδυσης - κάλυψης'!M122,0)</f>
        <v>0.50949578059071732</v>
      </c>
      <c r="V66" s="164">
        <f t="shared" ref="V66" si="34">IFERROR((U66-S66)/S66,0)</f>
        <v>0.18848332439308868</v>
      </c>
      <c r="W66" s="191">
        <f>IFERROR('Ανάπτυξη δικτύου'!AH66/'Παραδοχές διείσδυσης - κάλυψης'!N122,0)</f>
        <v>0.53059282700421939</v>
      </c>
      <c r="X66" s="164">
        <f t="shared" ref="X66" si="35">IFERROR((W66-U66)/U66,0)</f>
        <v>4.1407696034384878E-2</v>
      </c>
      <c r="Y66" s="192">
        <f t="shared" ref="Y66" si="36">IFERROR((W66/O66)^(1/4)-1,0)</f>
        <v>0.11935700997818577</v>
      </c>
    </row>
    <row r="67" spans="2:33" ht="15" customHeight="1" x14ac:dyDescent="0.35"/>
    <row r="68" spans="2:33" ht="15.5" x14ac:dyDescent="0.35">
      <c r="B68" s="296" t="s">
        <v>37</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row>
    <row r="69" spans="2:33" ht="5.5" customHeight="1" outlineLevel="1" x14ac:dyDescent="0.3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2:33" ht="14.25" customHeight="1" outlineLevel="1" x14ac:dyDescent="0.35">
      <c r="B70" s="322"/>
      <c r="C70" s="343" t="s">
        <v>105</v>
      </c>
      <c r="D70" s="312" t="s">
        <v>131</v>
      </c>
      <c r="E70" s="314"/>
      <c r="F70" s="314"/>
      <c r="G70" s="314"/>
      <c r="H70" s="314"/>
      <c r="I70" s="314"/>
      <c r="J70" s="314"/>
      <c r="K70" s="314"/>
      <c r="L70" s="313"/>
      <c r="M70" s="369" t="str">
        <f>"Ετήσιος ρυθμός ανάπτυξης (CAGR) "&amp;($C$3-5)&amp;" - "&amp;(($C$3-1))</f>
        <v>Ετήσιος ρυθμός ανάπτυξης (CAGR) 2019 - 2023</v>
      </c>
      <c r="N70" s="104"/>
      <c r="O70" s="366" t="s">
        <v>132</v>
      </c>
      <c r="P70" s="367"/>
      <c r="Q70" s="367"/>
      <c r="R70" s="367"/>
      <c r="S70" s="367"/>
      <c r="T70" s="367"/>
      <c r="U70" s="367"/>
      <c r="V70" s="367"/>
      <c r="W70" s="367"/>
      <c r="X70" s="368"/>
      <c r="Y70" s="369" t="str">
        <f>"Ετήσιος ρυθμός ανάπτυξης (CAGR) "&amp;$C$3&amp;" - "&amp;$E$3</f>
        <v>Ετήσιος ρυθμός ανάπτυξης (CAGR) 2024 - 2028</v>
      </c>
    </row>
    <row r="71" spans="2:33" ht="15.75" customHeight="1" outlineLevel="1" x14ac:dyDescent="0.35">
      <c r="B71" s="323"/>
      <c r="C71" s="344"/>
      <c r="D71" s="68">
        <f>$C$3-5</f>
        <v>2019</v>
      </c>
      <c r="E71" s="312">
        <f>$C$3-4</f>
        <v>2020</v>
      </c>
      <c r="F71" s="313"/>
      <c r="G71" s="312">
        <f>$C$3-3</f>
        <v>2021</v>
      </c>
      <c r="H71" s="313"/>
      <c r="I71" s="312">
        <f>$C$3+-2</f>
        <v>2022</v>
      </c>
      <c r="J71" s="313"/>
      <c r="K71" s="312">
        <f>$C$3-1</f>
        <v>2023</v>
      </c>
      <c r="L71" s="313"/>
      <c r="M71" s="370"/>
      <c r="N71" s="104"/>
      <c r="O71" s="312">
        <f>$C$3</f>
        <v>2024</v>
      </c>
      <c r="P71" s="313"/>
      <c r="Q71" s="312">
        <f>$C$3+1</f>
        <v>2025</v>
      </c>
      <c r="R71" s="313"/>
      <c r="S71" s="312">
        <f>$C$3+2</f>
        <v>2026</v>
      </c>
      <c r="T71" s="313"/>
      <c r="U71" s="312">
        <f>$C$3+3</f>
        <v>2027</v>
      </c>
      <c r="V71" s="313"/>
      <c r="W71" s="312">
        <f>$C$3+4</f>
        <v>2028</v>
      </c>
      <c r="X71" s="313"/>
      <c r="Y71" s="370"/>
    </row>
    <row r="72" spans="2:33" ht="15" customHeight="1" outlineLevel="1" x14ac:dyDescent="0.35">
      <c r="B72" s="324"/>
      <c r="C72" s="345"/>
      <c r="D72" s="68" t="s">
        <v>220</v>
      </c>
      <c r="E72" s="68" t="s">
        <v>220</v>
      </c>
      <c r="F72" s="67" t="s">
        <v>135</v>
      </c>
      <c r="G72" s="68" t="s">
        <v>220</v>
      </c>
      <c r="H72" s="67" t="s">
        <v>135</v>
      </c>
      <c r="I72" s="68" t="s">
        <v>220</v>
      </c>
      <c r="J72" s="67" t="s">
        <v>135</v>
      </c>
      <c r="K72" s="68" t="s">
        <v>220</v>
      </c>
      <c r="L72" s="67" t="s">
        <v>135</v>
      </c>
      <c r="M72" s="371"/>
      <c r="O72" s="68" t="s">
        <v>220</v>
      </c>
      <c r="P72" s="67" t="s">
        <v>135</v>
      </c>
      <c r="Q72" s="68" t="s">
        <v>220</v>
      </c>
      <c r="R72" s="67" t="s">
        <v>135</v>
      </c>
      <c r="S72" s="68" t="s">
        <v>220</v>
      </c>
      <c r="T72" s="67" t="s">
        <v>135</v>
      </c>
      <c r="U72" s="68" t="s">
        <v>220</v>
      </c>
      <c r="V72" s="67" t="s">
        <v>135</v>
      </c>
      <c r="W72" s="68" t="s">
        <v>220</v>
      </c>
      <c r="X72" s="67" t="s">
        <v>135</v>
      </c>
      <c r="Y72" s="371"/>
    </row>
    <row r="73" spans="2:33" outlineLevel="1" x14ac:dyDescent="0.35">
      <c r="B73" s="236" t="s">
        <v>75</v>
      </c>
      <c r="C73" s="64" t="s">
        <v>221</v>
      </c>
      <c r="D73" s="190">
        <f>IFERROR(('Ανάπτυξη δικτύου'!E44+'Ανάπτυξη δικτύου'!#REF!)/'Παραδοχές διείσδυσης - κάλυψης'!D100,0)</f>
        <v>0</v>
      </c>
      <c r="E73" s="191">
        <f>IFERROR(('Ανάπτυξη δικτύου'!G44+'Ανάπτυξη δικτύου'!#REF!)/'Παραδοχές διείσδυσης - κάλυψης'!E100,0)</f>
        <v>0</v>
      </c>
      <c r="F73" s="164">
        <f>IFERROR((E73-D73)/D73,0)</f>
        <v>0</v>
      </c>
      <c r="G73" s="191">
        <f>IFERROR(('Ανάπτυξη δικτύου'!J44+'Ανάπτυξη δικτύου'!#REF!)/'Παραδοχές διείσδυσης - κάλυψης'!F100,0)</f>
        <v>0</v>
      </c>
      <c r="H73" s="164">
        <f>IFERROR((G73-E73)/E73,0)</f>
        <v>0</v>
      </c>
      <c r="I73" s="191">
        <f>IFERROR(('Ανάπτυξη δικτύου'!M44+'Ανάπτυξη δικτύου'!#REF!)/'Παραδοχές διείσδυσης - κάλυψης'!G100,0)</f>
        <v>0</v>
      </c>
      <c r="J73" s="164">
        <f>IFERROR((I73-G73)/G73,0)</f>
        <v>0</v>
      </c>
      <c r="K73" s="191">
        <f>IFERROR(('Ανάπτυξη δικτύου'!P44+'Ανάπτυξη δικτύου'!#REF!)/'Παραδοχές διείσδυσης - κάλυψης'!I100,0)</f>
        <v>0</v>
      </c>
      <c r="L73" s="164">
        <f>IFERROR((K73-I73)/I73,0)</f>
        <v>0</v>
      </c>
      <c r="M73" s="192">
        <f t="shared" ref="M73:M94" si="37">IFERROR((K73/D73)^(1/4)-1,0)</f>
        <v>0</v>
      </c>
      <c r="O73" s="191">
        <f>IFERROR(('Ανάπτυξη δικτύου'!V44+'Ανάπτυξη δικτύου'!#REF!)/'Παραδοχές διείσδυσης - κάλυψης'!J100,0)</f>
        <v>0</v>
      </c>
      <c r="P73" s="164">
        <f>IFERROR((O73-K73)/K73,0)</f>
        <v>0</v>
      </c>
      <c r="Q73" s="191">
        <f>IFERROR(('Ανάπτυξη δικτύου'!Y44+'Ανάπτυξη δικτύου'!#REF!)/'Παραδοχές διείσδυσης - κάλυψης'!K100,0)</f>
        <v>0</v>
      </c>
      <c r="R73" s="164">
        <f>IFERROR((Q73-O73)/O73,0)</f>
        <v>0</v>
      </c>
      <c r="S73" s="191">
        <f>IFERROR(('Ανάπτυξη δικτύου'!AB44+'Ανάπτυξη δικτύου'!#REF!)/'Παραδοχές διείσδυσης - κάλυψης'!L100,0)</f>
        <v>0</v>
      </c>
      <c r="T73" s="164">
        <f>IFERROR((S73-Q73)/Q73,0)</f>
        <v>0</v>
      </c>
      <c r="U73" s="191">
        <f>IFERROR(('Ανάπτυξη δικτύου'!AE44+'Ανάπτυξη δικτύου'!#REF!)/'Παραδοχές διείσδυσης - κάλυψης'!M100,0)</f>
        <v>0</v>
      </c>
      <c r="V73" s="164">
        <f>IFERROR((U73-S73)/S73,0)</f>
        <v>0</v>
      </c>
      <c r="W73" s="191">
        <f>IFERROR(('Ανάπτυξη δικτύου'!AH44+'Ανάπτυξη δικτύου'!#REF!)/'Παραδοχές διείσδυσης - κάλυψης'!N100,0)</f>
        <v>0</v>
      </c>
      <c r="X73" s="164">
        <f>IFERROR((W73-U73)/U73,0)</f>
        <v>0</v>
      </c>
      <c r="Y73" s="192">
        <f>IFERROR((W73/O73)^(1/4)-1,0)</f>
        <v>0</v>
      </c>
    </row>
    <row r="74" spans="2:33" outlineLevel="1" x14ac:dyDescent="0.35">
      <c r="B74" s="237" t="s">
        <v>76</v>
      </c>
      <c r="C74" s="64" t="s">
        <v>221</v>
      </c>
      <c r="D74" s="190">
        <f>IFERROR(('Ανάπτυξη δικτύου'!E45+'Ανάπτυξη δικτύου'!E14)/'Παραδοχές διείσδυσης - κάλυψης'!D101,0)</f>
        <v>0</v>
      </c>
      <c r="E74" s="191">
        <f>IFERROR(('Ανάπτυξη δικτύου'!G45+'Ανάπτυξη δικτύου'!G14)/'Παραδοχές διείσδυσης - κάλυψης'!E101,0)</f>
        <v>0</v>
      </c>
      <c r="F74" s="164">
        <f t="shared" ref="F74:F94" si="38">IFERROR((E74-D74)/D74,0)</f>
        <v>0</v>
      </c>
      <c r="G74" s="191">
        <f>IFERROR(('Ανάπτυξη δικτύου'!J45+'Ανάπτυξη δικτύου'!J14)/'Παραδοχές διείσδυσης - κάλυψης'!F101,0)</f>
        <v>0</v>
      </c>
      <c r="H74" s="164">
        <f t="shared" ref="H74:H94" si="39">IFERROR((G74-E74)/E74,0)</f>
        <v>0</v>
      </c>
      <c r="I74" s="191">
        <f>IFERROR(('Ανάπτυξη δικτύου'!M45+'Ανάπτυξη δικτύου'!M14)/'Παραδοχές διείσδυσης - κάλυψης'!G101,0)</f>
        <v>0</v>
      </c>
      <c r="J74" s="164">
        <f t="shared" ref="J74:J94" si="40">IFERROR((I74-G74)/G74,0)</f>
        <v>0</v>
      </c>
      <c r="K74" s="191">
        <f>IFERROR(('Ανάπτυξη δικτύου'!P45+'Ανάπτυξη δικτύου'!P14)/'Παραδοχές διείσδυσης - κάλυψης'!I101,0)</f>
        <v>0</v>
      </c>
      <c r="L74" s="164">
        <f t="shared" ref="L74:L94" si="41">IFERROR((K74-I74)/I74,0)</f>
        <v>0</v>
      </c>
      <c r="M74" s="192">
        <f t="shared" si="37"/>
        <v>0</v>
      </c>
      <c r="O74" s="191">
        <f>IFERROR(('Ανάπτυξη δικτύου'!V45+'Ανάπτυξη δικτύου'!V14)/'Παραδοχές διείσδυσης - κάλυψης'!J101,0)</f>
        <v>0.50696987951807226</v>
      </c>
      <c r="P74" s="164">
        <f t="shared" ref="P74:P94" si="42">IFERROR((O74-K74)/K74,0)</f>
        <v>0</v>
      </c>
      <c r="Q74" s="191">
        <f>IFERROR(('Ανάπτυξη δικτύου'!Y45+'Ανάπτυξη δικτύου'!Y14)/'Παραδοχές διείσδυσης - κάλυψης'!K101,0)</f>
        <v>0.69974096385542173</v>
      </c>
      <c r="R74" s="164">
        <f t="shared" ref="R74:R94" si="43">IFERROR((Q74-O74)/O74,0)</f>
        <v>0.3802416911249214</v>
      </c>
      <c r="S74" s="191">
        <f>IFERROR(('Ανάπτυξη δικτύου'!AB45+'Ανάπτυξη δικτύου'!AB14)/'Παραδοχές διείσδυσης - κάλυψης'!L101,0)</f>
        <v>0.74793373493975901</v>
      </c>
      <c r="T74" s="164">
        <f t="shared" ref="T74:T94" si="44">IFERROR((S74-Q74)/Q74,0)</f>
        <v>6.8872302142789402E-2</v>
      </c>
      <c r="U74" s="191">
        <f>IFERROR(('Ανάπτυξη δικτύου'!AE45+'Ανάπτυξη δικτύου'!AE14)/'Παραδοχές διείσδυσης - κάλυψης'!M101,0)</f>
        <v>0.76359638554216869</v>
      </c>
      <c r="V74" s="164">
        <f t="shared" ref="V74:V94" si="45">IFERROR((U74-S74)/S74,0)</f>
        <v>2.0941227639198808E-2</v>
      </c>
      <c r="W74" s="191">
        <f>IFERROR(('Ανάπτυξη δικτύου'!AH45+'Ανάπτυξη δικτύου'!AH14)/'Παραδοχές διείσδυσης - κάλυψης'!N101,0)</f>
        <v>0.884078313253012</v>
      </c>
      <c r="X74" s="164">
        <f t="shared" ref="X74:X94" si="46">IFERROR((W74-U74)/U74,0)</f>
        <v>0.15778221321110464</v>
      </c>
      <c r="Y74" s="192">
        <f t="shared" ref="Y74:Y94" si="47">IFERROR((W74/O74)^(1/4)-1,0)</f>
        <v>0.14915112076065706</v>
      </c>
    </row>
    <row r="75" spans="2:33" outlineLevel="1" x14ac:dyDescent="0.35">
      <c r="B75" s="237" t="s">
        <v>77</v>
      </c>
      <c r="C75" s="64" t="s">
        <v>221</v>
      </c>
      <c r="D75" s="190">
        <f>IFERROR(('Ανάπτυξη δικτύου'!E46+'Ανάπτυξη δικτύου'!#REF!)/'Παραδοχές διείσδυσης - κάλυψης'!D102,0)</f>
        <v>0</v>
      </c>
      <c r="E75" s="191">
        <f>IFERROR(('Ανάπτυξη δικτύου'!G46+'Ανάπτυξη δικτύου'!#REF!)/'Παραδοχές διείσδυσης - κάλυψης'!E102,0)</f>
        <v>0</v>
      </c>
      <c r="F75" s="164">
        <f t="shared" si="38"/>
        <v>0</v>
      </c>
      <c r="G75" s="191">
        <f>IFERROR(('Ανάπτυξη δικτύου'!J46+'Ανάπτυξη δικτύου'!#REF!)/'Παραδοχές διείσδυσης - κάλυψης'!F102,0)</f>
        <v>0</v>
      </c>
      <c r="H75" s="164">
        <f t="shared" si="39"/>
        <v>0</v>
      </c>
      <c r="I75" s="191">
        <f>IFERROR(('Ανάπτυξη δικτύου'!M46+'Ανάπτυξη δικτύου'!#REF!)/'Παραδοχές διείσδυσης - κάλυψης'!G102,0)</f>
        <v>0</v>
      </c>
      <c r="J75" s="164">
        <f t="shared" si="40"/>
        <v>0</v>
      </c>
      <c r="K75" s="191">
        <f>IFERROR(('Ανάπτυξη δικτύου'!P46+'Ανάπτυξη δικτύου'!#REF!)/'Παραδοχές διείσδυσης - κάλυψης'!I102,0)</f>
        <v>0</v>
      </c>
      <c r="L75" s="164">
        <f t="shared" si="41"/>
        <v>0</v>
      </c>
      <c r="M75" s="192">
        <f t="shared" si="37"/>
        <v>0</v>
      </c>
      <c r="O75" s="191">
        <f>IFERROR(('Ανάπτυξη δικτύου'!V46+'Ανάπτυξη δικτύου'!#REF!)/'Παραδοχές διείσδυσης - κάλυψης'!J102,0)</f>
        <v>0</v>
      </c>
      <c r="P75" s="164">
        <f t="shared" si="42"/>
        <v>0</v>
      </c>
      <c r="Q75" s="191">
        <f>IFERROR(('Ανάπτυξη δικτύου'!Y46+'Ανάπτυξη δικτύου'!#REF!)/'Παραδοχές διείσδυσης - κάλυψης'!K102,0)</f>
        <v>0</v>
      </c>
      <c r="R75" s="164">
        <f t="shared" si="43"/>
        <v>0</v>
      </c>
      <c r="S75" s="191">
        <f>IFERROR(('Ανάπτυξη δικτύου'!AB46+'Ανάπτυξη δικτύου'!#REF!)/'Παραδοχές διείσδυσης - κάλυψης'!L102,0)</f>
        <v>0</v>
      </c>
      <c r="T75" s="164">
        <f t="shared" si="44"/>
        <v>0</v>
      </c>
      <c r="U75" s="191">
        <f>IFERROR(('Ανάπτυξη δικτύου'!AE46+'Ανάπτυξη δικτύου'!#REF!)/'Παραδοχές διείσδυσης - κάλυψης'!M102,0)</f>
        <v>0</v>
      </c>
      <c r="V75" s="164">
        <f t="shared" si="45"/>
        <v>0</v>
      </c>
      <c r="W75" s="191">
        <f>IFERROR(('Ανάπτυξη δικτύου'!AH46+'Ανάπτυξη δικτύου'!#REF!)/'Παραδοχές διείσδυσης - κάλυψης'!N102,0)</f>
        <v>0</v>
      </c>
      <c r="X75" s="164">
        <f t="shared" si="46"/>
        <v>0</v>
      </c>
      <c r="Y75" s="192">
        <f t="shared" si="47"/>
        <v>0</v>
      </c>
    </row>
    <row r="76" spans="2:33" outlineLevel="1" x14ac:dyDescent="0.35">
      <c r="B76" s="237" t="s">
        <v>78</v>
      </c>
      <c r="C76" s="64" t="s">
        <v>221</v>
      </c>
      <c r="D76" s="190">
        <f>IFERROR(('Ανάπτυξη δικτύου'!E47+'Ανάπτυξη δικτύου'!E15)/'Παραδοχές διείσδυσης - κάλυψης'!D103,0)</f>
        <v>0</v>
      </c>
      <c r="E76" s="191">
        <f>IFERROR(('Ανάπτυξη δικτύου'!G47+'Ανάπτυξη δικτύου'!G15)/'Παραδοχές διείσδυσης - κάλυψης'!E103,0)</f>
        <v>0</v>
      </c>
      <c r="F76" s="164">
        <f t="shared" si="38"/>
        <v>0</v>
      </c>
      <c r="G76" s="191">
        <f>IFERROR(('Ανάπτυξη δικτύου'!J47+'Ανάπτυξη δικτύου'!J15)/'Παραδοχές διείσδυσης - κάλυψης'!F103,0)</f>
        <v>0</v>
      </c>
      <c r="H76" s="164">
        <f t="shared" si="39"/>
        <v>0</v>
      </c>
      <c r="I76" s="191">
        <f>IFERROR(('Ανάπτυξη δικτύου'!M47+'Ανάπτυξη δικτύου'!M15)/'Παραδοχές διείσδυσης - κάλυψης'!G103,0)</f>
        <v>0</v>
      </c>
      <c r="J76" s="164">
        <f t="shared" si="40"/>
        <v>0</v>
      </c>
      <c r="K76" s="191">
        <f>IFERROR(('Ανάπτυξη δικτύου'!P47+'Ανάπτυξη δικτύου'!P15)/'Παραδοχές διείσδυσης - κάλυψης'!I103,0)</f>
        <v>0</v>
      </c>
      <c r="L76" s="164">
        <f t="shared" si="41"/>
        <v>0</v>
      </c>
      <c r="M76" s="192">
        <f t="shared" si="37"/>
        <v>0</v>
      </c>
      <c r="O76" s="191">
        <f>IFERROR(('Ανάπτυξη δικτύου'!V47+'Ανάπτυξη δικτύου'!V15)/'Παραδοχές διείσδυσης - κάλυψης'!J103,0)</f>
        <v>0</v>
      </c>
      <c r="P76" s="164">
        <f t="shared" si="42"/>
        <v>0</v>
      </c>
      <c r="Q76" s="191">
        <f>IFERROR(('Ανάπτυξη δικτύου'!Y47+'Ανάπτυξη δικτύου'!Y15)/'Παραδοχές διείσδυσης - κάλυψης'!K103,0)</f>
        <v>0</v>
      </c>
      <c r="R76" s="164">
        <f t="shared" si="43"/>
        <v>0</v>
      </c>
      <c r="S76" s="191">
        <f>IFERROR(('Ανάπτυξη δικτύου'!AB47+'Ανάπτυξη δικτύου'!AB15)/'Παραδοχές διείσδυσης - κάλυψης'!L103,0)</f>
        <v>0</v>
      </c>
      <c r="T76" s="164">
        <f t="shared" si="44"/>
        <v>0</v>
      </c>
      <c r="U76" s="191">
        <f>IFERROR(('Ανάπτυξη δικτύου'!AE47+'Ανάπτυξη δικτύου'!AE15)/'Παραδοχές διείσδυσης - κάλυψης'!M103,0)</f>
        <v>0</v>
      </c>
      <c r="V76" s="164">
        <f t="shared" si="45"/>
        <v>0</v>
      </c>
      <c r="W76" s="191">
        <f>IFERROR(('Ανάπτυξη δικτύου'!AH47+'Ανάπτυξη δικτύου'!AH15)/'Παραδοχές διείσδυσης - κάλυψης'!N103,0)</f>
        <v>0</v>
      </c>
      <c r="X76" s="164">
        <f t="shared" si="46"/>
        <v>0</v>
      </c>
      <c r="Y76" s="192">
        <f t="shared" si="47"/>
        <v>0</v>
      </c>
    </row>
    <row r="77" spans="2:33" outlineLevel="1" x14ac:dyDescent="0.35">
      <c r="B77" s="236" t="s">
        <v>80</v>
      </c>
      <c r="C77" s="64" t="s">
        <v>221</v>
      </c>
      <c r="D77" s="190">
        <f>IFERROR(('Ανάπτυξη δικτύου'!E48+'Ανάπτυξη δικτύου'!#REF!)/'Παραδοχές διείσδυσης - κάλυψης'!D104,0)</f>
        <v>0</v>
      </c>
      <c r="E77" s="191">
        <f>IFERROR(('Ανάπτυξη δικτύου'!G48+'Ανάπτυξη δικτύου'!#REF!)/'Παραδοχές διείσδυσης - κάλυψης'!E104,0)</f>
        <v>0</v>
      </c>
      <c r="F77" s="164">
        <f t="shared" si="38"/>
        <v>0</v>
      </c>
      <c r="G77" s="191">
        <f>IFERROR(('Ανάπτυξη δικτύου'!J48+'Ανάπτυξη δικτύου'!#REF!)/'Παραδοχές διείσδυσης - κάλυψης'!F104,0)</f>
        <v>0</v>
      </c>
      <c r="H77" s="164">
        <f t="shared" si="39"/>
        <v>0</v>
      </c>
      <c r="I77" s="191">
        <f>IFERROR(('Ανάπτυξη δικτύου'!M48+'Ανάπτυξη δικτύου'!#REF!)/'Παραδοχές διείσδυσης - κάλυψης'!G104,0)</f>
        <v>0</v>
      </c>
      <c r="J77" s="164">
        <f t="shared" si="40"/>
        <v>0</v>
      </c>
      <c r="K77" s="191">
        <f>IFERROR(('Ανάπτυξη δικτύου'!P48+'Ανάπτυξη δικτύου'!#REF!)/'Παραδοχές διείσδυσης - κάλυψης'!I104,0)</f>
        <v>0</v>
      </c>
      <c r="L77" s="164">
        <f t="shared" si="41"/>
        <v>0</v>
      </c>
      <c r="M77" s="192">
        <f t="shared" si="37"/>
        <v>0</v>
      </c>
      <c r="O77" s="191">
        <f>IFERROR(('Ανάπτυξη δικτύου'!V48+'Ανάπτυξη δικτύου'!#REF!)/'Παραδοχές διείσδυσης - κάλυψης'!J104,0)</f>
        <v>0</v>
      </c>
      <c r="P77" s="164">
        <f t="shared" si="42"/>
        <v>0</v>
      </c>
      <c r="Q77" s="191">
        <f>IFERROR(('Ανάπτυξη δικτύου'!Y48+'Ανάπτυξη δικτύου'!#REF!)/'Παραδοχές διείσδυσης - κάλυψης'!K104,0)</f>
        <v>0</v>
      </c>
      <c r="R77" s="164">
        <f t="shared" si="43"/>
        <v>0</v>
      </c>
      <c r="S77" s="191">
        <f>IFERROR(('Ανάπτυξη δικτύου'!AB48+'Ανάπτυξη δικτύου'!#REF!)/'Παραδοχές διείσδυσης - κάλυψης'!L104,0)</f>
        <v>0</v>
      </c>
      <c r="T77" s="164">
        <f t="shared" si="44"/>
        <v>0</v>
      </c>
      <c r="U77" s="191">
        <f>IFERROR(('Ανάπτυξη δικτύου'!AE48+'Ανάπτυξη δικτύου'!#REF!)/'Παραδοχές διείσδυσης - κάλυψης'!M104,0)</f>
        <v>0</v>
      </c>
      <c r="V77" s="164">
        <f t="shared" si="45"/>
        <v>0</v>
      </c>
      <c r="W77" s="191">
        <f>IFERROR(('Ανάπτυξη δικτύου'!AH48+'Ανάπτυξη δικτύου'!#REF!)/'Παραδοχές διείσδυσης - κάλυψης'!N104,0)</f>
        <v>0</v>
      </c>
      <c r="X77" s="164">
        <f t="shared" si="46"/>
        <v>0</v>
      </c>
      <c r="Y77" s="192">
        <f t="shared" si="47"/>
        <v>0</v>
      </c>
    </row>
    <row r="78" spans="2:33" outlineLevel="1" x14ac:dyDescent="0.35">
      <c r="B78" s="237" t="s">
        <v>81</v>
      </c>
      <c r="C78" s="64" t="s">
        <v>221</v>
      </c>
      <c r="D78" s="190">
        <f>IFERROR(('Ανάπτυξη δικτύου'!E49+'Ανάπτυξη δικτύου'!E16)/'Παραδοχές διείσδυσης - κάλυψης'!D105,0)</f>
        <v>0</v>
      </c>
      <c r="E78" s="191">
        <f>IFERROR(('Ανάπτυξη δικτύου'!G49+'Ανάπτυξη δικτύου'!G16)/'Παραδοχές διείσδυσης - κάλυψης'!E105,0)</f>
        <v>0</v>
      </c>
      <c r="F78" s="164">
        <f t="shared" si="38"/>
        <v>0</v>
      </c>
      <c r="G78" s="191">
        <f>IFERROR(('Ανάπτυξη δικτύου'!J49+'Ανάπτυξη δικτύου'!J16)/'Παραδοχές διείσδυσης - κάλυψης'!F105,0)</f>
        <v>0</v>
      </c>
      <c r="H78" s="164">
        <f t="shared" si="39"/>
        <v>0</v>
      </c>
      <c r="I78" s="191">
        <f>IFERROR(('Ανάπτυξη δικτύου'!M49+'Ανάπτυξη δικτύου'!M16)/'Παραδοχές διείσδυσης - κάλυψης'!G105,0)</f>
        <v>0</v>
      </c>
      <c r="J78" s="164">
        <f t="shared" si="40"/>
        <v>0</v>
      </c>
      <c r="K78" s="191">
        <f>IFERROR(('Ανάπτυξη δικτύου'!P49+'Ανάπτυξη δικτύου'!P16)/'Παραδοχές διείσδυσης - κάλυψης'!I105,0)</f>
        <v>0</v>
      </c>
      <c r="L78" s="164">
        <f t="shared" si="41"/>
        <v>0</v>
      </c>
      <c r="M78" s="192">
        <f t="shared" si="37"/>
        <v>0</v>
      </c>
      <c r="O78" s="191">
        <f>IFERROR(('Ανάπτυξη δικτύου'!V49+'Ανάπτυξη δικτύου'!V16)/'Παραδοχές διείσδυσης - κάλυψης'!J105,0)</f>
        <v>0.67212499999999997</v>
      </c>
      <c r="P78" s="164">
        <f t="shared" si="42"/>
        <v>0</v>
      </c>
      <c r="Q78" s="191">
        <f>IFERROR(('Ανάπτυξη δικτύου'!Y49+'Ανάπτυξη δικτύου'!Y16)/'Παραδοχές διείσδυσης - κάλυψης'!K105,0)</f>
        <v>0.78750961538461539</v>
      </c>
      <c r="R78" s="164">
        <f t="shared" si="43"/>
        <v>0.17167136378592587</v>
      </c>
      <c r="S78" s="191">
        <f>IFERROR(('Ανάπτυξη δικτύου'!AB49+'Ανάπτυξη δικτύου'!AB16)/'Παραδοχές διείσδυσης - κάλυψης'!L105,0)</f>
        <v>0.78750961538461539</v>
      </c>
      <c r="T78" s="164">
        <f t="shared" si="44"/>
        <v>0</v>
      </c>
      <c r="U78" s="191">
        <f>IFERROR(('Ανάπτυξη δικτύου'!AE49+'Ανάπτυξη δικτύου'!AE16)/'Παραδοχές διείσδυσης - κάλυψης'!M105,0)</f>
        <v>0.78750961538461539</v>
      </c>
      <c r="V78" s="164">
        <f t="shared" si="45"/>
        <v>0</v>
      </c>
      <c r="W78" s="191">
        <f>IFERROR(('Ανάπτυξη δικτύου'!AH49+'Ανάπτυξη δικτύου'!AH16)/'Παραδοχές διείσδυσης - κάλυψης'!N105,0)</f>
        <v>0.78750961538461539</v>
      </c>
      <c r="X78" s="164">
        <f t="shared" si="46"/>
        <v>0</v>
      </c>
      <c r="Y78" s="192">
        <f t="shared" si="47"/>
        <v>4.0402660082040409E-2</v>
      </c>
    </row>
    <row r="79" spans="2:33" outlineLevel="1" x14ac:dyDescent="0.35">
      <c r="B79" s="236" t="s">
        <v>82</v>
      </c>
      <c r="C79" s="64" t="s">
        <v>221</v>
      </c>
      <c r="D79" s="190">
        <f>IFERROR(('Ανάπτυξη δικτύου'!E50+'Ανάπτυξη δικτύου'!E17)/'Παραδοχές διείσδυσης - κάλυψης'!D106,0)</f>
        <v>0</v>
      </c>
      <c r="E79" s="191">
        <f>IFERROR(('Ανάπτυξη δικτύου'!G50+'Ανάπτυξη δικτύου'!G17)/'Παραδοχές διείσδυσης - κάλυψης'!E106,0)</f>
        <v>0</v>
      </c>
      <c r="F79" s="164">
        <f t="shared" si="38"/>
        <v>0</v>
      </c>
      <c r="G79" s="191">
        <f>IFERROR(('Ανάπτυξη δικτύου'!J50+'Ανάπτυξη δικτύου'!J17)/'Παραδοχές διείσδυσης - κάλυψης'!F106,0)</f>
        <v>0</v>
      </c>
      <c r="H79" s="164">
        <f t="shared" si="39"/>
        <v>0</v>
      </c>
      <c r="I79" s="191">
        <f>IFERROR(('Ανάπτυξη δικτύου'!M50+'Ανάπτυξη δικτύου'!M17)/'Παραδοχές διείσδυσης - κάλυψης'!G106,0)</f>
        <v>0</v>
      </c>
      <c r="J79" s="164">
        <f t="shared" si="40"/>
        <v>0</v>
      </c>
      <c r="K79" s="191">
        <f>IFERROR(('Ανάπτυξη δικτύου'!P50+'Ανάπτυξη δικτύου'!P17)/'Παραδοχές διείσδυσης - κάλυψης'!I106,0)</f>
        <v>0</v>
      </c>
      <c r="L79" s="164">
        <f t="shared" si="41"/>
        <v>0</v>
      </c>
      <c r="M79" s="192">
        <f t="shared" si="37"/>
        <v>0</v>
      </c>
      <c r="O79" s="191">
        <f>IFERROR(('Ανάπτυξη δικτύου'!V50+'Ανάπτυξη δικτύου'!V17)/'Παραδοχές διείσδυσης - κάλυψης'!J106,0)</f>
        <v>0</v>
      </c>
      <c r="P79" s="164">
        <f t="shared" si="42"/>
        <v>0</v>
      </c>
      <c r="Q79" s="191">
        <f>IFERROR(('Ανάπτυξη δικτύου'!Y50+'Ανάπτυξη δικτύου'!Y17)/'Παραδοχές διείσδυσης - κάλυψης'!K106,0)</f>
        <v>0</v>
      </c>
      <c r="R79" s="164">
        <f t="shared" si="43"/>
        <v>0</v>
      </c>
      <c r="S79" s="191">
        <f>IFERROR(('Ανάπτυξη δικτύου'!AB50+'Ανάπτυξη δικτύου'!AB17)/'Παραδοχές διείσδυσης - κάλυψης'!L106,0)</f>
        <v>0</v>
      </c>
      <c r="T79" s="164">
        <f t="shared" si="44"/>
        <v>0</v>
      </c>
      <c r="U79" s="191">
        <f>IFERROR(('Ανάπτυξη δικτύου'!AE50+'Ανάπτυξη δικτύου'!AE17)/'Παραδοχές διείσδυσης - κάλυψης'!M106,0)</f>
        <v>0</v>
      </c>
      <c r="V79" s="164">
        <f t="shared" si="45"/>
        <v>0</v>
      </c>
      <c r="W79" s="191">
        <f>IFERROR(('Ανάπτυξη δικτύου'!AH50+'Ανάπτυξη δικτύου'!AH17)/'Παραδοχές διείσδυσης - κάλυψης'!N106,0)</f>
        <v>0</v>
      </c>
      <c r="X79" s="164">
        <f t="shared" si="46"/>
        <v>0</v>
      </c>
      <c r="Y79" s="192">
        <f t="shared" si="47"/>
        <v>0</v>
      </c>
    </row>
    <row r="80" spans="2:33" outlineLevel="1" x14ac:dyDescent="0.35">
      <c r="B80" s="237" t="s">
        <v>83</v>
      </c>
      <c r="C80" s="64" t="s">
        <v>221</v>
      </c>
      <c r="D80" s="190">
        <f>IFERROR(('Ανάπτυξη δικτύου'!E51+'Ανάπτυξη δικτύου'!E18)/'Παραδοχές διείσδυσης - κάλυψης'!D107,0)</f>
        <v>0</v>
      </c>
      <c r="E80" s="191">
        <f>IFERROR(('Ανάπτυξη δικτύου'!G51+'Ανάπτυξη δικτύου'!G18)/'Παραδοχές διείσδυσης - κάλυψης'!E107,0)</f>
        <v>0</v>
      </c>
      <c r="F80" s="164">
        <f t="shared" si="38"/>
        <v>0</v>
      </c>
      <c r="G80" s="191">
        <f>IFERROR(('Ανάπτυξη δικτύου'!J51+'Ανάπτυξη δικτύου'!J18)/'Παραδοχές διείσδυσης - κάλυψης'!F107,0)</f>
        <v>0</v>
      </c>
      <c r="H80" s="164">
        <f t="shared" si="39"/>
        <v>0</v>
      </c>
      <c r="I80" s="191">
        <f>IFERROR(('Ανάπτυξη δικτύου'!M51+'Ανάπτυξη δικτύου'!M18)/'Παραδοχές διείσδυσης - κάλυψης'!G107,0)</f>
        <v>0</v>
      </c>
      <c r="J80" s="164">
        <f t="shared" si="40"/>
        <v>0</v>
      </c>
      <c r="K80" s="191">
        <f>IFERROR(('Ανάπτυξη δικτύου'!P51+'Ανάπτυξη δικτύου'!P18)/'Παραδοχές διείσδυσης - κάλυψης'!I107,0)</f>
        <v>0</v>
      </c>
      <c r="L80" s="164">
        <f t="shared" si="41"/>
        <v>0</v>
      </c>
      <c r="M80" s="192">
        <f t="shared" si="37"/>
        <v>0</v>
      </c>
      <c r="O80" s="191">
        <f>IFERROR(('Ανάπτυξη δικτύου'!V51+'Ανάπτυξη δικτύου'!V18)/'Παραδοχές διείσδυσης - κάλυψης'!J107,0)</f>
        <v>0.56411578947368424</v>
      </c>
      <c r="P80" s="164">
        <f t="shared" si="42"/>
        <v>0</v>
      </c>
      <c r="Q80" s="191">
        <f>IFERROR(('Ανάπτυξη δικτύου'!Y51+'Ανάπτυξη δικτύου'!Y18)/'Παραδοχές διείσδυσης - κάλυψης'!K107,0)</f>
        <v>0.56411578947368424</v>
      </c>
      <c r="R80" s="164">
        <f t="shared" si="43"/>
        <v>0</v>
      </c>
      <c r="S80" s="191">
        <f>IFERROR(('Ανάπτυξη δικτύου'!AB51+'Ανάπτυξη δικτύου'!AB18)/'Παραδοχές διείσδυσης - κάλυψης'!L107,0)</f>
        <v>0.56411578947368424</v>
      </c>
      <c r="T80" s="164">
        <f t="shared" si="44"/>
        <v>0</v>
      </c>
      <c r="U80" s="191">
        <f>IFERROR(('Ανάπτυξη δικτύου'!AE51+'Ανάπτυξη δικτύου'!AE18)/'Παραδοχές διείσδυσης - κάλυψης'!M107,0)</f>
        <v>0.56411578947368424</v>
      </c>
      <c r="V80" s="164">
        <f t="shared" si="45"/>
        <v>0</v>
      </c>
      <c r="W80" s="191">
        <f>IFERROR(('Ανάπτυξη δικτύου'!AH51+'Ανάπτυξη δικτύου'!AH18)/'Παραδοχές διείσδυσης - κάλυψης'!N107,0)</f>
        <v>0.56411578947368424</v>
      </c>
      <c r="X80" s="164">
        <f t="shared" si="46"/>
        <v>0</v>
      </c>
      <c r="Y80" s="192">
        <f t="shared" si="47"/>
        <v>0</v>
      </c>
    </row>
    <row r="81" spans="2:25" outlineLevel="1" x14ac:dyDescent="0.35">
      <c r="B81" s="237" t="s">
        <v>84</v>
      </c>
      <c r="C81" s="64" t="s">
        <v>221</v>
      </c>
      <c r="D81" s="190">
        <f>IFERROR(('Ανάπτυξη δικτύου'!E52+'Ανάπτυξη δικτύου'!#REF!)/'Παραδοχές διείσδυσης - κάλυψης'!D108,0)</f>
        <v>0</v>
      </c>
      <c r="E81" s="191">
        <f>IFERROR(('Ανάπτυξη δικτύου'!G52+'Ανάπτυξη δικτύου'!#REF!)/'Παραδοχές διείσδυσης - κάλυψης'!E108,0)</f>
        <v>0</v>
      </c>
      <c r="F81" s="164">
        <f t="shared" si="38"/>
        <v>0</v>
      </c>
      <c r="G81" s="191">
        <f>IFERROR(('Ανάπτυξη δικτύου'!J52+'Ανάπτυξη δικτύου'!#REF!)/'Παραδοχές διείσδυσης - κάλυψης'!F108,0)</f>
        <v>0</v>
      </c>
      <c r="H81" s="164">
        <f t="shared" si="39"/>
        <v>0</v>
      </c>
      <c r="I81" s="191">
        <f>IFERROR(('Ανάπτυξη δικτύου'!M52+'Ανάπτυξη δικτύου'!#REF!)/'Παραδοχές διείσδυσης - κάλυψης'!G108,0)</f>
        <v>0</v>
      </c>
      <c r="J81" s="164">
        <f t="shared" si="40"/>
        <v>0</v>
      </c>
      <c r="K81" s="191">
        <f>IFERROR(('Ανάπτυξη δικτύου'!P52+'Ανάπτυξη δικτύου'!#REF!)/'Παραδοχές διείσδυσης - κάλυψης'!I108,0)</f>
        <v>0</v>
      </c>
      <c r="L81" s="164">
        <f t="shared" si="41"/>
        <v>0</v>
      </c>
      <c r="M81" s="192">
        <f t="shared" si="37"/>
        <v>0</v>
      </c>
      <c r="O81" s="191">
        <f>IFERROR(('Ανάπτυξη δικτύου'!V52+'Ανάπτυξη δικτύου'!#REF!)/'Παραδοχές διείσδυσης - κάλυψης'!J108,0)</f>
        <v>0</v>
      </c>
      <c r="P81" s="164">
        <f t="shared" si="42"/>
        <v>0</v>
      </c>
      <c r="Q81" s="191">
        <f>IFERROR(('Ανάπτυξη δικτύου'!Y52+'Ανάπτυξη δικτύου'!#REF!)/'Παραδοχές διείσδυσης - κάλυψης'!K108,0)</f>
        <v>0</v>
      </c>
      <c r="R81" s="164">
        <f t="shared" si="43"/>
        <v>0</v>
      </c>
      <c r="S81" s="191">
        <f>IFERROR(('Ανάπτυξη δικτύου'!AB52+'Ανάπτυξη δικτύου'!#REF!)/'Παραδοχές διείσδυσης - κάλυψης'!L108,0)</f>
        <v>0</v>
      </c>
      <c r="T81" s="164">
        <f t="shared" si="44"/>
        <v>0</v>
      </c>
      <c r="U81" s="191">
        <f>IFERROR(('Ανάπτυξη δικτύου'!AE52+'Ανάπτυξη δικτύου'!#REF!)/'Παραδοχές διείσδυσης - κάλυψης'!M108,0)</f>
        <v>0</v>
      </c>
      <c r="V81" s="164">
        <f t="shared" si="45"/>
        <v>0</v>
      </c>
      <c r="W81" s="191">
        <f>IFERROR(('Ανάπτυξη δικτύου'!AH52+'Ανάπτυξη δικτύου'!#REF!)/'Παραδοχές διείσδυσης - κάλυψης'!N108,0)</f>
        <v>0</v>
      </c>
      <c r="X81" s="164">
        <f t="shared" si="46"/>
        <v>0</v>
      </c>
      <c r="Y81" s="192">
        <f t="shared" si="47"/>
        <v>0</v>
      </c>
    </row>
    <row r="82" spans="2:25" outlineLevel="1" x14ac:dyDescent="0.35">
      <c r="B82" s="237" t="s">
        <v>85</v>
      </c>
      <c r="C82" s="64" t="s">
        <v>221</v>
      </c>
      <c r="D82" s="190">
        <f>IFERROR(('Ανάπτυξη δικτύου'!E53+'Ανάπτυξη δικτύου'!E19)/'Παραδοχές διείσδυσης - κάλυψης'!D109,0)</f>
        <v>0</v>
      </c>
      <c r="E82" s="191">
        <f>IFERROR(('Ανάπτυξη δικτύου'!G53+'Ανάπτυξη δικτύου'!G19)/'Παραδοχές διείσδυσης - κάλυψης'!E109,0)</f>
        <v>0</v>
      </c>
      <c r="F82" s="164">
        <f t="shared" si="38"/>
        <v>0</v>
      </c>
      <c r="G82" s="191">
        <f>IFERROR(('Ανάπτυξη δικτύου'!J53+'Ανάπτυξη δικτύου'!J19)/'Παραδοχές διείσδυσης - κάλυψης'!F109,0)</f>
        <v>0</v>
      </c>
      <c r="H82" s="164">
        <f t="shared" si="39"/>
        <v>0</v>
      </c>
      <c r="I82" s="191">
        <f>IFERROR(('Ανάπτυξη δικτύου'!M53+'Ανάπτυξη δικτύου'!M19)/'Παραδοχές διείσδυσης - κάλυψης'!G109,0)</f>
        <v>0</v>
      </c>
      <c r="J82" s="164">
        <f t="shared" si="40"/>
        <v>0</v>
      </c>
      <c r="K82" s="191">
        <f>IFERROR(('Ανάπτυξη δικτύου'!P53+'Ανάπτυξη δικτύου'!P19)/'Παραδοχές διείσδυσης - κάλυψης'!I109,0)</f>
        <v>0</v>
      </c>
      <c r="L82" s="164">
        <f t="shared" si="41"/>
        <v>0</v>
      </c>
      <c r="M82" s="192">
        <f t="shared" si="37"/>
        <v>0</v>
      </c>
      <c r="O82" s="191">
        <f>IFERROR(('Ανάπτυξη δικτύου'!V53+'Ανάπτυξη δικτύου'!V19)/'Παραδοχές διείσδυσης - κάλυψης'!J109,0)</f>
        <v>0</v>
      </c>
      <c r="P82" s="164">
        <f t="shared" si="42"/>
        <v>0</v>
      </c>
      <c r="Q82" s="191">
        <f>IFERROR(('Ανάπτυξη δικτύου'!Y53+'Ανάπτυξη δικτύου'!Y19)/'Παραδοχές διείσδυσης - κάλυψης'!K109,0)</f>
        <v>0</v>
      </c>
      <c r="R82" s="164">
        <f t="shared" si="43"/>
        <v>0</v>
      </c>
      <c r="S82" s="191">
        <f>IFERROR(('Ανάπτυξη δικτύου'!AB53+'Ανάπτυξη δικτύου'!AB19)/'Παραδοχές διείσδυσης - κάλυψης'!L109,0)</f>
        <v>0</v>
      </c>
      <c r="T82" s="164">
        <f t="shared" si="44"/>
        <v>0</v>
      </c>
      <c r="U82" s="191">
        <f>IFERROR(('Ανάπτυξη δικτύου'!AE53+'Ανάπτυξη δικτύου'!AE19)/'Παραδοχές διείσδυσης - κάλυψης'!M109,0)</f>
        <v>0</v>
      </c>
      <c r="V82" s="164">
        <f t="shared" si="45"/>
        <v>0</v>
      </c>
      <c r="W82" s="191">
        <f>IFERROR(('Ανάπτυξη δικτύου'!AH53+'Ανάπτυξη δικτύου'!AH19)/'Παραδοχές διείσδυσης - κάλυψης'!N109,0)</f>
        <v>0</v>
      </c>
      <c r="X82" s="164">
        <f t="shared" si="46"/>
        <v>0</v>
      </c>
      <c r="Y82" s="192">
        <f t="shared" si="47"/>
        <v>0</v>
      </c>
    </row>
    <row r="83" spans="2:25" outlineLevel="1" x14ac:dyDescent="0.35">
      <c r="B83" s="236" t="s">
        <v>86</v>
      </c>
      <c r="C83" s="64" t="s">
        <v>221</v>
      </c>
      <c r="D83" s="190">
        <f>IFERROR(('Ανάπτυξη δικτύου'!E54+'Ανάπτυξη δικτύου'!#REF!)/'Παραδοχές διείσδυσης - κάλυψης'!D110,0)</f>
        <v>0</v>
      </c>
      <c r="E83" s="191">
        <f>IFERROR(('Ανάπτυξη δικτύου'!G54+'Ανάπτυξη δικτύου'!#REF!)/'Παραδοχές διείσδυσης - κάλυψης'!E110,0)</f>
        <v>0</v>
      </c>
      <c r="F83" s="164">
        <f t="shared" si="38"/>
        <v>0</v>
      </c>
      <c r="G83" s="191">
        <f>IFERROR(('Ανάπτυξη δικτύου'!J54+'Ανάπτυξη δικτύου'!#REF!)/'Παραδοχές διείσδυσης - κάλυψης'!F110,0)</f>
        <v>0</v>
      </c>
      <c r="H83" s="164">
        <f t="shared" si="39"/>
        <v>0</v>
      </c>
      <c r="I83" s="191">
        <f>IFERROR(('Ανάπτυξη δικτύου'!M54+'Ανάπτυξη δικτύου'!#REF!)/'Παραδοχές διείσδυσης - κάλυψης'!G110,0)</f>
        <v>0</v>
      </c>
      <c r="J83" s="164">
        <f t="shared" si="40"/>
        <v>0</v>
      </c>
      <c r="K83" s="191">
        <f>IFERROR(('Ανάπτυξη δικτύου'!P54+'Ανάπτυξη δικτύου'!#REF!)/'Παραδοχές διείσδυσης - κάλυψης'!I110,0)</f>
        <v>0</v>
      </c>
      <c r="L83" s="164">
        <f t="shared" si="41"/>
        <v>0</v>
      </c>
      <c r="M83" s="192">
        <f t="shared" si="37"/>
        <v>0</v>
      </c>
      <c r="O83" s="191">
        <f>IFERROR(('Ανάπτυξη δικτύου'!V54+'Ανάπτυξη δικτύου'!#REF!)/'Παραδοχές διείσδυσης - κάλυψης'!J110,0)</f>
        <v>0</v>
      </c>
      <c r="P83" s="164">
        <f t="shared" si="42"/>
        <v>0</v>
      </c>
      <c r="Q83" s="191">
        <f>IFERROR(('Ανάπτυξη δικτύου'!Y54+'Ανάπτυξη δικτύου'!#REF!)/'Παραδοχές διείσδυσης - κάλυψης'!K110,0)</f>
        <v>0</v>
      </c>
      <c r="R83" s="164">
        <f t="shared" si="43"/>
        <v>0</v>
      </c>
      <c r="S83" s="191">
        <f>IFERROR(('Ανάπτυξη δικτύου'!AB54+'Ανάπτυξη δικτύου'!#REF!)/'Παραδοχές διείσδυσης - κάλυψης'!L110,0)</f>
        <v>0</v>
      </c>
      <c r="T83" s="164">
        <f t="shared" si="44"/>
        <v>0</v>
      </c>
      <c r="U83" s="191">
        <f>IFERROR(('Ανάπτυξη δικτύου'!AE54+'Ανάπτυξη δικτύου'!#REF!)/'Παραδοχές διείσδυσης - κάλυψης'!M110,0)</f>
        <v>0</v>
      </c>
      <c r="V83" s="164">
        <f t="shared" si="45"/>
        <v>0</v>
      </c>
      <c r="W83" s="191">
        <f>IFERROR(('Ανάπτυξη δικτύου'!AH54+'Ανάπτυξη δικτύου'!#REF!)/'Παραδοχές διείσδυσης - κάλυψης'!N110,0)</f>
        <v>0</v>
      </c>
      <c r="X83" s="164">
        <f t="shared" si="46"/>
        <v>0</v>
      </c>
      <c r="Y83" s="192">
        <f t="shared" si="47"/>
        <v>0</v>
      </c>
    </row>
    <row r="84" spans="2:25" outlineLevel="1" x14ac:dyDescent="0.35">
      <c r="B84" s="237" t="s">
        <v>87</v>
      </c>
      <c r="C84" s="64" t="s">
        <v>221</v>
      </c>
      <c r="D84" s="190">
        <f>IFERROR(('Ανάπτυξη δικτύου'!E55+'Ανάπτυξη δικτύου'!E20)/'Παραδοχές διείσδυσης - κάλυψης'!D111,0)</f>
        <v>0</v>
      </c>
      <c r="E84" s="191">
        <f>IFERROR(('Ανάπτυξη δικτύου'!G55+'Ανάπτυξη δικτύου'!G20)/'Παραδοχές διείσδυσης - κάλυψης'!E111,0)</f>
        <v>0</v>
      </c>
      <c r="F84" s="164">
        <f t="shared" si="38"/>
        <v>0</v>
      </c>
      <c r="G84" s="191">
        <f>IFERROR(('Ανάπτυξη δικτύου'!J55+'Ανάπτυξη δικτύου'!J20)/'Παραδοχές διείσδυσης - κάλυψης'!F111,0)</f>
        <v>0</v>
      </c>
      <c r="H84" s="164">
        <f t="shared" si="39"/>
        <v>0</v>
      </c>
      <c r="I84" s="191">
        <f>IFERROR(('Ανάπτυξη δικτύου'!M55+'Ανάπτυξη δικτύου'!M20)/'Παραδοχές διείσδυσης - κάλυψης'!G111,0)</f>
        <v>0</v>
      </c>
      <c r="J84" s="164">
        <f t="shared" si="40"/>
        <v>0</v>
      </c>
      <c r="K84" s="191">
        <f>IFERROR(('Ανάπτυξη δικτύου'!P55+'Ανάπτυξη δικτύου'!P20)/'Παραδοχές διείσδυσης - κάλυψης'!I111,0)</f>
        <v>0</v>
      </c>
      <c r="L84" s="164">
        <f t="shared" si="41"/>
        <v>0</v>
      </c>
      <c r="M84" s="192">
        <f t="shared" si="37"/>
        <v>0</v>
      </c>
      <c r="O84" s="191">
        <f>IFERROR(('Ανάπτυξη δικτύου'!V55+'Ανάπτυξη δικτύου'!V20)/'Παραδοχές διείσδυσης - κάλυψης'!J111,0)</f>
        <v>0</v>
      </c>
      <c r="P84" s="164">
        <f t="shared" si="42"/>
        <v>0</v>
      </c>
      <c r="Q84" s="191">
        <f>IFERROR(('Ανάπτυξη δικτύου'!Y55+'Ανάπτυξη δικτύου'!Y20)/'Παραδοχές διείσδυσης - κάλυψης'!K111,0)</f>
        <v>0</v>
      </c>
      <c r="R84" s="164">
        <f t="shared" si="43"/>
        <v>0</v>
      </c>
      <c r="S84" s="191">
        <f>IFERROR(('Ανάπτυξη δικτύου'!AB55+'Ανάπτυξη δικτύου'!AB20)/'Παραδοχές διείσδυσης - κάλυψης'!L111,0)</f>
        <v>0</v>
      </c>
      <c r="T84" s="164">
        <f t="shared" si="44"/>
        <v>0</v>
      </c>
      <c r="U84" s="191">
        <f>IFERROR(('Ανάπτυξη δικτύου'!AE55+'Ανάπτυξη δικτύου'!AE20)/'Παραδοχές διείσδυσης - κάλυψης'!M111,0)</f>
        <v>0</v>
      </c>
      <c r="V84" s="164">
        <f t="shared" si="45"/>
        <v>0</v>
      </c>
      <c r="W84" s="191">
        <f>IFERROR(('Ανάπτυξη δικτύου'!AH55+'Ανάπτυξη δικτύου'!AH20)/'Παραδοχές διείσδυσης - κάλυψης'!N111,0)</f>
        <v>0</v>
      </c>
      <c r="X84" s="164">
        <f t="shared" si="46"/>
        <v>0</v>
      </c>
      <c r="Y84" s="192">
        <f t="shared" si="47"/>
        <v>0</v>
      </c>
    </row>
    <row r="85" spans="2:25" outlineLevel="1" x14ac:dyDescent="0.35">
      <c r="B85" s="237" t="s">
        <v>88</v>
      </c>
      <c r="C85" s="64" t="s">
        <v>221</v>
      </c>
      <c r="D85" s="190">
        <f>IFERROR(('Ανάπτυξη δικτύου'!E56+'Ανάπτυξη δικτύου'!E21)/'Παραδοχές διείσδυσης - κάλυψης'!D112,0)</f>
        <v>0</v>
      </c>
      <c r="E85" s="191">
        <f>IFERROR(('Ανάπτυξη δικτύου'!G56+'Ανάπτυξη δικτύου'!G21)/'Παραδοχές διείσδυσης - κάλυψης'!E112,0)</f>
        <v>0</v>
      </c>
      <c r="F85" s="164">
        <f t="shared" si="38"/>
        <v>0</v>
      </c>
      <c r="G85" s="191">
        <f>IFERROR(('Ανάπτυξη δικτύου'!J56+'Ανάπτυξη δικτύου'!J21)/'Παραδοχές διείσδυσης - κάλυψης'!F112,0)</f>
        <v>0</v>
      </c>
      <c r="H85" s="164">
        <f t="shared" si="39"/>
        <v>0</v>
      </c>
      <c r="I85" s="191">
        <f>IFERROR(('Ανάπτυξη δικτύου'!M56+'Ανάπτυξη δικτύου'!M21)/'Παραδοχές διείσδυσης - κάλυψης'!G112,0)</f>
        <v>0</v>
      </c>
      <c r="J85" s="164">
        <f t="shared" si="40"/>
        <v>0</v>
      </c>
      <c r="K85" s="191">
        <f>IFERROR(('Ανάπτυξη δικτύου'!P56+'Ανάπτυξη δικτύου'!P21)/'Παραδοχές διείσδυσης - κάλυψης'!I112,0)</f>
        <v>0</v>
      </c>
      <c r="L85" s="164">
        <f t="shared" si="41"/>
        <v>0</v>
      </c>
      <c r="M85" s="192">
        <f t="shared" si="37"/>
        <v>0</v>
      </c>
      <c r="O85" s="191">
        <f>IFERROR(('Ανάπτυξη δικτύου'!V56+'Ανάπτυξη δικτύου'!V21)/'Παραδοχές διείσδυσης - κάλυψης'!J112,0)</f>
        <v>0</v>
      </c>
      <c r="P85" s="164">
        <f t="shared" si="42"/>
        <v>0</v>
      </c>
      <c r="Q85" s="191">
        <f>IFERROR(('Ανάπτυξη δικτύου'!Y56+'Ανάπτυξη δικτύου'!Y21)/'Παραδοχές διείσδυσης - κάλυψης'!K112,0)</f>
        <v>0</v>
      </c>
      <c r="R85" s="164">
        <f t="shared" si="43"/>
        <v>0</v>
      </c>
      <c r="S85" s="191">
        <f>IFERROR(('Ανάπτυξη δικτύου'!AB56+'Ανάπτυξη δικτύου'!AB21)/'Παραδοχές διείσδυσης - κάλυψης'!L112,0)</f>
        <v>0</v>
      </c>
      <c r="T85" s="164">
        <f t="shared" si="44"/>
        <v>0</v>
      </c>
      <c r="U85" s="191">
        <f>IFERROR(('Ανάπτυξη δικτύου'!AE56+'Ανάπτυξη δικτύου'!AE21)/'Παραδοχές διείσδυσης - κάλυψης'!M112,0)</f>
        <v>0</v>
      </c>
      <c r="V85" s="164">
        <f t="shared" si="45"/>
        <v>0</v>
      </c>
      <c r="W85" s="191">
        <f>IFERROR(('Ανάπτυξη δικτύου'!AH56+'Ανάπτυξη δικτύου'!AH21)/'Παραδοχές διείσδυσης - κάλυψης'!N112,0)</f>
        <v>0</v>
      </c>
      <c r="X85" s="164">
        <f t="shared" si="46"/>
        <v>0</v>
      </c>
      <c r="Y85" s="192">
        <f t="shared" si="47"/>
        <v>0</v>
      </c>
    </row>
    <row r="86" spans="2:25" outlineLevel="1" x14ac:dyDescent="0.35">
      <c r="B86" s="236" t="s">
        <v>89</v>
      </c>
      <c r="C86" s="64" t="s">
        <v>221</v>
      </c>
      <c r="D86" s="190">
        <f>IFERROR(('Ανάπτυξη δικτύου'!E57+'Ανάπτυξη δικτύου'!E22)/'Παραδοχές διείσδυσης - κάλυψης'!D113,0)</f>
        <v>0</v>
      </c>
      <c r="E86" s="191">
        <f>IFERROR(('Ανάπτυξη δικτύου'!G57+'Ανάπτυξη δικτύου'!G22)/'Παραδοχές διείσδυσης - κάλυψης'!E113,0)</f>
        <v>0</v>
      </c>
      <c r="F86" s="164">
        <f t="shared" si="38"/>
        <v>0</v>
      </c>
      <c r="G86" s="191">
        <f>IFERROR(('Ανάπτυξη δικτύου'!J57+'Ανάπτυξη δικτύου'!J22)/'Παραδοχές διείσδυσης - κάλυψης'!F113,0)</f>
        <v>0</v>
      </c>
      <c r="H86" s="164">
        <f t="shared" si="39"/>
        <v>0</v>
      </c>
      <c r="I86" s="191">
        <f>IFERROR(('Ανάπτυξη δικτύου'!M57+'Ανάπτυξη δικτύου'!M22)/'Παραδοχές διείσδυσης - κάλυψης'!G113,0)</f>
        <v>0</v>
      </c>
      <c r="J86" s="164">
        <f t="shared" si="40"/>
        <v>0</v>
      </c>
      <c r="K86" s="191">
        <f>IFERROR(('Ανάπτυξη δικτύου'!P57+'Ανάπτυξη δικτύου'!P22)/'Παραδοχές διείσδυσης - κάλυψης'!I113,0)</f>
        <v>0</v>
      </c>
      <c r="L86" s="164">
        <f t="shared" si="41"/>
        <v>0</v>
      </c>
      <c r="M86" s="192">
        <f t="shared" si="37"/>
        <v>0</v>
      </c>
      <c r="O86" s="191">
        <f>IFERROR(('Ανάπτυξη δικτύου'!V57+'Ανάπτυξη δικτύου'!V22)/'Παραδοχές διείσδυσης - κάλυψης'!J113,0)</f>
        <v>0</v>
      </c>
      <c r="P86" s="164">
        <f t="shared" si="42"/>
        <v>0</v>
      </c>
      <c r="Q86" s="191">
        <f>IFERROR(('Ανάπτυξη δικτύου'!Y57+'Ανάπτυξη δικτύου'!Y22)/'Παραδοχές διείσδυσης - κάλυψης'!K113,0)</f>
        <v>0</v>
      </c>
      <c r="R86" s="164">
        <f t="shared" si="43"/>
        <v>0</v>
      </c>
      <c r="S86" s="191">
        <f>IFERROR(('Ανάπτυξη δικτύου'!AB57+'Ανάπτυξη δικτύου'!AB22)/'Παραδοχές διείσδυσης - κάλυψης'!L113,0)</f>
        <v>0</v>
      </c>
      <c r="T86" s="164">
        <f t="shared" si="44"/>
        <v>0</v>
      </c>
      <c r="U86" s="191">
        <f>IFERROR(('Ανάπτυξη δικτύου'!AE57+'Ανάπτυξη δικτύου'!AE22)/'Παραδοχές διείσδυσης - κάλυψης'!M113,0)</f>
        <v>0</v>
      </c>
      <c r="V86" s="164">
        <f t="shared" si="45"/>
        <v>0</v>
      </c>
      <c r="W86" s="191">
        <f>IFERROR(('Ανάπτυξη δικτύου'!AH57+'Ανάπτυξη δικτύου'!AH22)/'Παραδοχές διείσδυσης - κάλυψης'!N113,0)</f>
        <v>0</v>
      </c>
      <c r="X86" s="164">
        <f t="shared" si="46"/>
        <v>0</v>
      </c>
      <c r="Y86" s="192">
        <f t="shared" si="47"/>
        <v>0</v>
      </c>
    </row>
    <row r="87" spans="2:25" outlineLevel="1" x14ac:dyDescent="0.35">
      <c r="B87" s="237" t="s">
        <v>90</v>
      </c>
      <c r="C87" s="64" t="s">
        <v>221</v>
      </c>
      <c r="D87" s="190">
        <f>IFERROR(('Ανάπτυξη δικτύου'!E58+'Ανάπτυξη δικτύου'!#REF!)/'Παραδοχές διείσδυσης - κάλυψης'!D114,0)</f>
        <v>0</v>
      </c>
      <c r="E87" s="191">
        <f>IFERROR(('Ανάπτυξη δικτύου'!G58+'Ανάπτυξη δικτύου'!#REF!)/'Παραδοχές διείσδυσης - κάλυψης'!E114,0)</f>
        <v>0</v>
      </c>
      <c r="F87" s="164">
        <f t="shared" si="38"/>
        <v>0</v>
      </c>
      <c r="G87" s="191">
        <f>IFERROR(('Ανάπτυξη δικτύου'!J58+'Ανάπτυξη δικτύου'!#REF!)/'Παραδοχές διείσδυσης - κάλυψης'!F114,0)</f>
        <v>0</v>
      </c>
      <c r="H87" s="164">
        <f t="shared" si="39"/>
        <v>0</v>
      </c>
      <c r="I87" s="191">
        <f>IFERROR(('Ανάπτυξη δικτύου'!M58+'Ανάπτυξη δικτύου'!#REF!)/'Παραδοχές διείσδυσης - κάλυψης'!G114,0)</f>
        <v>0</v>
      </c>
      <c r="J87" s="164">
        <f t="shared" si="40"/>
        <v>0</v>
      </c>
      <c r="K87" s="191">
        <f>IFERROR(('Ανάπτυξη δικτύου'!P58+'Ανάπτυξη δικτύου'!#REF!)/'Παραδοχές διείσδυσης - κάλυψης'!I114,0)</f>
        <v>0</v>
      </c>
      <c r="L87" s="164">
        <f t="shared" si="41"/>
        <v>0</v>
      </c>
      <c r="M87" s="192">
        <f t="shared" si="37"/>
        <v>0</v>
      </c>
      <c r="O87" s="191">
        <f>IFERROR(('Ανάπτυξη δικτύου'!V58+'Ανάπτυξη δικτύου'!#REF!)/'Παραδοχές διείσδυσης - κάλυψης'!J114,0)</f>
        <v>0</v>
      </c>
      <c r="P87" s="164">
        <f t="shared" si="42"/>
        <v>0</v>
      </c>
      <c r="Q87" s="191">
        <f>IFERROR(('Ανάπτυξη δικτύου'!Y58+'Ανάπτυξη δικτύου'!#REF!)/'Παραδοχές διείσδυσης - κάλυψης'!K114,0)</f>
        <v>0</v>
      </c>
      <c r="R87" s="164">
        <f t="shared" si="43"/>
        <v>0</v>
      </c>
      <c r="S87" s="191">
        <f>IFERROR(('Ανάπτυξη δικτύου'!AB58+'Ανάπτυξη δικτύου'!#REF!)/'Παραδοχές διείσδυσης - κάλυψης'!L114,0)</f>
        <v>0</v>
      </c>
      <c r="T87" s="164">
        <f t="shared" si="44"/>
        <v>0</v>
      </c>
      <c r="U87" s="191">
        <f>IFERROR(('Ανάπτυξη δικτύου'!AE58+'Ανάπτυξη δικτύου'!#REF!)/'Παραδοχές διείσδυσης - κάλυψης'!M114,0)</f>
        <v>0</v>
      </c>
      <c r="V87" s="164">
        <f t="shared" si="45"/>
        <v>0</v>
      </c>
      <c r="W87" s="191">
        <f>IFERROR(('Ανάπτυξη δικτύου'!AH58+'Ανάπτυξη δικτύου'!#REF!)/'Παραδοχές διείσδυσης - κάλυψης'!N114,0)</f>
        <v>0</v>
      </c>
      <c r="X87" s="164">
        <f t="shared" si="46"/>
        <v>0</v>
      </c>
      <c r="Y87" s="192">
        <f t="shared" si="47"/>
        <v>0</v>
      </c>
    </row>
    <row r="88" spans="2:25" outlineLevel="1" x14ac:dyDescent="0.35">
      <c r="B88" s="236" t="s">
        <v>92</v>
      </c>
      <c r="C88" s="64" t="s">
        <v>221</v>
      </c>
      <c r="D88" s="190">
        <f>IFERROR(('Ανάπτυξη δικτύου'!E59+'Ανάπτυξη δικτύου'!E23)/'Παραδοχές διείσδυσης - κάλυψης'!D115,0)</f>
        <v>0</v>
      </c>
      <c r="E88" s="191">
        <f>IFERROR(('Ανάπτυξη δικτύου'!G59+'Ανάπτυξη δικτύου'!G23)/'Παραδοχές διείσδυσης - κάλυψης'!E115,0)</f>
        <v>0</v>
      </c>
      <c r="F88" s="164">
        <f t="shared" si="38"/>
        <v>0</v>
      </c>
      <c r="G88" s="191">
        <f>IFERROR(('Ανάπτυξη δικτύου'!J59+'Ανάπτυξη δικτύου'!J23)/'Παραδοχές διείσδυσης - κάλυψης'!F115,0)</f>
        <v>0</v>
      </c>
      <c r="H88" s="164">
        <f t="shared" si="39"/>
        <v>0</v>
      </c>
      <c r="I88" s="191">
        <f>IFERROR(('Ανάπτυξη δικτύου'!M59+'Ανάπτυξη δικτύου'!M23)/'Παραδοχές διείσδυσης - κάλυψης'!G115,0)</f>
        <v>0</v>
      </c>
      <c r="J88" s="164">
        <f t="shared" si="40"/>
        <v>0</v>
      </c>
      <c r="K88" s="191">
        <f>IFERROR(('Ανάπτυξη δικτύου'!P59+'Ανάπτυξη δικτύου'!P23)/'Παραδοχές διείσδυσης - κάλυψης'!I115,0)</f>
        <v>0</v>
      </c>
      <c r="L88" s="164">
        <f t="shared" si="41"/>
        <v>0</v>
      </c>
      <c r="M88" s="192">
        <f t="shared" si="37"/>
        <v>0</v>
      </c>
      <c r="O88" s="191">
        <f>IFERROR(('Ανάπτυξη δικτύου'!V59+'Ανάπτυξη δικτύου'!V23)/'Παραδοχές διείσδυσης - κάλυψης'!J115,0)</f>
        <v>0</v>
      </c>
      <c r="P88" s="164">
        <f t="shared" si="42"/>
        <v>0</v>
      </c>
      <c r="Q88" s="191">
        <f>IFERROR(('Ανάπτυξη δικτύου'!Y59+'Ανάπτυξη δικτύου'!Y23)/'Παραδοχές διείσδυσης - κάλυψης'!K115,0)</f>
        <v>0</v>
      </c>
      <c r="R88" s="164">
        <f t="shared" si="43"/>
        <v>0</v>
      </c>
      <c r="S88" s="191">
        <f>IFERROR(('Ανάπτυξη δικτύου'!AB59+'Ανάπτυξη δικτύου'!AB23)/'Παραδοχές διείσδυσης - κάλυψης'!L115,0)</f>
        <v>0</v>
      </c>
      <c r="T88" s="164">
        <f t="shared" si="44"/>
        <v>0</v>
      </c>
      <c r="U88" s="191">
        <f>IFERROR(('Ανάπτυξη δικτύου'!AE59+'Ανάπτυξη δικτύου'!AE23)/'Παραδοχές διείσδυσης - κάλυψης'!M115,0)</f>
        <v>0</v>
      </c>
      <c r="V88" s="164">
        <f t="shared" si="45"/>
        <v>0</v>
      </c>
      <c r="W88" s="191">
        <f>IFERROR(('Ανάπτυξη δικτύου'!AH59+'Ανάπτυξη δικτύου'!AH23)/'Παραδοχές διείσδυσης - κάλυψης'!N115,0)</f>
        <v>0</v>
      </c>
      <c r="X88" s="164">
        <f t="shared" si="46"/>
        <v>0</v>
      </c>
      <c r="Y88" s="192">
        <f t="shared" si="47"/>
        <v>0</v>
      </c>
    </row>
    <row r="89" spans="2:25" outlineLevel="1" x14ac:dyDescent="0.35">
      <c r="B89" s="237" t="s">
        <v>93</v>
      </c>
      <c r="C89" s="64" t="s">
        <v>221</v>
      </c>
      <c r="D89" s="190">
        <f>IFERROR(('Ανάπτυξη δικτύου'!E60+'Ανάπτυξη δικτύου'!E24)/'Παραδοχές διείσδυσης - κάλυψης'!D116,0)</f>
        <v>0</v>
      </c>
      <c r="E89" s="191">
        <f>IFERROR(('Ανάπτυξη δικτύου'!G60+'Ανάπτυξη δικτύου'!G24)/'Παραδοχές διείσδυσης - κάλυψης'!E116,0)</f>
        <v>0</v>
      </c>
      <c r="F89" s="164">
        <f t="shared" si="38"/>
        <v>0</v>
      </c>
      <c r="G89" s="191">
        <f>IFERROR(('Ανάπτυξη δικτύου'!J60+'Ανάπτυξη δικτύου'!J24)/'Παραδοχές διείσδυσης - κάλυψης'!F116,0)</f>
        <v>0</v>
      </c>
      <c r="H89" s="164">
        <f t="shared" si="39"/>
        <v>0</v>
      </c>
      <c r="I89" s="191">
        <f>IFERROR(('Ανάπτυξη δικτύου'!M60+'Ανάπτυξη δικτύου'!M24)/'Παραδοχές διείσδυσης - κάλυψης'!G116,0)</f>
        <v>0</v>
      </c>
      <c r="J89" s="164">
        <f t="shared" si="40"/>
        <v>0</v>
      </c>
      <c r="K89" s="191">
        <f>IFERROR(('Ανάπτυξη δικτύου'!P60+'Ανάπτυξη δικτύου'!P24)/'Παραδοχές διείσδυσης - κάλυψης'!I116,0)</f>
        <v>0</v>
      </c>
      <c r="L89" s="164">
        <f t="shared" si="41"/>
        <v>0</v>
      </c>
      <c r="M89" s="192">
        <f t="shared" si="37"/>
        <v>0</v>
      </c>
      <c r="O89" s="191">
        <f>IFERROR(('Ανάπτυξη δικτύου'!V60+'Ανάπτυξη δικτύου'!V24)/'Παραδοχές διείσδυσης - κάλυψης'!J116,0)</f>
        <v>0</v>
      </c>
      <c r="P89" s="164">
        <f t="shared" si="42"/>
        <v>0</v>
      </c>
      <c r="Q89" s="191">
        <f>IFERROR(('Ανάπτυξη δικτύου'!Y60+'Ανάπτυξη δικτύου'!Y24)/'Παραδοχές διείσδυσης - κάλυψης'!K116,0)</f>
        <v>0</v>
      </c>
      <c r="R89" s="164">
        <f t="shared" si="43"/>
        <v>0</v>
      </c>
      <c r="S89" s="191">
        <f>IFERROR(('Ανάπτυξη δικτύου'!AB60+'Ανάπτυξη δικτύου'!AB24)/'Παραδοχές διείσδυσης - κάλυψης'!L116,0)</f>
        <v>0</v>
      </c>
      <c r="T89" s="164">
        <f t="shared" si="44"/>
        <v>0</v>
      </c>
      <c r="U89" s="191">
        <f>IFERROR(('Ανάπτυξη δικτύου'!AE60+'Ανάπτυξη δικτύου'!AE24)/'Παραδοχές διείσδυσης - κάλυψης'!M116,0)</f>
        <v>0</v>
      </c>
      <c r="V89" s="164">
        <f t="shared" si="45"/>
        <v>0</v>
      </c>
      <c r="W89" s="191">
        <f>IFERROR(('Ανάπτυξη δικτύου'!AH60+'Ανάπτυξη δικτύου'!AH24)/'Παραδοχές διείσδυσης - κάλυψης'!N116,0)</f>
        <v>0</v>
      </c>
      <c r="X89" s="164">
        <f t="shared" si="46"/>
        <v>0</v>
      </c>
      <c r="Y89" s="192">
        <f t="shared" si="47"/>
        <v>0</v>
      </c>
    </row>
    <row r="90" spans="2:25" outlineLevel="1" x14ac:dyDescent="0.35">
      <c r="B90" s="237" t="s">
        <v>94</v>
      </c>
      <c r="C90" s="64" t="s">
        <v>221</v>
      </c>
      <c r="D90" s="190">
        <f>IFERROR(('Ανάπτυξη δικτύου'!E61+'Ανάπτυξη δικτύου'!E25)/'Παραδοχές διείσδυσης - κάλυψης'!D117,0)</f>
        <v>0</v>
      </c>
      <c r="E90" s="191">
        <f>IFERROR(('Ανάπτυξη δικτύου'!G61+'Ανάπτυξη δικτύου'!G25)/'Παραδοχές διείσδυσης - κάλυψης'!E117,0)</f>
        <v>0</v>
      </c>
      <c r="F90" s="164">
        <f t="shared" si="38"/>
        <v>0</v>
      </c>
      <c r="G90" s="191">
        <f>IFERROR(('Ανάπτυξη δικτύου'!J61+'Ανάπτυξη δικτύου'!J25)/'Παραδοχές διείσδυσης - κάλυψης'!F117,0)</f>
        <v>0</v>
      </c>
      <c r="H90" s="164">
        <f t="shared" si="39"/>
        <v>0</v>
      </c>
      <c r="I90" s="191">
        <f>IFERROR(('Ανάπτυξη δικτύου'!M61+'Ανάπτυξη δικτύου'!M25)/'Παραδοχές διείσδυσης - κάλυψης'!G117,0)</f>
        <v>0</v>
      </c>
      <c r="J90" s="164">
        <f t="shared" si="40"/>
        <v>0</v>
      </c>
      <c r="K90" s="191">
        <f>IFERROR(('Ανάπτυξη δικτύου'!P61+'Ανάπτυξη δικτύου'!P25)/'Παραδοχές διείσδυσης - κάλυψης'!I117,0)</f>
        <v>0</v>
      </c>
      <c r="L90" s="164">
        <f t="shared" si="41"/>
        <v>0</v>
      </c>
      <c r="M90" s="192">
        <f t="shared" si="37"/>
        <v>0</v>
      </c>
      <c r="O90" s="191">
        <f>IFERROR(('Ανάπτυξη δικτύου'!V61+'Ανάπτυξη δικτύου'!V25)/'Παραδοχές διείσδυσης - κάλυψης'!J117,0)</f>
        <v>0</v>
      </c>
      <c r="P90" s="164">
        <f t="shared" si="42"/>
        <v>0</v>
      </c>
      <c r="Q90" s="191">
        <f>IFERROR(('Ανάπτυξη δικτύου'!Y61+'Ανάπτυξη δικτύου'!Y25)/'Παραδοχές διείσδυσης - κάλυψης'!K117,0)</f>
        <v>0</v>
      </c>
      <c r="R90" s="164">
        <f t="shared" si="43"/>
        <v>0</v>
      </c>
      <c r="S90" s="191">
        <f>IFERROR(('Ανάπτυξη δικτύου'!AB61+'Ανάπτυξη δικτύου'!AB25)/'Παραδοχές διείσδυσης - κάλυψης'!L117,0)</f>
        <v>0</v>
      </c>
      <c r="T90" s="164">
        <f t="shared" si="44"/>
        <v>0</v>
      </c>
      <c r="U90" s="191">
        <f>IFERROR(('Ανάπτυξη δικτύου'!AE61+'Ανάπτυξη δικτύου'!AE25)/'Παραδοχές διείσδυσης - κάλυψης'!M117,0)</f>
        <v>0</v>
      </c>
      <c r="V90" s="164">
        <f t="shared" si="45"/>
        <v>0</v>
      </c>
      <c r="W90" s="191">
        <f>IFERROR(('Ανάπτυξη δικτύου'!AH61+'Ανάπτυξη δικτύου'!AH25)/'Παραδοχές διείσδυσης - κάλυψης'!N117,0)</f>
        <v>0</v>
      </c>
      <c r="X90" s="164">
        <f t="shared" si="46"/>
        <v>0</v>
      </c>
      <c r="Y90" s="192">
        <f t="shared" si="47"/>
        <v>0</v>
      </c>
    </row>
    <row r="91" spans="2:25" outlineLevel="1" x14ac:dyDescent="0.35">
      <c r="B91" s="237" t="s">
        <v>95</v>
      </c>
      <c r="C91" s="64" t="s">
        <v>221</v>
      </c>
      <c r="D91" s="190">
        <f>IFERROR(('Ανάπτυξη δικτύου'!E62+'Ανάπτυξη δικτύου'!E28)/'Παραδοχές διείσδυσης - κάλυψης'!D118,0)</f>
        <v>0</v>
      </c>
      <c r="E91" s="191">
        <f>IFERROR(('Ανάπτυξη δικτύου'!G62+'Ανάπτυξη δικτύου'!G28)/'Παραδοχές διείσδυσης - κάλυψης'!E118,0)</f>
        <v>0</v>
      </c>
      <c r="F91" s="164">
        <f t="shared" si="38"/>
        <v>0</v>
      </c>
      <c r="G91" s="191">
        <f>IFERROR(('Ανάπτυξη δικτύου'!J62+'Ανάπτυξη δικτύου'!J28)/'Παραδοχές διείσδυσης - κάλυψης'!F118,0)</f>
        <v>0</v>
      </c>
      <c r="H91" s="164">
        <f t="shared" si="39"/>
        <v>0</v>
      </c>
      <c r="I91" s="191">
        <f>IFERROR(('Ανάπτυξη δικτύου'!M62+'Ανάπτυξη δικτύου'!M28)/'Παραδοχές διείσδυσης - κάλυψης'!G118,0)</f>
        <v>0</v>
      </c>
      <c r="J91" s="164">
        <f t="shared" si="40"/>
        <v>0</v>
      </c>
      <c r="K91" s="191">
        <f>IFERROR(('Ανάπτυξη δικτύου'!P62+'Ανάπτυξη δικτύου'!P28)/'Παραδοχές διείσδυσης - κάλυψης'!I118,0)</f>
        <v>0</v>
      </c>
      <c r="L91" s="164">
        <f t="shared" si="41"/>
        <v>0</v>
      </c>
      <c r="M91" s="192">
        <f t="shared" si="37"/>
        <v>0</v>
      </c>
      <c r="O91" s="191">
        <f>IFERROR(('Ανάπτυξη δικτύου'!V62+'Ανάπτυξη δικτύου'!V28)/'Παραδοχές διείσδυσης - κάλυψης'!J118,0)</f>
        <v>6.3088235294117653E-2</v>
      </c>
      <c r="P91" s="164">
        <f t="shared" si="42"/>
        <v>0</v>
      </c>
      <c r="Q91" s="191">
        <f>IFERROR(('Ανάπτυξη δικτύου'!Y62+'Ανάπτυξη δικτύου'!Y28)/'Παραδοχές διείσδυσης - κάλυψης'!K118,0)</f>
        <v>0.30132352941176471</v>
      </c>
      <c r="R91" s="164">
        <f t="shared" si="43"/>
        <v>3.7762237762237758</v>
      </c>
      <c r="S91" s="191">
        <f>IFERROR(('Ανάπτυξη δικτύου'!AB62+'Ανάπτυξη δικτύου'!AB28)/'Παραδοχές διείσδυσης - κάλυψης'!L118,0)</f>
        <v>0.30132352941176471</v>
      </c>
      <c r="T91" s="164">
        <f t="shared" si="44"/>
        <v>0</v>
      </c>
      <c r="U91" s="191">
        <f>IFERROR(('Ανάπτυξη δικτύου'!AE62+'Ανάπτυξη δικτύου'!AE28)/'Παραδοχές διείσδυσης - κάλυψης'!M118,0)</f>
        <v>0.66406862745098039</v>
      </c>
      <c r="V91" s="164">
        <f t="shared" si="45"/>
        <v>1.2038392711891979</v>
      </c>
      <c r="W91" s="191">
        <f>IFERROR(('Ανάπτυξη δικτύου'!AH62+'Ανάπτυξη δικτύου'!AH28)/'Παραδοχές διείσδυσης - κάλυψης'!N118,0)</f>
        <v>0.66406862745098039</v>
      </c>
      <c r="X91" s="164">
        <f t="shared" si="46"/>
        <v>0</v>
      </c>
      <c r="Y91" s="192">
        <f t="shared" si="47"/>
        <v>0.80121745110236997</v>
      </c>
    </row>
    <row r="92" spans="2:25" outlineLevel="1" x14ac:dyDescent="0.35">
      <c r="B92" s="237" t="s">
        <v>96</v>
      </c>
      <c r="C92" s="64" t="s">
        <v>221</v>
      </c>
      <c r="D92" s="190">
        <f>IFERROR(('Ανάπτυξη δικτύου'!E63+'Ανάπτυξη δικτύου'!E33)/'Παραδοχές διείσδυσης - κάλυψης'!D119,0)</f>
        <v>0</v>
      </c>
      <c r="E92" s="191">
        <f>IFERROR(('Ανάπτυξη δικτύου'!G63+'Ανάπτυξη δικτύου'!G33)/'Παραδοχές διείσδυσης - κάλυψης'!E119,0)</f>
        <v>0</v>
      </c>
      <c r="F92" s="164">
        <f t="shared" si="38"/>
        <v>0</v>
      </c>
      <c r="G92" s="191">
        <f>IFERROR(('Ανάπτυξη δικτύου'!J63+'Ανάπτυξη δικτύου'!J33)/'Παραδοχές διείσδυσης - κάλυψης'!F119,0)</f>
        <v>0</v>
      </c>
      <c r="H92" s="164">
        <f t="shared" si="39"/>
        <v>0</v>
      </c>
      <c r="I92" s="191">
        <f>IFERROR(('Ανάπτυξη δικτύου'!M63+'Ανάπτυξη δικτύου'!M33)/'Παραδοχές διείσδυσης - κάλυψης'!G119,0)</f>
        <v>0</v>
      </c>
      <c r="J92" s="164">
        <f t="shared" si="40"/>
        <v>0</v>
      </c>
      <c r="K92" s="191">
        <f>IFERROR(('Ανάπτυξη δικτύου'!P63+'Ανάπτυξη δικτύου'!P33)/'Παραδοχές διείσδυσης - κάλυψης'!I119,0)</f>
        <v>0</v>
      </c>
      <c r="L92" s="164">
        <f t="shared" si="41"/>
        <v>0</v>
      </c>
      <c r="M92" s="192">
        <f t="shared" si="37"/>
        <v>0</v>
      </c>
      <c r="O92" s="191">
        <f>IFERROR(('Ανάπτυξη δικτύου'!V63+'Ανάπτυξη δικτύου'!V33)/'Παραδοχές διείσδυσης - κάλυψης'!J119,0)</f>
        <v>0</v>
      </c>
      <c r="P92" s="164">
        <f t="shared" si="42"/>
        <v>0</v>
      </c>
      <c r="Q92" s="191">
        <f>IFERROR(('Ανάπτυξη δικτύου'!Y63+'Ανάπτυξη δικτύου'!Y33)/'Παραδοχές διείσδυσης - κάλυψης'!K119,0)</f>
        <v>0</v>
      </c>
      <c r="R92" s="164">
        <f t="shared" si="43"/>
        <v>0</v>
      </c>
      <c r="S92" s="191">
        <f>IFERROR(('Ανάπτυξη δικτύου'!AB63+'Ανάπτυξη δικτύου'!AB33)/'Παραδοχές διείσδυσης - κάλυψης'!L119,0)</f>
        <v>0</v>
      </c>
      <c r="T92" s="164">
        <f t="shared" si="44"/>
        <v>0</v>
      </c>
      <c r="U92" s="191">
        <f>IFERROR(('Ανάπτυξη δικτύου'!AE63+'Ανάπτυξη δικτύου'!AE33)/'Παραδοχές διείσδυσης - κάλυψης'!M119,0)</f>
        <v>0</v>
      </c>
      <c r="V92" s="164">
        <f t="shared" si="45"/>
        <v>0</v>
      </c>
      <c r="W92" s="191">
        <f>IFERROR(('Ανάπτυξη δικτύου'!AH63+'Ανάπτυξη δικτύου'!AH33)/'Παραδοχές διείσδυσης - κάλυψης'!N119,0)</f>
        <v>0</v>
      </c>
      <c r="X92" s="164">
        <f t="shared" si="46"/>
        <v>0</v>
      </c>
      <c r="Y92" s="192">
        <f t="shared" si="47"/>
        <v>0</v>
      </c>
    </row>
    <row r="93" spans="2:25" outlineLevel="1" x14ac:dyDescent="0.35">
      <c r="B93" s="236" t="s">
        <v>97</v>
      </c>
      <c r="C93" s="64" t="s">
        <v>221</v>
      </c>
      <c r="D93" s="190">
        <f>IFERROR(('Ανάπτυξη δικτύου'!E64+'Ανάπτυξη δικτύου'!E34)/'Παραδοχές διείσδυσης - κάλυψης'!D120,0)</f>
        <v>0</v>
      </c>
      <c r="E93" s="191">
        <f>IFERROR(('Ανάπτυξη δικτύου'!G64+'Ανάπτυξη δικτύου'!G34)/'Παραδοχές διείσδυσης - κάλυψης'!E120,0)</f>
        <v>0</v>
      </c>
      <c r="F93" s="164">
        <f t="shared" si="38"/>
        <v>0</v>
      </c>
      <c r="G93" s="191">
        <f>IFERROR(('Ανάπτυξη δικτύου'!J64+'Ανάπτυξη δικτύου'!J34)/'Παραδοχές διείσδυσης - κάλυψης'!F120,0)</f>
        <v>0</v>
      </c>
      <c r="H93" s="164">
        <f t="shared" si="39"/>
        <v>0</v>
      </c>
      <c r="I93" s="191">
        <f>IFERROR(('Ανάπτυξη δικτύου'!M64+'Ανάπτυξη δικτύου'!M34)/'Παραδοχές διείσδυσης - κάλυψης'!G120,0)</f>
        <v>0</v>
      </c>
      <c r="J93" s="164">
        <f t="shared" si="40"/>
        <v>0</v>
      </c>
      <c r="K93" s="191">
        <f>IFERROR(('Ανάπτυξη δικτύου'!P64+'Ανάπτυξη δικτύου'!P34)/'Παραδοχές διείσδυσης - κάλυψης'!I120,0)</f>
        <v>0</v>
      </c>
      <c r="L93" s="164">
        <f t="shared" si="41"/>
        <v>0</v>
      </c>
      <c r="M93" s="192">
        <f t="shared" si="37"/>
        <v>0</v>
      </c>
      <c r="O93" s="191">
        <f>IFERROR(('Ανάπτυξη δικτύου'!V64+'Ανάπτυξη δικτύου'!V34)/'Παραδοχές διείσδυσης - κάλυψης'!J120,0)</f>
        <v>0</v>
      </c>
      <c r="P93" s="164">
        <f t="shared" si="42"/>
        <v>0</v>
      </c>
      <c r="Q93" s="191">
        <f>IFERROR(('Ανάπτυξη δικτύου'!Y64+'Ανάπτυξη δικτύου'!Y34)/'Παραδοχές διείσδυσης - κάλυψης'!K120,0)</f>
        <v>0</v>
      </c>
      <c r="R93" s="164">
        <f t="shared" si="43"/>
        <v>0</v>
      </c>
      <c r="S93" s="191">
        <f>IFERROR(('Ανάπτυξη δικτύου'!AB64+'Ανάπτυξη δικτύου'!AB34)/'Παραδοχές διείσδυσης - κάλυψης'!L120,0)</f>
        <v>0</v>
      </c>
      <c r="T93" s="164">
        <f t="shared" si="44"/>
        <v>0</v>
      </c>
      <c r="U93" s="191">
        <f>IFERROR(('Ανάπτυξη δικτύου'!AE64+'Ανάπτυξη δικτύου'!AE34)/'Παραδοχές διείσδυσης - κάλυψης'!M120,0)</f>
        <v>0</v>
      </c>
      <c r="V93" s="164">
        <f t="shared" si="45"/>
        <v>0</v>
      </c>
      <c r="W93" s="191">
        <f>IFERROR(('Ανάπτυξη δικτύου'!AH64+'Ανάπτυξη δικτύου'!AH34)/'Παραδοχές διείσδυσης - κάλυψης'!N120,0)</f>
        <v>0</v>
      </c>
      <c r="X93" s="164">
        <f t="shared" si="46"/>
        <v>0</v>
      </c>
      <c r="Y93" s="192">
        <f t="shared" si="47"/>
        <v>0</v>
      </c>
    </row>
    <row r="94" spans="2:25" outlineLevel="1" x14ac:dyDescent="0.35">
      <c r="B94" s="237" t="s">
        <v>98</v>
      </c>
      <c r="C94" s="64" t="s">
        <v>221</v>
      </c>
      <c r="D94" s="190">
        <f>IFERROR(('Ανάπτυξη δικτύου'!E65+'Ανάπτυξη δικτύου'!E35)/'Παραδοχές διείσδυσης - κάλυψης'!D121,0)</f>
        <v>0</v>
      </c>
      <c r="E94" s="191">
        <f>IFERROR(('Ανάπτυξη δικτύου'!G65+'Ανάπτυξη δικτύου'!G35)/'Παραδοχές διείσδυσης - κάλυψης'!E121,0)</f>
        <v>0</v>
      </c>
      <c r="F94" s="164">
        <f t="shared" si="38"/>
        <v>0</v>
      </c>
      <c r="G94" s="191">
        <f>IFERROR(('Ανάπτυξη δικτύου'!J65+'Ανάπτυξη δικτύου'!J35)/'Παραδοχές διείσδυσης - κάλυψης'!F121,0)</f>
        <v>0</v>
      </c>
      <c r="H94" s="164">
        <f t="shared" si="39"/>
        <v>0</v>
      </c>
      <c r="I94" s="191">
        <f>IFERROR(('Ανάπτυξη δικτύου'!M65+'Ανάπτυξη δικτύου'!M35)/'Παραδοχές διείσδυσης - κάλυψης'!G121,0)</f>
        <v>0</v>
      </c>
      <c r="J94" s="164">
        <f t="shared" si="40"/>
        <v>0</v>
      </c>
      <c r="K94" s="191">
        <f>IFERROR(('Ανάπτυξη δικτύου'!P65+'Ανάπτυξη δικτύου'!P35)/'Παραδοχές διείσδυσης - κάλυψης'!I121,0)</f>
        <v>0</v>
      </c>
      <c r="L94" s="164">
        <f t="shared" si="41"/>
        <v>0</v>
      </c>
      <c r="M94" s="192">
        <f t="shared" si="37"/>
        <v>0</v>
      </c>
      <c r="O94" s="191">
        <f>IFERROR(('Ανάπτυξη δικτύου'!V65+'Ανάπτυξη δικτύου'!V35)/'Παραδοχές διείσδυσης - κάλυψης'!J121,0)</f>
        <v>0.46544285714285716</v>
      </c>
      <c r="P94" s="164">
        <f t="shared" si="42"/>
        <v>0</v>
      </c>
      <c r="Q94" s="191">
        <f>IFERROR(('Ανάπτυξη δικτύου'!Y65+'Ανάπτυξη δικτύου'!Y35)/'Παραδοχές διείσδυσης - κάλυψης'!K121,0)</f>
        <v>0.46544285714285716</v>
      </c>
      <c r="R94" s="164">
        <f t="shared" si="43"/>
        <v>0</v>
      </c>
      <c r="S94" s="191">
        <f>IFERROR(('Ανάπτυξη δικτύου'!AB65+'Ανάπτυξη δικτύου'!AB35)/'Παραδοχές διείσδυσης - κάλυψης'!L121,0)</f>
        <v>0.52258571428571432</v>
      </c>
      <c r="T94" s="164">
        <f t="shared" si="44"/>
        <v>0.12277094011847399</v>
      </c>
      <c r="U94" s="191">
        <f>IFERROR(('Ανάπτυξη δικτύου'!AE65+'Ανάπτυξη δικτύου'!AE35)/'Παραδοχές διείσδυσης - κάλυψης'!M121,0)</f>
        <v>0.52258571428571432</v>
      </c>
      <c r="V94" s="164">
        <f t="shared" si="45"/>
        <v>0</v>
      </c>
      <c r="W94" s="191">
        <f>IFERROR(('Ανάπτυξη δικτύου'!AH65+'Ανάπτυξη δικτύου'!AH35)/'Παραδοχές διείσδυσης - κάλυψης'!N121,0)</f>
        <v>0.52258571428571432</v>
      </c>
      <c r="X94" s="164">
        <f t="shared" si="46"/>
        <v>0</v>
      </c>
      <c r="Y94" s="192">
        <f t="shared" si="47"/>
        <v>2.9373043096380114E-2</v>
      </c>
    </row>
    <row r="95" spans="2:25" ht="15" customHeight="1" outlineLevel="1" x14ac:dyDescent="0.35">
      <c r="B95" s="50" t="s">
        <v>138</v>
      </c>
      <c r="C95" s="47" t="s">
        <v>221</v>
      </c>
      <c r="D95" s="190">
        <f>IFERROR(('Ανάπτυξη δικτύου'!E66+'Ανάπτυξη δικτύου'!E36)/'Παραδοχές διείσδυσης - κάλυψης'!D122,0)</f>
        <v>0</v>
      </c>
      <c r="E95" s="191">
        <f>IFERROR(('Ανάπτυξη δικτύου'!G66+'Ανάπτυξη δικτύου'!G36)/'Παραδοχές διείσδυσης - κάλυψης'!E122,0)</f>
        <v>0</v>
      </c>
      <c r="F95" s="164">
        <f t="shared" ref="F95" si="48">IFERROR((E95-D95)/D95,0)</f>
        <v>0</v>
      </c>
      <c r="G95" s="191">
        <f>IFERROR(('Ανάπτυξη δικτύου'!J66+'Ανάπτυξη δικτύου'!J36)/'Παραδοχές διείσδυσης - κάλυψης'!F122,0)</f>
        <v>0</v>
      </c>
      <c r="H95" s="164">
        <f t="shared" ref="H95" si="49">IFERROR((G95-E95)/E95,0)</f>
        <v>0</v>
      </c>
      <c r="I95" s="191">
        <f>IFERROR(('Ανάπτυξη δικτύου'!M66+'Ανάπτυξη δικτύου'!M36)/'Παραδοχές διείσδυσης - κάλυψης'!G122,0)</f>
        <v>0</v>
      </c>
      <c r="J95" s="164">
        <f t="shared" ref="J95" si="50">IFERROR((I95-G95)/G95,0)</f>
        <v>0</v>
      </c>
      <c r="K95" s="191">
        <f>IFERROR(('Ανάπτυξη δικτύου'!P66+'Ανάπτυξη δικτύου'!P36)/'Παραδοχές διείσδυσης - κάλυψης'!I122,0)</f>
        <v>0</v>
      </c>
      <c r="L95" s="164">
        <f t="shared" ref="L95" si="51">IFERROR((K95-I95)/I95,0)</f>
        <v>0</v>
      </c>
      <c r="M95" s="192">
        <f>IFERROR((K95/D95)^(1/4)-1,0)</f>
        <v>0</v>
      </c>
      <c r="O95" s="191">
        <f>IFERROR(('Ανάπτυξη δικτύου'!V66+'Ανάπτυξη δικτύου'!V36)/'Παραδοχές διείσδυσης - κάλυψης'!J122,0)</f>
        <v>0.4614324894514768</v>
      </c>
      <c r="P95" s="164">
        <f t="shared" ref="P95" si="52">IFERROR((O95-K95)/K95,0)</f>
        <v>0</v>
      </c>
      <c r="Q95" s="191">
        <f>IFERROR(('Ανάπτυξη δικτύου'!Y66+'Ανάπτυξη δικτύου'!Y36)/'Παραδοχές διείσδυσης - κάλυψης'!K122,0)</f>
        <v>0.59560970464135021</v>
      </c>
      <c r="R95" s="164">
        <f t="shared" ref="R95" si="53">IFERROR((Q95-O95)/O95,0)</f>
        <v>0.29078406539898222</v>
      </c>
      <c r="S95" s="191">
        <f>IFERROR(('Ανάπτυξη δικτύου'!AB66+'Ανάπτυξη δικτύου'!AB36)/'Παραδοχές διείσδυσης - κάλυψης'!L122,0)</f>
        <v>0.63991350210970466</v>
      </c>
      <c r="T95" s="164">
        <f t="shared" ref="T95" si="54">IFERROR((S95-Q95)/Q95,0)</f>
        <v>7.438394156964287E-2</v>
      </c>
      <c r="U95" s="191">
        <f>IFERROR(('Ανάπτυξη δικτύου'!AE66+'Ανάπτυξη δικτύου'!AE36)/'Παραδοχές διείσδυσης - κάλυψης'!M122,0)</f>
        <v>0.72071518987341776</v>
      </c>
      <c r="V95" s="164">
        <f t="shared" ref="V95" si="55">IFERROR((U95-S95)/S95,0)</f>
        <v>0.12626970285409095</v>
      </c>
      <c r="W95" s="191">
        <f>IFERROR(('Ανάπτυξη δικτύου'!AH66+'Ανάπτυξη δικτύου'!AH36)/'Παραδοχές διείσδυσης - κάλυψης'!N122,0)</f>
        <v>0.78259282700421939</v>
      </c>
      <c r="X95" s="164">
        <f t="shared" ref="X95" si="56">IFERROR((W95-U95)/U95,0)</f>
        <v>8.5855880381360439E-2</v>
      </c>
      <c r="Y95" s="192">
        <f t="shared" ref="Y95" si="57">IFERROR((W95/O95)^(1/4)-1,0)</f>
        <v>0.14118728268424108</v>
      </c>
    </row>
    <row r="96" spans="2:25" ht="15" customHeight="1" x14ac:dyDescent="0.35"/>
    <row r="97" spans="2:33" ht="15.5" x14ac:dyDescent="0.35">
      <c r="B97" s="296" t="s">
        <v>222</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row>
    <row r="98" spans="2:33" ht="5.5" customHeight="1" outlineLevel="1" x14ac:dyDescent="0.35">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2:33" ht="14.25" customHeight="1" outlineLevel="1" x14ac:dyDescent="0.35">
      <c r="B99" s="322"/>
      <c r="C99" s="343" t="s">
        <v>105</v>
      </c>
      <c r="D99" s="312" t="s">
        <v>131</v>
      </c>
      <c r="E99" s="314"/>
      <c r="F99" s="314"/>
      <c r="G99" s="314"/>
      <c r="H99" s="314"/>
      <c r="I99" s="314"/>
      <c r="J99" s="314"/>
      <c r="K99" s="314"/>
      <c r="L99" s="313"/>
      <c r="M99" s="369" t="str">
        <f>"Ετήσιος ρυθμός ανάπτυξης (CAGR) "&amp;($C$3-5)&amp;" - "&amp;(($C$3-1))</f>
        <v>Ετήσιος ρυθμός ανάπτυξης (CAGR) 2019 - 2023</v>
      </c>
      <c r="N99" s="104"/>
      <c r="O99" s="366" t="s">
        <v>132</v>
      </c>
      <c r="P99" s="367"/>
      <c r="Q99" s="367"/>
      <c r="R99" s="367"/>
      <c r="S99" s="367"/>
      <c r="T99" s="367"/>
      <c r="U99" s="367"/>
      <c r="V99" s="367"/>
      <c r="W99" s="367"/>
      <c r="X99" s="368"/>
      <c r="Y99" s="369" t="str">
        <f>"Ετήσιος ρυθμός ανάπτυξης (CAGR) "&amp;$C$3&amp;" - "&amp;$E$3</f>
        <v>Ετήσιος ρυθμός ανάπτυξης (CAGR) 2024 - 2028</v>
      </c>
    </row>
    <row r="100" spans="2:33" ht="15.75" customHeight="1" outlineLevel="1" x14ac:dyDescent="0.35">
      <c r="B100" s="323"/>
      <c r="C100" s="344"/>
      <c r="D100" s="68">
        <f>$C$3-5</f>
        <v>2019</v>
      </c>
      <c r="E100" s="312">
        <f>$C$3-4</f>
        <v>2020</v>
      </c>
      <c r="F100" s="313"/>
      <c r="G100" s="312">
        <f>$C$3-3</f>
        <v>2021</v>
      </c>
      <c r="H100" s="313"/>
      <c r="I100" s="312">
        <f>$C$3+-2</f>
        <v>2022</v>
      </c>
      <c r="J100" s="313"/>
      <c r="K100" s="312">
        <f>$C$3-1</f>
        <v>2023</v>
      </c>
      <c r="L100" s="313"/>
      <c r="M100" s="370"/>
      <c r="N100" s="104"/>
      <c r="O100" s="312">
        <f>$C$3</f>
        <v>2024</v>
      </c>
      <c r="P100" s="313"/>
      <c r="Q100" s="312">
        <f>$C$3+1</f>
        <v>2025</v>
      </c>
      <c r="R100" s="313"/>
      <c r="S100" s="312">
        <f>$C$3+2</f>
        <v>2026</v>
      </c>
      <c r="T100" s="313"/>
      <c r="U100" s="312">
        <f>$C$3+3</f>
        <v>2027</v>
      </c>
      <c r="V100" s="313"/>
      <c r="W100" s="312">
        <f>$C$3+4</f>
        <v>2028</v>
      </c>
      <c r="X100" s="313"/>
      <c r="Y100" s="370"/>
    </row>
    <row r="101" spans="2:33" ht="15" customHeight="1" outlineLevel="1" x14ac:dyDescent="0.35">
      <c r="B101" s="324"/>
      <c r="C101" s="345"/>
      <c r="D101" s="68" t="s">
        <v>220</v>
      </c>
      <c r="E101" s="68" t="s">
        <v>220</v>
      </c>
      <c r="F101" s="67" t="s">
        <v>135</v>
      </c>
      <c r="G101" s="68" t="s">
        <v>220</v>
      </c>
      <c r="H101" s="67" t="s">
        <v>135</v>
      </c>
      <c r="I101" s="68" t="s">
        <v>220</v>
      </c>
      <c r="J101" s="67" t="s">
        <v>135</v>
      </c>
      <c r="K101" s="68" t="s">
        <v>220</v>
      </c>
      <c r="L101" s="67" t="s">
        <v>135</v>
      </c>
      <c r="M101" s="371"/>
      <c r="O101" s="68" t="s">
        <v>220</v>
      </c>
      <c r="P101" s="67" t="s">
        <v>135</v>
      </c>
      <c r="Q101" s="68" t="s">
        <v>220</v>
      </c>
      <c r="R101" s="67" t="s">
        <v>135</v>
      </c>
      <c r="S101" s="68" t="s">
        <v>220</v>
      </c>
      <c r="T101" s="67" t="s">
        <v>135</v>
      </c>
      <c r="U101" s="68" t="s">
        <v>220</v>
      </c>
      <c r="V101" s="67" t="s">
        <v>135</v>
      </c>
      <c r="W101" s="68" t="s">
        <v>220</v>
      </c>
      <c r="X101" s="67" t="s">
        <v>135</v>
      </c>
      <c r="Y101" s="371"/>
    </row>
    <row r="102" spans="2:33" ht="15.75" customHeight="1" outlineLevel="1" x14ac:dyDescent="0.35">
      <c r="B102" s="236" t="s">
        <v>75</v>
      </c>
      <c r="C102" s="64" t="s">
        <v>221</v>
      </c>
      <c r="D102" s="190">
        <f>IFERROR(Συνδέσεις!E14/'Παραδοχές διείσδυσης - κάλυψης'!D44,0)</f>
        <v>0</v>
      </c>
      <c r="E102" s="191">
        <f>IFERROR(Συνδέσεις!G14/'Παραδοχές διείσδυσης - κάλυψης'!E44,0)</f>
        <v>0</v>
      </c>
      <c r="F102" s="164">
        <f>IFERROR((E102-D102)/D102,0)</f>
        <v>0</v>
      </c>
      <c r="G102" s="191">
        <f>IFERROR(Συνδέσεις!J14/'Παραδοχές διείσδυσης - κάλυψης'!F44,0)</f>
        <v>0</v>
      </c>
      <c r="H102" s="164">
        <f>IFERROR((G102-E102)/E102,0)</f>
        <v>0</v>
      </c>
      <c r="I102" s="191">
        <f>IFERROR(Συνδέσεις!M14/'Παραδοχές διείσδυσης - κάλυψης'!G44,0)</f>
        <v>0</v>
      </c>
      <c r="J102" s="164">
        <f>IFERROR((I102-G102)/G102,0)</f>
        <v>0</v>
      </c>
      <c r="K102" s="191">
        <f>IFERROR(Συνδέσεις!P14/'Παραδοχές διείσδυσης - κάλυψης'!I44,0)</f>
        <v>0</v>
      </c>
      <c r="L102" s="164">
        <f>IFERROR((K102-I102)/I102,0)</f>
        <v>0</v>
      </c>
      <c r="M102" s="192">
        <f t="shared" ref="M102:M123" si="58">IFERROR((K102/D102)^(1/4)-1,0)</f>
        <v>0</v>
      </c>
      <c r="O102" s="191">
        <f>IFERROR(Συνδέσεις!X14/'Παραδοχές διείσδυσης - κάλυψης'!J44,0)</f>
        <v>0</v>
      </c>
      <c r="P102" s="164">
        <f>IFERROR((O102-K102)/K102,0)</f>
        <v>0</v>
      </c>
      <c r="Q102" s="191">
        <f>IFERROR(Συνδέσεις!AC14/'Παραδοχές διείσδυσης - κάλυψης'!K44,0)</f>
        <v>0</v>
      </c>
      <c r="R102" s="164">
        <f>IFERROR((Q102-O102)/O102,0)</f>
        <v>0</v>
      </c>
      <c r="S102" s="191">
        <f>IFERROR(Συνδέσεις!AH14/'Παραδοχές διείσδυσης - κάλυψης'!L44,0)</f>
        <v>0</v>
      </c>
      <c r="T102" s="164">
        <f>IFERROR((S102-Q102)/Q102,0)</f>
        <v>0</v>
      </c>
      <c r="U102" s="191">
        <f>IFERROR(Συνδέσεις!AM14/'Παραδοχές διείσδυσης - κάλυψης'!M44,0)</f>
        <v>0</v>
      </c>
      <c r="V102" s="164">
        <f>IFERROR((U102-S102)/S102,0)</f>
        <v>0</v>
      </c>
      <c r="W102" s="191">
        <f>IFERROR(Συνδέσεις!AR14/'Παραδοχές διείσδυσης - κάλυψης'!N44,0)</f>
        <v>0</v>
      </c>
      <c r="X102" s="164">
        <f>IFERROR((W102-U102)/U102,0)</f>
        <v>0</v>
      </c>
      <c r="Y102" s="192">
        <f>IFERROR((W102/O102)^(1/4)-1,0)</f>
        <v>0</v>
      </c>
    </row>
    <row r="103" spans="2:33" ht="15.75" customHeight="1" outlineLevel="1" x14ac:dyDescent="0.35">
      <c r="B103" s="237" t="s">
        <v>76</v>
      </c>
      <c r="C103" s="64" t="s">
        <v>221</v>
      </c>
      <c r="D103" s="190">
        <f>IFERROR(Συνδέσεις!E15/'Παραδοχές διείσδυσης - κάλυψης'!D45,0)</f>
        <v>0</v>
      </c>
      <c r="E103" s="191">
        <f>IFERROR(Συνδέσεις!G15/'Παραδοχές διείσδυσης - κάλυψης'!E45,0)</f>
        <v>0</v>
      </c>
      <c r="F103" s="164">
        <f t="shared" ref="F103:F123" si="59">IFERROR((E103-D103)/D103,0)</f>
        <v>0</v>
      </c>
      <c r="G103" s="191">
        <f>IFERROR(Συνδέσεις!J15/'Παραδοχές διείσδυσης - κάλυψης'!F45,0)</f>
        <v>0</v>
      </c>
      <c r="H103" s="164">
        <f t="shared" ref="H103:H123" si="60">IFERROR((G103-E103)/E103,0)</f>
        <v>0</v>
      </c>
      <c r="I103" s="191">
        <f>IFERROR(Συνδέσεις!M15/'Παραδοχές διείσδυσης - κάλυψης'!G45,0)</f>
        <v>0</v>
      </c>
      <c r="J103" s="164">
        <f t="shared" ref="J103:J123" si="61">IFERROR((I103-G103)/G103,0)</f>
        <v>0</v>
      </c>
      <c r="K103" s="191">
        <f>IFERROR(Συνδέσεις!P15/'Παραδοχές διείσδυσης - κάλυψης'!I45,0)</f>
        <v>0</v>
      </c>
      <c r="L103" s="164">
        <f t="shared" ref="L103:L123" si="62">IFERROR((K103-I103)/I103,0)</f>
        <v>0</v>
      </c>
      <c r="M103" s="192">
        <f t="shared" si="58"/>
        <v>0</v>
      </c>
      <c r="O103" s="191">
        <f>IFERROR(Συνδέσεις!X15/'Παραδοχές διείσδυσης - κάλυψης'!J45,0)</f>
        <v>3.7667071688942892E-2</v>
      </c>
      <c r="P103" s="164">
        <f t="shared" ref="P103:P123" si="63">IFERROR((O103-K103)/K103,0)</f>
        <v>0</v>
      </c>
      <c r="Q103" s="191">
        <f>IFERROR(Συνδέσεις!AC15/'Παραδοχές διείσδυσης - κάλυψης'!K45,0)</f>
        <v>7.3664417652914496E-2</v>
      </c>
      <c r="R103" s="164">
        <f t="shared" ref="R103:R123" si="64">IFERROR((Q103-O103)/O103,0)</f>
        <v>0.95567147510802031</v>
      </c>
      <c r="S103" s="191">
        <f>IFERROR(Συνδέσεις!AH15/'Παραδοχές διείσδυσης - κάλυψης'!L45,0)</f>
        <v>0.17635128283135584</v>
      </c>
      <c r="T103" s="164">
        <f t="shared" ref="T103:T123" si="65">IFERROR((S103-Q103)/Q103,0)</f>
        <v>1.3939819040214538</v>
      </c>
      <c r="U103" s="191">
        <f>IFERROR(Συνδέσεις!AM15/'Παραδοχές διείσδυσης - κάλυψης'!M45,0)</f>
        <v>0.21376382306477093</v>
      </c>
      <c r="V103" s="164">
        <f t="shared" ref="V103:V123" si="66">IFERROR((U103-S103)/S103,0)</f>
        <v>0.21214782015049233</v>
      </c>
      <c r="W103" s="191">
        <f>IFERROR(Συνδέσεις!AR15/'Παραδοχές διείσδυσης - κάλυψης'!N45,0)</f>
        <v>0.21161110198719002</v>
      </c>
      <c r="X103" s="164">
        <f t="shared" ref="X103:X123" si="67">IFERROR((W103-U103)/U103,0)</f>
        <v>-1.0070558463620998E-2</v>
      </c>
      <c r="Y103" s="192">
        <f t="shared" ref="Y103:Y123" si="68">IFERROR((W103/O103)^(1/4)-1,0)</f>
        <v>0.5395512389327739</v>
      </c>
    </row>
    <row r="104" spans="2:33" ht="15.75" customHeight="1" outlineLevel="1" x14ac:dyDescent="0.35">
      <c r="B104" s="237" t="s">
        <v>77</v>
      </c>
      <c r="C104" s="64" t="s">
        <v>221</v>
      </c>
      <c r="D104" s="190">
        <f>IFERROR(Συνδέσεις!E16/'Παραδοχές διείσδυσης - κάλυψης'!D46,0)</f>
        <v>0</v>
      </c>
      <c r="E104" s="191">
        <f>IFERROR(Συνδέσεις!G16/'Παραδοχές διείσδυσης - κάλυψης'!E46,0)</f>
        <v>0</v>
      </c>
      <c r="F104" s="164">
        <f t="shared" si="59"/>
        <v>0</v>
      </c>
      <c r="G104" s="191">
        <f>IFERROR(Συνδέσεις!J16/'Παραδοχές διείσδυσης - κάλυψης'!F46,0)</f>
        <v>0</v>
      </c>
      <c r="H104" s="164">
        <f t="shared" si="60"/>
        <v>0</v>
      </c>
      <c r="I104" s="191">
        <f>IFERROR(Συνδέσεις!M16/'Παραδοχές διείσδυσης - κάλυψης'!G46,0)</f>
        <v>0</v>
      </c>
      <c r="J104" s="164">
        <f t="shared" si="61"/>
        <v>0</v>
      </c>
      <c r="K104" s="191">
        <f>IFERROR(Συνδέσεις!P16/'Παραδοχές διείσδυσης - κάλυψης'!I46,0)</f>
        <v>0</v>
      </c>
      <c r="L104" s="164">
        <f t="shared" si="62"/>
        <v>0</v>
      </c>
      <c r="M104" s="192">
        <f t="shared" si="58"/>
        <v>0</v>
      </c>
      <c r="O104" s="191">
        <f>IFERROR(Συνδέσεις!X16/'Παραδοχές διείσδυσης - κάλυψης'!J46,0)</f>
        <v>0</v>
      </c>
      <c r="P104" s="164">
        <f t="shared" si="63"/>
        <v>0</v>
      </c>
      <c r="Q104" s="191">
        <f>IFERROR(Συνδέσεις!AC16/'Παραδοχές διείσδυσης - κάλυψης'!K46,0)</f>
        <v>0</v>
      </c>
      <c r="R104" s="164">
        <f t="shared" si="64"/>
        <v>0</v>
      </c>
      <c r="S104" s="191">
        <f>IFERROR(Συνδέσεις!AH16/'Παραδοχές διείσδυσης - κάλυψης'!L46,0)</f>
        <v>0</v>
      </c>
      <c r="T104" s="164">
        <f t="shared" si="65"/>
        <v>0</v>
      </c>
      <c r="U104" s="191">
        <f>IFERROR(Συνδέσεις!AM16/'Παραδοχές διείσδυσης - κάλυψης'!M46,0)</f>
        <v>0</v>
      </c>
      <c r="V104" s="164">
        <f t="shared" si="66"/>
        <v>0</v>
      </c>
      <c r="W104" s="191">
        <f>IFERROR(Συνδέσεις!AR16/'Παραδοχές διείσδυσης - κάλυψης'!N46,0)</f>
        <v>0</v>
      </c>
      <c r="X104" s="164">
        <f t="shared" si="67"/>
        <v>0</v>
      </c>
      <c r="Y104" s="192">
        <f t="shared" si="68"/>
        <v>0</v>
      </c>
    </row>
    <row r="105" spans="2:33" ht="15.75" customHeight="1" outlineLevel="1" x14ac:dyDescent="0.35">
      <c r="B105" s="237" t="s">
        <v>78</v>
      </c>
      <c r="C105" s="64" t="s">
        <v>221</v>
      </c>
      <c r="D105" s="190">
        <f>IFERROR(Συνδέσεις!E17/'Παραδοχές διείσδυσης - κάλυψης'!D47,0)</f>
        <v>0</v>
      </c>
      <c r="E105" s="191">
        <f>IFERROR(Συνδέσεις!G17/'Παραδοχές διείσδυσης - κάλυψης'!E47,0)</f>
        <v>0</v>
      </c>
      <c r="F105" s="164">
        <f t="shared" si="59"/>
        <v>0</v>
      </c>
      <c r="G105" s="191">
        <f>IFERROR(Συνδέσεις!J17/'Παραδοχές διείσδυσης - κάλυψης'!F47,0)</f>
        <v>0</v>
      </c>
      <c r="H105" s="164">
        <f t="shared" si="60"/>
        <v>0</v>
      </c>
      <c r="I105" s="191">
        <f>IFERROR(Συνδέσεις!M17/'Παραδοχές διείσδυσης - κάλυψης'!G47,0)</f>
        <v>0</v>
      </c>
      <c r="J105" s="164">
        <f t="shared" si="61"/>
        <v>0</v>
      </c>
      <c r="K105" s="191">
        <f>IFERROR(Συνδέσεις!P17/'Παραδοχές διείσδυσης - κάλυψης'!I47,0)</f>
        <v>0</v>
      </c>
      <c r="L105" s="164">
        <f t="shared" si="62"/>
        <v>0</v>
      </c>
      <c r="M105" s="192">
        <f t="shared" si="58"/>
        <v>0</v>
      </c>
      <c r="O105" s="191">
        <f>IFERROR(Συνδέσεις!X17/'Παραδοχές διείσδυσης - κάλυψης'!J47,0)</f>
        <v>0</v>
      </c>
      <c r="P105" s="164">
        <f t="shared" si="63"/>
        <v>0</v>
      </c>
      <c r="Q105" s="191">
        <f>IFERROR(Συνδέσεις!AC17/'Παραδοχές διείσδυσης - κάλυψης'!K47,0)</f>
        <v>0</v>
      </c>
      <c r="R105" s="164">
        <f t="shared" si="64"/>
        <v>0</v>
      </c>
      <c r="S105" s="191">
        <f>IFERROR(Συνδέσεις!AH17/'Παραδοχές διείσδυσης - κάλυψης'!L47,0)</f>
        <v>0</v>
      </c>
      <c r="T105" s="164">
        <f t="shared" si="65"/>
        <v>0</v>
      </c>
      <c r="U105" s="191">
        <f>IFERROR(Συνδέσεις!AM17/'Παραδοχές διείσδυσης - κάλυψης'!M47,0)</f>
        <v>0</v>
      </c>
      <c r="V105" s="164">
        <f t="shared" si="66"/>
        <v>0</v>
      </c>
      <c r="W105" s="191">
        <f>IFERROR(Συνδέσεις!AR17/'Παραδοχές διείσδυσης - κάλυψης'!N47,0)</f>
        <v>0</v>
      </c>
      <c r="X105" s="164">
        <f t="shared" si="67"/>
        <v>0</v>
      </c>
      <c r="Y105" s="192">
        <f t="shared" si="68"/>
        <v>0</v>
      </c>
    </row>
    <row r="106" spans="2:33" ht="15.75" customHeight="1" outlineLevel="1" x14ac:dyDescent="0.35">
      <c r="B106" s="236" t="s">
        <v>80</v>
      </c>
      <c r="C106" s="64" t="s">
        <v>221</v>
      </c>
      <c r="D106" s="190">
        <f>IFERROR(Συνδέσεις!E18/'Παραδοχές διείσδυσης - κάλυψης'!D48,0)</f>
        <v>0</v>
      </c>
      <c r="E106" s="191">
        <f>IFERROR(Συνδέσεις!G18/'Παραδοχές διείσδυσης - κάλυψης'!E48,0)</f>
        <v>0</v>
      </c>
      <c r="F106" s="164">
        <f t="shared" si="59"/>
        <v>0</v>
      </c>
      <c r="G106" s="191">
        <f>IFERROR(Συνδέσεις!J18/'Παραδοχές διείσδυσης - κάλυψης'!F48,0)</f>
        <v>0</v>
      </c>
      <c r="H106" s="164">
        <f t="shared" si="60"/>
        <v>0</v>
      </c>
      <c r="I106" s="191">
        <f>IFERROR(Συνδέσεις!M18/'Παραδοχές διείσδυσης - κάλυψης'!G48,0)</f>
        <v>0</v>
      </c>
      <c r="J106" s="164">
        <f t="shared" si="61"/>
        <v>0</v>
      </c>
      <c r="K106" s="191">
        <f>IFERROR(Συνδέσεις!P18/'Παραδοχές διείσδυσης - κάλυψης'!I48,0)</f>
        <v>0</v>
      </c>
      <c r="L106" s="164">
        <f t="shared" si="62"/>
        <v>0</v>
      </c>
      <c r="M106" s="192">
        <f t="shared" si="58"/>
        <v>0</v>
      </c>
      <c r="O106" s="191">
        <f>IFERROR(Συνδέσεις!X18/'Παραδοχές διείσδυσης - κάλυψης'!J48,0)</f>
        <v>0</v>
      </c>
      <c r="P106" s="164">
        <f t="shared" si="63"/>
        <v>0</v>
      </c>
      <c r="Q106" s="191">
        <f>IFERROR(Συνδέσεις!AC18/'Παραδοχές διείσδυσης - κάλυψης'!K48,0)</f>
        <v>0</v>
      </c>
      <c r="R106" s="164">
        <f t="shared" si="64"/>
        <v>0</v>
      </c>
      <c r="S106" s="191">
        <f>IFERROR(Συνδέσεις!AH18/'Παραδοχές διείσδυσης - κάλυψης'!L48,0)</f>
        <v>0</v>
      </c>
      <c r="T106" s="164">
        <f t="shared" si="65"/>
        <v>0</v>
      </c>
      <c r="U106" s="191">
        <f>IFERROR(Συνδέσεις!AM18/'Παραδοχές διείσδυσης - κάλυψης'!M48,0)</f>
        <v>0</v>
      </c>
      <c r="V106" s="164">
        <f t="shared" si="66"/>
        <v>0</v>
      </c>
      <c r="W106" s="191">
        <f>IFERROR(Συνδέσεις!AR18/'Παραδοχές διείσδυσης - κάλυψης'!N48,0)</f>
        <v>0</v>
      </c>
      <c r="X106" s="164">
        <f t="shared" si="67"/>
        <v>0</v>
      </c>
      <c r="Y106" s="192">
        <f t="shared" si="68"/>
        <v>0</v>
      </c>
    </row>
    <row r="107" spans="2:33" ht="15.75" customHeight="1" outlineLevel="1" x14ac:dyDescent="0.35">
      <c r="B107" s="237" t="s">
        <v>81</v>
      </c>
      <c r="C107" s="64" t="s">
        <v>221</v>
      </c>
      <c r="D107" s="190">
        <f>IFERROR(Συνδέσεις!E19/'Παραδοχές διείσδυσης - κάλυψης'!D49,0)</f>
        <v>0</v>
      </c>
      <c r="E107" s="191">
        <f>IFERROR(Συνδέσεις!G19/'Παραδοχές διείσδυσης - κάλυψης'!E49,0)</f>
        <v>0</v>
      </c>
      <c r="F107" s="164">
        <f t="shared" si="59"/>
        <v>0</v>
      </c>
      <c r="G107" s="191">
        <f>IFERROR(Συνδέσεις!J19/'Παραδοχές διείσδυσης - κάλυψης'!F49,0)</f>
        <v>0</v>
      </c>
      <c r="H107" s="164">
        <f t="shared" si="60"/>
        <v>0</v>
      </c>
      <c r="I107" s="191">
        <f>IFERROR(Συνδέσεις!M19/'Παραδοχές διείσδυσης - κάλυψης'!G49,0)</f>
        <v>0</v>
      </c>
      <c r="J107" s="164">
        <f t="shared" si="61"/>
        <v>0</v>
      </c>
      <c r="K107" s="191">
        <f>IFERROR(Συνδέσεις!P19/'Παραδοχές διείσδυσης - κάλυψης'!I49,0)</f>
        <v>0</v>
      </c>
      <c r="L107" s="164">
        <f t="shared" si="62"/>
        <v>0</v>
      </c>
      <c r="M107" s="192">
        <f t="shared" si="58"/>
        <v>0</v>
      </c>
      <c r="O107" s="191">
        <f>IFERROR(Συνδέσεις!X19/'Παραδοχές διείσδυσης - κάλυψης'!J49,0)</f>
        <v>0</v>
      </c>
      <c r="P107" s="164">
        <f t="shared" si="63"/>
        <v>0</v>
      </c>
      <c r="Q107" s="191">
        <f>IFERROR(Συνδέσεις!AC19/'Παραδοχές διείσδυσης - κάλυψης'!K49,0)</f>
        <v>8.9980544747081712E-2</v>
      </c>
      <c r="R107" s="164">
        <f t="shared" si="64"/>
        <v>0</v>
      </c>
      <c r="S107" s="191">
        <f>IFERROR(Συνδέσεις!AH19/'Παραδοχές διείσδυσης - κάλυψης'!L49,0)</f>
        <v>0.24828767123287671</v>
      </c>
      <c r="T107" s="164">
        <f t="shared" si="65"/>
        <v>1.7593483894853756</v>
      </c>
      <c r="U107" s="191">
        <f>IFERROR(Συνδέσεις!AM19/'Παραδοχές διείσδυσης - κάλυψης'!M49,0)</f>
        <v>0.27397260273972601</v>
      </c>
      <c r="V107" s="164">
        <f t="shared" si="66"/>
        <v>0.10344827586206894</v>
      </c>
      <c r="W107" s="191">
        <f>IFERROR(Συνδέσεις!AR19/'Παραδοχές διείσδυσης - κάλυψης'!N49,0)</f>
        <v>0.29726027397260274</v>
      </c>
      <c r="X107" s="164">
        <f t="shared" si="67"/>
        <v>8.5000000000000062E-2</v>
      </c>
      <c r="Y107" s="192">
        <f t="shared" si="68"/>
        <v>0</v>
      </c>
    </row>
    <row r="108" spans="2:33" ht="15.75" customHeight="1" outlineLevel="1" x14ac:dyDescent="0.35">
      <c r="B108" s="236" t="s">
        <v>82</v>
      </c>
      <c r="C108" s="64" t="s">
        <v>221</v>
      </c>
      <c r="D108" s="190">
        <f>IFERROR(Συνδέσεις!E20/'Παραδοχές διείσδυσης - κάλυψης'!D50,0)</f>
        <v>0</v>
      </c>
      <c r="E108" s="191">
        <f>IFERROR(Συνδέσεις!G20/'Παραδοχές διείσδυσης - κάλυψης'!E50,0)</f>
        <v>0</v>
      </c>
      <c r="F108" s="164">
        <f t="shared" si="59"/>
        <v>0</v>
      </c>
      <c r="G108" s="191">
        <f>IFERROR(Συνδέσεις!J20/'Παραδοχές διείσδυσης - κάλυψης'!F50,0)</f>
        <v>0</v>
      </c>
      <c r="H108" s="164">
        <f t="shared" si="60"/>
        <v>0</v>
      </c>
      <c r="I108" s="191">
        <f>IFERROR(Συνδέσεις!M20/'Παραδοχές διείσδυσης - κάλυψης'!G50,0)</f>
        <v>0</v>
      </c>
      <c r="J108" s="164">
        <f t="shared" si="61"/>
        <v>0</v>
      </c>
      <c r="K108" s="191">
        <f>IFERROR(Συνδέσεις!P20/'Παραδοχές διείσδυσης - κάλυψης'!I50,0)</f>
        <v>0</v>
      </c>
      <c r="L108" s="164">
        <f t="shared" si="62"/>
        <v>0</v>
      </c>
      <c r="M108" s="192">
        <f t="shared" si="58"/>
        <v>0</v>
      </c>
      <c r="O108" s="191">
        <f>IFERROR(Συνδέσεις!X20/'Παραδοχές διείσδυσης - κάλυψης'!J50,0)</f>
        <v>0</v>
      </c>
      <c r="P108" s="164">
        <f t="shared" si="63"/>
        <v>0</v>
      </c>
      <c r="Q108" s="191">
        <f>IFERROR(Συνδέσεις!AC20/'Παραδοχές διείσδυσης - κάλυψης'!K50,0)</f>
        <v>0</v>
      </c>
      <c r="R108" s="164">
        <f t="shared" si="64"/>
        <v>0</v>
      </c>
      <c r="S108" s="191">
        <f>IFERROR(Συνδέσεις!AH20/'Παραδοχές διείσδυσης - κάλυψης'!L50,0)</f>
        <v>0</v>
      </c>
      <c r="T108" s="164">
        <f t="shared" si="65"/>
        <v>0</v>
      </c>
      <c r="U108" s="191">
        <f>IFERROR(Συνδέσεις!AM20/'Παραδοχές διείσδυσης - κάλυψης'!M50,0)</f>
        <v>0</v>
      </c>
      <c r="V108" s="164">
        <f t="shared" si="66"/>
        <v>0</v>
      </c>
      <c r="W108" s="191">
        <f>IFERROR(Συνδέσεις!AR20/'Παραδοχές διείσδυσης - κάλυψης'!N50,0)</f>
        <v>0</v>
      </c>
      <c r="X108" s="164">
        <f t="shared" si="67"/>
        <v>0</v>
      </c>
      <c r="Y108" s="192">
        <f t="shared" si="68"/>
        <v>0</v>
      </c>
    </row>
    <row r="109" spans="2:33" ht="15.75" customHeight="1" outlineLevel="1" x14ac:dyDescent="0.35">
      <c r="B109" s="237" t="s">
        <v>83</v>
      </c>
      <c r="C109" s="64" t="s">
        <v>221</v>
      </c>
      <c r="D109" s="190">
        <f>IFERROR(Συνδέσεις!E21/'Παραδοχές διείσδυσης - κάλυψης'!D51,0)</f>
        <v>0</v>
      </c>
      <c r="E109" s="191">
        <f>IFERROR(Συνδέσεις!G21/'Παραδοχές διείσδυσης - κάλυψης'!E51,0)</f>
        <v>0</v>
      </c>
      <c r="F109" s="164">
        <f t="shared" si="59"/>
        <v>0</v>
      </c>
      <c r="G109" s="191">
        <f>IFERROR(Συνδέσεις!J21/'Παραδοχές διείσδυσης - κάλυψης'!F51,0)</f>
        <v>0</v>
      </c>
      <c r="H109" s="164">
        <f t="shared" si="60"/>
        <v>0</v>
      </c>
      <c r="I109" s="191">
        <f>IFERROR(Συνδέσεις!M21/'Παραδοχές διείσδυσης - κάλυψης'!G51,0)</f>
        <v>0</v>
      </c>
      <c r="J109" s="164">
        <f t="shared" si="61"/>
        <v>0</v>
      </c>
      <c r="K109" s="191">
        <f>IFERROR(Συνδέσεις!P21/'Παραδοχές διείσδυσης - κάλυψης'!I51,0)</f>
        <v>0</v>
      </c>
      <c r="L109" s="164">
        <f t="shared" si="62"/>
        <v>0</v>
      </c>
      <c r="M109" s="192">
        <f t="shared" si="58"/>
        <v>0</v>
      </c>
      <c r="O109" s="191">
        <f>IFERROR(Συνδέσεις!X21/'Παραδοχές διείσδυσης - κάλυψης'!J51,0)</f>
        <v>0</v>
      </c>
      <c r="P109" s="164">
        <f t="shared" si="63"/>
        <v>0</v>
      </c>
      <c r="Q109" s="191">
        <f>IFERROR(Συνδέσεις!AC21/'Παραδοχές διείσδυσης - κάλυψης'!K51,0)</f>
        <v>0.7875214934905429</v>
      </c>
      <c r="R109" s="164">
        <f t="shared" si="64"/>
        <v>0</v>
      </c>
      <c r="S109" s="191">
        <f>IFERROR(Συνδέσεις!AH21/'Παραδοχές διείσδυσης - κάλυψης'!L51,0)</f>
        <v>0.82657823630557603</v>
      </c>
      <c r="T109" s="164">
        <f t="shared" si="65"/>
        <v>4.9594510293200209E-2</v>
      </c>
      <c r="U109" s="191">
        <f>IFERROR(Συνδέσεις!AM21/'Παραδοχές διείσδυσης - κάλυψης'!M51,0)</f>
        <v>0.84573814787521495</v>
      </c>
      <c r="V109" s="164">
        <f t="shared" si="66"/>
        <v>2.3179791976225869E-2</v>
      </c>
      <c r="W109" s="191">
        <f>IFERROR(Συνδέσεις!AR21/'Παραδοχές διείσδυσης - κάλυψης'!N51,0)</f>
        <v>0.86956521739130432</v>
      </c>
      <c r="X109" s="164">
        <f t="shared" si="67"/>
        <v>2.8173104850421096E-2</v>
      </c>
      <c r="Y109" s="192">
        <f t="shared" si="68"/>
        <v>0</v>
      </c>
    </row>
    <row r="110" spans="2:33" ht="15.75" customHeight="1" outlineLevel="1" x14ac:dyDescent="0.35">
      <c r="B110" s="237" t="s">
        <v>84</v>
      </c>
      <c r="C110" s="64" t="s">
        <v>221</v>
      </c>
      <c r="D110" s="190">
        <f>IFERROR(Συνδέσεις!E22/'Παραδοχές διείσδυσης - κάλυψης'!D52,0)</f>
        <v>0</v>
      </c>
      <c r="E110" s="191">
        <f>IFERROR(Συνδέσεις!G22/'Παραδοχές διείσδυσης - κάλυψης'!E52,0)</f>
        <v>0</v>
      </c>
      <c r="F110" s="164">
        <f t="shared" si="59"/>
        <v>0</v>
      </c>
      <c r="G110" s="191">
        <f>IFERROR(Συνδέσεις!J22/'Παραδοχές διείσδυσης - κάλυψης'!F52,0)</f>
        <v>0</v>
      </c>
      <c r="H110" s="164">
        <f t="shared" si="60"/>
        <v>0</v>
      </c>
      <c r="I110" s="191">
        <f>IFERROR(Συνδέσεις!M22/'Παραδοχές διείσδυσης - κάλυψης'!G52,0)</f>
        <v>0</v>
      </c>
      <c r="J110" s="164">
        <f t="shared" si="61"/>
        <v>0</v>
      </c>
      <c r="K110" s="191">
        <f>IFERROR(Συνδέσεις!P22/'Παραδοχές διείσδυσης - κάλυψης'!I52,0)</f>
        <v>0</v>
      </c>
      <c r="L110" s="164">
        <f t="shared" si="62"/>
        <v>0</v>
      </c>
      <c r="M110" s="192">
        <f t="shared" si="58"/>
        <v>0</v>
      </c>
      <c r="O110" s="191">
        <f>IFERROR(Συνδέσεις!X22/'Παραδοχές διείσδυσης - κάλυψης'!J52,0)</f>
        <v>0</v>
      </c>
      <c r="P110" s="164">
        <f t="shared" si="63"/>
        <v>0</v>
      </c>
      <c r="Q110" s="191">
        <f>IFERROR(Συνδέσεις!AC22/'Παραδοχές διείσδυσης - κάλυψης'!K52,0)</f>
        <v>0</v>
      </c>
      <c r="R110" s="164">
        <f t="shared" si="64"/>
        <v>0</v>
      </c>
      <c r="S110" s="191">
        <f>IFERROR(Συνδέσεις!AH22/'Παραδοχές διείσδυσης - κάλυψης'!L52,0)</f>
        <v>0</v>
      </c>
      <c r="T110" s="164">
        <f t="shared" si="65"/>
        <v>0</v>
      </c>
      <c r="U110" s="191">
        <f>IFERROR(Συνδέσεις!AM22/'Παραδοχές διείσδυσης - κάλυψης'!M52,0)</f>
        <v>0</v>
      </c>
      <c r="V110" s="164">
        <f t="shared" si="66"/>
        <v>0</v>
      </c>
      <c r="W110" s="191">
        <f>IFERROR(Συνδέσεις!AR22/'Παραδοχές διείσδυσης - κάλυψης'!N52,0)</f>
        <v>0</v>
      </c>
      <c r="X110" s="164">
        <f t="shared" si="67"/>
        <v>0</v>
      </c>
      <c r="Y110" s="192">
        <f t="shared" si="68"/>
        <v>0</v>
      </c>
    </row>
    <row r="111" spans="2:33" ht="15.75" customHeight="1" outlineLevel="1" x14ac:dyDescent="0.35">
      <c r="B111" s="237" t="s">
        <v>85</v>
      </c>
      <c r="C111" s="64" t="s">
        <v>221</v>
      </c>
      <c r="D111" s="190">
        <f>IFERROR(Συνδέσεις!E23/'Παραδοχές διείσδυσης - κάλυψης'!D53,0)</f>
        <v>0</v>
      </c>
      <c r="E111" s="191">
        <f>IFERROR(Συνδέσεις!G23/'Παραδοχές διείσδυσης - κάλυψης'!E53,0)</f>
        <v>0</v>
      </c>
      <c r="F111" s="164">
        <f t="shared" si="59"/>
        <v>0</v>
      </c>
      <c r="G111" s="191">
        <f>IFERROR(Συνδέσεις!J23/'Παραδοχές διείσδυσης - κάλυψης'!F53,0)</f>
        <v>0</v>
      </c>
      <c r="H111" s="164">
        <f t="shared" si="60"/>
        <v>0</v>
      </c>
      <c r="I111" s="191">
        <f>IFERROR(Συνδέσεις!M23/'Παραδοχές διείσδυσης - κάλυψης'!G53,0)</f>
        <v>0</v>
      </c>
      <c r="J111" s="164">
        <f t="shared" si="61"/>
        <v>0</v>
      </c>
      <c r="K111" s="191">
        <f>IFERROR(Συνδέσεις!P23/'Παραδοχές διείσδυσης - κάλυψης'!I53,0)</f>
        <v>0</v>
      </c>
      <c r="L111" s="164">
        <f t="shared" si="62"/>
        <v>0</v>
      </c>
      <c r="M111" s="192">
        <f t="shared" si="58"/>
        <v>0</v>
      </c>
      <c r="O111" s="191">
        <f>IFERROR(Συνδέσεις!X23/'Παραδοχές διείσδυσης - κάλυψης'!J53,0)</f>
        <v>0</v>
      </c>
      <c r="P111" s="164">
        <f t="shared" si="63"/>
        <v>0</v>
      </c>
      <c r="Q111" s="191">
        <f>IFERROR(Συνδέσεις!AC23/'Παραδοχές διείσδυσης - κάλυψης'!K53,0)</f>
        <v>0</v>
      </c>
      <c r="R111" s="164">
        <f t="shared" si="64"/>
        <v>0</v>
      </c>
      <c r="S111" s="191">
        <f>IFERROR(Συνδέσεις!AH23/'Παραδοχές διείσδυσης - κάλυψης'!L53,0)</f>
        <v>0</v>
      </c>
      <c r="T111" s="164">
        <f t="shared" si="65"/>
        <v>0</v>
      </c>
      <c r="U111" s="191">
        <f>IFERROR(Συνδέσεις!AM23/'Παραδοχές διείσδυσης - κάλυψης'!M53,0)</f>
        <v>0</v>
      </c>
      <c r="V111" s="164">
        <f t="shared" si="66"/>
        <v>0</v>
      </c>
      <c r="W111" s="191">
        <f>IFERROR(Συνδέσεις!AR23/'Παραδοχές διείσδυσης - κάλυψης'!N53,0)</f>
        <v>0</v>
      </c>
      <c r="X111" s="164">
        <f t="shared" si="67"/>
        <v>0</v>
      </c>
      <c r="Y111" s="192">
        <f t="shared" si="68"/>
        <v>0</v>
      </c>
    </row>
    <row r="112" spans="2:33" ht="15.75" customHeight="1" outlineLevel="1" x14ac:dyDescent="0.35">
      <c r="B112" s="236" t="s">
        <v>86</v>
      </c>
      <c r="C112" s="64" t="s">
        <v>221</v>
      </c>
      <c r="D112" s="190">
        <f>IFERROR(Συνδέσεις!E24/'Παραδοχές διείσδυσης - κάλυψης'!D54,0)</f>
        <v>0</v>
      </c>
      <c r="E112" s="191">
        <f>IFERROR(Συνδέσεις!G24/'Παραδοχές διείσδυσης - κάλυψης'!E54,0)</f>
        <v>0</v>
      </c>
      <c r="F112" s="164">
        <f t="shared" si="59"/>
        <v>0</v>
      </c>
      <c r="G112" s="191">
        <f>IFERROR(Συνδέσεις!J24/'Παραδοχές διείσδυσης - κάλυψης'!F54,0)</f>
        <v>0</v>
      </c>
      <c r="H112" s="164">
        <f t="shared" si="60"/>
        <v>0</v>
      </c>
      <c r="I112" s="191">
        <f>IFERROR(Συνδέσεις!M24/'Παραδοχές διείσδυσης - κάλυψης'!G54,0)</f>
        <v>0</v>
      </c>
      <c r="J112" s="164">
        <f t="shared" si="61"/>
        <v>0</v>
      </c>
      <c r="K112" s="191">
        <f>IFERROR(Συνδέσεις!P24/'Παραδοχές διείσδυσης - κάλυψης'!I54,0)</f>
        <v>0</v>
      </c>
      <c r="L112" s="164">
        <f t="shared" si="62"/>
        <v>0</v>
      </c>
      <c r="M112" s="192">
        <f t="shared" si="58"/>
        <v>0</v>
      </c>
      <c r="O112" s="191">
        <f>IFERROR(Συνδέσεις!X24/'Παραδοχές διείσδυσης - κάλυψης'!J54,0)</f>
        <v>0</v>
      </c>
      <c r="P112" s="164">
        <f t="shared" si="63"/>
        <v>0</v>
      </c>
      <c r="Q112" s="191">
        <f>IFERROR(Συνδέσεις!AC24/'Παραδοχές διείσδυσης - κάλυψης'!K54,0)</f>
        <v>0</v>
      </c>
      <c r="R112" s="164">
        <f t="shared" si="64"/>
        <v>0</v>
      </c>
      <c r="S112" s="191">
        <f>IFERROR(Συνδέσεις!AH24/'Παραδοχές διείσδυσης - κάλυψης'!L54,0)</f>
        <v>0</v>
      </c>
      <c r="T112" s="164">
        <f t="shared" si="65"/>
        <v>0</v>
      </c>
      <c r="U112" s="191">
        <f>IFERROR(Συνδέσεις!AM24/'Παραδοχές διείσδυσης - κάλυψης'!M54,0)</f>
        <v>0</v>
      </c>
      <c r="V112" s="164">
        <f t="shared" si="66"/>
        <v>0</v>
      </c>
      <c r="W112" s="191">
        <f>IFERROR(Συνδέσεις!AR24/'Παραδοχές διείσδυσης - κάλυψης'!N54,0)</f>
        <v>0</v>
      </c>
      <c r="X112" s="164">
        <f t="shared" si="67"/>
        <v>0</v>
      </c>
      <c r="Y112" s="192">
        <f t="shared" si="68"/>
        <v>0</v>
      </c>
    </row>
    <row r="113" spans="2:33" outlineLevel="1" x14ac:dyDescent="0.35">
      <c r="B113" s="237" t="s">
        <v>87</v>
      </c>
      <c r="C113" s="64" t="s">
        <v>221</v>
      </c>
      <c r="D113" s="190">
        <f>IFERROR(Συνδέσεις!E25/'Παραδοχές διείσδυσης - κάλυψης'!D55,0)</f>
        <v>0</v>
      </c>
      <c r="E113" s="191">
        <f>IFERROR(Συνδέσεις!G25/'Παραδοχές διείσδυσης - κάλυψης'!E55,0)</f>
        <v>0</v>
      </c>
      <c r="F113" s="164">
        <f t="shared" si="59"/>
        <v>0</v>
      </c>
      <c r="G113" s="191">
        <f>IFERROR(Συνδέσεις!J25/'Παραδοχές διείσδυσης - κάλυψης'!F55,0)</f>
        <v>0</v>
      </c>
      <c r="H113" s="164">
        <f t="shared" si="60"/>
        <v>0</v>
      </c>
      <c r="I113" s="191">
        <f>IFERROR(Συνδέσεις!M25/'Παραδοχές διείσδυσης - κάλυψης'!G55,0)</f>
        <v>0</v>
      </c>
      <c r="J113" s="164">
        <f t="shared" si="61"/>
        <v>0</v>
      </c>
      <c r="K113" s="191">
        <f>IFERROR(Συνδέσεις!P25/'Παραδοχές διείσδυσης - κάλυψης'!I55,0)</f>
        <v>0</v>
      </c>
      <c r="L113" s="164">
        <f t="shared" si="62"/>
        <v>0</v>
      </c>
      <c r="M113" s="192">
        <f t="shared" si="58"/>
        <v>0</v>
      </c>
      <c r="O113" s="191">
        <f>IFERROR(Συνδέσεις!X25/'Παραδοχές διείσδυσης - κάλυψης'!J55,0)</f>
        <v>0</v>
      </c>
      <c r="P113" s="164">
        <f t="shared" si="63"/>
        <v>0</v>
      </c>
      <c r="Q113" s="191">
        <f>IFERROR(Συνδέσεις!AC25/'Παραδοχές διείσδυσης - κάλυψης'!K55,0)</f>
        <v>0</v>
      </c>
      <c r="R113" s="164">
        <f t="shared" si="64"/>
        <v>0</v>
      </c>
      <c r="S113" s="191">
        <f>IFERROR(Συνδέσεις!AH25/'Παραδοχές διείσδυσης - κάλυψης'!L55,0)</f>
        <v>0</v>
      </c>
      <c r="T113" s="164">
        <f t="shared" si="65"/>
        <v>0</v>
      </c>
      <c r="U113" s="191">
        <f>IFERROR(Συνδέσεις!AM25/'Παραδοχές διείσδυσης - κάλυψης'!M55,0)</f>
        <v>0</v>
      </c>
      <c r="V113" s="164">
        <f t="shared" si="66"/>
        <v>0</v>
      </c>
      <c r="W113" s="191">
        <f>IFERROR(Συνδέσεις!AR25/'Παραδοχές διείσδυσης - κάλυψης'!N55,0)</f>
        <v>0</v>
      </c>
      <c r="X113" s="164">
        <f t="shared" si="67"/>
        <v>0</v>
      </c>
      <c r="Y113" s="192">
        <f t="shared" si="68"/>
        <v>0</v>
      </c>
    </row>
    <row r="114" spans="2:33" outlineLevel="1" x14ac:dyDescent="0.35">
      <c r="B114" s="237" t="s">
        <v>88</v>
      </c>
      <c r="C114" s="64" t="s">
        <v>221</v>
      </c>
      <c r="D114" s="190">
        <f>IFERROR(Συνδέσεις!E26/'Παραδοχές διείσδυσης - κάλυψης'!D56,0)</f>
        <v>0</v>
      </c>
      <c r="E114" s="191">
        <f>IFERROR(Συνδέσεις!G26/'Παραδοχές διείσδυσης - κάλυψης'!E56,0)</f>
        <v>0</v>
      </c>
      <c r="F114" s="164">
        <f t="shared" si="59"/>
        <v>0</v>
      </c>
      <c r="G114" s="191">
        <f>IFERROR(Συνδέσεις!J26/'Παραδοχές διείσδυσης - κάλυψης'!F56,0)</f>
        <v>0</v>
      </c>
      <c r="H114" s="164">
        <f t="shared" si="60"/>
        <v>0</v>
      </c>
      <c r="I114" s="191">
        <f>IFERROR(Συνδέσεις!M26/'Παραδοχές διείσδυσης - κάλυψης'!G56,0)</f>
        <v>0</v>
      </c>
      <c r="J114" s="164">
        <f t="shared" si="61"/>
        <v>0</v>
      </c>
      <c r="K114" s="191">
        <f>IFERROR(Συνδέσεις!P26/'Παραδοχές διείσδυσης - κάλυψης'!I56,0)</f>
        <v>0</v>
      </c>
      <c r="L114" s="164">
        <f t="shared" si="62"/>
        <v>0</v>
      </c>
      <c r="M114" s="192">
        <f t="shared" si="58"/>
        <v>0</v>
      </c>
      <c r="O114" s="191">
        <f>IFERROR(Συνδέσεις!X26/'Παραδοχές διείσδυσης - κάλυψης'!J56,0)</f>
        <v>0</v>
      </c>
      <c r="P114" s="164">
        <f t="shared" si="63"/>
        <v>0</v>
      </c>
      <c r="Q114" s="191">
        <f>IFERROR(Συνδέσεις!AC26/'Παραδοχές διείσδυσης - κάλυψης'!K56,0)</f>
        <v>0</v>
      </c>
      <c r="R114" s="164">
        <f t="shared" si="64"/>
        <v>0</v>
      </c>
      <c r="S114" s="191">
        <f>IFERROR(Συνδέσεις!AH26/'Παραδοχές διείσδυσης - κάλυψης'!L56,0)</f>
        <v>0</v>
      </c>
      <c r="T114" s="164">
        <f t="shared" si="65"/>
        <v>0</v>
      </c>
      <c r="U114" s="191">
        <f>IFERROR(Συνδέσεις!AM26/'Παραδοχές διείσδυσης - κάλυψης'!M56,0)</f>
        <v>0</v>
      </c>
      <c r="V114" s="164">
        <f t="shared" si="66"/>
        <v>0</v>
      </c>
      <c r="W114" s="191">
        <f>IFERROR(Συνδέσεις!AR26/'Παραδοχές διείσδυσης - κάλυψης'!N56,0)</f>
        <v>0</v>
      </c>
      <c r="X114" s="164">
        <f t="shared" si="67"/>
        <v>0</v>
      </c>
      <c r="Y114" s="192">
        <f t="shared" si="68"/>
        <v>0</v>
      </c>
    </row>
    <row r="115" spans="2:33" outlineLevel="1" x14ac:dyDescent="0.35">
      <c r="B115" s="236" t="s">
        <v>89</v>
      </c>
      <c r="C115" s="64" t="s">
        <v>221</v>
      </c>
      <c r="D115" s="190">
        <f>IFERROR(Συνδέσεις!E27/'Παραδοχές διείσδυσης - κάλυψης'!D57,0)</f>
        <v>0</v>
      </c>
      <c r="E115" s="191">
        <f>IFERROR(Συνδέσεις!G27/'Παραδοχές διείσδυσης - κάλυψης'!E57,0)</f>
        <v>0</v>
      </c>
      <c r="F115" s="164">
        <f t="shared" si="59"/>
        <v>0</v>
      </c>
      <c r="G115" s="191">
        <f>IFERROR(Συνδέσεις!J27/'Παραδοχές διείσδυσης - κάλυψης'!F57,0)</f>
        <v>0</v>
      </c>
      <c r="H115" s="164">
        <f t="shared" si="60"/>
        <v>0</v>
      </c>
      <c r="I115" s="191">
        <f>IFERROR(Συνδέσεις!M27/'Παραδοχές διείσδυσης - κάλυψης'!G57,0)</f>
        <v>0</v>
      </c>
      <c r="J115" s="164">
        <f t="shared" si="61"/>
        <v>0</v>
      </c>
      <c r="K115" s="191">
        <f>IFERROR(Συνδέσεις!P27/'Παραδοχές διείσδυσης - κάλυψης'!I57,0)</f>
        <v>0</v>
      </c>
      <c r="L115" s="164">
        <f t="shared" si="62"/>
        <v>0</v>
      </c>
      <c r="M115" s="192">
        <f t="shared" si="58"/>
        <v>0</v>
      </c>
      <c r="O115" s="191">
        <f>IFERROR(Συνδέσεις!X27/'Παραδοχές διείσδυσης - κάλυψης'!J57,0)</f>
        <v>0</v>
      </c>
      <c r="P115" s="164">
        <f t="shared" si="63"/>
        <v>0</v>
      </c>
      <c r="Q115" s="191">
        <f>IFERROR(Συνδέσεις!AC27/'Παραδοχές διείσδυσης - κάλυψης'!K57,0)</f>
        <v>0</v>
      </c>
      <c r="R115" s="164">
        <f t="shared" si="64"/>
        <v>0</v>
      </c>
      <c r="S115" s="191">
        <f>IFERROR(Συνδέσεις!AH27/'Παραδοχές διείσδυσης - κάλυψης'!L57,0)</f>
        <v>0</v>
      </c>
      <c r="T115" s="164">
        <f t="shared" si="65"/>
        <v>0</v>
      </c>
      <c r="U115" s="191">
        <f>IFERROR(Συνδέσεις!AM27/'Παραδοχές διείσδυσης - κάλυψης'!M57,0)</f>
        <v>0</v>
      </c>
      <c r="V115" s="164">
        <f t="shared" si="66"/>
        <v>0</v>
      </c>
      <c r="W115" s="191">
        <f>IFERROR(Συνδέσεις!AR27/'Παραδοχές διείσδυσης - κάλυψης'!N57,0)</f>
        <v>0</v>
      </c>
      <c r="X115" s="164">
        <f t="shared" si="67"/>
        <v>0</v>
      </c>
      <c r="Y115" s="192">
        <f t="shared" si="68"/>
        <v>0</v>
      </c>
    </row>
    <row r="116" spans="2:33" outlineLevel="1" x14ac:dyDescent="0.35">
      <c r="B116" s="237" t="s">
        <v>90</v>
      </c>
      <c r="C116" s="64" t="s">
        <v>221</v>
      </c>
      <c r="D116" s="190">
        <f>IFERROR(Συνδέσεις!E28/'Παραδοχές διείσδυσης - κάλυψης'!D58,0)</f>
        <v>0</v>
      </c>
      <c r="E116" s="191">
        <f>IFERROR(Συνδέσεις!G28/'Παραδοχές διείσδυσης - κάλυψης'!E58,0)</f>
        <v>0</v>
      </c>
      <c r="F116" s="164">
        <f t="shared" si="59"/>
        <v>0</v>
      </c>
      <c r="G116" s="191">
        <f>IFERROR(Συνδέσεις!J28/'Παραδοχές διείσδυσης - κάλυψης'!F58,0)</f>
        <v>0</v>
      </c>
      <c r="H116" s="164">
        <f t="shared" si="60"/>
        <v>0</v>
      </c>
      <c r="I116" s="191">
        <f>IFERROR(Συνδέσεις!M28/'Παραδοχές διείσδυσης - κάλυψης'!G58,0)</f>
        <v>0</v>
      </c>
      <c r="J116" s="164">
        <f t="shared" si="61"/>
        <v>0</v>
      </c>
      <c r="K116" s="191">
        <f>IFERROR(Συνδέσεις!P28/'Παραδοχές διείσδυσης - κάλυψης'!I58,0)</f>
        <v>0</v>
      </c>
      <c r="L116" s="164">
        <f t="shared" si="62"/>
        <v>0</v>
      </c>
      <c r="M116" s="192">
        <f t="shared" si="58"/>
        <v>0</v>
      </c>
      <c r="O116" s="191">
        <f>IFERROR(Συνδέσεις!X28/'Παραδοχές διείσδυσης - κάλυψης'!J58,0)</f>
        <v>0</v>
      </c>
      <c r="P116" s="164">
        <f t="shared" si="63"/>
        <v>0</v>
      </c>
      <c r="Q116" s="191">
        <f>IFERROR(Συνδέσεις!AC28/'Παραδοχές διείσδυσης - κάλυψης'!K58,0)</f>
        <v>0</v>
      </c>
      <c r="R116" s="164">
        <f t="shared" si="64"/>
        <v>0</v>
      </c>
      <c r="S116" s="191">
        <f>IFERROR(Συνδέσεις!AH28/'Παραδοχές διείσδυσης - κάλυψης'!L58,0)</f>
        <v>0</v>
      </c>
      <c r="T116" s="164">
        <f t="shared" si="65"/>
        <v>0</v>
      </c>
      <c r="U116" s="191">
        <f>IFERROR(Συνδέσεις!AM28/'Παραδοχές διείσδυσης - κάλυψης'!M58,0)</f>
        <v>0</v>
      </c>
      <c r="V116" s="164">
        <f t="shared" si="66"/>
        <v>0</v>
      </c>
      <c r="W116" s="191">
        <f>IFERROR(Συνδέσεις!AR28/'Παραδοχές διείσδυσης - κάλυψης'!N58,0)</f>
        <v>0</v>
      </c>
      <c r="X116" s="164">
        <f t="shared" si="67"/>
        <v>0</v>
      </c>
      <c r="Y116" s="192">
        <f t="shared" si="68"/>
        <v>0</v>
      </c>
    </row>
    <row r="117" spans="2:33" outlineLevel="1" x14ac:dyDescent="0.35">
      <c r="B117" s="236" t="s">
        <v>92</v>
      </c>
      <c r="C117" s="64" t="s">
        <v>221</v>
      </c>
      <c r="D117" s="190">
        <f>IFERROR(Συνδέσεις!E29/'Παραδοχές διείσδυσης - κάλυψης'!D59,0)</f>
        <v>0</v>
      </c>
      <c r="E117" s="191">
        <f>IFERROR(Συνδέσεις!G29/'Παραδοχές διείσδυσης - κάλυψης'!E59,0)</f>
        <v>0</v>
      </c>
      <c r="F117" s="164">
        <f t="shared" si="59"/>
        <v>0</v>
      </c>
      <c r="G117" s="191">
        <f>IFERROR(Συνδέσεις!J29/'Παραδοχές διείσδυσης - κάλυψης'!F59,0)</f>
        <v>0</v>
      </c>
      <c r="H117" s="164">
        <f t="shared" si="60"/>
        <v>0</v>
      </c>
      <c r="I117" s="191">
        <f>IFERROR(Συνδέσεις!M29/'Παραδοχές διείσδυσης - κάλυψης'!G59,0)</f>
        <v>0</v>
      </c>
      <c r="J117" s="164">
        <f t="shared" si="61"/>
        <v>0</v>
      </c>
      <c r="K117" s="191">
        <f>IFERROR(Συνδέσεις!P29/'Παραδοχές διείσδυσης - κάλυψης'!I59,0)</f>
        <v>0</v>
      </c>
      <c r="L117" s="164">
        <f t="shared" si="62"/>
        <v>0</v>
      </c>
      <c r="M117" s="192">
        <f t="shared" si="58"/>
        <v>0</v>
      </c>
      <c r="O117" s="191">
        <f>IFERROR(Συνδέσεις!X29/'Παραδοχές διείσδυσης - κάλυψης'!J59,0)</f>
        <v>0</v>
      </c>
      <c r="P117" s="164">
        <f t="shared" si="63"/>
        <v>0</v>
      </c>
      <c r="Q117" s="191">
        <f>IFERROR(Συνδέσεις!AC29/'Παραδοχές διείσδυσης - κάλυψης'!K59,0)</f>
        <v>0</v>
      </c>
      <c r="R117" s="164">
        <f t="shared" si="64"/>
        <v>0</v>
      </c>
      <c r="S117" s="191">
        <f>IFERROR(Συνδέσεις!AH29/'Παραδοχές διείσδυσης - κάλυψης'!L59,0)</f>
        <v>0</v>
      </c>
      <c r="T117" s="164">
        <f t="shared" si="65"/>
        <v>0</v>
      </c>
      <c r="U117" s="191">
        <f>IFERROR(Συνδέσεις!AM29/'Παραδοχές διείσδυσης - κάλυψης'!M59,0)</f>
        <v>0</v>
      </c>
      <c r="V117" s="164">
        <f t="shared" si="66"/>
        <v>0</v>
      </c>
      <c r="W117" s="191">
        <f>IFERROR(Συνδέσεις!AR29/'Παραδοχές διείσδυσης - κάλυψης'!N59,0)</f>
        <v>0</v>
      </c>
      <c r="X117" s="164">
        <f t="shared" si="67"/>
        <v>0</v>
      </c>
      <c r="Y117" s="192">
        <f t="shared" si="68"/>
        <v>0</v>
      </c>
    </row>
    <row r="118" spans="2:33" outlineLevel="1" x14ac:dyDescent="0.35">
      <c r="B118" s="237" t="s">
        <v>93</v>
      </c>
      <c r="C118" s="64" t="s">
        <v>221</v>
      </c>
      <c r="D118" s="190">
        <f>IFERROR(Συνδέσεις!E30/'Παραδοχές διείσδυσης - κάλυψης'!D60,0)</f>
        <v>0</v>
      </c>
      <c r="E118" s="191">
        <f>IFERROR(Συνδέσεις!G30/'Παραδοχές διείσδυσης - κάλυψης'!E60,0)</f>
        <v>0</v>
      </c>
      <c r="F118" s="164">
        <f t="shared" si="59"/>
        <v>0</v>
      </c>
      <c r="G118" s="191">
        <f>IFERROR(Συνδέσεις!J30/'Παραδοχές διείσδυσης - κάλυψης'!F60,0)</f>
        <v>0</v>
      </c>
      <c r="H118" s="164">
        <f t="shared" si="60"/>
        <v>0</v>
      </c>
      <c r="I118" s="191">
        <f>IFERROR(Συνδέσεις!M30/'Παραδοχές διείσδυσης - κάλυψης'!G60,0)</f>
        <v>0</v>
      </c>
      <c r="J118" s="164">
        <f t="shared" si="61"/>
        <v>0</v>
      </c>
      <c r="K118" s="191">
        <f>IFERROR(Συνδέσεις!P30/'Παραδοχές διείσδυσης - κάλυψης'!I60,0)</f>
        <v>0</v>
      </c>
      <c r="L118" s="164">
        <f t="shared" si="62"/>
        <v>0</v>
      </c>
      <c r="M118" s="192">
        <f t="shared" si="58"/>
        <v>0</v>
      </c>
      <c r="O118" s="191">
        <f>IFERROR(Συνδέσεις!X30/'Παραδοχές διείσδυσης - κάλυψης'!J60,0)</f>
        <v>0</v>
      </c>
      <c r="P118" s="164">
        <f t="shared" si="63"/>
        <v>0</v>
      </c>
      <c r="Q118" s="191">
        <f>IFERROR(Συνδέσεις!AC30/'Παραδοχές διείσδυσης - κάλυψης'!K60,0)</f>
        <v>0</v>
      </c>
      <c r="R118" s="164">
        <f t="shared" si="64"/>
        <v>0</v>
      </c>
      <c r="S118" s="191">
        <f>IFERROR(Συνδέσεις!AH30/'Παραδοχές διείσδυσης - κάλυψης'!L60,0)</f>
        <v>0</v>
      </c>
      <c r="T118" s="164">
        <f t="shared" si="65"/>
        <v>0</v>
      </c>
      <c r="U118" s="191">
        <f>IFERROR(Συνδέσεις!AM30/'Παραδοχές διείσδυσης - κάλυψης'!M60,0)</f>
        <v>0</v>
      </c>
      <c r="V118" s="164">
        <f t="shared" si="66"/>
        <v>0</v>
      </c>
      <c r="W118" s="191">
        <f>IFERROR(Συνδέσεις!AR30/'Παραδοχές διείσδυσης - κάλυψης'!N60,0)</f>
        <v>0</v>
      </c>
      <c r="X118" s="164">
        <f t="shared" si="67"/>
        <v>0</v>
      </c>
      <c r="Y118" s="192">
        <f t="shared" si="68"/>
        <v>0</v>
      </c>
    </row>
    <row r="119" spans="2:33" outlineLevel="1" x14ac:dyDescent="0.35">
      <c r="B119" s="237" t="s">
        <v>94</v>
      </c>
      <c r="C119" s="64" t="s">
        <v>221</v>
      </c>
      <c r="D119" s="190">
        <f>IFERROR(Συνδέσεις!E31/'Παραδοχές διείσδυσης - κάλυψης'!D61,0)</f>
        <v>0</v>
      </c>
      <c r="E119" s="191">
        <f>IFERROR(Συνδέσεις!G31/'Παραδοχές διείσδυσης - κάλυψης'!E61,0)</f>
        <v>0</v>
      </c>
      <c r="F119" s="164">
        <f t="shared" si="59"/>
        <v>0</v>
      </c>
      <c r="G119" s="191">
        <f>IFERROR(Συνδέσεις!J31/'Παραδοχές διείσδυσης - κάλυψης'!F61,0)</f>
        <v>0</v>
      </c>
      <c r="H119" s="164">
        <f t="shared" si="60"/>
        <v>0</v>
      </c>
      <c r="I119" s="191">
        <f>IFERROR(Συνδέσεις!M31/'Παραδοχές διείσδυσης - κάλυψης'!G61,0)</f>
        <v>0</v>
      </c>
      <c r="J119" s="164">
        <f t="shared" si="61"/>
        <v>0</v>
      </c>
      <c r="K119" s="191">
        <f>IFERROR(Συνδέσεις!P31/'Παραδοχές διείσδυσης - κάλυψης'!I61,0)</f>
        <v>0</v>
      </c>
      <c r="L119" s="164">
        <f t="shared" si="62"/>
        <v>0</v>
      </c>
      <c r="M119" s="192">
        <f t="shared" si="58"/>
        <v>0</v>
      </c>
      <c r="O119" s="191">
        <f>IFERROR(Συνδέσεις!X31/'Παραδοχές διείσδυσης - κάλυψης'!J61,0)</f>
        <v>0</v>
      </c>
      <c r="P119" s="164">
        <f t="shared" si="63"/>
        <v>0</v>
      </c>
      <c r="Q119" s="191">
        <f>IFERROR(Συνδέσεις!AC31/'Παραδοχές διείσδυσης - κάλυψης'!K61,0)</f>
        <v>0</v>
      </c>
      <c r="R119" s="164">
        <f t="shared" si="64"/>
        <v>0</v>
      </c>
      <c r="S119" s="191">
        <f>IFERROR(Συνδέσεις!AH31/'Παραδοχές διείσδυσης - κάλυψης'!L61,0)</f>
        <v>0</v>
      </c>
      <c r="T119" s="164">
        <f t="shared" si="65"/>
        <v>0</v>
      </c>
      <c r="U119" s="191">
        <f>IFERROR(Συνδέσεις!AM31/'Παραδοχές διείσδυσης - κάλυψης'!M61,0)</f>
        <v>0</v>
      </c>
      <c r="V119" s="164">
        <f t="shared" si="66"/>
        <v>0</v>
      </c>
      <c r="W119" s="191">
        <f>IFERROR(Συνδέσεις!AR31/'Παραδοχές διείσδυσης - κάλυψης'!N61,0)</f>
        <v>0</v>
      </c>
      <c r="X119" s="164">
        <f t="shared" si="67"/>
        <v>0</v>
      </c>
      <c r="Y119" s="192">
        <f t="shared" si="68"/>
        <v>0</v>
      </c>
    </row>
    <row r="120" spans="2:33" outlineLevel="1" x14ac:dyDescent="0.35">
      <c r="B120" s="237" t="s">
        <v>95</v>
      </c>
      <c r="C120" s="64" t="s">
        <v>221</v>
      </c>
      <c r="D120" s="190">
        <f>IFERROR(Συνδέσεις!E32/'Παραδοχές διείσδυσης - κάλυψης'!D62,0)</f>
        <v>0</v>
      </c>
      <c r="E120" s="191">
        <f>IFERROR(Συνδέσεις!G32/'Παραδοχές διείσδυσης - κάλυψης'!E62,0)</f>
        <v>0</v>
      </c>
      <c r="F120" s="164">
        <f t="shared" si="59"/>
        <v>0</v>
      </c>
      <c r="G120" s="191">
        <f>IFERROR(Συνδέσεις!J32/'Παραδοχές διείσδυσης - κάλυψης'!F62,0)</f>
        <v>0</v>
      </c>
      <c r="H120" s="164">
        <f t="shared" si="60"/>
        <v>0</v>
      </c>
      <c r="I120" s="191">
        <f>IFERROR(Συνδέσεις!M32/'Παραδοχές διείσδυσης - κάλυψης'!G62,0)</f>
        <v>0</v>
      </c>
      <c r="J120" s="164">
        <f t="shared" si="61"/>
        <v>0</v>
      </c>
      <c r="K120" s="191">
        <f>IFERROR(Συνδέσεις!P32/'Παραδοχές διείσδυσης - κάλυψης'!I62,0)</f>
        <v>0</v>
      </c>
      <c r="L120" s="164">
        <f t="shared" si="62"/>
        <v>0</v>
      </c>
      <c r="M120" s="192">
        <f t="shared" si="58"/>
        <v>0</v>
      </c>
      <c r="O120" s="191">
        <f>IFERROR(Συνδέσεις!X32/'Παραδοχές διείσδυσης - κάλυψης'!J62,0)</f>
        <v>0</v>
      </c>
      <c r="P120" s="164">
        <f t="shared" si="63"/>
        <v>0</v>
      </c>
      <c r="Q120" s="191">
        <f>IFERROR(Συνδέσεις!AC32/'Παραδοχές διείσδυσης - κάλυψης'!K62,0)</f>
        <v>0</v>
      </c>
      <c r="R120" s="164">
        <f t="shared" si="64"/>
        <v>0</v>
      </c>
      <c r="S120" s="191">
        <f>IFERROR(Συνδέσεις!AH32/'Παραδοχές διείσδυσης - κάλυψης'!L62,0)</f>
        <v>0</v>
      </c>
      <c r="T120" s="164">
        <f t="shared" si="65"/>
        <v>0</v>
      </c>
      <c r="U120" s="191">
        <f>IFERROR(Συνδέσεις!AM32/'Παραδοχές διείσδυσης - κάλυψης'!M62,0)</f>
        <v>0</v>
      </c>
      <c r="V120" s="164">
        <f t="shared" si="66"/>
        <v>0</v>
      </c>
      <c r="W120" s="191">
        <f>IFERROR(Συνδέσεις!AR32/'Παραδοχές διείσδυσης - κάλυψης'!N62,0)</f>
        <v>0</v>
      </c>
      <c r="X120" s="164">
        <f t="shared" si="67"/>
        <v>0</v>
      </c>
      <c r="Y120" s="192">
        <f t="shared" si="68"/>
        <v>0</v>
      </c>
    </row>
    <row r="121" spans="2:33" outlineLevel="1" x14ac:dyDescent="0.35">
      <c r="B121" s="237" t="s">
        <v>96</v>
      </c>
      <c r="C121" s="64" t="s">
        <v>221</v>
      </c>
      <c r="D121" s="190">
        <f>IFERROR(Συνδέσεις!E33/'Παραδοχές διείσδυσης - κάλυψης'!D63,0)</f>
        <v>0</v>
      </c>
      <c r="E121" s="191">
        <f>IFERROR(Συνδέσεις!G33/'Παραδοχές διείσδυσης - κάλυψης'!E63,0)</f>
        <v>0</v>
      </c>
      <c r="F121" s="164">
        <f t="shared" si="59"/>
        <v>0</v>
      </c>
      <c r="G121" s="191">
        <f>IFERROR(Συνδέσεις!J33/'Παραδοχές διείσδυσης - κάλυψης'!F63,0)</f>
        <v>0</v>
      </c>
      <c r="H121" s="164">
        <f t="shared" si="60"/>
        <v>0</v>
      </c>
      <c r="I121" s="191">
        <f>IFERROR(Συνδέσεις!M33/'Παραδοχές διείσδυσης - κάλυψης'!G63,0)</f>
        <v>0</v>
      </c>
      <c r="J121" s="164">
        <f t="shared" si="61"/>
        <v>0</v>
      </c>
      <c r="K121" s="191">
        <f>IFERROR(Συνδέσεις!P33/'Παραδοχές διείσδυσης - κάλυψης'!I63,0)</f>
        <v>0</v>
      </c>
      <c r="L121" s="164">
        <f t="shared" si="62"/>
        <v>0</v>
      </c>
      <c r="M121" s="192">
        <f t="shared" si="58"/>
        <v>0</v>
      </c>
      <c r="O121" s="191">
        <f>IFERROR(Συνδέσεις!X33/'Παραδοχές διείσδυσης - κάλυψης'!J63,0)</f>
        <v>0</v>
      </c>
      <c r="P121" s="164">
        <f t="shared" si="63"/>
        <v>0</v>
      </c>
      <c r="Q121" s="191">
        <f>IFERROR(Συνδέσεις!AC33/'Παραδοχές διείσδυσης - κάλυψης'!K63,0)</f>
        <v>0</v>
      </c>
      <c r="R121" s="164">
        <f t="shared" si="64"/>
        <v>0</v>
      </c>
      <c r="S121" s="191">
        <f>IFERROR(Συνδέσεις!AH33/'Παραδοχές διείσδυσης - κάλυψης'!L63,0)</f>
        <v>0</v>
      </c>
      <c r="T121" s="164">
        <f t="shared" si="65"/>
        <v>0</v>
      </c>
      <c r="U121" s="191">
        <f>IFERROR(Συνδέσεις!AM33/'Παραδοχές διείσδυσης - κάλυψης'!M63,0)</f>
        <v>0</v>
      </c>
      <c r="V121" s="164">
        <f t="shared" si="66"/>
        <v>0</v>
      </c>
      <c r="W121" s="191">
        <f>IFERROR(Συνδέσεις!AR33/'Παραδοχές διείσδυσης - κάλυψης'!N63,0)</f>
        <v>0</v>
      </c>
      <c r="X121" s="164">
        <f t="shared" si="67"/>
        <v>0</v>
      </c>
      <c r="Y121" s="192">
        <f t="shared" si="68"/>
        <v>0</v>
      </c>
    </row>
    <row r="122" spans="2:33" outlineLevel="1" x14ac:dyDescent="0.35">
      <c r="B122" s="236" t="s">
        <v>97</v>
      </c>
      <c r="C122" s="64" t="s">
        <v>221</v>
      </c>
      <c r="D122" s="190">
        <f>IFERROR(Συνδέσεις!E34/'Παραδοχές διείσδυσης - κάλυψης'!D64,0)</f>
        <v>0</v>
      </c>
      <c r="E122" s="191">
        <f>IFERROR(Συνδέσεις!G34/'Παραδοχές διείσδυσης - κάλυψης'!E64,0)</f>
        <v>0</v>
      </c>
      <c r="F122" s="164">
        <f t="shared" si="59"/>
        <v>0</v>
      </c>
      <c r="G122" s="191">
        <f>IFERROR(Συνδέσεις!J34/'Παραδοχές διείσδυσης - κάλυψης'!F64,0)</f>
        <v>0</v>
      </c>
      <c r="H122" s="164">
        <f t="shared" si="60"/>
        <v>0</v>
      </c>
      <c r="I122" s="191">
        <f>IFERROR(Συνδέσεις!M34/'Παραδοχές διείσδυσης - κάλυψης'!G64,0)</f>
        <v>0</v>
      </c>
      <c r="J122" s="164">
        <f t="shared" si="61"/>
        <v>0</v>
      </c>
      <c r="K122" s="191">
        <f>IFERROR(Συνδέσεις!P34/'Παραδοχές διείσδυσης - κάλυψης'!I64,0)</f>
        <v>0</v>
      </c>
      <c r="L122" s="164">
        <f t="shared" si="62"/>
        <v>0</v>
      </c>
      <c r="M122" s="192">
        <f t="shared" si="58"/>
        <v>0</v>
      </c>
      <c r="O122" s="191">
        <f>IFERROR(Συνδέσεις!X34/'Παραδοχές διείσδυσης - κάλυψης'!J64,0)</f>
        <v>0</v>
      </c>
      <c r="P122" s="164">
        <f t="shared" si="63"/>
        <v>0</v>
      </c>
      <c r="Q122" s="191">
        <f>IFERROR(Συνδέσεις!AC34/'Παραδοχές διείσδυσης - κάλυψης'!K64,0)</f>
        <v>0</v>
      </c>
      <c r="R122" s="164">
        <f t="shared" si="64"/>
        <v>0</v>
      </c>
      <c r="S122" s="191">
        <f>IFERROR(Συνδέσεις!AH34/'Παραδοχές διείσδυσης - κάλυψης'!L64,0)</f>
        <v>0</v>
      </c>
      <c r="T122" s="164">
        <f t="shared" si="65"/>
        <v>0</v>
      </c>
      <c r="U122" s="191">
        <f>IFERROR(Συνδέσεις!AM34/'Παραδοχές διείσδυσης - κάλυψης'!M64,0)</f>
        <v>0</v>
      </c>
      <c r="V122" s="164">
        <f t="shared" si="66"/>
        <v>0</v>
      </c>
      <c r="W122" s="191">
        <f>IFERROR(Συνδέσεις!AR34/'Παραδοχές διείσδυσης - κάλυψης'!N64,0)</f>
        <v>0</v>
      </c>
      <c r="X122" s="164">
        <f t="shared" si="67"/>
        <v>0</v>
      </c>
      <c r="Y122" s="192">
        <f t="shared" si="68"/>
        <v>0</v>
      </c>
    </row>
    <row r="123" spans="2:33" outlineLevel="1" x14ac:dyDescent="0.35">
      <c r="B123" s="237" t="s">
        <v>98</v>
      </c>
      <c r="C123" s="64" t="s">
        <v>221</v>
      </c>
      <c r="D123" s="190">
        <f>IFERROR(Συνδέσεις!E35/'Παραδοχές διείσδυσης - κάλυψης'!D65,0)</f>
        <v>0</v>
      </c>
      <c r="E123" s="191">
        <f>IFERROR(Συνδέσεις!G35/'Παραδοχές διείσδυσης - κάλυψης'!E65,0)</f>
        <v>0</v>
      </c>
      <c r="F123" s="164">
        <f t="shared" si="59"/>
        <v>0</v>
      </c>
      <c r="G123" s="191">
        <f>IFERROR(Συνδέσεις!J35/'Παραδοχές διείσδυσης - κάλυψης'!F65,0)</f>
        <v>0</v>
      </c>
      <c r="H123" s="164">
        <f t="shared" si="60"/>
        <v>0</v>
      </c>
      <c r="I123" s="191">
        <f>IFERROR(Συνδέσεις!M35/'Παραδοχές διείσδυσης - κάλυψης'!G65,0)</f>
        <v>0</v>
      </c>
      <c r="J123" s="164">
        <f t="shared" si="61"/>
        <v>0</v>
      </c>
      <c r="K123" s="191">
        <f>IFERROR(Συνδέσεις!P35/'Παραδοχές διείσδυσης - κάλυψης'!I65,0)</f>
        <v>0</v>
      </c>
      <c r="L123" s="164">
        <f t="shared" si="62"/>
        <v>0</v>
      </c>
      <c r="M123" s="192">
        <f t="shared" si="58"/>
        <v>0</v>
      </c>
      <c r="O123" s="191">
        <f>IFERROR(Συνδέσεις!X35/'Παραδοχές διείσδυσης - κάλυψης'!J65,0)</f>
        <v>5.8248110271231661E-2</v>
      </c>
      <c r="P123" s="164">
        <f t="shared" si="63"/>
        <v>0</v>
      </c>
      <c r="Q123" s="191">
        <f>IFERROR(Συνδέσεις!AC35/'Παραδοχές διείσδυσης - κάλυψης'!K65,0)</f>
        <v>0.15206758559359715</v>
      </c>
      <c r="R123" s="164">
        <f t="shared" si="64"/>
        <v>1.610687022900763</v>
      </c>
      <c r="S123" s="191">
        <f>IFERROR(Συνδέσεις!AH35/'Παραδοχές διείσδυσης - κάλυψης'!L65,0)</f>
        <v>0.40238647663241633</v>
      </c>
      <c r="T123" s="164">
        <f t="shared" si="65"/>
        <v>1.646102882883931</v>
      </c>
      <c r="U123" s="191">
        <f>IFERROR(Συνδέσεις!AM35/'Παραδοχές διείσδυσης - κάλυψης'!M65,0)</f>
        <v>0.45309910507126283</v>
      </c>
      <c r="V123" s="164">
        <f t="shared" si="66"/>
        <v>0.12602965403624372</v>
      </c>
      <c r="W123" s="191">
        <f>IFERROR(Συνδέσεις!AR35/'Παραδοχές διείσδυσης - κάλυψης'!N65,0)</f>
        <v>0.48558170367915149</v>
      </c>
      <c r="X123" s="164">
        <f t="shared" si="67"/>
        <v>7.1689831748354124E-2</v>
      </c>
      <c r="Y123" s="192">
        <f t="shared" si="68"/>
        <v>0.6992024225462139</v>
      </c>
    </row>
    <row r="124" spans="2:33" ht="15" customHeight="1" outlineLevel="1" x14ac:dyDescent="0.35">
      <c r="B124" s="50" t="s">
        <v>138</v>
      </c>
      <c r="C124" s="47" t="s">
        <v>221</v>
      </c>
      <c r="D124" s="190">
        <f>IFERROR(Συνδέσεις!E36/'Παραδοχές διείσδυσης - κάλυψης'!D66,0)</f>
        <v>0</v>
      </c>
      <c r="E124" s="191">
        <f>IFERROR(Συνδέσεις!G36/'Παραδοχές διείσδυσης - κάλυψης'!E66,0)</f>
        <v>0</v>
      </c>
      <c r="F124" s="164">
        <f t="shared" ref="F124" si="69">IFERROR((E124-D124)/D124,0)</f>
        <v>0</v>
      </c>
      <c r="G124" s="191">
        <f>IFERROR(Συνδέσεις!J36/'Παραδοχές διείσδυσης - κάλυψης'!F66,0)</f>
        <v>0</v>
      </c>
      <c r="H124" s="164">
        <f t="shared" ref="H124" si="70">IFERROR((G124-E124)/E124,0)</f>
        <v>0</v>
      </c>
      <c r="I124" s="191">
        <f>IFERROR(Συνδέσεις!M36/'Παραδοχές διείσδυσης - κάλυψης'!G66,0)</f>
        <v>0</v>
      </c>
      <c r="J124" s="164">
        <f t="shared" ref="J124" si="71">IFERROR((I124-G124)/G124,0)</f>
        <v>0</v>
      </c>
      <c r="K124" s="191">
        <f>IFERROR(Συνδέσεις!P36/'Παραδοχές διείσδυσης - κάλυψης'!I66,0)</f>
        <v>0</v>
      </c>
      <c r="L124" s="164">
        <f t="shared" ref="L124" si="72">IFERROR((K124-I124)/I124,0)</f>
        <v>0</v>
      </c>
      <c r="M124" s="192">
        <f>IFERROR((K124/D124)^(1/4)-1,0)</f>
        <v>0</v>
      </c>
      <c r="O124" s="191">
        <f>IFERROR(Συνδέσεις!X36/'Παραδοχές διείσδυσης - κάλυψης'!J66,0)</f>
        <v>0.30686641697877654</v>
      </c>
      <c r="P124" s="164">
        <f t="shared" ref="P124" si="73">IFERROR((O124-K124)/K124,0)</f>
        <v>0</v>
      </c>
      <c r="Q124" s="191">
        <f>IFERROR(Συνδέσεις!AC36/'Παραδοχές διείσδυσης - κάλυψης'!K66,0)</f>
        <v>0.25262674398576102</v>
      </c>
      <c r="R124" s="164">
        <f t="shared" ref="R124" si="74">IFERROR((Q124-O124)/O124,0)</f>
        <v>-0.17675336886658027</v>
      </c>
      <c r="S124" s="191">
        <f>IFERROR(Συνδέσεις!AH36/'Παραδοχές διείσδυσης - κάλυψης'!L66,0)</f>
        <v>0.3629775026423071</v>
      </c>
      <c r="T124" s="164">
        <f t="shared" ref="T124" si="75">IFERROR((S124-Q124)/Q124,0)</f>
        <v>0.43681344625478713</v>
      </c>
      <c r="U124" s="191">
        <f>IFERROR(Συνδέσεις!AM36/'Παραδοχές διείσδυσης - κάλυψης'!M66,0)</f>
        <v>0.40812475168851808</v>
      </c>
      <c r="V124" s="164">
        <f t="shared" ref="V124" si="76">IFERROR((U124-S124)/S124,0)</f>
        <v>0.12438029552123765</v>
      </c>
      <c r="W124" s="191">
        <f>IFERROR(Συνδέσεις!AR36/'Παραδοχές διείσδυσης - κάλυψης'!N66,0)</f>
        <v>0.40904173803299376</v>
      </c>
      <c r="X124" s="164">
        <f t="shared" ref="X124" si="77">IFERROR((W124-U124)/U124,0)</f>
        <v>2.2468285510297233E-3</v>
      </c>
      <c r="Y124" s="192">
        <f t="shared" ref="Y124" si="78">IFERROR((W124/O124)^(1/4)-1,0)</f>
        <v>7.4495412531208283E-2</v>
      </c>
    </row>
    <row r="125" spans="2:33" x14ac:dyDescent="0.35">
      <c r="N125" s="55"/>
    </row>
    <row r="126" spans="2:33" ht="15.5" x14ac:dyDescent="0.35">
      <c r="B126" s="296" t="s">
        <v>223</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row>
    <row r="127" spans="2:33" ht="5.5" customHeight="1" outlineLevel="1" x14ac:dyDescent="0.35">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2:33" ht="14.25" customHeight="1" outlineLevel="1" x14ac:dyDescent="0.35">
      <c r="B128" s="322"/>
      <c r="C128" s="343" t="s">
        <v>105</v>
      </c>
      <c r="D128" s="312" t="s">
        <v>131</v>
      </c>
      <c r="E128" s="314"/>
      <c r="F128" s="314"/>
      <c r="G128" s="314"/>
      <c r="H128" s="314"/>
      <c r="I128" s="314"/>
      <c r="J128" s="314"/>
      <c r="K128" s="314"/>
      <c r="L128" s="313"/>
      <c r="M128" s="369" t="str">
        <f>"Ετήσιος ρυθμός ανάπτυξης (CAGR) "&amp;($C$3-5)&amp;" - "&amp;(($C$3-1))</f>
        <v>Ετήσιος ρυθμός ανάπτυξης (CAGR) 2019 - 2023</v>
      </c>
      <c r="N128" s="104"/>
      <c r="O128" s="366" t="s">
        <v>132</v>
      </c>
      <c r="P128" s="367"/>
      <c r="Q128" s="367"/>
      <c r="R128" s="367"/>
      <c r="S128" s="367"/>
      <c r="T128" s="367"/>
      <c r="U128" s="367"/>
      <c r="V128" s="367"/>
      <c r="W128" s="367"/>
      <c r="X128" s="368"/>
      <c r="Y128" s="369" t="str">
        <f>"Ετήσιος ρυθμός ανάπτυξης (CAGR) "&amp;$C$3&amp;" - "&amp;$E$3</f>
        <v>Ετήσιος ρυθμός ανάπτυξης (CAGR) 2024 - 2028</v>
      </c>
    </row>
    <row r="129" spans="2:25" ht="15.75" customHeight="1" outlineLevel="1" x14ac:dyDescent="0.35">
      <c r="B129" s="323"/>
      <c r="C129" s="344"/>
      <c r="D129" s="68">
        <f>$C$3-5</f>
        <v>2019</v>
      </c>
      <c r="E129" s="312">
        <f>$C$3-4</f>
        <v>2020</v>
      </c>
      <c r="F129" s="313"/>
      <c r="G129" s="312">
        <f>$C$3-3</f>
        <v>2021</v>
      </c>
      <c r="H129" s="313"/>
      <c r="I129" s="312">
        <f>$C$3+-2</f>
        <v>2022</v>
      </c>
      <c r="J129" s="313"/>
      <c r="K129" s="312">
        <f>$C$3-1</f>
        <v>2023</v>
      </c>
      <c r="L129" s="313"/>
      <c r="M129" s="370"/>
      <c r="N129" s="104"/>
      <c r="O129" s="312">
        <f>$C$3</f>
        <v>2024</v>
      </c>
      <c r="P129" s="313"/>
      <c r="Q129" s="312">
        <f>$C$3+1</f>
        <v>2025</v>
      </c>
      <c r="R129" s="313"/>
      <c r="S129" s="312">
        <f>$C$3+2</f>
        <v>2026</v>
      </c>
      <c r="T129" s="313"/>
      <c r="U129" s="312">
        <f>$C$3+3</f>
        <v>2027</v>
      </c>
      <c r="V129" s="313"/>
      <c r="W129" s="312">
        <f>$C$3+4</f>
        <v>2028</v>
      </c>
      <c r="X129" s="313"/>
      <c r="Y129" s="370"/>
    </row>
    <row r="130" spans="2:25" outlineLevel="1" x14ac:dyDescent="0.35">
      <c r="B130" s="324"/>
      <c r="C130" s="345"/>
      <c r="D130" s="68" t="s">
        <v>220</v>
      </c>
      <c r="E130" s="68" t="s">
        <v>220</v>
      </c>
      <c r="F130" s="67" t="s">
        <v>135</v>
      </c>
      <c r="G130" s="68" t="s">
        <v>220</v>
      </c>
      <c r="H130" s="67" t="s">
        <v>135</v>
      </c>
      <c r="I130" s="68" t="s">
        <v>220</v>
      </c>
      <c r="J130" s="67" t="s">
        <v>135</v>
      </c>
      <c r="K130" s="68" t="s">
        <v>220</v>
      </c>
      <c r="L130" s="67" t="s">
        <v>135</v>
      </c>
      <c r="M130" s="371"/>
      <c r="O130" s="68" t="s">
        <v>220</v>
      </c>
      <c r="P130" s="67" t="s">
        <v>135</v>
      </c>
      <c r="Q130" s="68" t="s">
        <v>220</v>
      </c>
      <c r="R130" s="67" t="s">
        <v>135</v>
      </c>
      <c r="S130" s="68" t="s">
        <v>220</v>
      </c>
      <c r="T130" s="67" t="s">
        <v>135</v>
      </c>
      <c r="U130" s="68" t="s">
        <v>220</v>
      </c>
      <c r="V130" s="67" t="s">
        <v>135</v>
      </c>
      <c r="W130" s="68" t="s">
        <v>220</v>
      </c>
      <c r="X130" s="67" t="s">
        <v>135</v>
      </c>
      <c r="Y130" s="371"/>
    </row>
    <row r="131" spans="2:25" outlineLevel="1" x14ac:dyDescent="0.35">
      <c r="B131" s="236" t="s">
        <v>75</v>
      </c>
      <c r="C131" s="64" t="s">
        <v>221</v>
      </c>
      <c r="D131" s="190">
        <f>IFERROR('Παραδοχές διείσδυσης - κάλυψης'!D72/'Παραδοχές διείσδυσης - κάλυψης'!D100,0)</f>
        <v>0</v>
      </c>
      <c r="E131" s="191">
        <f>IFERROR('Παραδοχές διείσδυσης - κάλυψης'!E72/'Παραδοχές διείσδυσης - κάλυψης'!E100,0)</f>
        <v>0</v>
      </c>
      <c r="F131" s="164">
        <f>IFERROR((E131-D131)/D131,0)</f>
        <v>0</v>
      </c>
      <c r="G131" s="191">
        <f>IFERROR('Παραδοχές διείσδυσης - κάλυψης'!F72/'Παραδοχές διείσδυσης - κάλυψης'!F100,0)</f>
        <v>0</v>
      </c>
      <c r="H131" s="164">
        <f>IFERROR((G131-E131)/E131,0)</f>
        <v>0</v>
      </c>
      <c r="I131" s="191">
        <f>IFERROR('Παραδοχές διείσδυσης - κάλυψης'!G72/'Παραδοχές διείσδυσης - κάλυψης'!G100,0)</f>
        <v>0</v>
      </c>
      <c r="J131" s="164">
        <f>IFERROR((I131-G131)/G131,0)</f>
        <v>0</v>
      </c>
      <c r="K131" s="191">
        <f>IFERROR('Παραδοχές διείσδυσης - κάλυψης'!I72/'Παραδοχές διείσδυσης - κάλυψης'!I100,0)</f>
        <v>0</v>
      </c>
      <c r="L131" s="164">
        <f>IFERROR((K131-I131)/I131,0)</f>
        <v>0</v>
      </c>
      <c r="M131" s="192">
        <f t="shared" ref="M131:M152" si="79">IFERROR((K131/D131)^(1/4)-1,0)</f>
        <v>0</v>
      </c>
      <c r="O131" s="191">
        <f>IFERROR('Παραδοχές διείσδυσης - κάλυψης'!J72/'Παραδοχές διείσδυσης - κάλυψης'!J100,0)</f>
        <v>0</v>
      </c>
      <c r="P131" s="164">
        <f>IFERROR((O131-K131)/K131,0)</f>
        <v>0</v>
      </c>
      <c r="Q131" s="191">
        <f>IFERROR('Παραδοχές διείσδυσης - κάλυψης'!K72/'Παραδοχές διείσδυσης - κάλυψης'!K100,0)</f>
        <v>0</v>
      </c>
      <c r="R131" s="164">
        <f>IFERROR((Q131-O131)/O131,0)</f>
        <v>0</v>
      </c>
      <c r="S131" s="191">
        <f>IFERROR('Παραδοχές διείσδυσης - κάλυψης'!L72/'Παραδοχές διείσδυσης - κάλυψης'!L100,0)</f>
        <v>0</v>
      </c>
      <c r="T131" s="164">
        <f>IFERROR((S131-Q131)/Q131,0)</f>
        <v>0</v>
      </c>
      <c r="U131" s="191">
        <f>IFERROR('Παραδοχές διείσδυσης - κάλυψης'!M72/'Παραδοχές διείσδυσης - κάλυψης'!M100,0)</f>
        <v>0</v>
      </c>
      <c r="V131" s="164">
        <f>IFERROR((U131-S131)/S131,0)</f>
        <v>0</v>
      </c>
      <c r="W131" s="191">
        <f>IFERROR('Παραδοχές διείσδυσης - κάλυψης'!N72/'Παραδοχές διείσδυσης - κάλυψης'!N100,0)</f>
        <v>0</v>
      </c>
      <c r="X131" s="164">
        <f>IFERROR((W131-U131)/U131,0)</f>
        <v>0</v>
      </c>
      <c r="Y131" s="192">
        <f>IFERROR((W131/O131)^(1/4)-1,0)</f>
        <v>0</v>
      </c>
    </row>
    <row r="132" spans="2:25" outlineLevel="1" x14ac:dyDescent="0.35">
      <c r="B132" s="237" t="s">
        <v>76</v>
      </c>
      <c r="C132" s="64" t="s">
        <v>221</v>
      </c>
      <c r="D132" s="190">
        <f>IFERROR('Παραδοχές διείσδυσης - κάλυψης'!D73/'Παραδοχές διείσδυσης - κάλυψης'!D101,0)</f>
        <v>0</v>
      </c>
      <c r="E132" s="191">
        <f>IFERROR('Παραδοχές διείσδυσης - κάλυψης'!E73/'Παραδοχές διείσδυσης - κάλυψης'!E101,0)</f>
        <v>0</v>
      </c>
      <c r="F132" s="164">
        <f t="shared" ref="F132:F152" si="80">IFERROR((E132-D132)/D132,0)</f>
        <v>0</v>
      </c>
      <c r="G132" s="191">
        <f>IFERROR('Παραδοχές διείσδυσης - κάλυψης'!F73/'Παραδοχές διείσδυσης - κάλυψης'!F101,0)</f>
        <v>0</v>
      </c>
      <c r="H132" s="164">
        <f t="shared" ref="H132:H152" si="81">IFERROR((G132-E132)/E132,0)</f>
        <v>0</v>
      </c>
      <c r="I132" s="191">
        <f>IFERROR('Παραδοχές διείσδυσης - κάλυψης'!G73/'Παραδοχές διείσδυσης - κάλυψης'!G101,0)</f>
        <v>0</v>
      </c>
      <c r="J132" s="164">
        <f t="shared" ref="J132:J152" si="82">IFERROR((I132-G132)/G132,0)</f>
        <v>0</v>
      </c>
      <c r="K132" s="191">
        <f>IFERROR('Παραδοχές διείσδυσης - κάλυψης'!I73/'Παραδοχές διείσδυσης - κάλυψης'!I101,0)</f>
        <v>0</v>
      </c>
      <c r="L132" s="164">
        <f t="shared" ref="L132:L152" si="83">IFERROR((K132-I132)/I132,0)</f>
        <v>0</v>
      </c>
      <c r="M132" s="192">
        <f t="shared" si="79"/>
        <v>0</v>
      </c>
      <c r="O132" s="191">
        <f>IFERROR('Παραδοχές διείσδυσης - κάλυψης'!J73/'Παραδοχές διείσδυσης - κάλυψης'!J101,0)</f>
        <v>0.79518072289156627</v>
      </c>
      <c r="P132" s="164">
        <f t="shared" ref="P132:P152" si="84">IFERROR((O132-K132)/K132,0)</f>
        <v>0</v>
      </c>
      <c r="Q132" s="191">
        <f>IFERROR('Παραδοχές διείσδυσης - κάλυψης'!K73/'Παραδοχές διείσδυσης - κάλυψης'!K101,0)</f>
        <v>0.79518072289156627</v>
      </c>
      <c r="R132" s="164">
        <f t="shared" ref="R132:R152" si="85">IFERROR((Q132-O132)/O132,0)</f>
        <v>0</v>
      </c>
      <c r="S132" s="191">
        <f>IFERROR('Παραδοχές διείσδυσης - κάλυψης'!L73/'Παραδοχές διείσδυσης - κάλυψης'!L101,0)</f>
        <v>0.79518072289156627</v>
      </c>
      <c r="T132" s="164">
        <f t="shared" ref="T132:T152" si="86">IFERROR((S132-Q132)/Q132,0)</f>
        <v>0</v>
      </c>
      <c r="U132" s="191">
        <f>IFERROR('Παραδοχές διείσδυσης - κάλυψης'!M73/'Παραδοχές διείσδυσης - κάλυψης'!M101,0)</f>
        <v>0.79518072289156627</v>
      </c>
      <c r="V132" s="164">
        <f t="shared" ref="V132:V152" si="87">IFERROR((U132-S132)/S132,0)</f>
        <v>0</v>
      </c>
      <c r="W132" s="191">
        <f>IFERROR('Παραδοχές διείσδυσης - κάλυψης'!N73/'Παραδοχές διείσδυσης - κάλυψης'!N101,0)</f>
        <v>0.79518072289156627</v>
      </c>
      <c r="X132" s="164">
        <f t="shared" ref="X132:X152" si="88">IFERROR((W132-U132)/U132,0)</f>
        <v>0</v>
      </c>
      <c r="Y132" s="192">
        <f t="shared" ref="Y132:Y152" si="89">IFERROR((W132/O132)^(1/4)-1,0)</f>
        <v>0</v>
      </c>
    </row>
    <row r="133" spans="2:25" outlineLevel="1" x14ac:dyDescent="0.35">
      <c r="B133" s="237" t="s">
        <v>77</v>
      </c>
      <c r="C133" s="64" t="s">
        <v>221</v>
      </c>
      <c r="D133" s="190">
        <f>IFERROR('Παραδοχές διείσδυσης - κάλυψης'!D74/'Παραδοχές διείσδυσης - κάλυψης'!D102,0)</f>
        <v>0</v>
      </c>
      <c r="E133" s="191">
        <f>IFERROR('Παραδοχές διείσδυσης - κάλυψης'!E74/'Παραδοχές διείσδυσης - κάλυψης'!E102,0)</f>
        <v>0</v>
      </c>
      <c r="F133" s="164">
        <f t="shared" si="80"/>
        <v>0</v>
      </c>
      <c r="G133" s="191">
        <f>IFERROR('Παραδοχές διείσδυσης - κάλυψης'!F74/'Παραδοχές διείσδυσης - κάλυψης'!F102,0)</f>
        <v>0</v>
      </c>
      <c r="H133" s="164">
        <f t="shared" si="81"/>
        <v>0</v>
      </c>
      <c r="I133" s="191">
        <f>IFERROR('Παραδοχές διείσδυσης - κάλυψης'!G74/'Παραδοχές διείσδυσης - κάλυψης'!G102,0)</f>
        <v>0</v>
      </c>
      <c r="J133" s="164">
        <f t="shared" si="82"/>
        <v>0</v>
      </c>
      <c r="K133" s="191">
        <f>IFERROR('Παραδοχές διείσδυσης - κάλυψης'!I74/'Παραδοχές διείσδυσης - κάλυψης'!I102,0)</f>
        <v>0</v>
      </c>
      <c r="L133" s="164">
        <f t="shared" si="83"/>
        <v>0</v>
      </c>
      <c r="M133" s="192">
        <f t="shared" si="79"/>
        <v>0</v>
      </c>
      <c r="O133" s="191">
        <f>IFERROR('Παραδοχές διείσδυσης - κάλυψης'!J74/'Παραδοχές διείσδυσης - κάλυψης'!J102,0)</f>
        <v>0</v>
      </c>
      <c r="P133" s="164">
        <f t="shared" si="84"/>
        <v>0</v>
      </c>
      <c r="Q133" s="191">
        <f>IFERROR('Παραδοχές διείσδυσης - κάλυψης'!K74/'Παραδοχές διείσδυσης - κάλυψης'!K102,0)</f>
        <v>0</v>
      </c>
      <c r="R133" s="164">
        <f t="shared" si="85"/>
        <v>0</v>
      </c>
      <c r="S133" s="191">
        <f>IFERROR('Παραδοχές διείσδυσης - κάλυψης'!L74/'Παραδοχές διείσδυσης - κάλυψης'!L102,0)</f>
        <v>0</v>
      </c>
      <c r="T133" s="164">
        <f t="shared" si="86"/>
        <v>0</v>
      </c>
      <c r="U133" s="191">
        <f>IFERROR('Παραδοχές διείσδυσης - κάλυψης'!M74/'Παραδοχές διείσδυσης - κάλυψης'!M102,0)</f>
        <v>0</v>
      </c>
      <c r="V133" s="164">
        <f t="shared" si="87"/>
        <v>0</v>
      </c>
      <c r="W133" s="191">
        <f>IFERROR('Παραδοχές διείσδυσης - κάλυψης'!N74/'Παραδοχές διείσδυσης - κάλυψης'!N102,0)</f>
        <v>0</v>
      </c>
      <c r="X133" s="164">
        <f t="shared" si="88"/>
        <v>0</v>
      </c>
      <c r="Y133" s="192">
        <f t="shared" si="89"/>
        <v>0</v>
      </c>
    </row>
    <row r="134" spans="2:25" outlineLevel="1" x14ac:dyDescent="0.35">
      <c r="B134" s="237" t="s">
        <v>78</v>
      </c>
      <c r="C134" s="64" t="s">
        <v>221</v>
      </c>
      <c r="D134" s="190">
        <f>IFERROR('Παραδοχές διείσδυσης - κάλυψης'!D75/'Παραδοχές διείσδυσης - κάλυψης'!D103,0)</f>
        <v>0</v>
      </c>
      <c r="E134" s="191">
        <f>IFERROR('Παραδοχές διείσδυσης - κάλυψης'!E75/'Παραδοχές διείσδυσης - κάλυψης'!E103,0)</f>
        <v>0</v>
      </c>
      <c r="F134" s="164">
        <f t="shared" si="80"/>
        <v>0</v>
      </c>
      <c r="G134" s="191">
        <f>IFERROR('Παραδοχές διείσδυσης - κάλυψης'!F75/'Παραδοχές διείσδυσης - κάλυψης'!F103,0)</f>
        <v>0</v>
      </c>
      <c r="H134" s="164">
        <f t="shared" si="81"/>
        <v>0</v>
      </c>
      <c r="I134" s="191">
        <f>IFERROR('Παραδοχές διείσδυσης - κάλυψης'!G75/'Παραδοχές διείσδυσης - κάλυψης'!G103,0)</f>
        <v>0</v>
      </c>
      <c r="J134" s="164">
        <f t="shared" si="82"/>
        <v>0</v>
      </c>
      <c r="K134" s="191">
        <f>IFERROR('Παραδοχές διείσδυσης - κάλυψης'!I75/'Παραδοχές διείσδυσης - κάλυψης'!I103,0)</f>
        <v>0</v>
      </c>
      <c r="L134" s="164">
        <f t="shared" si="83"/>
        <v>0</v>
      </c>
      <c r="M134" s="192">
        <f t="shared" si="79"/>
        <v>0</v>
      </c>
      <c r="O134" s="191">
        <f>IFERROR('Παραδοχές διείσδυσης - κάλυψης'!J75/'Παραδοχές διείσδυσης - κάλυψης'!J103,0)</f>
        <v>0</v>
      </c>
      <c r="P134" s="164">
        <f t="shared" si="84"/>
        <v>0</v>
      </c>
      <c r="Q134" s="191">
        <f>IFERROR('Παραδοχές διείσδυσης - κάλυψης'!K75/'Παραδοχές διείσδυσης - κάλυψης'!K103,0)</f>
        <v>0</v>
      </c>
      <c r="R134" s="164">
        <f t="shared" si="85"/>
        <v>0</v>
      </c>
      <c r="S134" s="191">
        <f>IFERROR('Παραδοχές διείσδυσης - κάλυψης'!L75/'Παραδοχές διείσδυσης - κάλυψης'!L103,0)</f>
        <v>0</v>
      </c>
      <c r="T134" s="164">
        <f t="shared" si="86"/>
        <v>0</v>
      </c>
      <c r="U134" s="191">
        <f>IFERROR('Παραδοχές διείσδυσης - κάλυψης'!M75/'Παραδοχές διείσδυσης - κάλυψης'!M103,0)</f>
        <v>0</v>
      </c>
      <c r="V134" s="164">
        <f t="shared" si="87"/>
        <v>0</v>
      </c>
      <c r="W134" s="191">
        <f>IFERROR('Παραδοχές διείσδυσης - κάλυψης'!N75/'Παραδοχές διείσδυσης - κάλυψης'!N103,0)</f>
        <v>0</v>
      </c>
      <c r="X134" s="164">
        <f t="shared" si="88"/>
        <v>0</v>
      </c>
      <c r="Y134" s="192">
        <f t="shared" si="89"/>
        <v>0</v>
      </c>
    </row>
    <row r="135" spans="2:25" outlineLevel="1" x14ac:dyDescent="0.35">
      <c r="B135" s="236" t="s">
        <v>80</v>
      </c>
      <c r="C135" s="64" t="s">
        <v>221</v>
      </c>
      <c r="D135" s="190">
        <f>IFERROR('Παραδοχές διείσδυσης - κάλυψης'!D76/'Παραδοχές διείσδυσης - κάλυψης'!D104,0)</f>
        <v>0</v>
      </c>
      <c r="E135" s="191">
        <f>IFERROR('Παραδοχές διείσδυσης - κάλυψης'!E76/'Παραδοχές διείσδυσης - κάλυψης'!E104,0)</f>
        <v>0</v>
      </c>
      <c r="F135" s="164">
        <f t="shared" si="80"/>
        <v>0</v>
      </c>
      <c r="G135" s="191">
        <f>IFERROR('Παραδοχές διείσδυσης - κάλυψης'!F76/'Παραδοχές διείσδυσης - κάλυψης'!F104,0)</f>
        <v>0</v>
      </c>
      <c r="H135" s="164">
        <f t="shared" si="81"/>
        <v>0</v>
      </c>
      <c r="I135" s="191">
        <f>IFERROR('Παραδοχές διείσδυσης - κάλυψης'!G76/'Παραδοχές διείσδυσης - κάλυψης'!G104,0)</f>
        <v>0</v>
      </c>
      <c r="J135" s="164">
        <f t="shared" si="82"/>
        <v>0</v>
      </c>
      <c r="K135" s="191">
        <f>IFERROR('Παραδοχές διείσδυσης - κάλυψης'!I76/'Παραδοχές διείσδυσης - κάλυψης'!I104,0)</f>
        <v>0</v>
      </c>
      <c r="L135" s="164">
        <f t="shared" si="83"/>
        <v>0</v>
      </c>
      <c r="M135" s="192">
        <f t="shared" si="79"/>
        <v>0</v>
      </c>
      <c r="O135" s="191">
        <f>IFERROR('Παραδοχές διείσδυσης - κάλυψης'!J76/'Παραδοχές διείσδυσης - κάλυψης'!J104,0)</f>
        <v>0</v>
      </c>
      <c r="P135" s="164">
        <f t="shared" si="84"/>
        <v>0</v>
      </c>
      <c r="Q135" s="191">
        <f>IFERROR('Παραδοχές διείσδυσης - κάλυψης'!K76/'Παραδοχές διείσδυσης - κάλυψης'!K104,0)</f>
        <v>0</v>
      </c>
      <c r="R135" s="164">
        <f t="shared" si="85"/>
        <v>0</v>
      </c>
      <c r="S135" s="191">
        <f>IFERROR('Παραδοχές διείσδυσης - κάλυψης'!L76/'Παραδοχές διείσδυσης - κάλυψης'!L104,0)</f>
        <v>0</v>
      </c>
      <c r="T135" s="164">
        <f t="shared" si="86"/>
        <v>0</v>
      </c>
      <c r="U135" s="191">
        <f>IFERROR('Παραδοχές διείσδυσης - κάλυψης'!M76/'Παραδοχές διείσδυσης - κάλυψης'!M104,0)</f>
        <v>0</v>
      </c>
      <c r="V135" s="164">
        <f t="shared" si="87"/>
        <v>0</v>
      </c>
      <c r="W135" s="191">
        <f>IFERROR('Παραδοχές διείσδυσης - κάλυψης'!N76/'Παραδοχές διείσδυσης - κάλυψης'!N104,0)</f>
        <v>0</v>
      </c>
      <c r="X135" s="164">
        <f t="shared" si="88"/>
        <v>0</v>
      </c>
      <c r="Y135" s="192">
        <f t="shared" si="89"/>
        <v>0</v>
      </c>
    </row>
    <row r="136" spans="2:25" outlineLevel="1" x14ac:dyDescent="0.35">
      <c r="B136" s="237" t="s">
        <v>81</v>
      </c>
      <c r="C136" s="64" t="s">
        <v>221</v>
      </c>
      <c r="D136" s="190">
        <f>IFERROR('Παραδοχές διείσδυσης - κάλυψης'!D77/'Παραδοχές διείσδυσης - κάλυψης'!D105,0)</f>
        <v>0</v>
      </c>
      <c r="E136" s="191">
        <f>IFERROR('Παραδοχές διείσδυσης - κάλυψης'!E77/'Παραδοχές διείσδυσης - κάλυψης'!E105,0)</f>
        <v>0</v>
      </c>
      <c r="F136" s="164">
        <f t="shared" si="80"/>
        <v>0</v>
      </c>
      <c r="G136" s="191">
        <f>IFERROR('Παραδοχές διείσδυσης - κάλυψης'!F77/'Παραδοχές διείσδυσης - κάλυψης'!F105,0)</f>
        <v>0</v>
      </c>
      <c r="H136" s="164">
        <f t="shared" si="81"/>
        <v>0</v>
      </c>
      <c r="I136" s="191">
        <f>IFERROR('Παραδοχές διείσδυσης - κάλυψης'!G77/'Παραδοχές διείσδυσης - κάλυψης'!G105,0)</f>
        <v>0</v>
      </c>
      <c r="J136" s="164">
        <f t="shared" si="82"/>
        <v>0</v>
      </c>
      <c r="K136" s="191">
        <f>IFERROR('Παραδοχές διείσδυσης - κάλυψης'!I77/'Παραδοχές διείσδυσης - κάλυψης'!I105,0)</f>
        <v>0</v>
      </c>
      <c r="L136" s="164">
        <f t="shared" si="83"/>
        <v>0</v>
      </c>
      <c r="M136" s="192">
        <f t="shared" si="79"/>
        <v>0</v>
      </c>
      <c r="O136" s="191">
        <f>IFERROR('Παραδοχές διείσδυσης - κάλυψης'!J77/'Παραδοχές διείσδυσης - κάλυψης'!J105,0)</f>
        <v>0.71153846153846156</v>
      </c>
      <c r="P136" s="164">
        <f t="shared" si="84"/>
        <v>0</v>
      </c>
      <c r="Q136" s="191">
        <f>IFERROR('Παραδοχές διείσδυσης - κάλυψης'!K77/'Παραδοχές διείσδυσης - κάλυψης'!K105,0)</f>
        <v>0.71153846153846156</v>
      </c>
      <c r="R136" s="164">
        <f t="shared" si="85"/>
        <v>0</v>
      </c>
      <c r="S136" s="191">
        <f>IFERROR('Παραδοχές διείσδυσης - κάλυψης'!L77/'Παραδοχές διείσδυσης - κάλυψης'!L105,0)</f>
        <v>0.71153846153846156</v>
      </c>
      <c r="T136" s="164">
        <f t="shared" si="86"/>
        <v>0</v>
      </c>
      <c r="U136" s="191">
        <f>IFERROR('Παραδοχές διείσδυσης - κάλυψης'!M77/'Παραδοχές διείσδυσης - κάλυψης'!M105,0)</f>
        <v>0.71153846153846156</v>
      </c>
      <c r="V136" s="164">
        <f t="shared" si="87"/>
        <v>0</v>
      </c>
      <c r="W136" s="191">
        <f>IFERROR('Παραδοχές διείσδυσης - κάλυψης'!N77/'Παραδοχές διείσδυσης - κάλυψης'!N105,0)</f>
        <v>0.71153846153846156</v>
      </c>
      <c r="X136" s="164">
        <f t="shared" si="88"/>
        <v>0</v>
      </c>
      <c r="Y136" s="192">
        <f t="shared" si="89"/>
        <v>0</v>
      </c>
    </row>
    <row r="137" spans="2:25" outlineLevel="1" x14ac:dyDescent="0.35">
      <c r="B137" s="236" t="s">
        <v>82</v>
      </c>
      <c r="C137" s="64" t="s">
        <v>221</v>
      </c>
      <c r="D137" s="190">
        <f>IFERROR('Παραδοχές διείσδυσης - κάλυψης'!D78/'Παραδοχές διείσδυσης - κάλυψης'!D106,0)</f>
        <v>0</v>
      </c>
      <c r="E137" s="191">
        <f>IFERROR('Παραδοχές διείσδυσης - κάλυψης'!E78/'Παραδοχές διείσδυσης - κάλυψης'!E106,0)</f>
        <v>0</v>
      </c>
      <c r="F137" s="164">
        <f t="shared" si="80"/>
        <v>0</v>
      </c>
      <c r="G137" s="191">
        <f>IFERROR('Παραδοχές διείσδυσης - κάλυψης'!F78/'Παραδοχές διείσδυσης - κάλυψης'!F106,0)</f>
        <v>0</v>
      </c>
      <c r="H137" s="164">
        <f t="shared" si="81"/>
        <v>0</v>
      </c>
      <c r="I137" s="191">
        <f>IFERROR('Παραδοχές διείσδυσης - κάλυψης'!G78/'Παραδοχές διείσδυσης - κάλυψης'!G106,0)</f>
        <v>0</v>
      </c>
      <c r="J137" s="164">
        <f t="shared" si="82"/>
        <v>0</v>
      </c>
      <c r="K137" s="191">
        <f>IFERROR('Παραδοχές διείσδυσης - κάλυψης'!I78/'Παραδοχές διείσδυσης - κάλυψης'!I106,0)</f>
        <v>0</v>
      </c>
      <c r="L137" s="164">
        <f t="shared" si="83"/>
        <v>0</v>
      </c>
      <c r="M137" s="192">
        <f t="shared" si="79"/>
        <v>0</v>
      </c>
      <c r="O137" s="191">
        <f>IFERROR('Παραδοχές διείσδυσης - κάλυψης'!J78/'Παραδοχές διείσδυσης - κάλυψης'!J106,0)</f>
        <v>0</v>
      </c>
      <c r="P137" s="164">
        <f t="shared" si="84"/>
        <v>0</v>
      </c>
      <c r="Q137" s="191">
        <f>IFERROR('Παραδοχές διείσδυσης - κάλυψης'!K78/'Παραδοχές διείσδυσης - κάλυψης'!K106,0)</f>
        <v>0</v>
      </c>
      <c r="R137" s="164">
        <f t="shared" si="85"/>
        <v>0</v>
      </c>
      <c r="S137" s="191">
        <f>IFERROR('Παραδοχές διείσδυσης - κάλυψης'!L78/'Παραδοχές διείσδυσης - κάλυψης'!L106,0)</f>
        <v>0</v>
      </c>
      <c r="T137" s="164">
        <f t="shared" si="86"/>
        <v>0</v>
      </c>
      <c r="U137" s="191">
        <f>IFERROR('Παραδοχές διείσδυσης - κάλυψης'!M78/'Παραδοχές διείσδυσης - κάλυψης'!M106,0)</f>
        <v>0</v>
      </c>
      <c r="V137" s="164">
        <f t="shared" si="87"/>
        <v>0</v>
      </c>
      <c r="W137" s="191">
        <f>IFERROR('Παραδοχές διείσδυσης - κάλυψης'!N78/'Παραδοχές διείσδυσης - κάλυψης'!N106,0)</f>
        <v>0</v>
      </c>
      <c r="X137" s="164">
        <f t="shared" si="88"/>
        <v>0</v>
      </c>
      <c r="Y137" s="192">
        <f t="shared" si="89"/>
        <v>0</v>
      </c>
    </row>
    <row r="138" spans="2:25" outlineLevel="1" x14ac:dyDescent="0.35">
      <c r="B138" s="237" t="s">
        <v>83</v>
      </c>
      <c r="C138" s="64" t="s">
        <v>221</v>
      </c>
      <c r="D138" s="190">
        <f>IFERROR('Παραδοχές διείσδυσης - κάλυψης'!D79/'Παραδοχές διείσδυσης - κάλυψης'!D107,0)</f>
        <v>0</v>
      </c>
      <c r="E138" s="191">
        <f>IFERROR('Παραδοχές διείσδυσης - κάλυψης'!E79/'Παραδοχές διείσδυσης - κάλυψης'!E107,0)</f>
        <v>0</v>
      </c>
      <c r="F138" s="164">
        <f t="shared" si="80"/>
        <v>0</v>
      </c>
      <c r="G138" s="191">
        <f>IFERROR('Παραδοχές διείσδυσης - κάλυψης'!F79/'Παραδοχές διείσδυσης - κάλυψης'!F107,0)</f>
        <v>0</v>
      </c>
      <c r="H138" s="164">
        <f t="shared" si="81"/>
        <v>0</v>
      </c>
      <c r="I138" s="191">
        <f>IFERROR('Παραδοχές διείσδυσης - κάλυψης'!G79/'Παραδοχές διείσδυσης - κάλυψης'!G107,0)</f>
        <v>0</v>
      </c>
      <c r="J138" s="164">
        <f t="shared" si="82"/>
        <v>0</v>
      </c>
      <c r="K138" s="191">
        <f>IFERROR('Παραδοχές διείσδυσης - κάλυψης'!I79/'Παραδοχές διείσδυσης - κάλυψης'!I107,0)</f>
        <v>0</v>
      </c>
      <c r="L138" s="164">
        <f t="shared" si="83"/>
        <v>0</v>
      </c>
      <c r="M138" s="192">
        <f t="shared" si="79"/>
        <v>0</v>
      </c>
      <c r="O138" s="191">
        <f>IFERROR('Παραδοχές διείσδυσης - κάλυψης'!J79/'Παραδοχές διείσδυσης - κάλυψης'!J107,0)</f>
        <v>0.52631578947368418</v>
      </c>
      <c r="P138" s="164">
        <f t="shared" si="84"/>
        <v>0</v>
      </c>
      <c r="Q138" s="191">
        <f>IFERROR('Παραδοχές διείσδυσης - κάλυψης'!K79/'Παραδοχές διείσδυσης - κάλυψης'!K107,0)</f>
        <v>0.52631578947368418</v>
      </c>
      <c r="R138" s="164">
        <f t="shared" si="85"/>
        <v>0</v>
      </c>
      <c r="S138" s="191">
        <f>IFERROR('Παραδοχές διείσδυσης - κάλυψης'!L79/'Παραδοχές διείσδυσης - κάλυψης'!L107,0)</f>
        <v>0.52631578947368418</v>
      </c>
      <c r="T138" s="164">
        <f t="shared" si="86"/>
        <v>0</v>
      </c>
      <c r="U138" s="191">
        <f>IFERROR('Παραδοχές διείσδυσης - κάλυψης'!M79/'Παραδοχές διείσδυσης - κάλυψης'!M107,0)</f>
        <v>0.52631578947368418</v>
      </c>
      <c r="V138" s="164">
        <f t="shared" si="87"/>
        <v>0</v>
      </c>
      <c r="W138" s="191">
        <f>IFERROR('Παραδοχές διείσδυσης - κάλυψης'!N79/'Παραδοχές διείσδυσης - κάλυψης'!N107,0)</f>
        <v>0.52631578947368418</v>
      </c>
      <c r="X138" s="164">
        <f t="shared" si="88"/>
        <v>0</v>
      </c>
      <c r="Y138" s="192">
        <f t="shared" si="89"/>
        <v>0</v>
      </c>
    </row>
    <row r="139" spans="2:25" outlineLevel="1" x14ac:dyDescent="0.35">
      <c r="B139" s="237" t="s">
        <v>84</v>
      </c>
      <c r="C139" s="64" t="s">
        <v>221</v>
      </c>
      <c r="D139" s="190">
        <f>IFERROR('Παραδοχές διείσδυσης - κάλυψης'!D80/'Παραδοχές διείσδυσης - κάλυψης'!D108,0)</f>
        <v>0</v>
      </c>
      <c r="E139" s="191">
        <f>IFERROR('Παραδοχές διείσδυσης - κάλυψης'!E80/'Παραδοχές διείσδυσης - κάλυψης'!E108,0)</f>
        <v>0</v>
      </c>
      <c r="F139" s="164">
        <f t="shared" si="80"/>
        <v>0</v>
      </c>
      <c r="G139" s="191">
        <f>IFERROR('Παραδοχές διείσδυσης - κάλυψης'!F80/'Παραδοχές διείσδυσης - κάλυψης'!F108,0)</f>
        <v>0</v>
      </c>
      <c r="H139" s="164">
        <f t="shared" si="81"/>
        <v>0</v>
      </c>
      <c r="I139" s="191">
        <f>IFERROR('Παραδοχές διείσδυσης - κάλυψης'!G80/'Παραδοχές διείσδυσης - κάλυψης'!G108,0)</f>
        <v>0</v>
      </c>
      <c r="J139" s="164">
        <f t="shared" si="82"/>
        <v>0</v>
      </c>
      <c r="K139" s="191">
        <f>IFERROR('Παραδοχές διείσδυσης - κάλυψης'!I80/'Παραδοχές διείσδυσης - κάλυψης'!I108,0)</f>
        <v>0</v>
      </c>
      <c r="L139" s="164">
        <f t="shared" si="83"/>
        <v>0</v>
      </c>
      <c r="M139" s="192">
        <f t="shared" si="79"/>
        <v>0</v>
      </c>
      <c r="O139" s="191">
        <f>IFERROR('Παραδοχές διείσδυσης - κάλυψης'!J80/'Παραδοχές διείσδυσης - κάλυψης'!J108,0)</f>
        <v>0</v>
      </c>
      <c r="P139" s="164">
        <f t="shared" si="84"/>
        <v>0</v>
      </c>
      <c r="Q139" s="191">
        <f>IFERROR('Παραδοχές διείσδυσης - κάλυψης'!K80/'Παραδοχές διείσδυσης - κάλυψης'!K108,0)</f>
        <v>0</v>
      </c>
      <c r="R139" s="164">
        <f t="shared" si="85"/>
        <v>0</v>
      </c>
      <c r="S139" s="191">
        <f>IFERROR('Παραδοχές διείσδυσης - κάλυψης'!L80/'Παραδοχές διείσδυσης - κάλυψης'!L108,0)</f>
        <v>0</v>
      </c>
      <c r="T139" s="164">
        <f t="shared" si="86"/>
        <v>0</v>
      </c>
      <c r="U139" s="191">
        <f>IFERROR('Παραδοχές διείσδυσης - κάλυψης'!M80/'Παραδοχές διείσδυσης - κάλυψης'!M108,0)</f>
        <v>0</v>
      </c>
      <c r="V139" s="164">
        <f t="shared" si="87"/>
        <v>0</v>
      </c>
      <c r="W139" s="191">
        <f>IFERROR('Παραδοχές διείσδυσης - κάλυψης'!N80/'Παραδοχές διείσδυσης - κάλυψης'!N108,0)</f>
        <v>0</v>
      </c>
      <c r="X139" s="164">
        <f t="shared" si="88"/>
        <v>0</v>
      </c>
      <c r="Y139" s="192">
        <f t="shared" si="89"/>
        <v>0</v>
      </c>
    </row>
    <row r="140" spans="2:25" outlineLevel="1" x14ac:dyDescent="0.35">
      <c r="B140" s="237" t="s">
        <v>85</v>
      </c>
      <c r="C140" s="64" t="s">
        <v>221</v>
      </c>
      <c r="D140" s="190">
        <f>IFERROR('Παραδοχές διείσδυσης - κάλυψης'!D81/'Παραδοχές διείσδυσης - κάλυψης'!D109,0)</f>
        <v>0</v>
      </c>
      <c r="E140" s="191">
        <f>IFERROR('Παραδοχές διείσδυσης - κάλυψης'!E81/'Παραδοχές διείσδυσης - κάλυψης'!E109,0)</f>
        <v>0</v>
      </c>
      <c r="F140" s="164">
        <f t="shared" si="80"/>
        <v>0</v>
      </c>
      <c r="G140" s="191">
        <f>IFERROR('Παραδοχές διείσδυσης - κάλυψης'!F81/'Παραδοχές διείσδυσης - κάλυψης'!F109,0)</f>
        <v>0</v>
      </c>
      <c r="H140" s="164">
        <f t="shared" si="81"/>
        <v>0</v>
      </c>
      <c r="I140" s="191">
        <f>IFERROR('Παραδοχές διείσδυσης - κάλυψης'!G81/'Παραδοχές διείσδυσης - κάλυψης'!G109,0)</f>
        <v>0</v>
      </c>
      <c r="J140" s="164">
        <f t="shared" si="82"/>
        <v>0</v>
      </c>
      <c r="K140" s="191">
        <f>IFERROR('Παραδοχές διείσδυσης - κάλυψης'!I81/'Παραδοχές διείσδυσης - κάλυψης'!I109,0)</f>
        <v>0</v>
      </c>
      <c r="L140" s="164">
        <f t="shared" si="83"/>
        <v>0</v>
      </c>
      <c r="M140" s="192">
        <f t="shared" si="79"/>
        <v>0</v>
      </c>
      <c r="O140" s="191">
        <f>IFERROR('Παραδοχές διείσδυσης - κάλυψης'!J81/'Παραδοχές διείσδυσης - κάλυψης'!J109,0)</f>
        <v>0</v>
      </c>
      <c r="P140" s="164">
        <f t="shared" si="84"/>
        <v>0</v>
      </c>
      <c r="Q140" s="191">
        <f>IFERROR('Παραδοχές διείσδυσης - κάλυψης'!K81/'Παραδοχές διείσδυσης - κάλυψης'!K109,0)</f>
        <v>0</v>
      </c>
      <c r="R140" s="164">
        <f t="shared" si="85"/>
        <v>0</v>
      </c>
      <c r="S140" s="191">
        <f>IFERROR('Παραδοχές διείσδυσης - κάλυψης'!L81/'Παραδοχές διείσδυσης - κάλυψης'!L109,0)</f>
        <v>0</v>
      </c>
      <c r="T140" s="164">
        <f t="shared" si="86"/>
        <v>0</v>
      </c>
      <c r="U140" s="191">
        <f>IFERROR('Παραδοχές διείσδυσης - κάλυψης'!M81/'Παραδοχές διείσδυσης - κάλυψης'!M109,0)</f>
        <v>0</v>
      </c>
      <c r="V140" s="164">
        <f t="shared" si="87"/>
        <v>0</v>
      </c>
      <c r="W140" s="191">
        <f>IFERROR('Παραδοχές διείσδυσης - κάλυψης'!N81/'Παραδοχές διείσδυσης - κάλυψης'!N109,0)</f>
        <v>0</v>
      </c>
      <c r="X140" s="164">
        <f t="shared" si="88"/>
        <v>0</v>
      </c>
      <c r="Y140" s="192">
        <f t="shared" si="89"/>
        <v>0</v>
      </c>
    </row>
    <row r="141" spans="2:25" outlineLevel="1" x14ac:dyDescent="0.35">
      <c r="B141" s="236" t="s">
        <v>86</v>
      </c>
      <c r="C141" s="64" t="s">
        <v>221</v>
      </c>
      <c r="D141" s="190">
        <f>IFERROR('Παραδοχές διείσδυσης - κάλυψης'!D82/'Παραδοχές διείσδυσης - κάλυψης'!D110,0)</f>
        <v>0</v>
      </c>
      <c r="E141" s="191">
        <f>IFERROR('Παραδοχές διείσδυσης - κάλυψης'!E82/'Παραδοχές διείσδυσης - κάλυψης'!E110,0)</f>
        <v>0</v>
      </c>
      <c r="F141" s="164">
        <f t="shared" si="80"/>
        <v>0</v>
      </c>
      <c r="G141" s="191">
        <f>IFERROR('Παραδοχές διείσδυσης - κάλυψης'!F82/'Παραδοχές διείσδυσης - κάλυψης'!F110,0)</f>
        <v>0</v>
      </c>
      <c r="H141" s="164">
        <f t="shared" si="81"/>
        <v>0</v>
      </c>
      <c r="I141" s="191">
        <f>IFERROR('Παραδοχές διείσδυσης - κάλυψης'!G82/'Παραδοχές διείσδυσης - κάλυψης'!G110,0)</f>
        <v>0</v>
      </c>
      <c r="J141" s="164">
        <f t="shared" si="82"/>
        <v>0</v>
      </c>
      <c r="K141" s="191">
        <f>IFERROR('Παραδοχές διείσδυσης - κάλυψης'!I82/'Παραδοχές διείσδυσης - κάλυψης'!I110,0)</f>
        <v>0</v>
      </c>
      <c r="L141" s="164">
        <f t="shared" si="83"/>
        <v>0</v>
      </c>
      <c r="M141" s="192">
        <f t="shared" si="79"/>
        <v>0</v>
      </c>
      <c r="O141" s="191">
        <f>IFERROR('Παραδοχές διείσδυσης - κάλυψης'!J82/'Παραδοχές διείσδυσης - κάλυψης'!J110,0)</f>
        <v>0</v>
      </c>
      <c r="P141" s="164">
        <f t="shared" si="84"/>
        <v>0</v>
      </c>
      <c r="Q141" s="191">
        <f>IFERROR('Παραδοχές διείσδυσης - κάλυψης'!K82/'Παραδοχές διείσδυσης - κάλυψης'!K110,0)</f>
        <v>0</v>
      </c>
      <c r="R141" s="164">
        <f t="shared" si="85"/>
        <v>0</v>
      </c>
      <c r="S141" s="191">
        <f>IFERROR('Παραδοχές διείσδυσης - κάλυψης'!L82/'Παραδοχές διείσδυσης - κάλυψης'!L110,0)</f>
        <v>0</v>
      </c>
      <c r="T141" s="164">
        <f t="shared" si="86"/>
        <v>0</v>
      </c>
      <c r="U141" s="191">
        <f>IFERROR('Παραδοχές διείσδυσης - κάλυψης'!M82/'Παραδοχές διείσδυσης - κάλυψης'!M110,0)</f>
        <v>0</v>
      </c>
      <c r="V141" s="164">
        <f t="shared" si="87"/>
        <v>0</v>
      </c>
      <c r="W141" s="191">
        <f>IFERROR('Παραδοχές διείσδυσης - κάλυψης'!N82/'Παραδοχές διείσδυσης - κάλυψης'!N110,0)</f>
        <v>0</v>
      </c>
      <c r="X141" s="164">
        <f t="shared" si="88"/>
        <v>0</v>
      </c>
      <c r="Y141" s="192">
        <f t="shared" si="89"/>
        <v>0</v>
      </c>
    </row>
    <row r="142" spans="2:25" outlineLevel="1" x14ac:dyDescent="0.35">
      <c r="B142" s="237" t="s">
        <v>87</v>
      </c>
      <c r="C142" s="64" t="s">
        <v>221</v>
      </c>
      <c r="D142" s="190">
        <f>IFERROR('Παραδοχές διείσδυσης - κάλυψης'!D83/'Παραδοχές διείσδυσης - κάλυψης'!D111,0)</f>
        <v>0</v>
      </c>
      <c r="E142" s="191">
        <f>IFERROR('Παραδοχές διείσδυσης - κάλυψης'!E83/'Παραδοχές διείσδυσης - κάλυψης'!E111,0)</f>
        <v>0</v>
      </c>
      <c r="F142" s="164">
        <f t="shared" si="80"/>
        <v>0</v>
      </c>
      <c r="G142" s="191">
        <f>IFERROR('Παραδοχές διείσδυσης - κάλυψης'!F83/'Παραδοχές διείσδυσης - κάλυψης'!F111,0)</f>
        <v>0</v>
      </c>
      <c r="H142" s="164">
        <f t="shared" si="81"/>
        <v>0</v>
      </c>
      <c r="I142" s="191">
        <f>IFERROR('Παραδοχές διείσδυσης - κάλυψης'!G83/'Παραδοχές διείσδυσης - κάλυψης'!G111,0)</f>
        <v>0</v>
      </c>
      <c r="J142" s="164">
        <f t="shared" si="82"/>
        <v>0</v>
      </c>
      <c r="K142" s="191">
        <f>IFERROR('Παραδοχές διείσδυσης - κάλυψης'!I83/'Παραδοχές διείσδυσης - κάλυψης'!I111,0)</f>
        <v>0</v>
      </c>
      <c r="L142" s="164">
        <f t="shared" si="83"/>
        <v>0</v>
      </c>
      <c r="M142" s="192">
        <f t="shared" si="79"/>
        <v>0</v>
      </c>
      <c r="O142" s="191">
        <f>IFERROR('Παραδοχές διείσδυσης - κάλυψης'!J83/'Παραδοχές διείσδυσης - κάλυψης'!J111,0)</f>
        <v>0</v>
      </c>
      <c r="P142" s="164">
        <f t="shared" si="84"/>
        <v>0</v>
      </c>
      <c r="Q142" s="191">
        <f>IFERROR('Παραδοχές διείσδυσης - κάλυψης'!K83/'Παραδοχές διείσδυσης - κάλυψης'!K111,0)</f>
        <v>0</v>
      </c>
      <c r="R142" s="164">
        <f t="shared" si="85"/>
        <v>0</v>
      </c>
      <c r="S142" s="191">
        <f>IFERROR('Παραδοχές διείσδυσης - κάλυψης'!L83/'Παραδοχές διείσδυσης - κάλυψης'!L111,0)</f>
        <v>0</v>
      </c>
      <c r="T142" s="164">
        <f t="shared" si="86"/>
        <v>0</v>
      </c>
      <c r="U142" s="191">
        <f>IFERROR('Παραδοχές διείσδυσης - κάλυψης'!M83/'Παραδοχές διείσδυσης - κάλυψης'!M111,0)</f>
        <v>0</v>
      </c>
      <c r="V142" s="164">
        <f t="shared" si="87"/>
        <v>0</v>
      </c>
      <c r="W142" s="191">
        <f>IFERROR('Παραδοχές διείσδυσης - κάλυψης'!N83/'Παραδοχές διείσδυσης - κάλυψης'!N111,0)</f>
        <v>0</v>
      </c>
      <c r="X142" s="164">
        <f t="shared" si="88"/>
        <v>0</v>
      </c>
      <c r="Y142" s="192">
        <f t="shared" si="89"/>
        <v>0</v>
      </c>
    </row>
    <row r="143" spans="2:25" outlineLevel="1" x14ac:dyDescent="0.35">
      <c r="B143" s="237" t="s">
        <v>88</v>
      </c>
      <c r="C143" s="64" t="s">
        <v>221</v>
      </c>
      <c r="D143" s="190">
        <f>IFERROR('Παραδοχές διείσδυσης - κάλυψης'!D84/'Παραδοχές διείσδυσης - κάλυψης'!D112,0)</f>
        <v>0</v>
      </c>
      <c r="E143" s="191">
        <f>IFERROR('Παραδοχές διείσδυσης - κάλυψης'!E84/'Παραδοχές διείσδυσης - κάλυψης'!E112,0)</f>
        <v>0</v>
      </c>
      <c r="F143" s="164">
        <f t="shared" si="80"/>
        <v>0</v>
      </c>
      <c r="G143" s="191">
        <f>IFERROR('Παραδοχές διείσδυσης - κάλυψης'!F84/'Παραδοχές διείσδυσης - κάλυψης'!F112,0)</f>
        <v>0</v>
      </c>
      <c r="H143" s="164">
        <f t="shared" si="81"/>
        <v>0</v>
      </c>
      <c r="I143" s="191">
        <f>IFERROR('Παραδοχές διείσδυσης - κάλυψης'!G84/'Παραδοχές διείσδυσης - κάλυψης'!G112,0)</f>
        <v>0</v>
      </c>
      <c r="J143" s="164">
        <f t="shared" si="82"/>
        <v>0</v>
      </c>
      <c r="K143" s="191">
        <f>IFERROR('Παραδοχές διείσδυσης - κάλυψης'!I84/'Παραδοχές διείσδυσης - κάλυψης'!I112,0)</f>
        <v>0</v>
      </c>
      <c r="L143" s="164">
        <f t="shared" si="83"/>
        <v>0</v>
      </c>
      <c r="M143" s="192">
        <f t="shared" si="79"/>
        <v>0</v>
      </c>
      <c r="O143" s="191">
        <f>IFERROR('Παραδοχές διείσδυσης - κάλυψης'!J84/'Παραδοχές διείσδυσης - κάλυψης'!J112,0)</f>
        <v>0</v>
      </c>
      <c r="P143" s="164">
        <f t="shared" si="84"/>
        <v>0</v>
      </c>
      <c r="Q143" s="191">
        <f>IFERROR('Παραδοχές διείσδυσης - κάλυψης'!K84/'Παραδοχές διείσδυσης - κάλυψης'!K112,0)</f>
        <v>0</v>
      </c>
      <c r="R143" s="164">
        <f t="shared" si="85"/>
        <v>0</v>
      </c>
      <c r="S143" s="191">
        <f>IFERROR('Παραδοχές διείσδυσης - κάλυψης'!L84/'Παραδοχές διείσδυσης - κάλυψης'!L112,0)</f>
        <v>0</v>
      </c>
      <c r="T143" s="164">
        <f t="shared" si="86"/>
        <v>0</v>
      </c>
      <c r="U143" s="191">
        <f>IFERROR('Παραδοχές διείσδυσης - κάλυψης'!M84/'Παραδοχές διείσδυσης - κάλυψης'!M112,0)</f>
        <v>0</v>
      </c>
      <c r="V143" s="164">
        <f t="shared" si="87"/>
        <v>0</v>
      </c>
      <c r="W143" s="191">
        <f>IFERROR('Παραδοχές διείσδυσης - κάλυψης'!N84/'Παραδοχές διείσδυσης - κάλυψης'!N112,0)</f>
        <v>0</v>
      </c>
      <c r="X143" s="164">
        <f t="shared" si="88"/>
        <v>0</v>
      </c>
      <c r="Y143" s="192">
        <f t="shared" si="89"/>
        <v>0</v>
      </c>
    </row>
    <row r="144" spans="2:25" outlineLevel="1" x14ac:dyDescent="0.35">
      <c r="B144" s="236" t="s">
        <v>89</v>
      </c>
      <c r="C144" s="64" t="s">
        <v>221</v>
      </c>
      <c r="D144" s="190">
        <f>IFERROR('Παραδοχές διείσδυσης - κάλυψης'!D85/'Παραδοχές διείσδυσης - κάλυψης'!D113,0)</f>
        <v>0</v>
      </c>
      <c r="E144" s="191">
        <f>IFERROR('Παραδοχές διείσδυσης - κάλυψης'!E85/'Παραδοχές διείσδυσης - κάλυψης'!E113,0)</f>
        <v>0</v>
      </c>
      <c r="F144" s="164">
        <f t="shared" si="80"/>
        <v>0</v>
      </c>
      <c r="G144" s="191">
        <f>IFERROR('Παραδοχές διείσδυσης - κάλυψης'!F85/'Παραδοχές διείσδυσης - κάλυψης'!F113,0)</f>
        <v>0</v>
      </c>
      <c r="H144" s="164">
        <f t="shared" si="81"/>
        <v>0</v>
      </c>
      <c r="I144" s="191">
        <f>IFERROR('Παραδοχές διείσδυσης - κάλυψης'!G85/'Παραδοχές διείσδυσης - κάλυψης'!G113,0)</f>
        <v>0</v>
      </c>
      <c r="J144" s="164">
        <f t="shared" si="82"/>
        <v>0</v>
      </c>
      <c r="K144" s="191">
        <f>IFERROR('Παραδοχές διείσδυσης - κάλυψης'!I85/'Παραδοχές διείσδυσης - κάλυψης'!I113,0)</f>
        <v>0</v>
      </c>
      <c r="L144" s="164">
        <f t="shared" si="83"/>
        <v>0</v>
      </c>
      <c r="M144" s="192">
        <f t="shared" si="79"/>
        <v>0</v>
      </c>
      <c r="O144" s="191">
        <f>IFERROR('Παραδοχές διείσδυσης - κάλυψης'!J85/'Παραδοχές διείσδυσης - κάλυψης'!J113,0)</f>
        <v>0</v>
      </c>
      <c r="P144" s="164">
        <f t="shared" si="84"/>
        <v>0</v>
      </c>
      <c r="Q144" s="191">
        <f>IFERROR('Παραδοχές διείσδυσης - κάλυψης'!K85/'Παραδοχές διείσδυσης - κάλυψης'!K113,0)</f>
        <v>0</v>
      </c>
      <c r="R144" s="164">
        <f t="shared" si="85"/>
        <v>0</v>
      </c>
      <c r="S144" s="191">
        <f>IFERROR('Παραδοχές διείσδυσης - κάλυψης'!L85/'Παραδοχές διείσδυσης - κάλυψης'!L113,0)</f>
        <v>0</v>
      </c>
      <c r="T144" s="164">
        <f t="shared" si="86"/>
        <v>0</v>
      </c>
      <c r="U144" s="191">
        <f>IFERROR('Παραδοχές διείσδυσης - κάλυψης'!M85/'Παραδοχές διείσδυσης - κάλυψης'!M113,0)</f>
        <v>0</v>
      </c>
      <c r="V144" s="164">
        <f t="shared" si="87"/>
        <v>0</v>
      </c>
      <c r="W144" s="191">
        <f>IFERROR('Παραδοχές διείσδυσης - κάλυψης'!N85/'Παραδοχές διείσδυσης - κάλυψης'!N113,0)</f>
        <v>0</v>
      </c>
      <c r="X144" s="164">
        <f t="shared" si="88"/>
        <v>0</v>
      </c>
      <c r="Y144" s="192">
        <f t="shared" si="89"/>
        <v>0</v>
      </c>
    </row>
    <row r="145" spans="2:33" outlineLevel="1" x14ac:dyDescent="0.35">
      <c r="B145" s="237" t="s">
        <v>90</v>
      </c>
      <c r="C145" s="64" t="s">
        <v>221</v>
      </c>
      <c r="D145" s="190">
        <f>IFERROR('Παραδοχές διείσδυσης - κάλυψης'!D86/'Παραδοχές διείσδυσης - κάλυψης'!D114,0)</f>
        <v>0</v>
      </c>
      <c r="E145" s="191">
        <f>IFERROR('Παραδοχές διείσδυσης - κάλυψης'!E86/'Παραδοχές διείσδυσης - κάλυψης'!E114,0)</f>
        <v>0</v>
      </c>
      <c r="F145" s="164">
        <f t="shared" si="80"/>
        <v>0</v>
      </c>
      <c r="G145" s="191">
        <f>IFERROR('Παραδοχές διείσδυσης - κάλυψης'!F86/'Παραδοχές διείσδυσης - κάλυψης'!F114,0)</f>
        <v>0</v>
      </c>
      <c r="H145" s="164">
        <f t="shared" si="81"/>
        <v>0</v>
      </c>
      <c r="I145" s="191">
        <f>IFERROR('Παραδοχές διείσδυσης - κάλυψης'!G86/'Παραδοχές διείσδυσης - κάλυψης'!G114,0)</f>
        <v>0</v>
      </c>
      <c r="J145" s="164">
        <f t="shared" si="82"/>
        <v>0</v>
      </c>
      <c r="K145" s="191">
        <f>IFERROR('Παραδοχές διείσδυσης - κάλυψης'!I86/'Παραδοχές διείσδυσης - κάλυψης'!I114,0)</f>
        <v>0</v>
      </c>
      <c r="L145" s="164">
        <f t="shared" si="83"/>
        <v>0</v>
      </c>
      <c r="M145" s="192">
        <f t="shared" si="79"/>
        <v>0</v>
      </c>
      <c r="O145" s="191">
        <f>IFERROR('Παραδοχές διείσδυσης - κάλυψης'!J86/'Παραδοχές διείσδυσης - κάλυψης'!J114,0)</f>
        <v>0</v>
      </c>
      <c r="P145" s="164">
        <f t="shared" si="84"/>
        <v>0</v>
      </c>
      <c r="Q145" s="191">
        <f>IFERROR('Παραδοχές διείσδυσης - κάλυψης'!K86/'Παραδοχές διείσδυσης - κάλυψης'!K114,0)</f>
        <v>0</v>
      </c>
      <c r="R145" s="164">
        <f t="shared" si="85"/>
        <v>0</v>
      </c>
      <c r="S145" s="191">
        <f>IFERROR('Παραδοχές διείσδυσης - κάλυψης'!L86/'Παραδοχές διείσδυσης - κάλυψης'!L114,0)</f>
        <v>0</v>
      </c>
      <c r="T145" s="164">
        <f t="shared" si="86"/>
        <v>0</v>
      </c>
      <c r="U145" s="191">
        <f>IFERROR('Παραδοχές διείσδυσης - κάλυψης'!M86/'Παραδοχές διείσδυσης - κάλυψης'!M114,0)</f>
        <v>0</v>
      </c>
      <c r="V145" s="164">
        <f t="shared" si="87"/>
        <v>0</v>
      </c>
      <c r="W145" s="191">
        <f>IFERROR('Παραδοχές διείσδυσης - κάλυψης'!N86/'Παραδοχές διείσδυσης - κάλυψης'!N114,0)</f>
        <v>0</v>
      </c>
      <c r="X145" s="164">
        <f t="shared" si="88"/>
        <v>0</v>
      </c>
      <c r="Y145" s="192">
        <f t="shared" si="89"/>
        <v>0</v>
      </c>
    </row>
    <row r="146" spans="2:33" outlineLevel="1" x14ac:dyDescent="0.35">
      <c r="B146" s="236" t="s">
        <v>92</v>
      </c>
      <c r="C146" s="64" t="s">
        <v>221</v>
      </c>
      <c r="D146" s="190">
        <f>IFERROR('Παραδοχές διείσδυσης - κάλυψης'!D87/'Παραδοχές διείσδυσης - κάλυψης'!D115,0)</f>
        <v>0</v>
      </c>
      <c r="E146" s="191">
        <f>IFERROR('Παραδοχές διείσδυσης - κάλυψης'!E87/'Παραδοχές διείσδυσης - κάλυψης'!E115,0)</f>
        <v>0</v>
      </c>
      <c r="F146" s="164">
        <f t="shared" si="80"/>
        <v>0</v>
      </c>
      <c r="G146" s="191">
        <f>IFERROR('Παραδοχές διείσδυσης - κάλυψης'!F87/'Παραδοχές διείσδυσης - κάλυψης'!F115,0)</f>
        <v>0</v>
      </c>
      <c r="H146" s="164">
        <f t="shared" si="81"/>
        <v>0</v>
      </c>
      <c r="I146" s="191">
        <f>IFERROR('Παραδοχές διείσδυσης - κάλυψης'!G87/'Παραδοχές διείσδυσης - κάλυψης'!G115,0)</f>
        <v>0</v>
      </c>
      <c r="J146" s="164">
        <f t="shared" si="82"/>
        <v>0</v>
      </c>
      <c r="K146" s="191">
        <f>IFERROR('Παραδοχές διείσδυσης - κάλυψης'!I87/'Παραδοχές διείσδυσης - κάλυψης'!I115,0)</f>
        <v>0</v>
      </c>
      <c r="L146" s="164">
        <f t="shared" si="83"/>
        <v>0</v>
      </c>
      <c r="M146" s="192">
        <f t="shared" si="79"/>
        <v>0</v>
      </c>
      <c r="O146" s="191">
        <f>IFERROR('Παραδοχές διείσδυσης - κάλυψης'!J87/'Παραδοχές διείσδυσης - κάλυψης'!J115,0)</f>
        <v>0</v>
      </c>
      <c r="P146" s="164">
        <f t="shared" si="84"/>
        <v>0</v>
      </c>
      <c r="Q146" s="191">
        <f>IFERROR('Παραδοχές διείσδυσης - κάλυψης'!K87/'Παραδοχές διείσδυσης - κάλυψης'!K115,0)</f>
        <v>0</v>
      </c>
      <c r="R146" s="164">
        <f t="shared" si="85"/>
        <v>0</v>
      </c>
      <c r="S146" s="191">
        <f>IFERROR('Παραδοχές διείσδυσης - κάλυψης'!L87/'Παραδοχές διείσδυσης - κάλυψης'!L115,0)</f>
        <v>0</v>
      </c>
      <c r="T146" s="164">
        <f t="shared" si="86"/>
        <v>0</v>
      </c>
      <c r="U146" s="191">
        <f>IFERROR('Παραδοχές διείσδυσης - κάλυψης'!M87/'Παραδοχές διείσδυσης - κάλυψης'!M115,0)</f>
        <v>0</v>
      </c>
      <c r="V146" s="164">
        <f t="shared" si="87"/>
        <v>0</v>
      </c>
      <c r="W146" s="191">
        <f>IFERROR('Παραδοχές διείσδυσης - κάλυψης'!N87/'Παραδοχές διείσδυσης - κάλυψης'!N115,0)</f>
        <v>0</v>
      </c>
      <c r="X146" s="164">
        <f t="shared" si="88"/>
        <v>0</v>
      </c>
      <c r="Y146" s="192">
        <f t="shared" si="89"/>
        <v>0</v>
      </c>
    </row>
    <row r="147" spans="2:33" outlineLevel="1" x14ac:dyDescent="0.35">
      <c r="B147" s="237" t="s">
        <v>93</v>
      </c>
      <c r="C147" s="64" t="s">
        <v>221</v>
      </c>
      <c r="D147" s="190">
        <f>IFERROR('Παραδοχές διείσδυσης - κάλυψης'!D88/'Παραδοχές διείσδυσης - κάλυψης'!D116,0)</f>
        <v>0</v>
      </c>
      <c r="E147" s="191">
        <f>IFERROR('Παραδοχές διείσδυσης - κάλυψης'!E88/'Παραδοχές διείσδυσης - κάλυψης'!E116,0)</f>
        <v>0</v>
      </c>
      <c r="F147" s="164">
        <f t="shared" si="80"/>
        <v>0</v>
      </c>
      <c r="G147" s="191">
        <f>IFERROR('Παραδοχές διείσδυσης - κάλυψης'!F88/'Παραδοχές διείσδυσης - κάλυψης'!F116,0)</f>
        <v>0</v>
      </c>
      <c r="H147" s="164">
        <f t="shared" si="81"/>
        <v>0</v>
      </c>
      <c r="I147" s="191">
        <f>IFERROR('Παραδοχές διείσδυσης - κάλυψης'!G88/'Παραδοχές διείσδυσης - κάλυψης'!G116,0)</f>
        <v>0</v>
      </c>
      <c r="J147" s="164">
        <f t="shared" si="82"/>
        <v>0</v>
      </c>
      <c r="K147" s="191">
        <f>IFERROR('Παραδοχές διείσδυσης - κάλυψης'!I88/'Παραδοχές διείσδυσης - κάλυψης'!I116,0)</f>
        <v>0</v>
      </c>
      <c r="L147" s="164">
        <f t="shared" si="83"/>
        <v>0</v>
      </c>
      <c r="M147" s="192">
        <f t="shared" si="79"/>
        <v>0</v>
      </c>
      <c r="O147" s="191">
        <f>IFERROR('Παραδοχές διείσδυσης - κάλυψης'!J88/'Παραδοχές διείσδυσης - κάλυψης'!J116,0)</f>
        <v>0</v>
      </c>
      <c r="P147" s="164">
        <f t="shared" si="84"/>
        <v>0</v>
      </c>
      <c r="Q147" s="191">
        <f>IFERROR('Παραδοχές διείσδυσης - κάλυψης'!K88/'Παραδοχές διείσδυσης - κάλυψης'!K116,0)</f>
        <v>0</v>
      </c>
      <c r="R147" s="164">
        <f t="shared" si="85"/>
        <v>0</v>
      </c>
      <c r="S147" s="191">
        <f>IFERROR('Παραδοχές διείσδυσης - κάλυψης'!L88/'Παραδοχές διείσδυσης - κάλυψης'!L116,0)</f>
        <v>0</v>
      </c>
      <c r="T147" s="164">
        <f t="shared" si="86"/>
        <v>0</v>
      </c>
      <c r="U147" s="191">
        <f>IFERROR('Παραδοχές διείσδυσης - κάλυψης'!M88/'Παραδοχές διείσδυσης - κάλυψης'!M116,0)</f>
        <v>0</v>
      </c>
      <c r="V147" s="164">
        <f t="shared" si="87"/>
        <v>0</v>
      </c>
      <c r="W147" s="191">
        <f>IFERROR('Παραδοχές διείσδυσης - κάλυψης'!N88/'Παραδοχές διείσδυσης - κάλυψης'!N116,0)</f>
        <v>0</v>
      </c>
      <c r="X147" s="164">
        <f t="shared" si="88"/>
        <v>0</v>
      </c>
      <c r="Y147" s="192">
        <f t="shared" si="89"/>
        <v>0</v>
      </c>
    </row>
    <row r="148" spans="2:33" outlineLevel="1" x14ac:dyDescent="0.35">
      <c r="B148" s="237" t="s">
        <v>94</v>
      </c>
      <c r="C148" s="64" t="s">
        <v>221</v>
      </c>
      <c r="D148" s="190">
        <f>IFERROR('Παραδοχές διείσδυσης - κάλυψης'!D89/'Παραδοχές διείσδυσης - κάλυψης'!D117,0)</f>
        <v>0</v>
      </c>
      <c r="E148" s="191">
        <f>IFERROR('Παραδοχές διείσδυσης - κάλυψης'!E89/'Παραδοχές διείσδυσης - κάλυψης'!E117,0)</f>
        <v>0</v>
      </c>
      <c r="F148" s="164">
        <f t="shared" si="80"/>
        <v>0</v>
      </c>
      <c r="G148" s="191">
        <f>IFERROR('Παραδοχές διείσδυσης - κάλυψης'!F89/'Παραδοχές διείσδυσης - κάλυψης'!F117,0)</f>
        <v>0</v>
      </c>
      <c r="H148" s="164">
        <f t="shared" si="81"/>
        <v>0</v>
      </c>
      <c r="I148" s="191">
        <f>IFERROR('Παραδοχές διείσδυσης - κάλυψης'!G89/'Παραδοχές διείσδυσης - κάλυψης'!G117,0)</f>
        <v>0</v>
      </c>
      <c r="J148" s="164">
        <f t="shared" si="82"/>
        <v>0</v>
      </c>
      <c r="K148" s="191">
        <f>IFERROR('Παραδοχές διείσδυσης - κάλυψης'!I89/'Παραδοχές διείσδυσης - κάλυψης'!I117,0)</f>
        <v>0</v>
      </c>
      <c r="L148" s="164">
        <f t="shared" si="83"/>
        <v>0</v>
      </c>
      <c r="M148" s="192">
        <f t="shared" si="79"/>
        <v>0</v>
      </c>
      <c r="O148" s="191">
        <f>IFERROR('Παραδοχές διείσδυσης - κάλυψης'!J89/'Παραδοχές διείσδυσης - κάλυψης'!J117,0)</f>
        <v>0</v>
      </c>
      <c r="P148" s="164">
        <f t="shared" si="84"/>
        <v>0</v>
      </c>
      <c r="Q148" s="191">
        <f>IFERROR('Παραδοχές διείσδυσης - κάλυψης'!K89/'Παραδοχές διείσδυσης - κάλυψης'!K117,0)</f>
        <v>0</v>
      </c>
      <c r="R148" s="164">
        <f t="shared" si="85"/>
        <v>0</v>
      </c>
      <c r="S148" s="191">
        <f>IFERROR('Παραδοχές διείσδυσης - κάλυψης'!L89/'Παραδοχές διείσδυσης - κάλυψης'!L117,0)</f>
        <v>0</v>
      </c>
      <c r="T148" s="164">
        <f t="shared" si="86"/>
        <v>0</v>
      </c>
      <c r="U148" s="191">
        <f>IFERROR('Παραδοχές διείσδυσης - κάλυψης'!M89/'Παραδοχές διείσδυσης - κάλυψης'!M117,0)</f>
        <v>0</v>
      </c>
      <c r="V148" s="164">
        <f t="shared" si="87"/>
        <v>0</v>
      </c>
      <c r="W148" s="191">
        <f>IFERROR('Παραδοχές διείσδυσης - κάλυψης'!N89/'Παραδοχές διείσδυσης - κάλυψης'!N117,0)</f>
        <v>0</v>
      </c>
      <c r="X148" s="164">
        <f t="shared" si="88"/>
        <v>0</v>
      </c>
      <c r="Y148" s="192">
        <f t="shared" si="89"/>
        <v>0</v>
      </c>
    </row>
    <row r="149" spans="2:33" outlineLevel="1" x14ac:dyDescent="0.35">
      <c r="B149" s="237" t="s">
        <v>95</v>
      </c>
      <c r="C149" s="64" t="s">
        <v>221</v>
      </c>
      <c r="D149" s="190">
        <f>IFERROR('Παραδοχές διείσδυσης - κάλυψης'!D90/'Παραδοχές διείσδυσης - κάλυψης'!D118,0)</f>
        <v>0</v>
      </c>
      <c r="E149" s="191">
        <f>IFERROR('Παραδοχές διείσδυσης - κάλυψης'!E90/'Παραδοχές διείσδυσης - κάλυψης'!E118,0)</f>
        <v>0</v>
      </c>
      <c r="F149" s="164">
        <f t="shared" si="80"/>
        <v>0</v>
      </c>
      <c r="G149" s="191">
        <f>IFERROR('Παραδοχές διείσδυσης - κάλυψης'!F90/'Παραδοχές διείσδυσης - κάλυψης'!F118,0)</f>
        <v>0</v>
      </c>
      <c r="H149" s="164">
        <f t="shared" si="81"/>
        <v>0</v>
      </c>
      <c r="I149" s="191">
        <f>IFERROR('Παραδοχές διείσδυσης - κάλυψης'!G90/'Παραδοχές διείσδυσης - κάλυψης'!G118,0)</f>
        <v>0</v>
      </c>
      <c r="J149" s="164">
        <f t="shared" si="82"/>
        <v>0</v>
      </c>
      <c r="K149" s="191">
        <f>IFERROR('Παραδοχές διείσδυσης - κάλυψης'!I90/'Παραδοχές διείσδυσης - κάλυψης'!I118,0)</f>
        <v>0</v>
      </c>
      <c r="L149" s="164">
        <f t="shared" si="83"/>
        <v>0</v>
      </c>
      <c r="M149" s="192">
        <f t="shared" si="79"/>
        <v>0</v>
      </c>
      <c r="O149" s="191">
        <f>IFERROR('Παραδοχές διείσδυσης - κάλυψης'!J90/'Παραδοχές διείσδυσης - κάλυψης'!J118,0)</f>
        <v>0</v>
      </c>
      <c r="P149" s="164">
        <f t="shared" si="84"/>
        <v>0</v>
      </c>
      <c r="Q149" s="191">
        <f>IFERROR('Παραδοχές διείσδυσης - κάλυψης'!K90/'Παραδοχές διείσδυσης - κάλυψης'!K118,0)</f>
        <v>0</v>
      </c>
      <c r="R149" s="164">
        <f t="shared" si="85"/>
        <v>0</v>
      </c>
      <c r="S149" s="191">
        <f>IFERROR('Παραδοχές διείσδυσης - κάλυψης'!L90/'Παραδοχές διείσδυσης - κάλυψης'!L118,0)</f>
        <v>0</v>
      </c>
      <c r="T149" s="164">
        <f t="shared" si="86"/>
        <v>0</v>
      </c>
      <c r="U149" s="191">
        <f>IFERROR('Παραδοχές διείσδυσης - κάλυψης'!M90/'Παραδοχές διείσδυσης - κάλυψης'!M118,0)</f>
        <v>0</v>
      </c>
      <c r="V149" s="164">
        <f t="shared" si="87"/>
        <v>0</v>
      </c>
      <c r="W149" s="191">
        <f>IFERROR('Παραδοχές διείσδυσης - κάλυψης'!N90/'Παραδοχές διείσδυσης - κάλυψης'!N118,0)</f>
        <v>0</v>
      </c>
      <c r="X149" s="164">
        <f t="shared" si="88"/>
        <v>0</v>
      </c>
      <c r="Y149" s="192">
        <f t="shared" si="89"/>
        <v>0</v>
      </c>
    </row>
    <row r="150" spans="2:33" outlineLevel="1" x14ac:dyDescent="0.35">
      <c r="B150" s="237" t="s">
        <v>96</v>
      </c>
      <c r="C150" s="64" t="s">
        <v>221</v>
      </c>
      <c r="D150" s="190">
        <f>IFERROR('Παραδοχές διείσδυσης - κάλυψης'!D91/'Παραδοχές διείσδυσης - κάλυψης'!D119,0)</f>
        <v>0</v>
      </c>
      <c r="E150" s="191">
        <f>IFERROR('Παραδοχές διείσδυσης - κάλυψης'!E91/'Παραδοχές διείσδυσης - κάλυψης'!E119,0)</f>
        <v>0</v>
      </c>
      <c r="F150" s="164">
        <f t="shared" si="80"/>
        <v>0</v>
      </c>
      <c r="G150" s="191">
        <f>IFERROR('Παραδοχές διείσδυσης - κάλυψης'!F91/'Παραδοχές διείσδυσης - κάλυψης'!F119,0)</f>
        <v>0</v>
      </c>
      <c r="H150" s="164">
        <f t="shared" si="81"/>
        <v>0</v>
      </c>
      <c r="I150" s="191">
        <f>IFERROR('Παραδοχές διείσδυσης - κάλυψης'!G91/'Παραδοχές διείσδυσης - κάλυψης'!G119,0)</f>
        <v>0</v>
      </c>
      <c r="J150" s="164">
        <f t="shared" si="82"/>
        <v>0</v>
      </c>
      <c r="K150" s="191">
        <f>IFERROR('Παραδοχές διείσδυσης - κάλυψης'!I91/'Παραδοχές διείσδυσης - κάλυψης'!I119,0)</f>
        <v>0</v>
      </c>
      <c r="L150" s="164">
        <f t="shared" si="83"/>
        <v>0</v>
      </c>
      <c r="M150" s="192">
        <f t="shared" si="79"/>
        <v>0</v>
      </c>
      <c r="O150" s="191">
        <f>IFERROR('Παραδοχές διείσδυσης - κάλυψης'!J91/'Παραδοχές διείσδυσης - κάλυψης'!J119,0)</f>
        <v>0</v>
      </c>
      <c r="P150" s="164">
        <f t="shared" si="84"/>
        <v>0</v>
      </c>
      <c r="Q150" s="191">
        <f>IFERROR('Παραδοχές διείσδυσης - κάλυψης'!K91/'Παραδοχές διείσδυσης - κάλυψης'!K119,0)</f>
        <v>0</v>
      </c>
      <c r="R150" s="164">
        <f t="shared" si="85"/>
        <v>0</v>
      </c>
      <c r="S150" s="191">
        <f>IFERROR('Παραδοχές διείσδυσης - κάλυψης'!L91/'Παραδοχές διείσδυσης - κάλυψης'!L119,0)</f>
        <v>0</v>
      </c>
      <c r="T150" s="164">
        <f t="shared" si="86"/>
        <v>0</v>
      </c>
      <c r="U150" s="191">
        <f>IFERROR('Παραδοχές διείσδυσης - κάλυψης'!M91/'Παραδοχές διείσδυσης - κάλυψης'!M119,0)</f>
        <v>0</v>
      </c>
      <c r="V150" s="164">
        <f t="shared" si="87"/>
        <v>0</v>
      </c>
      <c r="W150" s="191">
        <f>IFERROR('Παραδοχές διείσδυσης - κάλυψης'!N91/'Παραδοχές διείσδυσης - κάλυψης'!N119,0)</f>
        <v>0</v>
      </c>
      <c r="X150" s="164">
        <f t="shared" si="88"/>
        <v>0</v>
      </c>
      <c r="Y150" s="192">
        <f t="shared" si="89"/>
        <v>0</v>
      </c>
    </row>
    <row r="151" spans="2:33" outlineLevel="1" x14ac:dyDescent="0.35">
      <c r="B151" s="236" t="s">
        <v>97</v>
      </c>
      <c r="C151" s="64" t="s">
        <v>221</v>
      </c>
      <c r="D151" s="190">
        <f>IFERROR('Παραδοχές διείσδυσης - κάλυψης'!D92/'Παραδοχές διείσδυσης - κάλυψης'!D120,0)</f>
        <v>0</v>
      </c>
      <c r="E151" s="191">
        <f>IFERROR('Παραδοχές διείσδυσης - κάλυψης'!E92/'Παραδοχές διείσδυσης - κάλυψης'!E120,0)</f>
        <v>0</v>
      </c>
      <c r="F151" s="164">
        <f t="shared" si="80"/>
        <v>0</v>
      </c>
      <c r="G151" s="191">
        <f>IFERROR('Παραδοχές διείσδυσης - κάλυψης'!F92/'Παραδοχές διείσδυσης - κάλυψης'!F120,0)</f>
        <v>0</v>
      </c>
      <c r="H151" s="164">
        <f t="shared" si="81"/>
        <v>0</v>
      </c>
      <c r="I151" s="191">
        <f>IFERROR('Παραδοχές διείσδυσης - κάλυψης'!G92/'Παραδοχές διείσδυσης - κάλυψης'!G120,0)</f>
        <v>0</v>
      </c>
      <c r="J151" s="164">
        <f t="shared" si="82"/>
        <v>0</v>
      </c>
      <c r="K151" s="191">
        <f>IFERROR('Παραδοχές διείσδυσης - κάλυψης'!I92/'Παραδοχές διείσδυσης - κάλυψης'!I120,0)</f>
        <v>0</v>
      </c>
      <c r="L151" s="164">
        <f t="shared" si="83"/>
        <v>0</v>
      </c>
      <c r="M151" s="192">
        <f t="shared" si="79"/>
        <v>0</v>
      </c>
      <c r="O151" s="191">
        <f>IFERROR('Παραδοχές διείσδυσης - κάλυψης'!J92/'Παραδοχές διείσδυσης - κάλυψης'!J120,0)</f>
        <v>0</v>
      </c>
      <c r="P151" s="164">
        <f t="shared" si="84"/>
        <v>0</v>
      </c>
      <c r="Q151" s="191">
        <f>IFERROR('Παραδοχές διείσδυσης - κάλυψης'!K92/'Παραδοχές διείσδυσης - κάλυψης'!K120,0)</f>
        <v>0</v>
      </c>
      <c r="R151" s="164">
        <f t="shared" si="85"/>
        <v>0</v>
      </c>
      <c r="S151" s="191">
        <f>IFERROR('Παραδοχές διείσδυσης - κάλυψης'!L92/'Παραδοχές διείσδυσης - κάλυψης'!L120,0)</f>
        <v>0</v>
      </c>
      <c r="T151" s="164">
        <f t="shared" si="86"/>
        <v>0</v>
      </c>
      <c r="U151" s="191">
        <f>IFERROR('Παραδοχές διείσδυσης - κάλυψης'!M92/'Παραδοχές διείσδυσης - κάλυψης'!M120,0)</f>
        <v>0</v>
      </c>
      <c r="V151" s="164">
        <f t="shared" si="87"/>
        <v>0</v>
      </c>
      <c r="W151" s="191">
        <f>IFERROR('Παραδοχές διείσδυσης - κάλυψης'!N92/'Παραδοχές διείσδυσης - κάλυψης'!N120,0)</f>
        <v>0</v>
      </c>
      <c r="X151" s="164">
        <f t="shared" si="88"/>
        <v>0</v>
      </c>
      <c r="Y151" s="192">
        <f t="shared" si="89"/>
        <v>0</v>
      </c>
    </row>
    <row r="152" spans="2:33" outlineLevel="1" x14ac:dyDescent="0.35">
      <c r="B152" s="237" t="s">
        <v>98</v>
      </c>
      <c r="C152" s="64" t="s">
        <v>221</v>
      </c>
      <c r="D152" s="190">
        <f>IFERROR('Παραδοχές διείσδυσης - κάλυψης'!D93/'Παραδοχές διείσδυσης - κάλυψης'!D121,0)</f>
        <v>0</v>
      </c>
      <c r="E152" s="191">
        <f>IFERROR('Παραδοχές διείσδυσης - κάλυψης'!E93/'Παραδοχές διείσδυσης - κάλυψης'!E121,0)</f>
        <v>0</v>
      </c>
      <c r="F152" s="164">
        <f t="shared" si="80"/>
        <v>0</v>
      </c>
      <c r="G152" s="191">
        <f>IFERROR('Παραδοχές διείσδυσης - κάλυψης'!F93/'Παραδοχές διείσδυσης - κάλυψης'!F121,0)</f>
        <v>0</v>
      </c>
      <c r="H152" s="164">
        <f t="shared" si="81"/>
        <v>0</v>
      </c>
      <c r="I152" s="191">
        <f>IFERROR('Παραδοχές διείσδυσης - κάλυψης'!G93/'Παραδοχές διείσδυσης - κάλυψης'!G121,0)</f>
        <v>0</v>
      </c>
      <c r="J152" s="164">
        <f t="shared" si="82"/>
        <v>0</v>
      </c>
      <c r="K152" s="191">
        <f>IFERROR('Παραδοχές διείσδυσης - κάλυψης'!I93/'Παραδοχές διείσδυσης - κάλυψης'!I121,0)</f>
        <v>0</v>
      </c>
      <c r="L152" s="164">
        <f t="shared" si="83"/>
        <v>0</v>
      </c>
      <c r="M152" s="192">
        <f t="shared" si="79"/>
        <v>0</v>
      </c>
      <c r="O152" s="191">
        <f>IFERROR('Παραδοχές διείσδυσης - κάλυψης'!J93/'Παραδοχές διείσδυσης - κάλυψης'!J121,0)</f>
        <v>0.42857142857142855</v>
      </c>
      <c r="P152" s="164">
        <f t="shared" si="84"/>
        <v>0</v>
      </c>
      <c r="Q152" s="191">
        <f>IFERROR('Παραδοχές διείσδυσης - κάλυψης'!K93/'Παραδοχές διείσδυσης - κάλυψης'!K121,0)</f>
        <v>0.42857142857142855</v>
      </c>
      <c r="R152" s="164">
        <f t="shared" si="85"/>
        <v>0</v>
      </c>
      <c r="S152" s="191">
        <f>IFERROR('Παραδοχές διείσδυσης - κάλυψης'!L93/'Παραδοχές διείσδυσης - κάλυψης'!L121,0)</f>
        <v>0.42857142857142855</v>
      </c>
      <c r="T152" s="164">
        <f t="shared" si="86"/>
        <v>0</v>
      </c>
      <c r="U152" s="191">
        <f>IFERROR('Παραδοχές διείσδυσης - κάλυψης'!M93/'Παραδοχές διείσδυσης - κάλυψης'!M121,0)</f>
        <v>0.42857142857142855</v>
      </c>
      <c r="V152" s="164">
        <f t="shared" si="87"/>
        <v>0</v>
      </c>
      <c r="W152" s="191">
        <f>IFERROR('Παραδοχές διείσδυσης - κάλυψης'!N93/'Παραδοχές διείσδυσης - κάλυψης'!N121,0)</f>
        <v>0.42857142857142855</v>
      </c>
      <c r="X152" s="164">
        <f t="shared" si="88"/>
        <v>0</v>
      </c>
      <c r="Y152" s="192">
        <f t="shared" si="89"/>
        <v>0</v>
      </c>
    </row>
    <row r="153" spans="2:33" ht="15" customHeight="1" outlineLevel="1" x14ac:dyDescent="0.35">
      <c r="B153" s="50" t="s">
        <v>138</v>
      </c>
      <c r="C153" s="47" t="s">
        <v>221</v>
      </c>
      <c r="D153" s="190">
        <f>IFERROR('Παραδοχές διείσδυσης - κάλυψης'!D94/'Παραδοχές διείσδυσης - κάλυψης'!D122,0)</f>
        <v>0</v>
      </c>
      <c r="E153" s="191">
        <f>IFERROR('Παραδοχές διείσδυσης - κάλυψης'!E94/'Παραδοχές διείσδυσης - κάλυψης'!E122,0)</f>
        <v>0</v>
      </c>
      <c r="F153" s="164">
        <f t="shared" ref="F153" si="90">IFERROR((E153-D153)/D153,0)</f>
        <v>0</v>
      </c>
      <c r="G153" s="191">
        <f>IFERROR('Παραδοχές διείσδυσης - κάλυψης'!F94/'Παραδοχές διείσδυσης - κάλυψης'!F122,0)</f>
        <v>0</v>
      </c>
      <c r="H153" s="164">
        <f t="shared" ref="H153" si="91">IFERROR((G153-E153)/E153,0)</f>
        <v>0</v>
      </c>
      <c r="I153" s="191">
        <f>IFERROR('Παραδοχές διείσδυσης - κάλυψης'!G94/'Παραδοχές διείσδυσης - κάλυψης'!G122,0)</f>
        <v>0</v>
      </c>
      <c r="J153" s="164">
        <f t="shared" ref="J153" si="92">IFERROR((I153-G153)/G153,0)</f>
        <v>0</v>
      </c>
      <c r="K153" s="191">
        <f>IFERROR('Παραδοχές διείσδυσης - κάλυψης'!I94/'Παραδοχές διείσδυσης - κάλυψης'!I122,0)</f>
        <v>0</v>
      </c>
      <c r="L153" s="164">
        <f t="shared" ref="L153" si="93">IFERROR((K153-I153)/I153,0)</f>
        <v>0</v>
      </c>
      <c r="M153" s="192">
        <f>IFERROR((K153/D153)^(1/4)-1,0)</f>
        <v>0</v>
      </c>
      <c r="O153" s="191">
        <f>IFERROR('Παραδοχές διείσδυσης - κάλυψης'!J94/'Παραδοχές διείσδυσης - κάλυψης'!J122,0)</f>
        <v>0.38607594936708861</v>
      </c>
      <c r="P153" s="164">
        <f t="shared" ref="P153" si="94">IFERROR((O153-K153)/K153,0)</f>
        <v>0</v>
      </c>
      <c r="Q153" s="191">
        <f>IFERROR('Παραδοχές διείσδυσης - κάλυψης'!K94/'Παραδοχές διείσδυσης - κάλυψης'!K122,0)</f>
        <v>0.38607594936708861</v>
      </c>
      <c r="R153" s="164">
        <f t="shared" ref="R153" si="95">IFERROR((Q153-O153)/O153,0)</f>
        <v>0</v>
      </c>
      <c r="S153" s="191">
        <f>IFERROR('Παραδοχές διείσδυσης - κάλυψης'!L94/'Παραδοχές διείσδυσης - κάλυψης'!L122,0)</f>
        <v>0.38607594936708861</v>
      </c>
      <c r="T153" s="164">
        <f t="shared" ref="T153" si="96">IFERROR((S153-Q153)/Q153,0)</f>
        <v>0</v>
      </c>
      <c r="U153" s="191">
        <f>IFERROR('Παραδοχές διείσδυσης - κάλυψης'!M94/'Παραδοχές διείσδυσης - κάλυψης'!M122,0)</f>
        <v>0.38607594936708861</v>
      </c>
      <c r="V153" s="164">
        <f t="shared" ref="V153" si="97">IFERROR((U153-S153)/S153,0)</f>
        <v>0</v>
      </c>
      <c r="W153" s="191">
        <f>IFERROR('Παραδοχές διείσδυσης - κάλυψης'!N94/'Παραδοχές διείσδυσης - κάλυψης'!N122,0)</f>
        <v>0.38607594936708861</v>
      </c>
      <c r="X153" s="164">
        <f t="shared" ref="X153" si="98">IFERROR((W153-U153)/U153,0)</f>
        <v>0</v>
      </c>
      <c r="Y153" s="192">
        <f t="shared" ref="Y153" si="99">IFERROR((W153/O153)^(1/4)-1,0)</f>
        <v>0</v>
      </c>
    </row>
    <row r="155" spans="2:33" ht="15.5" x14ac:dyDescent="0.35">
      <c r="B155" s="296" t="s">
        <v>224</v>
      </c>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row>
    <row r="156" spans="2:33" ht="5.5" customHeight="1" outlineLevel="1" x14ac:dyDescent="0.3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2:33" ht="14.25" customHeight="1" outlineLevel="1" x14ac:dyDescent="0.35">
      <c r="B157" s="322"/>
      <c r="C157" s="325" t="s">
        <v>105</v>
      </c>
      <c r="D157" s="312" t="s">
        <v>131</v>
      </c>
      <c r="E157" s="314"/>
      <c r="F157" s="314"/>
      <c r="G157" s="314"/>
      <c r="H157" s="314"/>
      <c r="I157" s="314"/>
      <c r="J157" s="314"/>
      <c r="K157" s="314"/>
      <c r="L157" s="313"/>
      <c r="M157" s="369" t="str">
        <f>"Ετήσιος ρυθμός ανάπτυξης (CAGR) "&amp;($C$3-5)&amp;" - "&amp;(($C$3-1))</f>
        <v>Ετήσιος ρυθμός ανάπτυξης (CAGR) 2019 - 2023</v>
      </c>
      <c r="N157" s="104"/>
      <c r="O157" s="366" t="s">
        <v>132</v>
      </c>
      <c r="P157" s="367"/>
      <c r="Q157" s="367"/>
      <c r="R157" s="367"/>
      <c r="S157" s="367"/>
      <c r="T157" s="367"/>
      <c r="U157" s="367"/>
      <c r="V157" s="367"/>
      <c r="W157" s="367"/>
      <c r="X157" s="368"/>
      <c r="Y157" s="369" t="str">
        <f>"Ετήσιος ρυθμός ανάπτυξης (CAGR) "&amp;$C$3&amp;" - "&amp;$E$3</f>
        <v>Ετήσιος ρυθμός ανάπτυξης (CAGR) 2024 - 2028</v>
      </c>
    </row>
    <row r="158" spans="2:33" ht="15.75" customHeight="1" outlineLevel="1" x14ac:dyDescent="0.35">
      <c r="B158" s="323"/>
      <c r="C158" s="326"/>
      <c r="D158" s="68">
        <f>$C$3-5</f>
        <v>2019</v>
      </c>
      <c r="E158" s="312">
        <f>$C$3-4</f>
        <v>2020</v>
      </c>
      <c r="F158" s="313"/>
      <c r="G158" s="312">
        <f>$C$3-3</f>
        <v>2021</v>
      </c>
      <c r="H158" s="313"/>
      <c r="I158" s="312">
        <f>$C$3+-2</f>
        <v>2022</v>
      </c>
      <c r="J158" s="313"/>
      <c r="K158" s="312">
        <f>$C$3-1</f>
        <v>2023</v>
      </c>
      <c r="L158" s="313"/>
      <c r="M158" s="370"/>
      <c r="N158" s="104"/>
      <c r="O158" s="312">
        <f>$C$3</f>
        <v>2024</v>
      </c>
      <c r="P158" s="313"/>
      <c r="Q158" s="312">
        <f>$C$3+1</f>
        <v>2025</v>
      </c>
      <c r="R158" s="313"/>
      <c r="S158" s="312">
        <f>$C$3+2</f>
        <v>2026</v>
      </c>
      <c r="T158" s="313"/>
      <c r="U158" s="312">
        <f>$C$3+3</f>
        <v>2027</v>
      </c>
      <c r="V158" s="313"/>
      <c r="W158" s="312">
        <f>$C$3+4</f>
        <v>2028</v>
      </c>
      <c r="X158" s="313"/>
      <c r="Y158" s="370"/>
    </row>
    <row r="159" spans="2:33" outlineLevel="1" x14ac:dyDescent="0.35">
      <c r="B159" s="324"/>
      <c r="C159" s="327"/>
      <c r="D159" s="83" t="s">
        <v>220</v>
      </c>
      <c r="E159" s="137" t="s">
        <v>220</v>
      </c>
      <c r="F159" s="67" t="s">
        <v>135</v>
      </c>
      <c r="G159" s="68" t="s">
        <v>220</v>
      </c>
      <c r="H159" s="67" t="s">
        <v>135</v>
      </c>
      <c r="I159" s="67" t="s">
        <v>220</v>
      </c>
      <c r="J159" s="67" t="s">
        <v>135</v>
      </c>
      <c r="K159" s="68" t="s">
        <v>220</v>
      </c>
      <c r="L159" s="67" t="s">
        <v>135</v>
      </c>
      <c r="M159" s="371"/>
      <c r="N159" s="55"/>
      <c r="O159" s="193" t="s">
        <v>220</v>
      </c>
      <c r="P159" s="194" t="s">
        <v>135</v>
      </c>
      <c r="Q159" s="193" t="s">
        <v>220</v>
      </c>
      <c r="R159" s="194" t="s">
        <v>135</v>
      </c>
      <c r="S159" s="193" t="s">
        <v>220</v>
      </c>
      <c r="T159" s="194" t="s">
        <v>135</v>
      </c>
      <c r="U159" s="193" t="s">
        <v>220</v>
      </c>
      <c r="V159" s="194" t="s">
        <v>135</v>
      </c>
      <c r="W159" s="193" t="s">
        <v>220</v>
      </c>
      <c r="X159" s="194" t="s">
        <v>135</v>
      </c>
      <c r="Y159" s="371"/>
    </row>
    <row r="160" spans="2:33" outlineLevel="1" x14ac:dyDescent="0.35">
      <c r="B160" s="236" t="s">
        <v>75</v>
      </c>
      <c r="C160" s="64" t="s">
        <v>225</v>
      </c>
      <c r="D160" s="184">
        <f>IFERROR('Διανεμόμενες ποσότητες αερίου'!D15/'Ανάπτυξη δικτύου'!E44,0)</f>
        <v>0</v>
      </c>
      <c r="E160" s="174">
        <f>IFERROR('Διανεμόμενες ποσότητες αερίου'!E15/'Ανάπτυξη δικτύου'!G44,0)</f>
        <v>0</v>
      </c>
      <c r="F160" s="164">
        <f>IFERROR((E160-D160)/D160,0)</f>
        <v>0</v>
      </c>
      <c r="G160" s="160">
        <f>IFERROR('Διανεμόμενες ποσότητες αερίου'!G15/'Ανάπτυξη δικτύου'!J44,0)</f>
        <v>0</v>
      </c>
      <c r="H160" s="164">
        <f>IFERROR((G160-E160)/E160,0)</f>
        <v>0</v>
      </c>
      <c r="I160" s="171">
        <f>IFERROR('Διανεμόμενες ποσότητες αερίου'!I15/'Ανάπτυξη δικτύου'!M44,0)</f>
        <v>0</v>
      </c>
      <c r="J160" s="164">
        <f>IFERROR((I160-G160)/G160,0)</f>
        <v>0</v>
      </c>
      <c r="K160" s="160">
        <f>IFERROR('Διανεμόμενες ποσότητες αερίου'!K15/'Ανάπτυξη δικτύου'!P44,0)</f>
        <v>0</v>
      </c>
      <c r="L160" s="164">
        <f>IFERROR((K160-I160)/I160,0)</f>
        <v>0</v>
      </c>
      <c r="M160" s="192">
        <f t="shared" ref="M160:M181" si="100">IFERROR((K160/D160)^(1/4)-1,0)</f>
        <v>0</v>
      </c>
      <c r="O160" s="161">
        <f>IFERROR('Διανεμόμενες ποσότητες αερίου'!R15/'Ανάπτυξη δικτύου'!V44,0)</f>
        <v>0</v>
      </c>
      <c r="P160" s="164">
        <f>IFERROR((O160-K160)/K160,0)</f>
        <v>0</v>
      </c>
      <c r="Q160" s="160">
        <f>IFERROR('Διανεμόμενες ποσότητες αερίου'!X15/'Ανάπτυξη δικτύου'!Y44,0)</f>
        <v>0</v>
      </c>
      <c r="R160" s="164">
        <f>IFERROR((Q160-O160)/O160,0)</f>
        <v>0</v>
      </c>
      <c r="S160" s="160">
        <f>IFERROR('Διανεμόμενες ποσότητες αερίου'!AD15/'Ανάπτυξη δικτύου'!AB44,0)</f>
        <v>0</v>
      </c>
      <c r="T160" s="164">
        <f>IFERROR((S160-Q160)/Q160,0)</f>
        <v>0</v>
      </c>
      <c r="U160" s="160">
        <f>IFERROR('Διανεμόμενες ποσότητες αερίου'!AJ15/'Ανάπτυξη δικτύου'!AE44,0)</f>
        <v>0</v>
      </c>
      <c r="V160" s="164">
        <f>IFERROR((U160-S160)/S160,0)</f>
        <v>0</v>
      </c>
      <c r="W160" s="160">
        <f>IFERROR('Διανεμόμενες ποσότητες αερίου'!AP15/'Ανάπτυξη δικτύου'!AH44,0)</f>
        <v>0</v>
      </c>
      <c r="X160" s="164">
        <f>IFERROR((W160-U160)/U160,0)</f>
        <v>0</v>
      </c>
      <c r="Y160" s="192">
        <f>IFERROR((W160/O160)^(1/4)-1,0)</f>
        <v>0</v>
      </c>
    </row>
    <row r="161" spans="2:25" outlineLevel="1" x14ac:dyDescent="0.35">
      <c r="B161" s="237" t="s">
        <v>76</v>
      </c>
      <c r="C161" s="64" t="s">
        <v>225</v>
      </c>
      <c r="D161" s="184">
        <f>IFERROR('Διανεμόμενες ποσότητες αερίου'!D16/'Ανάπτυξη δικτύου'!E45,0)</f>
        <v>0</v>
      </c>
      <c r="E161" s="174">
        <f>IFERROR('Διανεμόμενες ποσότητες αερίου'!E16/'Ανάπτυξη δικτύου'!G45,0)</f>
        <v>0</v>
      </c>
      <c r="F161" s="164">
        <f t="shared" ref="F161:F181" si="101">IFERROR((E161-D161)/D161,0)</f>
        <v>0</v>
      </c>
      <c r="G161" s="160">
        <f>IFERROR('Διανεμόμενες ποσότητες αερίου'!G16/'Ανάπτυξη δικτύου'!J45,0)</f>
        <v>0</v>
      </c>
      <c r="H161" s="164">
        <f t="shared" ref="H161:H181" si="102">IFERROR((G161-E161)/E161,0)</f>
        <v>0</v>
      </c>
      <c r="I161" s="171">
        <f>IFERROR('Διανεμόμενες ποσότητες αερίου'!I16/'Ανάπτυξη δικτύου'!M45,0)</f>
        <v>0</v>
      </c>
      <c r="J161" s="164">
        <f t="shared" ref="J161:J181" si="103">IFERROR((I161-G161)/G161,0)</f>
        <v>0</v>
      </c>
      <c r="K161" s="160">
        <f>IFERROR('Διανεμόμενες ποσότητες αερίου'!K16/'Ανάπτυξη δικτύου'!P45,0)</f>
        <v>0</v>
      </c>
      <c r="L161" s="164">
        <f t="shared" ref="L161:L181" si="104">IFERROR((K161-I161)/I161,0)</f>
        <v>0</v>
      </c>
      <c r="M161" s="192">
        <f t="shared" si="100"/>
        <v>0</v>
      </c>
      <c r="O161" s="161">
        <f>IFERROR('Διανεμόμενες ποσότητες αερίου'!R16/'Ανάπτυξη δικτύου'!V45,0)</f>
        <v>9.7945506612640676E-2</v>
      </c>
      <c r="P161" s="164">
        <f t="shared" ref="P161:P181" si="105">IFERROR((O161-K161)/K161,0)</f>
        <v>0</v>
      </c>
      <c r="Q161" s="160">
        <f>IFERROR('Διανεμόμενες ποσότητες αερίου'!X16/'Ανάπτυξη δικτύου'!Y45,0)</f>
        <v>0.5730554335941872</v>
      </c>
      <c r="R161" s="164">
        <f t="shared" ref="R161:R181" si="106">IFERROR((Q161-O161)/O161,0)</f>
        <v>4.850757767383171</v>
      </c>
      <c r="S161" s="160">
        <f>IFERROR('Διανεμόμενες ποσότητες αερίου'!AD16/'Ανάπτυξη δικτύου'!AB45,0)</f>
        <v>1.5366511755277592</v>
      </c>
      <c r="T161" s="164">
        <f t="shared" ref="T161:T181" si="107">IFERROR((S161-Q161)/Q161,0)</f>
        <v>1.6815052880485353</v>
      </c>
      <c r="U161" s="160">
        <f>IFERROR('Διανεμόμενες ποσότητες αερίου'!AJ16/'Ανάπτυξη δικτύου'!AE45,0)</f>
        <v>2.3132229383781566</v>
      </c>
      <c r="V161" s="164">
        <f t="shared" ref="V161:V181" si="108">IFERROR((U161-S161)/S161,0)</f>
        <v>0.505366328557739</v>
      </c>
      <c r="W161" s="160">
        <f>IFERROR('Διανεμόμενες ποσότητες αερίου'!AP16/'Ανάπτυξη δικτύου'!AH45,0)</f>
        <v>2.3606505992899827</v>
      </c>
      <c r="X161" s="164">
        <f t="shared" ref="X161:X181" si="109">IFERROR((W161-U161)/U161,0)</f>
        <v>2.0502849130952527E-2</v>
      </c>
      <c r="Y161" s="192">
        <f t="shared" ref="Y161:Y181" si="110">IFERROR((W161/O161)^(1/4)-1,0)</f>
        <v>1.2157042907154065</v>
      </c>
    </row>
    <row r="162" spans="2:25" outlineLevel="1" x14ac:dyDescent="0.35">
      <c r="B162" s="237" t="s">
        <v>77</v>
      </c>
      <c r="C162" s="64" t="s">
        <v>225</v>
      </c>
      <c r="D162" s="184">
        <f>IFERROR('Διανεμόμενες ποσότητες αερίου'!D17/'Ανάπτυξη δικτύου'!E46,0)</f>
        <v>0</v>
      </c>
      <c r="E162" s="174">
        <f>IFERROR('Διανεμόμενες ποσότητες αερίου'!E17/'Ανάπτυξη δικτύου'!G46,0)</f>
        <v>0</v>
      </c>
      <c r="F162" s="164">
        <f t="shared" si="101"/>
        <v>0</v>
      </c>
      <c r="G162" s="160">
        <f>IFERROR('Διανεμόμενες ποσότητες αερίου'!G17/'Ανάπτυξη δικτύου'!J46,0)</f>
        <v>0</v>
      </c>
      <c r="H162" s="164">
        <f t="shared" si="102"/>
        <v>0</v>
      </c>
      <c r="I162" s="171">
        <f>IFERROR('Διανεμόμενες ποσότητες αερίου'!I17/'Ανάπτυξη δικτύου'!M46,0)</f>
        <v>0</v>
      </c>
      <c r="J162" s="164">
        <f t="shared" si="103"/>
        <v>0</v>
      </c>
      <c r="K162" s="160">
        <f>IFERROR('Διανεμόμενες ποσότητες αερίου'!K17/'Ανάπτυξη δικτύου'!P46,0)</f>
        <v>0</v>
      </c>
      <c r="L162" s="164">
        <f t="shared" si="104"/>
        <v>0</v>
      </c>
      <c r="M162" s="192">
        <f t="shared" si="100"/>
        <v>0</v>
      </c>
      <c r="O162" s="161">
        <f>IFERROR('Διανεμόμενες ποσότητες αερίου'!R17/'Ανάπτυξη δικτύου'!V46,0)</f>
        <v>0</v>
      </c>
      <c r="P162" s="164">
        <f t="shared" si="105"/>
        <v>0</v>
      </c>
      <c r="Q162" s="160">
        <f>IFERROR('Διανεμόμενες ποσότητες αερίου'!X17/'Ανάπτυξη δικτύου'!Y46,0)</f>
        <v>0</v>
      </c>
      <c r="R162" s="164">
        <f t="shared" si="106"/>
        <v>0</v>
      </c>
      <c r="S162" s="160">
        <f>IFERROR('Διανεμόμενες ποσότητες αερίου'!AD17/'Ανάπτυξη δικτύου'!AB46,0)</f>
        <v>0</v>
      </c>
      <c r="T162" s="164">
        <f t="shared" si="107"/>
        <v>0</v>
      </c>
      <c r="U162" s="160">
        <f>IFERROR('Διανεμόμενες ποσότητες αερίου'!AJ17/'Ανάπτυξη δικτύου'!AE46,0)</f>
        <v>0</v>
      </c>
      <c r="V162" s="164">
        <f t="shared" si="108"/>
        <v>0</v>
      </c>
      <c r="W162" s="160">
        <f>IFERROR('Διανεμόμενες ποσότητες αερίου'!AP17/'Ανάπτυξη δικτύου'!AH46,0)</f>
        <v>0</v>
      </c>
      <c r="X162" s="164">
        <f t="shared" si="109"/>
        <v>0</v>
      </c>
      <c r="Y162" s="192">
        <f t="shared" si="110"/>
        <v>0</v>
      </c>
    </row>
    <row r="163" spans="2:25" outlineLevel="1" x14ac:dyDescent="0.35">
      <c r="B163" s="237" t="s">
        <v>78</v>
      </c>
      <c r="C163" s="64" t="s">
        <v>225</v>
      </c>
      <c r="D163" s="184">
        <f>IFERROR('Διανεμόμενες ποσότητες αερίου'!D18/'Ανάπτυξη δικτύου'!E47,0)</f>
        <v>0</v>
      </c>
      <c r="E163" s="174">
        <f>IFERROR('Διανεμόμενες ποσότητες αερίου'!E18/'Ανάπτυξη δικτύου'!G47,0)</f>
        <v>0</v>
      </c>
      <c r="F163" s="164">
        <f t="shared" si="101"/>
        <v>0</v>
      </c>
      <c r="G163" s="160">
        <f>IFERROR('Διανεμόμενες ποσότητες αερίου'!G18/'Ανάπτυξη δικτύου'!J47,0)</f>
        <v>0</v>
      </c>
      <c r="H163" s="164">
        <f t="shared" si="102"/>
        <v>0</v>
      </c>
      <c r="I163" s="171">
        <f>IFERROR('Διανεμόμενες ποσότητες αερίου'!I18/'Ανάπτυξη δικτύου'!M47,0)</f>
        <v>0</v>
      </c>
      <c r="J163" s="164">
        <f t="shared" si="103"/>
        <v>0</v>
      </c>
      <c r="K163" s="160">
        <f>IFERROR('Διανεμόμενες ποσότητες αερίου'!K18/'Ανάπτυξη δικτύου'!P47,0)</f>
        <v>0</v>
      </c>
      <c r="L163" s="164">
        <f t="shared" si="104"/>
        <v>0</v>
      </c>
      <c r="M163" s="192">
        <f t="shared" si="100"/>
        <v>0</v>
      </c>
      <c r="O163" s="161">
        <f>IFERROR('Διανεμόμενες ποσότητες αερίου'!R18/'Ανάπτυξη δικτύου'!V47,0)</f>
        <v>0</v>
      </c>
      <c r="P163" s="164">
        <f t="shared" si="105"/>
        <v>0</v>
      </c>
      <c r="Q163" s="160">
        <f>IFERROR('Διανεμόμενες ποσότητες αερίου'!X18/'Ανάπτυξη δικτύου'!Y47,0)</f>
        <v>0</v>
      </c>
      <c r="R163" s="164">
        <f t="shared" si="106"/>
        <v>0</v>
      </c>
      <c r="S163" s="160">
        <f>IFERROR('Διανεμόμενες ποσότητες αερίου'!AD18/'Ανάπτυξη δικτύου'!AB47,0)</f>
        <v>0</v>
      </c>
      <c r="T163" s="164">
        <f t="shared" si="107"/>
        <v>0</v>
      </c>
      <c r="U163" s="160">
        <f>IFERROR('Διανεμόμενες ποσότητες αερίου'!AJ18/'Ανάπτυξη δικτύου'!AE47,0)</f>
        <v>0</v>
      </c>
      <c r="V163" s="164">
        <f t="shared" si="108"/>
        <v>0</v>
      </c>
      <c r="W163" s="160">
        <f>IFERROR('Διανεμόμενες ποσότητες αερίου'!AP18/'Ανάπτυξη δικτύου'!AH47,0)</f>
        <v>0</v>
      </c>
      <c r="X163" s="164">
        <f t="shared" si="109"/>
        <v>0</v>
      </c>
      <c r="Y163" s="192">
        <f t="shared" si="110"/>
        <v>0</v>
      </c>
    </row>
    <row r="164" spans="2:25" outlineLevel="1" x14ac:dyDescent="0.35">
      <c r="B164" s="236" t="s">
        <v>80</v>
      </c>
      <c r="C164" s="64" t="s">
        <v>225</v>
      </c>
      <c r="D164" s="184">
        <f>IFERROR('Διανεμόμενες ποσότητες αερίου'!D19/'Ανάπτυξη δικτύου'!E48,0)</f>
        <v>0</v>
      </c>
      <c r="E164" s="174">
        <f>IFERROR('Διανεμόμενες ποσότητες αερίου'!E19/'Ανάπτυξη δικτύου'!G48,0)</f>
        <v>0</v>
      </c>
      <c r="F164" s="164">
        <f t="shared" si="101"/>
        <v>0</v>
      </c>
      <c r="G164" s="160">
        <f>IFERROR('Διανεμόμενες ποσότητες αερίου'!G19/'Ανάπτυξη δικτύου'!J48,0)</f>
        <v>0</v>
      </c>
      <c r="H164" s="164">
        <f t="shared" si="102"/>
        <v>0</v>
      </c>
      <c r="I164" s="171">
        <f>IFERROR('Διανεμόμενες ποσότητες αερίου'!I19/'Ανάπτυξη δικτύου'!M48,0)</f>
        <v>0</v>
      </c>
      <c r="J164" s="164">
        <f t="shared" si="103"/>
        <v>0</v>
      </c>
      <c r="K164" s="160">
        <f>IFERROR('Διανεμόμενες ποσότητες αερίου'!K19/'Ανάπτυξη δικτύου'!P48,0)</f>
        <v>0</v>
      </c>
      <c r="L164" s="164">
        <f t="shared" si="104"/>
        <v>0</v>
      </c>
      <c r="M164" s="192">
        <f t="shared" si="100"/>
        <v>0</v>
      </c>
      <c r="O164" s="161">
        <f>IFERROR('Διανεμόμενες ποσότητες αερίου'!R19/'Ανάπτυξη δικτύου'!V48,0)</f>
        <v>0</v>
      </c>
      <c r="P164" s="164">
        <f t="shared" si="105"/>
        <v>0</v>
      </c>
      <c r="Q164" s="160">
        <f>IFERROR('Διανεμόμενες ποσότητες αερίου'!X19/'Ανάπτυξη δικτύου'!Y48,0)</f>
        <v>0</v>
      </c>
      <c r="R164" s="164">
        <f t="shared" si="106"/>
        <v>0</v>
      </c>
      <c r="S164" s="160">
        <f>IFERROR('Διανεμόμενες ποσότητες αερίου'!AD19/'Ανάπτυξη δικτύου'!AB48,0)</f>
        <v>0</v>
      </c>
      <c r="T164" s="164">
        <f t="shared" si="107"/>
        <v>0</v>
      </c>
      <c r="U164" s="160">
        <f>IFERROR('Διανεμόμενες ποσότητες αερίου'!AJ19/'Ανάπτυξη δικτύου'!AE48,0)</f>
        <v>0</v>
      </c>
      <c r="V164" s="164">
        <f t="shared" si="108"/>
        <v>0</v>
      </c>
      <c r="W164" s="160">
        <f>IFERROR('Διανεμόμενες ποσότητες αερίου'!AP19/'Ανάπτυξη δικτύου'!AH48,0)</f>
        <v>0</v>
      </c>
      <c r="X164" s="164">
        <f t="shared" si="109"/>
        <v>0</v>
      </c>
      <c r="Y164" s="192">
        <f t="shared" si="110"/>
        <v>0</v>
      </c>
    </row>
    <row r="165" spans="2:25" outlineLevel="1" x14ac:dyDescent="0.35">
      <c r="B165" s="237" t="s">
        <v>81</v>
      </c>
      <c r="C165" s="64" t="s">
        <v>225</v>
      </c>
      <c r="D165" s="184">
        <f>IFERROR('Διανεμόμενες ποσότητες αερίου'!D20/'Ανάπτυξη δικτύου'!E49,0)</f>
        <v>0</v>
      </c>
      <c r="E165" s="174">
        <f>IFERROR('Διανεμόμενες ποσότητες αερίου'!E20/'Ανάπτυξη δικτύου'!G49,0)</f>
        <v>0</v>
      </c>
      <c r="F165" s="164">
        <f t="shared" si="101"/>
        <v>0</v>
      </c>
      <c r="G165" s="160">
        <f>IFERROR('Διανεμόμενες ποσότητες αερίου'!G20/'Ανάπτυξη δικτύου'!J49,0)</f>
        <v>0</v>
      </c>
      <c r="H165" s="164">
        <f t="shared" si="102"/>
        <v>0</v>
      </c>
      <c r="I165" s="171">
        <f>IFERROR('Διανεμόμενες ποσότητες αερίου'!I20/'Ανάπτυξη δικτύου'!M49,0)</f>
        <v>0</v>
      </c>
      <c r="J165" s="164">
        <f t="shared" si="103"/>
        <v>0</v>
      </c>
      <c r="K165" s="160">
        <f>IFERROR('Διανεμόμενες ποσότητες αερίου'!K20/'Ανάπτυξη δικτύου'!P49,0)</f>
        <v>0</v>
      </c>
      <c r="L165" s="164">
        <f t="shared" si="104"/>
        <v>0</v>
      </c>
      <c r="M165" s="192">
        <f t="shared" si="100"/>
        <v>0</v>
      </c>
      <c r="O165" s="161">
        <f>IFERROR('Διανεμόμενες ποσότητες αερίου'!R20/'Ανάπτυξη δικτύου'!V49,0)</f>
        <v>4.5595530586375804E-2</v>
      </c>
      <c r="P165" s="164">
        <f t="shared" si="105"/>
        <v>0</v>
      </c>
      <c r="Q165" s="160">
        <f>IFERROR('Διανεμόμενες ποσότητες αερίου'!X20/'Ανάπτυξη δικτύου'!Y49,0)</f>
        <v>0.30639385515342354</v>
      </c>
      <c r="R165" s="164">
        <f t="shared" si="106"/>
        <v>5.7198221232011663</v>
      </c>
      <c r="S165" s="160">
        <f>IFERROR('Διανεμόμενες ποσότητες αερίου'!AD20/'Ανάπτυξη δικτύου'!AB49,0)</f>
        <v>0.89634128667606483</v>
      </c>
      <c r="T165" s="164">
        <f t="shared" si="107"/>
        <v>1.9254545141815302</v>
      </c>
      <c r="U165" s="160">
        <f>IFERROR('Διανεμόμενες ποσότητες αερίου'!AJ20/'Ανάπτυξη δικτύου'!AE49,0)</f>
        <v>1.4429902109326622</v>
      </c>
      <c r="V165" s="164">
        <f t="shared" si="108"/>
        <v>0.60986694731395852</v>
      </c>
      <c r="W165" s="160">
        <f>IFERROR('Διανεμόμενες ποσότητες αερίου'!AP20/'Ανάπτυξη δικτύου'!AH49,0)</f>
        <v>1.5314528135334187</v>
      </c>
      <c r="X165" s="164">
        <f t="shared" si="109"/>
        <v>6.1305060790107183E-2</v>
      </c>
      <c r="Y165" s="192">
        <f t="shared" si="110"/>
        <v>1.4073838157438519</v>
      </c>
    </row>
    <row r="166" spans="2:25" outlineLevel="1" x14ac:dyDescent="0.35">
      <c r="B166" s="236" t="s">
        <v>82</v>
      </c>
      <c r="C166" s="64" t="s">
        <v>225</v>
      </c>
      <c r="D166" s="184">
        <f>IFERROR('Διανεμόμενες ποσότητες αερίου'!D21/'Ανάπτυξη δικτύου'!E50,0)</f>
        <v>0</v>
      </c>
      <c r="E166" s="174">
        <f>IFERROR('Διανεμόμενες ποσότητες αερίου'!E21/'Ανάπτυξη δικτύου'!G50,0)</f>
        <v>0</v>
      </c>
      <c r="F166" s="164">
        <f t="shared" si="101"/>
        <v>0</v>
      </c>
      <c r="G166" s="160">
        <f>IFERROR('Διανεμόμενες ποσότητες αερίου'!G21/'Ανάπτυξη δικτύου'!J50,0)</f>
        <v>0</v>
      </c>
      <c r="H166" s="164">
        <f t="shared" si="102"/>
        <v>0</v>
      </c>
      <c r="I166" s="171">
        <f>IFERROR('Διανεμόμενες ποσότητες αερίου'!I21/'Ανάπτυξη δικτύου'!M50,0)</f>
        <v>0</v>
      </c>
      <c r="J166" s="164">
        <f t="shared" si="103"/>
        <v>0</v>
      </c>
      <c r="K166" s="160">
        <f>IFERROR('Διανεμόμενες ποσότητες αερίου'!K21/'Ανάπτυξη δικτύου'!P50,0)</f>
        <v>0</v>
      </c>
      <c r="L166" s="164">
        <f t="shared" si="104"/>
        <v>0</v>
      </c>
      <c r="M166" s="192">
        <f t="shared" si="100"/>
        <v>0</v>
      </c>
      <c r="O166" s="161">
        <f>IFERROR('Διανεμόμενες ποσότητες αερίου'!R21/'Ανάπτυξη δικτύου'!V50,0)</f>
        <v>0</v>
      </c>
      <c r="P166" s="164">
        <f t="shared" si="105"/>
        <v>0</v>
      </c>
      <c r="Q166" s="160">
        <f>IFERROR('Διανεμόμενες ποσότητες αερίου'!X21/'Ανάπτυξη δικτύου'!Y50,0)</f>
        <v>0</v>
      </c>
      <c r="R166" s="164">
        <f t="shared" si="106"/>
        <v>0</v>
      </c>
      <c r="S166" s="160">
        <f>IFERROR('Διανεμόμενες ποσότητες αερίου'!AD21/'Ανάπτυξη δικτύου'!AB50,0)</f>
        <v>0</v>
      </c>
      <c r="T166" s="164">
        <f t="shared" si="107"/>
        <v>0</v>
      </c>
      <c r="U166" s="160">
        <f>IFERROR('Διανεμόμενες ποσότητες αερίου'!AJ21/'Ανάπτυξη δικτύου'!AE50,0)</f>
        <v>0</v>
      </c>
      <c r="V166" s="164">
        <f t="shared" si="108"/>
        <v>0</v>
      </c>
      <c r="W166" s="160">
        <f>IFERROR('Διανεμόμενες ποσότητες αερίου'!AP21/'Ανάπτυξη δικτύου'!AH50,0)</f>
        <v>0</v>
      </c>
      <c r="X166" s="164">
        <f t="shared" si="109"/>
        <v>0</v>
      </c>
      <c r="Y166" s="192">
        <f t="shared" si="110"/>
        <v>0</v>
      </c>
    </row>
    <row r="167" spans="2:25" outlineLevel="1" x14ac:dyDescent="0.35">
      <c r="B167" s="237" t="s">
        <v>83</v>
      </c>
      <c r="C167" s="64" t="s">
        <v>225</v>
      </c>
      <c r="D167" s="184">
        <f>IFERROR('Διανεμόμενες ποσότητες αερίου'!D22/'Ανάπτυξη δικτύου'!E51,0)</f>
        <v>0</v>
      </c>
      <c r="E167" s="174">
        <f>IFERROR('Διανεμόμενες ποσότητες αερίου'!E22/'Ανάπτυξη δικτύου'!G51,0)</f>
        <v>0</v>
      </c>
      <c r="F167" s="164">
        <f t="shared" si="101"/>
        <v>0</v>
      </c>
      <c r="G167" s="160">
        <f>IFERROR('Διανεμόμενες ποσότητες αερίου'!G22/'Ανάπτυξη δικτύου'!J51,0)</f>
        <v>0</v>
      </c>
      <c r="H167" s="164">
        <f t="shared" si="102"/>
        <v>0</v>
      </c>
      <c r="I167" s="171">
        <f>IFERROR('Διανεμόμενες ποσότητες αερίου'!I22/'Ανάπτυξη δικτύου'!M51,0)</f>
        <v>0</v>
      </c>
      <c r="J167" s="164">
        <f t="shared" si="103"/>
        <v>0</v>
      </c>
      <c r="K167" s="160">
        <f>IFERROR('Διανεμόμενες ποσότητες αερίου'!K22/'Ανάπτυξη δικτύου'!P51,0)</f>
        <v>0</v>
      </c>
      <c r="L167" s="164">
        <f t="shared" si="104"/>
        <v>0</v>
      </c>
      <c r="M167" s="192">
        <f t="shared" si="100"/>
        <v>0</v>
      </c>
      <c r="O167" s="161">
        <f>IFERROR('Διανεμόμενες ποσότητες αερίου'!R22/'Ανάπτυξη δικτύου'!V51,0)</f>
        <v>0.18221716332966359</v>
      </c>
      <c r="P167" s="164">
        <f t="shared" si="105"/>
        <v>0</v>
      </c>
      <c r="Q167" s="160">
        <f>IFERROR('Διανεμόμενες ποσότητες αερίου'!X22/'Ανάπτυξη δικτύου'!Y51,0)</f>
        <v>0.94015413035770923</v>
      </c>
      <c r="R167" s="164">
        <f t="shared" si="106"/>
        <v>4.1595256625568329</v>
      </c>
      <c r="S167" s="160">
        <f>IFERROR('Διανεμόμενες ποσότητες αερίου'!AD22/'Ανάπτυξη δικτύου'!AB51,0)</f>
        <v>1.0973782911309735</v>
      </c>
      <c r="T167" s="164">
        <f t="shared" si="107"/>
        <v>0.1672323246757888</v>
      </c>
      <c r="U167" s="160">
        <f>IFERROR('Διανεμόμενες ποσότητες αερίου'!AJ22/'Ανάπτυξη δικτύου'!AE51,0)</f>
        <v>1.2885185945401281</v>
      </c>
      <c r="V167" s="164">
        <f t="shared" si="108"/>
        <v>0.17417904559799763</v>
      </c>
      <c r="W167" s="160">
        <f>IFERROR('Διανεμόμενες ποσότητες αερίου'!AP22/'Ανάπτυξη δικτύου'!AH51,0)</f>
        <v>1.4249332910376744</v>
      </c>
      <c r="X167" s="164">
        <f t="shared" si="109"/>
        <v>0.10586940466018863</v>
      </c>
      <c r="Y167" s="192">
        <f t="shared" si="110"/>
        <v>0.67225041695601173</v>
      </c>
    </row>
    <row r="168" spans="2:25" outlineLevel="1" x14ac:dyDescent="0.35">
      <c r="B168" s="237" t="s">
        <v>84</v>
      </c>
      <c r="C168" s="64" t="s">
        <v>225</v>
      </c>
      <c r="D168" s="184">
        <f>IFERROR('Διανεμόμενες ποσότητες αερίου'!D23/'Ανάπτυξη δικτύου'!E52,0)</f>
        <v>0</v>
      </c>
      <c r="E168" s="174">
        <f>IFERROR('Διανεμόμενες ποσότητες αερίου'!E23/'Ανάπτυξη δικτύου'!G52,0)</f>
        <v>0</v>
      </c>
      <c r="F168" s="164">
        <f t="shared" si="101"/>
        <v>0</v>
      </c>
      <c r="G168" s="160">
        <f>IFERROR('Διανεμόμενες ποσότητες αερίου'!G23/'Ανάπτυξη δικτύου'!J52,0)</f>
        <v>0</v>
      </c>
      <c r="H168" s="164">
        <f t="shared" si="102"/>
        <v>0</v>
      </c>
      <c r="I168" s="171">
        <f>IFERROR('Διανεμόμενες ποσότητες αερίου'!I23/'Ανάπτυξη δικτύου'!M52,0)</f>
        <v>0</v>
      </c>
      <c r="J168" s="164">
        <f t="shared" si="103"/>
        <v>0</v>
      </c>
      <c r="K168" s="160">
        <f>IFERROR('Διανεμόμενες ποσότητες αερίου'!K23/'Ανάπτυξη δικτύου'!P52,0)</f>
        <v>0</v>
      </c>
      <c r="L168" s="164">
        <f t="shared" si="104"/>
        <v>0</v>
      </c>
      <c r="M168" s="192">
        <f t="shared" si="100"/>
        <v>0</v>
      </c>
      <c r="O168" s="161">
        <f>IFERROR('Διανεμόμενες ποσότητες αερίου'!R23/'Ανάπτυξη δικτύου'!V52,0)</f>
        <v>0</v>
      </c>
      <c r="P168" s="164">
        <f t="shared" si="105"/>
        <v>0</v>
      </c>
      <c r="Q168" s="160">
        <f>IFERROR('Διανεμόμενες ποσότητες αερίου'!X23/'Ανάπτυξη δικτύου'!Y52,0)</f>
        <v>0</v>
      </c>
      <c r="R168" s="164">
        <f t="shared" si="106"/>
        <v>0</v>
      </c>
      <c r="S168" s="160">
        <f>IFERROR('Διανεμόμενες ποσότητες αερίου'!AD23/'Ανάπτυξη δικτύου'!AB52,0)</f>
        <v>0</v>
      </c>
      <c r="T168" s="164">
        <f t="shared" si="107"/>
        <v>0</v>
      </c>
      <c r="U168" s="160">
        <f>IFERROR('Διανεμόμενες ποσότητες αερίου'!AJ23/'Ανάπτυξη δικτύου'!AE52,0)</f>
        <v>0</v>
      </c>
      <c r="V168" s="164">
        <f t="shared" si="108"/>
        <v>0</v>
      </c>
      <c r="W168" s="160">
        <f>IFERROR('Διανεμόμενες ποσότητες αερίου'!AP23/'Ανάπτυξη δικτύου'!AH52,0)</f>
        <v>0</v>
      </c>
      <c r="X168" s="164">
        <f t="shared" si="109"/>
        <v>0</v>
      </c>
      <c r="Y168" s="192">
        <f t="shared" si="110"/>
        <v>0</v>
      </c>
    </row>
    <row r="169" spans="2:25" outlineLevel="1" x14ac:dyDescent="0.35">
      <c r="B169" s="237" t="s">
        <v>85</v>
      </c>
      <c r="C169" s="64" t="s">
        <v>225</v>
      </c>
      <c r="D169" s="184">
        <f>IFERROR('Διανεμόμενες ποσότητες αερίου'!D24/'Ανάπτυξη δικτύου'!E53,0)</f>
        <v>0</v>
      </c>
      <c r="E169" s="174">
        <f>IFERROR('Διανεμόμενες ποσότητες αερίου'!E24/'Ανάπτυξη δικτύου'!G53,0)</f>
        <v>0</v>
      </c>
      <c r="F169" s="164">
        <f t="shared" si="101"/>
        <v>0</v>
      </c>
      <c r="G169" s="160">
        <f>IFERROR('Διανεμόμενες ποσότητες αερίου'!G24/'Ανάπτυξη δικτύου'!J53,0)</f>
        <v>0</v>
      </c>
      <c r="H169" s="164">
        <f t="shared" si="102"/>
        <v>0</v>
      </c>
      <c r="I169" s="171">
        <f>IFERROR('Διανεμόμενες ποσότητες αερίου'!I24/'Ανάπτυξη δικτύου'!M53,0)</f>
        <v>0</v>
      </c>
      <c r="J169" s="164">
        <f t="shared" si="103"/>
        <v>0</v>
      </c>
      <c r="K169" s="160">
        <f>IFERROR('Διανεμόμενες ποσότητες αερίου'!K24/'Ανάπτυξη δικτύου'!P53,0)</f>
        <v>0</v>
      </c>
      <c r="L169" s="164">
        <f t="shared" si="104"/>
        <v>0</v>
      </c>
      <c r="M169" s="192">
        <f t="shared" si="100"/>
        <v>0</v>
      </c>
      <c r="O169" s="161">
        <f>IFERROR('Διανεμόμενες ποσότητες αερίου'!R24/'Ανάπτυξη δικτύου'!V53,0)</f>
        <v>0</v>
      </c>
      <c r="P169" s="164">
        <f t="shared" si="105"/>
        <v>0</v>
      </c>
      <c r="Q169" s="160">
        <f>IFERROR('Διανεμόμενες ποσότητες αερίου'!X24/'Ανάπτυξη δικτύου'!Y53,0)</f>
        <v>0</v>
      </c>
      <c r="R169" s="164">
        <f t="shared" si="106"/>
        <v>0</v>
      </c>
      <c r="S169" s="160">
        <f>IFERROR('Διανεμόμενες ποσότητες αερίου'!AD24/'Ανάπτυξη δικτύου'!AB53,0)</f>
        <v>0</v>
      </c>
      <c r="T169" s="164">
        <f t="shared" si="107"/>
        <v>0</v>
      </c>
      <c r="U169" s="160">
        <f>IFERROR('Διανεμόμενες ποσότητες αερίου'!AJ24/'Ανάπτυξη δικτύου'!AE53,0)</f>
        <v>0</v>
      </c>
      <c r="V169" s="164">
        <f t="shared" si="108"/>
        <v>0</v>
      </c>
      <c r="W169" s="160">
        <f>IFERROR('Διανεμόμενες ποσότητες αερίου'!AP24/'Ανάπτυξη δικτύου'!AH53,0)</f>
        <v>0</v>
      </c>
      <c r="X169" s="164">
        <f t="shared" si="109"/>
        <v>0</v>
      </c>
      <c r="Y169" s="192">
        <f t="shared" si="110"/>
        <v>0</v>
      </c>
    </row>
    <row r="170" spans="2:25" outlineLevel="1" x14ac:dyDescent="0.35">
      <c r="B170" s="236" t="s">
        <v>86</v>
      </c>
      <c r="C170" s="64" t="s">
        <v>225</v>
      </c>
      <c r="D170" s="184">
        <f>IFERROR('Διανεμόμενες ποσότητες αερίου'!D25/'Ανάπτυξη δικτύου'!E54,0)</f>
        <v>0</v>
      </c>
      <c r="E170" s="174">
        <f>IFERROR('Διανεμόμενες ποσότητες αερίου'!E25/'Ανάπτυξη δικτύου'!G54,0)</f>
        <v>0</v>
      </c>
      <c r="F170" s="164">
        <f t="shared" si="101"/>
        <v>0</v>
      </c>
      <c r="G170" s="160">
        <f>IFERROR('Διανεμόμενες ποσότητες αερίου'!G25/'Ανάπτυξη δικτύου'!J54,0)</f>
        <v>0</v>
      </c>
      <c r="H170" s="164">
        <f t="shared" si="102"/>
        <v>0</v>
      </c>
      <c r="I170" s="171">
        <f>IFERROR('Διανεμόμενες ποσότητες αερίου'!I25/'Ανάπτυξη δικτύου'!M54,0)</f>
        <v>0</v>
      </c>
      <c r="J170" s="164">
        <f t="shared" si="103"/>
        <v>0</v>
      </c>
      <c r="K170" s="160">
        <f>IFERROR('Διανεμόμενες ποσότητες αερίου'!K25/'Ανάπτυξη δικτύου'!P54,0)</f>
        <v>0</v>
      </c>
      <c r="L170" s="164">
        <f t="shared" si="104"/>
        <v>0</v>
      </c>
      <c r="M170" s="192">
        <f t="shared" si="100"/>
        <v>0</v>
      </c>
      <c r="O170" s="161">
        <f>IFERROR('Διανεμόμενες ποσότητες αερίου'!R25/'Ανάπτυξη δικτύου'!V54,0)</f>
        <v>0</v>
      </c>
      <c r="P170" s="164">
        <f t="shared" si="105"/>
        <v>0</v>
      </c>
      <c r="Q170" s="160">
        <f>IFERROR('Διανεμόμενες ποσότητες αερίου'!X25/'Ανάπτυξη δικτύου'!Y54,0)</f>
        <v>0</v>
      </c>
      <c r="R170" s="164">
        <f t="shared" si="106"/>
        <v>0</v>
      </c>
      <c r="S170" s="160">
        <f>IFERROR('Διανεμόμενες ποσότητες αερίου'!AD25/'Ανάπτυξη δικτύου'!AB54,0)</f>
        <v>0</v>
      </c>
      <c r="T170" s="164">
        <f t="shared" si="107"/>
        <v>0</v>
      </c>
      <c r="U170" s="160">
        <f>IFERROR('Διανεμόμενες ποσότητες αερίου'!AJ25/'Ανάπτυξη δικτύου'!AE54,0)</f>
        <v>0</v>
      </c>
      <c r="V170" s="164">
        <f t="shared" si="108"/>
        <v>0</v>
      </c>
      <c r="W170" s="160">
        <f>IFERROR('Διανεμόμενες ποσότητες αερίου'!AP25/'Ανάπτυξη δικτύου'!AH54,0)</f>
        <v>0</v>
      </c>
      <c r="X170" s="164">
        <f t="shared" si="109"/>
        <v>0</v>
      </c>
      <c r="Y170" s="192">
        <f t="shared" si="110"/>
        <v>0</v>
      </c>
    </row>
    <row r="171" spans="2:25" outlineLevel="1" x14ac:dyDescent="0.35">
      <c r="B171" s="237" t="s">
        <v>87</v>
      </c>
      <c r="C171" s="64" t="s">
        <v>225</v>
      </c>
      <c r="D171" s="184">
        <f>IFERROR('Διανεμόμενες ποσότητες αερίου'!D26/'Ανάπτυξη δικτύου'!E55,0)</f>
        <v>0</v>
      </c>
      <c r="E171" s="174">
        <f>IFERROR('Διανεμόμενες ποσότητες αερίου'!E26/'Ανάπτυξη δικτύου'!G55,0)</f>
        <v>0</v>
      </c>
      <c r="F171" s="164">
        <f t="shared" si="101"/>
        <v>0</v>
      </c>
      <c r="G171" s="160">
        <f>IFERROR('Διανεμόμενες ποσότητες αερίου'!G26/'Ανάπτυξη δικτύου'!J55,0)</f>
        <v>0</v>
      </c>
      <c r="H171" s="164">
        <f t="shared" si="102"/>
        <v>0</v>
      </c>
      <c r="I171" s="171">
        <f>IFERROR('Διανεμόμενες ποσότητες αερίου'!I26/'Ανάπτυξη δικτύου'!M55,0)</f>
        <v>0</v>
      </c>
      <c r="J171" s="164">
        <f t="shared" si="103"/>
        <v>0</v>
      </c>
      <c r="K171" s="160">
        <f>IFERROR('Διανεμόμενες ποσότητες αερίου'!K26/'Ανάπτυξη δικτύου'!P55,0)</f>
        <v>0</v>
      </c>
      <c r="L171" s="164">
        <f t="shared" si="104"/>
        <v>0</v>
      </c>
      <c r="M171" s="192">
        <f t="shared" si="100"/>
        <v>0</v>
      </c>
      <c r="O171" s="161">
        <f>IFERROR('Διανεμόμενες ποσότητες αερίου'!R26/'Ανάπτυξη δικτύου'!V55,0)</f>
        <v>0</v>
      </c>
      <c r="P171" s="164">
        <f t="shared" si="105"/>
        <v>0</v>
      </c>
      <c r="Q171" s="160">
        <f>IFERROR('Διανεμόμενες ποσότητες αερίου'!X26/'Ανάπτυξη δικτύου'!Y55,0)</f>
        <v>0</v>
      </c>
      <c r="R171" s="164">
        <f t="shared" si="106"/>
        <v>0</v>
      </c>
      <c r="S171" s="160">
        <f>IFERROR('Διανεμόμενες ποσότητες αερίου'!AD26/'Ανάπτυξη δικτύου'!AB55,0)</f>
        <v>0</v>
      </c>
      <c r="T171" s="164">
        <f t="shared" si="107"/>
        <v>0</v>
      </c>
      <c r="U171" s="160">
        <f>IFERROR('Διανεμόμενες ποσότητες αερίου'!AJ26/'Ανάπτυξη δικτύου'!AE55,0)</f>
        <v>0</v>
      </c>
      <c r="V171" s="164">
        <f t="shared" si="108"/>
        <v>0</v>
      </c>
      <c r="W171" s="160">
        <f>IFERROR('Διανεμόμενες ποσότητες αερίου'!AP26/'Ανάπτυξη δικτύου'!AH55,0)</f>
        <v>0</v>
      </c>
      <c r="X171" s="164">
        <f t="shared" si="109"/>
        <v>0</v>
      </c>
      <c r="Y171" s="192">
        <f t="shared" si="110"/>
        <v>0</v>
      </c>
    </row>
    <row r="172" spans="2:25" outlineLevel="1" x14ac:dyDescent="0.35">
      <c r="B172" s="237" t="s">
        <v>88</v>
      </c>
      <c r="C172" s="64" t="s">
        <v>225</v>
      </c>
      <c r="D172" s="184">
        <f>IFERROR('Διανεμόμενες ποσότητες αερίου'!D27/'Ανάπτυξη δικτύου'!E56,0)</f>
        <v>0</v>
      </c>
      <c r="E172" s="174">
        <f>IFERROR('Διανεμόμενες ποσότητες αερίου'!E27/'Ανάπτυξη δικτύου'!G56,0)</f>
        <v>0</v>
      </c>
      <c r="F172" s="164">
        <f t="shared" si="101"/>
        <v>0</v>
      </c>
      <c r="G172" s="160">
        <f>IFERROR('Διανεμόμενες ποσότητες αερίου'!G27/'Ανάπτυξη δικτύου'!J56,0)</f>
        <v>0</v>
      </c>
      <c r="H172" s="164">
        <f t="shared" si="102"/>
        <v>0</v>
      </c>
      <c r="I172" s="171">
        <f>IFERROR('Διανεμόμενες ποσότητες αερίου'!I27/'Ανάπτυξη δικτύου'!M56,0)</f>
        <v>0</v>
      </c>
      <c r="J172" s="164">
        <f t="shared" si="103"/>
        <v>0</v>
      </c>
      <c r="K172" s="160">
        <f>IFERROR('Διανεμόμενες ποσότητες αερίου'!K27/'Ανάπτυξη δικτύου'!P56,0)</f>
        <v>0</v>
      </c>
      <c r="L172" s="164">
        <f t="shared" si="104"/>
        <v>0</v>
      </c>
      <c r="M172" s="192">
        <f t="shared" si="100"/>
        <v>0</v>
      </c>
      <c r="O172" s="161">
        <f>IFERROR('Διανεμόμενες ποσότητες αερίου'!R27/'Ανάπτυξη δικτύου'!V56,0)</f>
        <v>0</v>
      </c>
      <c r="P172" s="164">
        <f t="shared" si="105"/>
        <v>0</v>
      </c>
      <c r="Q172" s="160">
        <f>IFERROR('Διανεμόμενες ποσότητες αερίου'!X27/'Ανάπτυξη δικτύου'!Y56,0)</f>
        <v>0</v>
      </c>
      <c r="R172" s="164">
        <f t="shared" si="106"/>
        <v>0</v>
      </c>
      <c r="S172" s="160">
        <f>IFERROR('Διανεμόμενες ποσότητες αερίου'!AD27/'Ανάπτυξη δικτύου'!AB56,0)</f>
        <v>0</v>
      </c>
      <c r="T172" s="164">
        <f t="shared" si="107"/>
        <v>0</v>
      </c>
      <c r="U172" s="160">
        <f>IFERROR('Διανεμόμενες ποσότητες αερίου'!AJ27/'Ανάπτυξη δικτύου'!AE56,0)</f>
        <v>0</v>
      </c>
      <c r="V172" s="164">
        <f t="shared" si="108"/>
        <v>0</v>
      </c>
      <c r="W172" s="160">
        <f>IFERROR('Διανεμόμενες ποσότητες αερίου'!AP27/'Ανάπτυξη δικτύου'!AH56,0)</f>
        <v>0</v>
      </c>
      <c r="X172" s="164">
        <f t="shared" si="109"/>
        <v>0</v>
      </c>
      <c r="Y172" s="192">
        <f t="shared" si="110"/>
        <v>0</v>
      </c>
    </row>
    <row r="173" spans="2:25" outlineLevel="1" x14ac:dyDescent="0.35">
      <c r="B173" s="236" t="s">
        <v>89</v>
      </c>
      <c r="C173" s="64" t="s">
        <v>225</v>
      </c>
      <c r="D173" s="184">
        <f>IFERROR('Διανεμόμενες ποσότητες αερίου'!D28/'Ανάπτυξη δικτύου'!E57,0)</f>
        <v>0</v>
      </c>
      <c r="E173" s="174">
        <f>IFERROR('Διανεμόμενες ποσότητες αερίου'!E28/'Ανάπτυξη δικτύου'!G57,0)</f>
        <v>0</v>
      </c>
      <c r="F173" s="164">
        <f t="shared" si="101"/>
        <v>0</v>
      </c>
      <c r="G173" s="160">
        <f>IFERROR('Διανεμόμενες ποσότητες αερίου'!G28/'Ανάπτυξη δικτύου'!J57,0)</f>
        <v>0</v>
      </c>
      <c r="H173" s="164">
        <f t="shared" si="102"/>
        <v>0</v>
      </c>
      <c r="I173" s="171">
        <f>IFERROR('Διανεμόμενες ποσότητες αερίου'!I28/'Ανάπτυξη δικτύου'!M57,0)</f>
        <v>0</v>
      </c>
      <c r="J173" s="164">
        <f t="shared" si="103"/>
        <v>0</v>
      </c>
      <c r="K173" s="160">
        <f>IFERROR('Διανεμόμενες ποσότητες αερίου'!K28/'Ανάπτυξη δικτύου'!P57,0)</f>
        <v>0</v>
      </c>
      <c r="L173" s="164">
        <f t="shared" si="104"/>
        <v>0</v>
      </c>
      <c r="M173" s="192">
        <f t="shared" si="100"/>
        <v>0</v>
      </c>
      <c r="O173" s="161">
        <f>IFERROR('Διανεμόμενες ποσότητες αερίου'!R28/'Ανάπτυξη δικτύου'!V57,0)</f>
        <v>0</v>
      </c>
      <c r="P173" s="164">
        <f t="shared" si="105"/>
        <v>0</v>
      </c>
      <c r="Q173" s="160">
        <f>IFERROR('Διανεμόμενες ποσότητες αερίου'!X28/'Ανάπτυξη δικτύου'!Y57,0)</f>
        <v>0</v>
      </c>
      <c r="R173" s="164">
        <f t="shared" si="106"/>
        <v>0</v>
      </c>
      <c r="S173" s="160">
        <f>IFERROR('Διανεμόμενες ποσότητες αερίου'!AD28/'Ανάπτυξη δικτύου'!AB57,0)</f>
        <v>0</v>
      </c>
      <c r="T173" s="164">
        <f t="shared" si="107"/>
        <v>0</v>
      </c>
      <c r="U173" s="160">
        <f>IFERROR('Διανεμόμενες ποσότητες αερίου'!AJ28/'Ανάπτυξη δικτύου'!AE57,0)</f>
        <v>0</v>
      </c>
      <c r="V173" s="164">
        <f t="shared" si="108"/>
        <v>0</v>
      </c>
      <c r="W173" s="160">
        <f>IFERROR('Διανεμόμενες ποσότητες αερίου'!AP28/'Ανάπτυξη δικτύου'!AH57,0)</f>
        <v>0</v>
      </c>
      <c r="X173" s="164">
        <f t="shared" si="109"/>
        <v>0</v>
      </c>
      <c r="Y173" s="192">
        <f t="shared" si="110"/>
        <v>0</v>
      </c>
    </row>
    <row r="174" spans="2:25" outlineLevel="1" x14ac:dyDescent="0.35">
      <c r="B174" s="237" t="s">
        <v>90</v>
      </c>
      <c r="C174" s="64" t="s">
        <v>225</v>
      </c>
      <c r="D174" s="184">
        <f>IFERROR('Διανεμόμενες ποσότητες αερίου'!D29/'Ανάπτυξη δικτύου'!E58,0)</f>
        <v>0</v>
      </c>
      <c r="E174" s="174">
        <f>IFERROR('Διανεμόμενες ποσότητες αερίου'!E29/'Ανάπτυξη δικτύου'!G58,0)</f>
        <v>0</v>
      </c>
      <c r="F174" s="164">
        <f t="shared" si="101"/>
        <v>0</v>
      </c>
      <c r="G174" s="160">
        <f>IFERROR('Διανεμόμενες ποσότητες αερίου'!G29/'Ανάπτυξη δικτύου'!J58,0)</f>
        <v>0</v>
      </c>
      <c r="H174" s="164">
        <f t="shared" si="102"/>
        <v>0</v>
      </c>
      <c r="I174" s="171">
        <f>IFERROR('Διανεμόμενες ποσότητες αερίου'!I29/'Ανάπτυξη δικτύου'!M58,0)</f>
        <v>0</v>
      </c>
      <c r="J174" s="164">
        <f t="shared" si="103"/>
        <v>0</v>
      </c>
      <c r="K174" s="160">
        <f>IFERROR('Διανεμόμενες ποσότητες αερίου'!K29/'Ανάπτυξη δικτύου'!P58,0)</f>
        <v>0</v>
      </c>
      <c r="L174" s="164">
        <f t="shared" si="104"/>
        <v>0</v>
      </c>
      <c r="M174" s="192">
        <f t="shared" si="100"/>
        <v>0</v>
      </c>
      <c r="O174" s="161">
        <f>IFERROR('Διανεμόμενες ποσότητες αερίου'!R29/'Ανάπτυξη δικτύου'!V58,0)</f>
        <v>0</v>
      </c>
      <c r="P174" s="164">
        <f t="shared" si="105"/>
        <v>0</v>
      </c>
      <c r="Q174" s="160">
        <f>IFERROR('Διανεμόμενες ποσότητες αερίου'!X29/'Ανάπτυξη δικτύου'!Y58,0)</f>
        <v>0</v>
      </c>
      <c r="R174" s="164">
        <f t="shared" si="106"/>
        <v>0</v>
      </c>
      <c r="S174" s="160">
        <f>IFERROR('Διανεμόμενες ποσότητες αερίου'!AD29/'Ανάπτυξη δικτύου'!AB58,0)</f>
        <v>6.1784615384615389E-2</v>
      </c>
      <c r="T174" s="164">
        <f t="shared" si="107"/>
        <v>0</v>
      </c>
      <c r="U174" s="160">
        <f>IFERROR('Διανεμόμενες ποσότητες αερίου'!AJ29/'Ανάπτυξη δικτύου'!AE58,0)</f>
        <v>0.40710769230769228</v>
      </c>
      <c r="V174" s="164">
        <f t="shared" si="108"/>
        <v>5.5891434262948199</v>
      </c>
      <c r="W174" s="160">
        <f>IFERROR('Διανεμόμενες ποσότητες αερίου'!AP29/'Ανάπτυξη δικτύου'!AH58,0)</f>
        <v>0.82655384615384619</v>
      </c>
      <c r="X174" s="164">
        <f t="shared" si="109"/>
        <v>1.0303076109137634</v>
      </c>
      <c r="Y174" s="192">
        <f t="shared" si="110"/>
        <v>0</v>
      </c>
    </row>
    <row r="175" spans="2:25" outlineLevel="1" x14ac:dyDescent="0.35">
      <c r="B175" s="236" t="s">
        <v>92</v>
      </c>
      <c r="C175" s="64" t="s">
        <v>225</v>
      </c>
      <c r="D175" s="184">
        <f>IFERROR('Διανεμόμενες ποσότητες αερίου'!D30/'Ανάπτυξη δικτύου'!E59,0)</f>
        <v>0</v>
      </c>
      <c r="E175" s="174">
        <f>IFERROR('Διανεμόμενες ποσότητες αερίου'!E30/'Ανάπτυξη δικτύου'!G59,0)</f>
        <v>0</v>
      </c>
      <c r="F175" s="164">
        <f t="shared" si="101"/>
        <v>0</v>
      </c>
      <c r="G175" s="160">
        <f>IFERROR('Διανεμόμενες ποσότητες αερίου'!G30/'Ανάπτυξη δικτύου'!J59,0)</f>
        <v>0</v>
      </c>
      <c r="H175" s="164">
        <f t="shared" si="102"/>
        <v>0</v>
      </c>
      <c r="I175" s="171">
        <f>IFERROR('Διανεμόμενες ποσότητες αερίου'!I30/'Ανάπτυξη δικτύου'!M59,0)</f>
        <v>0</v>
      </c>
      <c r="J175" s="164">
        <f t="shared" si="103"/>
        <v>0</v>
      </c>
      <c r="K175" s="160">
        <f>IFERROR('Διανεμόμενες ποσότητες αερίου'!K30/'Ανάπτυξη δικτύου'!P59,0)</f>
        <v>0</v>
      </c>
      <c r="L175" s="164">
        <f t="shared" si="104"/>
        <v>0</v>
      </c>
      <c r="M175" s="192">
        <f t="shared" si="100"/>
        <v>0</v>
      </c>
      <c r="O175" s="161">
        <f>IFERROR('Διανεμόμενες ποσότητες αερίου'!R30/'Ανάπτυξη δικτύου'!V59,0)</f>
        <v>0</v>
      </c>
      <c r="P175" s="164">
        <f t="shared" si="105"/>
        <v>0</v>
      </c>
      <c r="Q175" s="160">
        <f>IFERROR('Διανεμόμενες ποσότητες αερίου'!X30/'Ανάπτυξη δικτύου'!Y59,0)</f>
        <v>0</v>
      </c>
      <c r="R175" s="164">
        <f t="shared" si="106"/>
        <v>0</v>
      </c>
      <c r="S175" s="160">
        <f>IFERROR('Διανεμόμενες ποσότητες αερίου'!AD30/'Ανάπτυξη δικτύου'!AB59,0)</f>
        <v>0</v>
      </c>
      <c r="T175" s="164">
        <f t="shared" si="107"/>
        <v>0</v>
      </c>
      <c r="U175" s="160">
        <f>IFERROR('Διανεμόμενες ποσότητες αερίου'!AJ30/'Ανάπτυξη δικτύου'!AE59,0)</f>
        <v>0</v>
      </c>
      <c r="V175" s="164">
        <f t="shared" si="108"/>
        <v>0</v>
      </c>
      <c r="W175" s="160">
        <f>IFERROR('Διανεμόμενες ποσότητες αερίου'!AP30/'Ανάπτυξη δικτύου'!AH59,0)</f>
        <v>0</v>
      </c>
      <c r="X175" s="164">
        <f t="shared" si="109"/>
        <v>0</v>
      </c>
      <c r="Y175" s="192">
        <f t="shared" si="110"/>
        <v>0</v>
      </c>
    </row>
    <row r="176" spans="2:25" outlineLevel="1" x14ac:dyDescent="0.35">
      <c r="B176" s="237" t="s">
        <v>93</v>
      </c>
      <c r="C176" s="64" t="s">
        <v>225</v>
      </c>
      <c r="D176" s="184">
        <f>IFERROR('Διανεμόμενες ποσότητες αερίου'!D31/'Ανάπτυξη δικτύου'!E60,0)</f>
        <v>0</v>
      </c>
      <c r="E176" s="174">
        <f>IFERROR('Διανεμόμενες ποσότητες αερίου'!E31/'Ανάπτυξη δικτύου'!G60,0)</f>
        <v>0</v>
      </c>
      <c r="F176" s="164">
        <f t="shared" si="101"/>
        <v>0</v>
      </c>
      <c r="G176" s="160">
        <f>IFERROR('Διανεμόμενες ποσότητες αερίου'!G31/'Ανάπτυξη δικτύου'!J60,0)</f>
        <v>0</v>
      </c>
      <c r="H176" s="164">
        <f t="shared" si="102"/>
        <v>0</v>
      </c>
      <c r="I176" s="171">
        <f>IFERROR('Διανεμόμενες ποσότητες αερίου'!I31/'Ανάπτυξη δικτύου'!M60,0)</f>
        <v>0</v>
      </c>
      <c r="J176" s="164">
        <f t="shared" si="103"/>
        <v>0</v>
      </c>
      <c r="K176" s="160">
        <f>IFERROR('Διανεμόμενες ποσότητες αερίου'!K31/'Ανάπτυξη δικτύου'!P60,0)</f>
        <v>0</v>
      </c>
      <c r="L176" s="164">
        <f t="shared" si="104"/>
        <v>0</v>
      </c>
      <c r="M176" s="192">
        <f t="shared" si="100"/>
        <v>0</v>
      </c>
      <c r="O176" s="161">
        <f>IFERROR('Διανεμόμενες ποσότητες αερίου'!R31/'Ανάπτυξη δικτύου'!V60,0)</f>
        <v>0</v>
      </c>
      <c r="P176" s="164">
        <f t="shared" si="105"/>
        <v>0</v>
      </c>
      <c r="Q176" s="160">
        <f>IFERROR('Διανεμόμενες ποσότητες αερίου'!X31/'Ανάπτυξη δικτύου'!Y60,0)</f>
        <v>0</v>
      </c>
      <c r="R176" s="164">
        <f t="shared" si="106"/>
        <v>0</v>
      </c>
      <c r="S176" s="160">
        <f>IFERROR('Διανεμόμενες ποσότητες αερίου'!AD31/'Ανάπτυξη δικτύου'!AB60,0)</f>
        <v>0</v>
      </c>
      <c r="T176" s="164">
        <f t="shared" si="107"/>
        <v>0</v>
      </c>
      <c r="U176" s="160">
        <f>IFERROR('Διανεμόμενες ποσότητες αερίου'!AJ31/'Ανάπτυξη δικτύου'!AE60,0)</f>
        <v>0</v>
      </c>
      <c r="V176" s="164">
        <f t="shared" si="108"/>
        <v>0</v>
      </c>
      <c r="W176" s="160">
        <f>IFERROR('Διανεμόμενες ποσότητες αερίου'!AP31/'Ανάπτυξη δικτύου'!AH60,0)</f>
        <v>0</v>
      </c>
      <c r="X176" s="164">
        <f t="shared" si="109"/>
        <v>0</v>
      </c>
      <c r="Y176" s="192">
        <f t="shared" si="110"/>
        <v>0</v>
      </c>
    </row>
    <row r="177" spans="2:33" outlineLevel="1" x14ac:dyDescent="0.35">
      <c r="B177" s="237" t="s">
        <v>94</v>
      </c>
      <c r="C177" s="64" t="s">
        <v>225</v>
      </c>
      <c r="D177" s="184">
        <f>IFERROR('Διανεμόμενες ποσότητες αερίου'!D32/'Ανάπτυξη δικτύου'!E61,0)</f>
        <v>0</v>
      </c>
      <c r="E177" s="174">
        <f>IFERROR('Διανεμόμενες ποσότητες αερίου'!E32/'Ανάπτυξη δικτύου'!G61,0)</f>
        <v>0</v>
      </c>
      <c r="F177" s="164">
        <f t="shared" si="101"/>
        <v>0</v>
      </c>
      <c r="G177" s="160">
        <f>IFERROR('Διανεμόμενες ποσότητες αερίου'!G32/'Ανάπτυξη δικτύου'!J61,0)</f>
        <v>0</v>
      </c>
      <c r="H177" s="164">
        <f t="shared" si="102"/>
        <v>0</v>
      </c>
      <c r="I177" s="171">
        <f>IFERROR('Διανεμόμενες ποσότητες αερίου'!I32/'Ανάπτυξη δικτύου'!M61,0)</f>
        <v>0</v>
      </c>
      <c r="J177" s="164">
        <f t="shared" si="103"/>
        <v>0</v>
      </c>
      <c r="K177" s="160">
        <f>IFERROR('Διανεμόμενες ποσότητες αερίου'!K32/'Ανάπτυξη δικτύου'!P61,0)</f>
        <v>0</v>
      </c>
      <c r="L177" s="164">
        <f t="shared" si="104"/>
        <v>0</v>
      </c>
      <c r="M177" s="192">
        <f t="shared" si="100"/>
        <v>0</v>
      </c>
      <c r="O177" s="161">
        <f>IFERROR('Διανεμόμενες ποσότητες αερίου'!R32/'Ανάπτυξη δικτύου'!V61,0)</f>
        <v>0</v>
      </c>
      <c r="P177" s="164">
        <f t="shared" si="105"/>
        <v>0</v>
      </c>
      <c r="Q177" s="160">
        <f>IFERROR('Διανεμόμενες ποσότητες αερίου'!X32/'Ανάπτυξη δικτύου'!Y61,0)</f>
        <v>0</v>
      </c>
      <c r="R177" s="164">
        <f t="shared" si="106"/>
        <v>0</v>
      </c>
      <c r="S177" s="160">
        <f>IFERROR('Διανεμόμενες ποσότητες αερίου'!AD32/'Ανάπτυξη δικτύου'!AB61,0)</f>
        <v>0</v>
      </c>
      <c r="T177" s="164">
        <f t="shared" si="107"/>
        <v>0</v>
      </c>
      <c r="U177" s="160">
        <f>IFERROR('Διανεμόμενες ποσότητες αερίου'!AJ32/'Ανάπτυξη δικτύου'!AE61,0)</f>
        <v>0</v>
      </c>
      <c r="V177" s="164">
        <f t="shared" si="108"/>
        <v>0</v>
      </c>
      <c r="W177" s="160">
        <f>IFERROR('Διανεμόμενες ποσότητες αερίου'!AP32/'Ανάπτυξη δικτύου'!AH61,0)</f>
        <v>0</v>
      </c>
      <c r="X177" s="164">
        <f t="shared" si="109"/>
        <v>0</v>
      </c>
      <c r="Y177" s="192">
        <f t="shared" si="110"/>
        <v>0</v>
      </c>
    </row>
    <row r="178" spans="2:33" outlineLevel="1" x14ac:dyDescent="0.35">
      <c r="B178" s="237" t="s">
        <v>95</v>
      </c>
      <c r="C178" s="64" t="s">
        <v>225</v>
      </c>
      <c r="D178" s="184">
        <f>IFERROR('Διανεμόμενες ποσότητες αερίου'!D33/'Ανάπτυξη δικτύου'!E62,0)</f>
        <v>0</v>
      </c>
      <c r="E178" s="174">
        <f>IFERROR('Διανεμόμενες ποσότητες αερίου'!E33/'Ανάπτυξη δικτύου'!G62,0)</f>
        <v>0</v>
      </c>
      <c r="F178" s="164">
        <f t="shared" si="101"/>
        <v>0</v>
      </c>
      <c r="G178" s="160">
        <f>IFERROR('Διανεμόμενες ποσότητες αερίου'!G33/'Ανάπτυξη δικτύου'!J62,0)</f>
        <v>0</v>
      </c>
      <c r="H178" s="164">
        <f t="shared" si="102"/>
        <v>0</v>
      </c>
      <c r="I178" s="171">
        <f>IFERROR('Διανεμόμενες ποσότητες αερίου'!I33/'Ανάπτυξη δικτύου'!M62,0)</f>
        <v>0</v>
      </c>
      <c r="J178" s="164">
        <f t="shared" si="103"/>
        <v>0</v>
      </c>
      <c r="K178" s="160">
        <f>IFERROR('Διανεμόμενες ποσότητες αερίου'!K33/'Ανάπτυξη δικτύου'!P62,0)</f>
        <v>0</v>
      </c>
      <c r="L178" s="164">
        <f t="shared" si="104"/>
        <v>0</v>
      </c>
      <c r="M178" s="192">
        <f t="shared" si="100"/>
        <v>0</v>
      </c>
      <c r="O178" s="161">
        <f>IFERROR('Διανεμόμενες ποσότητες αερίου'!R33/'Ανάπτυξη δικτύου'!V62,0)</f>
        <v>0</v>
      </c>
      <c r="P178" s="164">
        <f t="shared" si="105"/>
        <v>0</v>
      </c>
      <c r="Q178" s="160">
        <f>IFERROR('Διανεμόμενες ποσότητες αερίου'!X33/'Ανάπτυξη δικτύου'!Y62,0)</f>
        <v>0</v>
      </c>
      <c r="R178" s="164">
        <f t="shared" si="106"/>
        <v>0</v>
      </c>
      <c r="S178" s="160">
        <f>IFERROR('Διανεμόμενες ποσότητες αερίου'!AD33/'Ανάπτυξη δικτύου'!AB62,0)</f>
        <v>0</v>
      </c>
      <c r="T178" s="164">
        <f t="shared" si="107"/>
        <v>0</v>
      </c>
      <c r="U178" s="160">
        <f>IFERROR('Διανεμόμενες ποσότητες αερίου'!AJ33/'Ανάπτυξη δικτύου'!AE62,0)</f>
        <v>0.12660540540540541</v>
      </c>
      <c r="V178" s="164">
        <f t="shared" si="108"/>
        <v>0</v>
      </c>
      <c r="W178" s="160">
        <f>IFERROR('Διανεμόμενες ποσότητες αερίου'!AP33/'Ανάπτυξη δικτύου'!AH62,0)</f>
        <v>0.29068108108108109</v>
      </c>
      <c r="X178" s="164">
        <f t="shared" si="109"/>
        <v>1.2959610622491675</v>
      </c>
      <c r="Y178" s="192">
        <f t="shared" si="110"/>
        <v>0</v>
      </c>
    </row>
    <row r="179" spans="2:33" outlineLevel="1" x14ac:dyDescent="0.35">
      <c r="B179" s="237" t="s">
        <v>96</v>
      </c>
      <c r="C179" s="64" t="s">
        <v>225</v>
      </c>
      <c r="D179" s="184">
        <f>IFERROR('Διανεμόμενες ποσότητες αερίου'!D34/'Ανάπτυξη δικτύου'!E63,0)</f>
        <v>0</v>
      </c>
      <c r="E179" s="174">
        <f>IFERROR('Διανεμόμενες ποσότητες αερίου'!E34/'Ανάπτυξη δικτύου'!G63,0)</f>
        <v>0</v>
      </c>
      <c r="F179" s="164">
        <f t="shared" si="101"/>
        <v>0</v>
      </c>
      <c r="G179" s="160">
        <f>IFERROR('Διανεμόμενες ποσότητες αερίου'!G34/'Ανάπτυξη δικτύου'!J63,0)</f>
        <v>0</v>
      </c>
      <c r="H179" s="164">
        <f t="shared" si="102"/>
        <v>0</v>
      </c>
      <c r="I179" s="171">
        <f>IFERROR('Διανεμόμενες ποσότητες αερίου'!I34/'Ανάπτυξη δικτύου'!M63,0)</f>
        <v>0</v>
      </c>
      <c r="J179" s="164">
        <f t="shared" si="103"/>
        <v>0</v>
      </c>
      <c r="K179" s="160">
        <f>IFERROR('Διανεμόμενες ποσότητες αερίου'!K34/'Ανάπτυξη δικτύου'!P63,0)</f>
        <v>0</v>
      </c>
      <c r="L179" s="164">
        <f t="shared" si="104"/>
        <v>0</v>
      </c>
      <c r="M179" s="192">
        <f t="shared" si="100"/>
        <v>0</v>
      </c>
      <c r="O179" s="161">
        <f>IFERROR('Διανεμόμενες ποσότητες αερίου'!R34/'Ανάπτυξη δικτύου'!V63,0)</f>
        <v>0</v>
      </c>
      <c r="P179" s="164">
        <f t="shared" si="105"/>
        <v>0</v>
      </c>
      <c r="Q179" s="160">
        <f>IFERROR('Διανεμόμενες ποσότητες αερίου'!X34/'Ανάπτυξη δικτύου'!Y63,0)</f>
        <v>0</v>
      </c>
      <c r="R179" s="164">
        <f t="shared" si="106"/>
        <v>0</v>
      </c>
      <c r="S179" s="160">
        <f>IFERROR('Διανεμόμενες ποσότητες αερίου'!AD34/'Ανάπτυξη δικτύου'!AB63,0)</f>
        <v>0</v>
      </c>
      <c r="T179" s="164">
        <f t="shared" si="107"/>
        <v>0</v>
      </c>
      <c r="U179" s="160">
        <f>IFERROR('Διανεμόμενες ποσότητες αερίου'!AJ34/'Ανάπτυξη δικτύου'!AE63,0)</f>
        <v>0</v>
      </c>
      <c r="V179" s="164">
        <f t="shared" si="108"/>
        <v>0</v>
      </c>
      <c r="W179" s="160">
        <f>IFERROR('Διανεμόμενες ποσότητες αερίου'!AP34/'Ανάπτυξη δικτύου'!AH63,0)</f>
        <v>0</v>
      </c>
      <c r="X179" s="164">
        <f t="shared" si="109"/>
        <v>0</v>
      </c>
      <c r="Y179" s="192">
        <f t="shared" si="110"/>
        <v>0</v>
      </c>
    </row>
    <row r="180" spans="2:33" outlineLevel="1" x14ac:dyDescent="0.35">
      <c r="B180" s="236" t="s">
        <v>97</v>
      </c>
      <c r="C180" s="64" t="s">
        <v>225</v>
      </c>
      <c r="D180" s="184">
        <f>IFERROR('Διανεμόμενες ποσότητες αερίου'!D35/'Ανάπτυξη δικτύου'!E64,0)</f>
        <v>0</v>
      </c>
      <c r="E180" s="174">
        <f>IFERROR('Διανεμόμενες ποσότητες αερίου'!E35/'Ανάπτυξη δικτύου'!G64,0)</f>
        <v>0</v>
      </c>
      <c r="F180" s="164">
        <f t="shared" si="101"/>
        <v>0</v>
      </c>
      <c r="G180" s="160">
        <f>IFERROR('Διανεμόμενες ποσότητες αερίου'!G35/'Ανάπτυξη δικτύου'!J64,0)</f>
        <v>0</v>
      </c>
      <c r="H180" s="164">
        <f t="shared" si="102"/>
        <v>0</v>
      </c>
      <c r="I180" s="171">
        <f>IFERROR('Διανεμόμενες ποσότητες αερίου'!I35/'Ανάπτυξη δικτύου'!M64,0)</f>
        <v>0</v>
      </c>
      <c r="J180" s="164">
        <f t="shared" si="103"/>
        <v>0</v>
      </c>
      <c r="K180" s="160">
        <f>IFERROR('Διανεμόμενες ποσότητες αερίου'!K35/'Ανάπτυξη δικτύου'!P64,0)</f>
        <v>0</v>
      </c>
      <c r="L180" s="164">
        <f t="shared" si="104"/>
        <v>0</v>
      </c>
      <c r="M180" s="192">
        <f t="shared" si="100"/>
        <v>0</v>
      </c>
      <c r="O180" s="161">
        <f>IFERROR('Διανεμόμενες ποσότητες αερίου'!R35/'Ανάπτυξη δικτύου'!V64,0)</f>
        <v>0</v>
      </c>
      <c r="P180" s="164">
        <f t="shared" si="105"/>
        <v>0</v>
      </c>
      <c r="Q180" s="160">
        <f>IFERROR('Διανεμόμενες ποσότητες αερίου'!X35/'Ανάπτυξη δικτύου'!Y64,0)</f>
        <v>0</v>
      </c>
      <c r="R180" s="164">
        <f t="shared" si="106"/>
        <v>0</v>
      </c>
      <c r="S180" s="160">
        <f>IFERROR('Διανεμόμενες ποσότητες αερίου'!AD35/'Ανάπτυξη δικτύου'!AB64,0)</f>
        <v>0</v>
      </c>
      <c r="T180" s="164">
        <f t="shared" si="107"/>
        <v>0</v>
      </c>
      <c r="U180" s="160">
        <f>IFERROR('Διανεμόμενες ποσότητες αερίου'!AJ35/'Ανάπτυξη δικτύου'!AE64,0)</f>
        <v>0</v>
      </c>
      <c r="V180" s="164">
        <f t="shared" si="108"/>
        <v>0</v>
      </c>
      <c r="W180" s="160">
        <f>IFERROR('Διανεμόμενες ποσότητες αερίου'!AP35/'Ανάπτυξη δικτύου'!AH64,0)</f>
        <v>0</v>
      </c>
      <c r="X180" s="164">
        <f t="shared" si="109"/>
        <v>0</v>
      </c>
      <c r="Y180" s="192">
        <f t="shared" si="110"/>
        <v>0</v>
      </c>
    </row>
    <row r="181" spans="2:33" outlineLevel="1" x14ac:dyDescent="0.35">
      <c r="B181" s="237" t="s">
        <v>98</v>
      </c>
      <c r="C181" s="64" t="s">
        <v>225</v>
      </c>
      <c r="D181" s="184">
        <f>IFERROR('Διανεμόμενες ποσότητες αερίου'!D36/'Ανάπτυξη δικτύου'!E65,0)</f>
        <v>0</v>
      </c>
      <c r="E181" s="174">
        <f>IFERROR('Διανεμόμενες ποσότητες αερίου'!E36/'Ανάπτυξη δικτύου'!G65,0)</f>
        <v>0</v>
      </c>
      <c r="F181" s="164">
        <f t="shared" si="101"/>
        <v>0</v>
      </c>
      <c r="G181" s="160">
        <f>IFERROR('Διανεμόμενες ποσότητες αερίου'!G36/'Ανάπτυξη δικτύου'!J65,0)</f>
        <v>0</v>
      </c>
      <c r="H181" s="164">
        <f t="shared" si="102"/>
        <v>0</v>
      </c>
      <c r="I181" s="171">
        <f>IFERROR('Διανεμόμενες ποσότητες αερίου'!I36/'Ανάπτυξη δικτύου'!M65,0)</f>
        <v>0</v>
      </c>
      <c r="J181" s="164">
        <f t="shared" si="103"/>
        <v>0</v>
      </c>
      <c r="K181" s="160">
        <f>IFERROR('Διανεμόμενες ποσότητες αερίου'!K36/'Ανάπτυξη δικτύου'!P65,0)</f>
        <v>0</v>
      </c>
      <c r="L181" s="164">
        <f t="shared" si="104"/>
        <v>0</v>
      </c>
      <c r="M181" s="192">
        <f t="shared" si="100"/>
        <v>0</v>
      </c>
      <c r="O181" s="161">
        <f>IFERROR('Διανεμόμενες ποσότητες αερίου'!R36/'Ανάπτυξη δικτύου'!V65,0)</f>
        <v>8.5246002271262389E-2</v>
      </c>
      <c r="P181" s="164">
        <f t="shared" si="105"/>
        <v>0</v>
      </c>
      <c r="Q181" s="160">
        <f>IFERROR('Διανεμόμενες ποσότητες αερίου'!X36/'Ανάπτυξη δικτύου'!Y65,0)</f>
        <v>0.75281298916546457</v>
      </c>
      <c r="R181" s="164">
        <f t="shared" si="106"/>
        <v>7.8310650248433804</v>
      </c>
      <c r="S181" s="160">
        <f>IFERROR('Διανεμόμενες ποσότητες αερίου'!AD36/'Ανάπτυξη δικτύου'!AB65,0)</f>
        <v>2.1017632104097759</v>
      </c>
      <c r="T181" s="164">
        <f t="shared" si="107"/>
        <v>1.7918795778745771</v>
      </c>
      <c r="U181" s="160">
        <f>IFERROR('Διανεμόμενες ποσότητες αερίου'!AJ36/'Ανάπτυξη δικτύου'!AE65,0)</f>
        <v>3.2524151882124599</v>
      </c>
      <c r="V181" s="164">
        <f t="shared" si="108"/>
        <v>0.54746984441617663</v>
      </c>
      <c r="W181" s="160">
        <f>IFERROR('Διανεμόμενες ποσότητες αερίου'!AP36/'Ανάπτυξη δικτύου'!AH65,0)</f>
        <v>3.6311801208277523</v>
      </c>
      <c r="X181" s="164">
        <f t="shared" si="109"/>
        <v>0.11645651329757291</v>
      </c>
      <c r="Y181" s="192">
        <f t="shared" si="110"/>
        <v>1.5547207927672364</v>
      </c>
    </row>
    <row r="182" spans="2:33" ht="15" customHeight="1" outlineLevel="1" x14ac:dyDescent="0.35">
      <c r="B182" s="50" t="s">
        <v>138</v>
      </c>
      <c r="C182" s="47" t="s">
        <v>225</v>
      </c>
      <c r="D182" s="189">
        <f>IFERROR('Διανεμόμενες ποσότητες αερίου'!D37/'Ανάπτυξη δικτύου'!E66,0)</f>
        <v>0</v>
      </c>
      <c r="E182" s="183">
        <f>IFERROR('Διανεμόμενες ποσότητες αερίου'!E37/'Ανάπτυξη δικτύου'!G66,0)</f>
        <v>0</v>
      </c>
      <c r="F182" s="164">
        <f t="shared" ref="F182" si="111">IFERROR((E182-D182)/D182,0)</f>
        <v>0</v>
      </c>
      <c r="G182" s="145">
        <f>IFERROR('Διανεμόμενες ποσότητες αερίου'!G37/'Ανάπτυξη δικτύου'!J66,0)</f>
        <v>0</v>
      </c>
      <c r="H182" s="164">
        <f t="shared" ref="H182" si="112">IFERROR((G182-E182)/E182,0)</f>
        <v>0</v>
      </c>
      <c r="I182" s="160">
        <f>IFERROR('Διανεμόμενες ποσότητες αερίου'!I37/'Ανάπτυξη δικτύου'!M66,0)</f>
        <v>0</v>
      </c>
      <c r="J182" s="164">
        <f t="shared" ref="J182" si="113">IFERROR((I182-G182)/G182,0)</f>
        <v>0</v>
      </c>
      <c r="K182" s="145">
        <f>IFERROR('Διανεμόμενες ποσότητες αερίου'!K37/'Ανάπτυξη δικτύου'!P66,0)</f>
        <v>0</v>
      </c>
      <c r="L182" s="164">
        <f t="shared" ref="L182" si="114">IFERROR((K182-I182)/I182,0)</f>
        <v>0</v>
      </c>
      <c r="M182" s="192">
        <f>IFERROR((K182/D182)^(1/4)-1,0)</f>
        <v>0</v>
      </c>
      <c r="N182" s="104"/>
      <c r="O182" s="173">
        <f>IFERROR('Διανεμόμενες ποσότητες αερίου'!R37/'Ανάπτυξη δικτύου'!V66,0)</f>
        <v>0.11311290191696682</v>
      </c>
      <c r="P182" s="164">
        <f t="shared" ref="P182" si="115">IFERROR((O182-K182)/K182,0)</f>
        <v>0</v>
      </c>
      <c r="Q182" s="145">
        <f>IFERROR('Διανεμόμενες ποσότητες αερίου'!X37/'Ανάπτυξη δικτύου'!Y66,0)</f>
        <v>0.65764512818261156</v>
      </c>
      <c r="R182" s="164">
        <f t="shared" ref="R182" si="116">IFERROR((Q182-O182)/O182,0)</f>
        <v>4.8140593781721854</v>
      </c>
      <c r="S182" s="145">
        <f>IFERROR('Διανεμόμενες ποσότητες αερίου'!AD37/'Ανάπτυξη δικτύου'!AB66,0)</f>
        <v>1.311898071367759</v>
      </c>
      <c r="T182" s="164">
        <f t="shared" ref="T182" si="117">IFERROR((S182-Q182)/Q182,0)</f>
        <v>0.9948419218023582</v>
      </c>
      <c r="U182" s="145">
        <f>IFERROR('Διανεμόμενες ποσότητες αερίου'!AJ37/'Ανάπτυξη δικτύου'!AE66,0)</f>
        <v>1.6537289700663766</v>
      </c>
      <c r="V182" s="164">
        <f t="shared" ref="V182" si="118">IFERROR((U182-S182)/S182,0)</f>
        <v>0.26056208646014051</v>
      </c>
      <c r="W182" s="145">
        <f>IFERROR('Διανεμόμενες ποσότητες αερίου'!AP37/'Ανάπτυξη δικτύου'!AH66,0)</f>
        <v>1.837116353414102</v>
      </c>
      <c r="X182" s="164">
        <f t="shared" ref="X182" si="119">IFERROR((W182-U182)/U182,0)</f>
        <v>0.11089325195794604</v>
      </c>
      <c r="Y182" s="192">
        <f>IFERROR((W182/O182)^(1/4)-1,0)</f>
        <v>1.007502661321638</v>
      </c>
    </row>
    <row r="183" spans="2:33" ht="15" customHeight="1" x14ac:dyDescent="0.35"/>
    <row r="184" spans="2:33" ht="15.5" x14ac:dyDescent="0.35">
      <c r="B184" s="296" t="s">
        <v>226</v>
      </c>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row>
    <row r="185" spans="2:33" ht="5.5" customHeight="1" outlineLevel="1" x14ac:dyDescent="0.3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row>
    <row r="186" spans="2:33" ht="14.25" customHeight="1" outlineLevel="1" x14ac:dyDescent="0.35">
      <c r="B186" s="322"/>
      <c r="C186" s="322" t="s">
        <v>105</v>
      </c>
      <c r="D186" s="312" t="s">
        <v>131</v>
      </c>
      <c r="E186" s="314"/>
      <c r="F186" s="314"/>
      <c r="G186" s="314"/>
      <c r="H186" s="314"/>
      <c r="I186" s="314"/>
      <c r="J186" s="314"/>
      <c r="K186" s="314"/>
      <c r="L186" s="313"/>
      <c r="M186" s="369" t="str">
        <f>"Ετήσιος ρυθμός ανάπτυξης (CAGR) "&amp;($C$3-5)&amp;" - "&amp;(($C$3-1))</f>
        <v>Ετήσιος ρυθμός ανάπτυξης (CAGR) 2019 - 2023</v>
      </c>
      <c r="N186" s="104"/>
      <c r="O186" s="366" t="s">
        <v>132</v>
      </c>
      <c r="P186" s="367"/>
      <c r="Q186" s="367"/>
      <c r="R186" s="367"/>
      <c r="S186" s="367"/>
      <c r="T186" s="367"/>
      <c r="U186" s="367"/>
      <c r="V186" s="367"/>
      <c r="W186" s="367"/>
      <c r="X186" s="368"/>
      <c r="Y186" s="369" t="str">
        <f>"Ετήσιος ρυθμός ανάπτυξης (CAGR) "&amp;$C$3&amp;" - "&amp;$E$3</f>
        <v>Ετήσιος ρυθμός ανάπτυξης (CAGR) 2024 - 2028</v>
      </c>
    </row>
    <row r="187" spans="2:33" ht="15.75" customHeight="1" outlineLevel="1" x14ac:dyDescent="0.35">
      <c r="B187" s="323"/>
      <c r="C187" s="323"/>
      <c r="D187" s="68">
        <f>$C$3-5</f>
        <v>2019</v>
      </c>
      <c r="E187" s="312">
        <f>$C$3-4</f>
        <v>2020</v>
      </c>
      <c r="F187" s="313"/>
      <c r="G187" s="312">
        <f>$C$3-3</f>
        <v>2021</v>
      </c>
      <c r="H187" s="313"/>
      <c r="I187" s="312">
        <f>$C$3+-2</f>
        <v>2022</v>
      </c>
      <c r="J187" s="313"/>
      <c r="K187" s="312">
        <f>$C$3-1</f>
        <v>2023</v>
      </c>
      <c r="L187" s="313"/>
      <c r="M187" s="370"/>
      <c r="N187" s="104"/>
      <c r="O187" s="312">
        <f>$C$3</f>
        <v>2024</v>
      </c>
      <c r="P187" s="313"/>
      <c r="Q187" s="312">
        <f>$C$3+1</f>
        <v>2025</v>
      </c>
      <c r="R187" s="313"/>
      <c r="S187" s="312">
        <f>$C$3+2</f>
        <v>2026</v>
      </c>
      <c r="T187" s="313"/>
      <c r="U187" s="312">
        <f>$C$3+3</f>
        <v>2027</v>
      </c>
      <c r="V187" s="313"/>
      <c r="W187" s="312">
        <f>$C$3+4</f>
        <v>2028</v>
      </c>
      <c r="X187" s="313"/>
      <c r="Y187" s="370"/>
    </row>
    <row r="188" spans="2:33" ht="15" customHeight="1" outlineLevel="1" x14ac:dyDescent="0.35">
      <c r="B188" s="324"/>
      <c r="C188" s="324"/>
      <c r="D188" s="83" t="s">
        <v>220</v>
      </c>
      <c r="E188" s="68" t="s">
        <v>220</v>
      </c>
      <c r="F188" s="67" t="s">
        <v>135</v>
      </c>
      <c r="G188" s="68" t="s">
        <v>220</v>
      </c>
      <c r="H188" s="67" t="s">
        <v>135</v>
      </c>
      <c r="I188" s="68" t="s">
        <v>220</v>
      </c>
      <c r="J188" s="67" t="s">
        <v>135</v>
      </c>
      <c r="K188" s="68" t="s">
        <v>220</v>
      </c>
      <c r="L188" s="67" t="s">
        <v>135</v>
      </c>
      <c r="M188" s="371"/>
      <c r="O188" s="193" t="s">
        <v>220</v>
      </c>
      <c r="P188" s="194" t="s">
        <v>135</v>
      </c>
      <c r="Q188" s="193" t="s">
        <v>220</v>
      </c>
      <c r="R188" s="194" t="s">
        <v>135</v>
      </c>
      <c r="S188" s="193" t="s">
        <v>220</v>
      </c>
      <c r="T188" s="194" t="s">
        <v>135</v>
      </c>
      <c r="U188" s="193" t="s">
        <v>220</v>
      </c>
      <c r="V188" s="194" t="s">
        <v>135</v>
      </c>
      <c r="W188" s="193" t="s">
        <v>220</v>
      </c>
      <c r="X188" s="194" t="s">
        <v>135</v>
      </c>
      <c r="Y188" s="371"/>
    </row>
    <row r="189" spans="2:33" outlineLevel="1" x14ac:dyDescent="0.35">
      <c r="B189" s="236" t="s">
        <v>75</v>
      </c>
      <c r="C189" s="51" t="s">
        <v>227</v>
      </c>
      <c r="D189" s="184">
        <f>IFERROR(Συνδέσεις!E14/'Ανάπτυξη δικτύου'!E44,0)</f>
        <v>0</v>
      </c>
      <c r="E189" s="160">
        <f>IFERROR(Συνδέσεις!G14/'Ανάπτυξη δικτύου'!G44,0)</f>
        <v>0</v>
      </c>
      <c r="F189" s="164">
        <f>IFERROR((E189-D189)/D189,0)</f>
        <v>0</v>
      </c>
      <c r="G189" s="160">
        <f>IFERROR(Συνδέσεις!J14/'Ανάπτυξη δικτύου'!J44,0)</f>
        <v>0</v>
      </c>
      <c r="H189" s="164">
        <f>IFERROR((G189-E189)/E189,0)</f>
        <v>0</v>
      </c>
      <c r="I189" s="160">
        <f>IFERROR(Συνδέσεις!M14/'Ανάπτυξη δικτύου'!M44,0)</f>
        <v>0</v>
      </c>
      <c r="J189" s="164">
        <f>IFERROR((I189-G189)/G189,0)</f>
        <v>0</v>
      </c>
      <c r="K189" s="160">
        <f>IFERROR(Συνδέσεις!P14/'Ανάπτυξη δικτύου'!P44,0)</f>
        <v>0</v>
      </c>
      <c r="L189" s="164">
        <f>IFERROR((K189-I189)/I189,0)</f>
        <v>0</v>
      </c>
      <c r="M189" s="192">
        <f t="shared" ref="M189:M210" si="120">IFERROR((K189/D189)^(1/4)-1,0)</f>
        <v>0</v>
      </c>
      <c r="N189" s="55"/>
      <c r="O189" s="161">
        <f>IFERROR(Συνδέσεις!X14/'Ανάπτυξη δικτύου'!V44,0)</f>
        <v>0</v>
      </c>
      <c r="P189" s="164">
        <f>IFERROR((O189-K189)/K189,0)</f>
        <v>0</v>
      </c>
      <c r="Q189" s="160">
        <f>IFERROR(Συνδέσεις!AC14/'Ανάπτυξη δικτύου'!Y44,0)</f>
        <v>0</v>
      </c>
      <c r="R189" s="164">
        <f>IFERROR((Q189-O189)/O189,0)</f>
        <v>0</v>
      </c>
      <c r="S189" s="160">
        <f>IFERROR(Συνδέσεις!AH14/'Ανάπτυξη δικτύου'!AB44,0)</f>
        <v>0</v>
      </c>
      <c r="T189" s="164">
        <f>IFERROR((S189-Q189)/Q189,0)</f>
        <v>0</v>
      </c>
      <c r="U189" s="160">
        <f>IFERROR(Συνδέσεις!AM14/'Ανάπτυξη δικτύου'!AE44,0)</f>
        <v>0</v>
      </c>
      <c r="V189" s="164">
        <f>IFERROR((U189-S189)/S189,0)</f>
        <v>0</v>
      </c>
      <c r="W189" s="160">
        <f>IFERROR(Συνδέσεις!AR14/'Ανάπτυξη δικτύου'!AH44,0)</f>
        <v>0</v>
      </c>
      <c r="X189" s="164">
        <f>IFERROR((W189-U189)/U189,0)</f>
        <v>0</v>
      </c>
      <c r="Y189" s="192">
        <f>IFERROR((W189/O189)^(1/4)-1,0)</f>
        <v>0</v>
      </c>
    </row>
    <row r="190" spans="2:33" outlineLevel="1" x14ac:dyDescent="0.35">
      <c r="B190" s="237" t="s">
        <v>76</v>
      </c>
      <c r="C190" s="51" t="s">
        <v>227</v>
      </c>
      <c r="D190" s="184">
        <f>IFERROR(Συνδέσεις!E15/'Ανάπτυξη δικτύου'!E45,0)</f>
        <v>0</v>
      </c>
      <c r="E190" s="160">
        <f>IFERROR(Συνδέσεις!G15/'Ανάπτυξη δικτύου'!G45,0)</f>
        <v>0</v>
      </c>
      <c r="F190" s="164">
        <f t="shared" ref="F190:F210" si="121">IFERROR((E190-D190)/D190,0)</f>
        <v>0</v>
      </c>
      <c r="G190" s="160">
        <f>IFERROR(Συνδέσεις!J15/'Ανάπτυξη δικτύου'!J45,0)</f>
        <v>0</v>
      </c>
      <c r="H190" s="164">
        <f t="shared" ref="H190:H210" si="122">IFERROR((G190-E190)/E190,0)</f>
        <v>0</v>
      </c>
      <c r="I190" s="160">
        <f>IFERROR(Συνδέσεις!M15/'Ανάπτυξη δικτύου'!M45,0)</f>
        <v>0</v>
      </c>
      <c r="J190" s="164">
        <f t="shared" ref="J190:J210" si="123">IFERROR((I190-G190)/G190,0)</f>
        <v>0</v>
      </c>
      <c r="K190" s="160">
        <f>IFERROR(Συνδέσεις!P15/'Ανάπτυξη δικτύου'!P45,0)</f>
        <v>0</v>
      </c>
      <c r="L190" s="164">
        <f t="shared" ref="L190:L210" si="124">IFERROR((K190-I190)/I190,0)</f>
        <v>0</v>
      </c>
      <c r="M190" s="192">
        <f t="shared" si="120"/>
        <v>0</v>
      </c>
      <c r="N190" s="55"/>
      <c r="O190" s="161">
        <f>IFERROR(Συνδέσεις!X15/'Ανάπτυξη δικτύου'!V45,0)</f>
        <v>5.1570279358817452E-3</v>
      </c>
      <c r="P190" s="164">
        <f t="shared" ref="P190:P210" si="125">IFERROR((O190-K190)/K190,0)</f>
        <v>0</v>
      </c>
      <c r="Q190" s="160">
        <f>IFERROR(Συνδέσεις!AC15/'Ανάπτυξη δικτύου'!Y45,0)</f>
        <v>1.1467238306774452E-2</v>
      </c>
      <c r="R190" s="164">
        <f t="shared" ref="R190:R210" si="126">IFERROR((Q190-O190)/O190,0)</f>
        <v>1.2236137653991188</v>
      </c>
      <c r="S190" s="160">
        <f>IFERROR(Συνδέσεις!AH15/'Ανάπτυξη δικτύου'!AB45,0)</f>
        <v>2.8012919126589722E-2</v>
      </c>
      <c r="T190" s="164">
        <f t="shared" ref="T190:T210" si="127">IFERROR((S190-Q190)/Q190,0)</f>
        <v>1.4428653505910529</v>
      </c>
      <c r="U190" s="160">
        <f>IFERROR(Συνδέσεις!AM15/'Ανάπτυξη δικτύου'!AE45,0)</f>
        <v>3.4159849160204168E-2</v>
      </c>
      <c r="V190" s="164">
        <f t="shared" ref="V190:V210" si="128">IFERROR((U190-S190)/S190,0)</f>
        <v>0.21943197015050855</v>
      </c>
      <c r="W190" s="160">
        <f>IFERROR(Συνδέσεις!AR15/'Ανάπτυξη δικτύου'!AH45,0)</f>
        <v>3.5119278807825179E-2</v>
      </c>
      <c r="X190" s="164">
        <f t="shared" ref="X190:X210" si="129">IFERROR((W190-U190)/U190,0)</f>
        <v>2.8086472019283229E-2</v>
      </c>
      <c r="Y190" s="192">
        <f t="shared" ref="Y190:Y210" si="130">IFERROR((W190/O190)^(1/4)-1,0)</f>
        <v>0.61542398290435218</v>
      </c>
    </row>
    <row r="191" spans="2:33" outlineLevel="1" x14ac:dyDescent="0.35">
      <c r="B191" s="237" t="s">
        <v>77</v>
      </c>
      <c r="C191" s="51" t="s">
        <v>227</v>
      </c>
      <c r="D191" s="184">
        <f>IFERROR(Συνδέσεις!E16/'Ανάπτυξη δικτύου'!E46,0)</f>
        <v>0</v>
      </c>
      <c r="E191" s="160">
        <f>IFERROR(Συνδέσεις!G16/'Ανάπτυξη δικτύου'!G46,0)</f>
        <v>0</v>
      </c>
      <c r="F191" s="164">
        <f t="shared" si="121"/>
        <v>0</v>
      </c>
      <c r="G191" s="160">
        <f>IFERROR(Συνδέσεις!J16/'Ανάπτυξη δικτύου'!J46,0)</f>
        <v>0</v>
      </c>
      <c r="H191" s="164">
        <f t="shared" si="122"/>
        <v>0</v>
      </c>
      <c r="I191" s="160">
        <f>IFERROR(Συνδέσεις!M16/'Ανάπτυξη δικτύου'!M46,0)</f>
        <v>0</v>
      </c>
      <c r="J191" s="164">
        <f t="shared" si="123"/>
        <v>0</v>
      </c>
      <c r="K191" s="160">
        <f>IFERROR(Συνδέσεις!P16/'Ανάπτυξη δικτύου'!P46,0)</f>
        <v>0</v>
      </c>
      <c r="L191" s="164">
        <f t="shared" si="124"/>
        <v>0</v>
      </c>
      <c r="M191" s="192">
        <f t="shared" si="120"/>
        <v>0</v>
      </c>
      <c r="N191" s="55"/>
      <c r="O191" s="161">
        <f>IFERROR(Συνδέσεις!X16/'Ανάπτυξη δικτύου'!V46,0)</f>
        <v>0</v>
      </c>
      <c r="P191" s="164">
        <f t="shared" si="125"/>
        <v>0</v>
      </c>
      <c r="Q191" s="160">
        <f>IFERROR(Συνδέσεις!AC16/'Ανάπτυξη δικτύου'!Y46,0)</f>
        <v>0</v>
      </c>
      <c r="R191" s="164">
        <f t="shared" si="126"/>
        <v>0</v>
      </c>
      <c r="S191" s="160">
        <f>IFERROR(Συνδέσεις!AH16/'Ανάπτυξη δικτύου'!AB46,0)</f>
        <v>0</v>
      </c>
      <c r="T191" s="164">
        <f t="shared" si="127"/>
        <v>0</v>
      </c>
      <c r="U191" s="160">
        <f>IFERROR(Συνδέσεις!AM16/'Ανάπτυξη δικτύου'!AE46,0)</f>
        <v>0</v>
      </c>
      <c r="V191" s="164">
        <f t="shared" si="128"/>
        <v>0</v>
      </c>
      <c r="W191" s="160">
        <f>IFERROR(Συνδέσεις!AR16/'Ανάπτυξη δικτύου'!AH46,0)</f>
        <v>0</v>
      </c>
      <c r="X191" s="164">
        <f t="shared" si="129"/>
        <v>0</v>
      </c>
      <c r="Y191" s="192">
        <f t="shared" si="130"/>
        <v>0</v>
      </c>
    </row>
    <row r="192" spans="2:33" outlineLevel="1" x14ac:dyDescent="0.35">
      <c r="B192" s="237" t="s">
        <v>78</v>
      </c>
      <c r="C192" s="51" t="s">
        <v>227</v>
      </c>
      <c r="D192" s="184">
        <f>IFERROR(Συνδέσεις!E17/'Ανάπτυξη δικτύου'!E47,0)</f>
        <v>0</v>
      </c>
      <c r="E192" s="160">
        <f>IFERROR(Συνδέσεις!G17/'Ανάπτυξη δικτύου'!G47,0)</f>
        <v>0</v>
      </c>
      <c r="F192" s="164">
        <f t="shared" si="121"/>
        <v>0</v>
      </c>
      <c r="G192" s="160">
        <f>IFERROR(Συνδέσεις!J17/'Ανάπτυξη δικτύου'!J47,0)</f>
        <v>0</v>
      </c>
      <c r="H192" s="164">
        <f t="shared" si="122"/>
        <v>0</v>
      </c>
      <c r="I192" s="160">
        <f>IFERROR(Συνδέσεις!M17/'Ανάπτυξη δικτύου'!M47,0)</f>
        <v>0</v>
      </c>
      <c r="J192" s="164">
        <f t="shared" si="123"/>
        <v>0</v>
      </c>
      <c r="K192" s="160">
        <f>IFERROR(Συνδέσεις!P17/'Ανάπτυξη δικτύου'!P47,0)</f>
        <v>0</v>
      </c>
      <c r="L192" s="164">
        <f t="shared" si="124"/>
        <v>0</v>
      </c>
      <c r="M192" s="192">
        <f t="shared" si="120"/>
        <v>0</v>
      </c>
      <c r="N192" s="55"/>
      <c r="O192" s="161">
        <f>IFERROR(Συνδέσεις!X17/'Ανάπτυξη δικτύου'!V47,0)</f>
        <v>0</v>
      </c>
      <c r="P192" s="164">
        <f t="shared" si="125"/>
        <v>0</v>
      </c>
      <c r="Q192" s="160">
        <f>IFERROR(Συνδέσεις!AC17/'Ανάπτυξη δικτύου'!Y47,0)</f>
        <v>0</v>
      </c>
      <c r="R192" s="164">
        <f t="shared" si="126"/>
        <v>0</v>
      </c>
      <c r="S192" s="160">
        <f>IFERROR(Συνδέσεις!AH17/'Ανάπτυξη δικτύου'!AB47,0)</f>
        <v>0</v>
      </c>
      <c r="T192" s="164">
        <f t="shared" si="127"/>
        <v>0</v>
      </c>
      <c r="U192" s="160">
        <f>IFERROR(Συνδέσεις!AM17/'Ανάπτυξη δικτύου'!AE47,0)</f>
        <v>0</v>
      </c>
      <c r="V192" s="164">
        <f t="shared" si="128"/>
        <v>0</v>
      </c>
      <c r="W192" s="160">
        <f>IFERROR(Συνδέσεις!AR17/'Ανάπτυξη δικτύου'!AH47,0)</f>
        <v>0</v>
      </c>
      <c r="X192" s="164">
        <f t="shared" si="129"/>
        <v>0</v>
      </c>
      <c r="Y192" s="192">
        <f t="shared" si="130"/>
        <v>0</v>
      </c>
    </row>
    <row r="193" spans="2:25" outlineLevel="1" x14ac:dyDescent="0.35">
      <c r="B193" s="236" t="s">
        <v>80</v>
      </c>
      <c r="C193" s="51" t="s">
        <v>227</v>
      </c>
      <c r="D193" s="184">
        <f>IFERROR(Συνδέσεις!E18/'Ανάπτυξη δικτύου'!E48,0)</f>
        <v>0</v>
      </c>
      <c r="E193" s="160">
        <f>IFERROR(Συνδέσεις!G18/'Ανάπτυξη δικτύου'!G48,0)</f>
        <v>0</v>
      </c>
      <c r="F193" s="164">
        <f t="shared" si="121"/>
        <v>0</v>
      </c>
      <c r="G193" s="160">
        <f>IFERROR(Συνδέσεις!J18/'Ανάπτυξη δικτύου'!J48,0)</f>
        <v>0</v>
      </c>
      <c r="H193" s="164">
        <f t="shared" si="122"/>
        <v>0</v>
      </c>
      <c r="I193" s="160">
        <f>IFERROR(Συνδέσεις!M18/'Ανάπτυξη δικτύου'!M48,0)</f>
        <v>0</v>
      </c>
      <c r="J193" s="164">
        <f t="shared" si="123"/>
        <v>0</v>
      </c>
      <c r="K193" s="160">
        <f>IFERROR(Συνδέσεις!P18/'Ανάπτυξη δικτύου'!P48,0)</f>
        <v>0</v>
      </c>
      <c r="L193" s="164">
        <f t="shared" si="124"/>
        <v>0</v>
      </c>
      <c r="M193" s="192">
        <f t="shared" si="120"/>
        <v>0</v>
      </c>
      <c r="N193" s="55"/>
      <c r="O193" s="161">
        <f>IFERROR(Συνδέσεις!X18/'Ανάπτυξη δικτύου'!V48,0)</f>
        <v>0</v>
      </c>
      <c r="P193" s="164">
        <f t="shared" si="125"/>
        <v>0</v>
      </c>
      <c r="Q193" s="160">
        <f>IFERROR(Συνδέσεις!AC18/'Ανάπτυξη δικτύου'!Y48,0)</f>
        <v>0</v>
      </c>
      <c r="R193" s="164">
        <f t="shared" si="126"/>
        <v>0</v>
      </c>
      <c r="S193" s="160">
        <f>IFERROR(Συνδέσεις!AH18/'Ανάπτυξη δικτύου'!AB48,0)</f>
        <v>0</v>
      </c>
      <c r="T193" s="164">
        <f t="shared" si="127"/>
        <v>0</v>
      </c>
      <c r="U193" s="160">
        <f>IFERROR(Συνδέσεις!AM18/'Ανάπτυξη δικτύου'!AE48,0)</f>
        <v>0</v>
      </c>
      <c r="V193" s="164">
        <f t="shared" si="128"/>
        <v>0</v>
      </c>
      <c r="W193" s="160">
        <f>IFERROR(Συνδέσεις!AR18/'Ανάπτυξη δικτύου'!AH48,0)</f>
        <v>0</v>
      </c>
      <c r="X193" s="164">
        <f t="shared" si="129"/>
        <v>0</v>
      </c>
      <c r="Y193" s="192">
        <f t="shared" si="130"/>
        <v>0</v>
      </c>
    </row>
    <row r="194" spans="2:25" outlineLevel="1" x14ac:dyDescent="0.35">
      <c r="B194" s="237" t="s">
        <v>81</v>
      </c>
      <c r="C194" s="51" t="s">
        <v>227</v>
      </c>
      <c r="D194" s="184">
        <f>IFERROR(Συνδέσεις!E19/'Ανάπτυξη δικτύου'!E49,0)</f>
        <v>0</v>
      </c>
      <c r="E194" s="160">
        <f>IFERROR(Συνδέσεις!G19/'Ανάπτυξη δικτύου'!G49,0)</f>
        <v>0</v>
      </c>
      <c r="F194" s="164">
        <f t="shared" si="121"/>
        <v>0</v>
      </c>
      <c r="G194" s="160">
        <f>IFERROR(Συνδέσεις!J19/'Ανάπτυξη δικτύου'!J49,0)</f>
        <v>0</v>
      </c>
      <c r="H194" s="164">
        <f t="shared" si="122"/>
        <v>0</v>
      </c>
      <c r="I194" s="160">
        <f>IFERROR(Συνδέσεις!M19/'Ανάπτυξη δικτύου'!M49,0)</f>
        <v>0</v>
      </c>
      <c r="J194" s="164">
        <f t="shared" si="123"/>
        <v>0</v>
      </c>
      <c r="K194" s="160">
        <f>IFERROR(Συνδέσεις!P19/'Ανάπτυξη δικτύου'!P49,0)</f>
        <v>0</v>
      </c>
      <c r="L194" s="164">
        <f t="shared" si="124"/>
        <v>0</v>
      </c>
      <c r="M194" s="192">
        <f t="shared" si="120"/>
        <v>0</v>
      </c>
      <c r="N194" s="55"/>
      <c r="O194" s="161">
        <f>IFERROR(Συνδέσεις!X19/'Ανάπτυξη δικτύου'!V49,0)</f>
        <v>3.2863335472058338E-3</v>
      </c>
      <c r="P194" s="164">
        <f t="shared" si="125"/>
        <v>0</v>
      </c>
      <c r="Q194" s="160">
        <f>IFERROR(Συνδέσεις!AC19/'Ανάπτυξη δικτύου'!Y49,0)</f>
        <v>4.8747710833849352E-3</v>
      </c>
      <c r="R194" s="164">
        <f t="shared" si="126"/>
        <v>0.48334641428276554</v>
      </c>
      <c r="S194" s="160">
        <f>IFERROR(Συνδέσεις!AH19/'Ανάπτυξη δικτύου'!AB49,0)</f>
        <v>1.9103832624076098E-2</v>
      </c>
      <c r="T194" s="164">
        <f t="shared" si="127"/>
        <v>2.9189189189189193</v>
      </c>
      <c r="U194" s="160">
        <f>IFERROR(Συνδέσεις!AM19/'Ανάπτυξη δικτύου'!AE49,0)</f>
        <v>2.1080091171394318E-2</v>
      </c>
      <c r="V194" s="164">
        <f t="shared" si="128"/>
        <v>0.10344827586206913</v>
      </c>
      <c r="W194" s="160">
        <f>IFERROR(Συνδέσεις!AR19/'Ανάπτυξη δικτύου'!AH49,0)</f>
        <v>2.2871898920962832E-2</v>
      </c>
      <c r="X194" s="164">
        <f t="shared" si="129"/>
        <v>8.4999999999999867E-2</v>
      </c>
      <c r="Y194" s="192">
        <f t="shared" si="130"/>
        <v>0.62423044112534321</v>
      </c>
    </row>
    <row r="195" spans="2:25" outlineLevel="1" x14ac:dyDescent="0.35">
      <c r="B195" s="236" t="s">
        <v>82</v>
      </c>
      <c r="C195" s="51" t="s">
        <v>227</v>
      </c>
      <c r="D195" s="184">
        <f>IFERROR(Συνδέσεις!E20/'Ανάπτυξη δικτύου'!E50,0)</f>
        <v>0</v>
      </c>
      <c r="E195" s="160">
        <f>IFERROR(Συνδέσεις!G20/'Ανάπτυξη δικτύου'!G50,0)</f>
        <v>0</v>
      </c>
      <c r="F195" s="164">
        <f t="shared" si="121"/>
        <v>0</v>
      </c>
      <c r="G195" s="160">
        <f>IFERROR(Συνδέσεις!J20/'Ανάπτυξη δικτύου'!J50,0)</f>
        <v>0</v>
      </c>
      <c r="H195" s="164">
        <f t="shared" si="122"/>
        <v>0</v>
      </c>
      <c r="I195" s="160">
        <f>IFERROR(Συνδέσεις!M20/'Ανάπτυξη δικτύου'!M50,0)</f>
        <v>0</v>
      </c>
      <c r="J195" s="164">
        <f t="shared" si="123"/>
        <v>0</v>
      </c>
      <c r="K195" s="160">
        <f>IFERROR(Συνδέσεις!P20/'Ανάπτυξη δικτύου'!P50,0)</f>
        <v>0</v>
      </c>
      <c r="L195" s="164">
        <f t="shared" si="124"/>
        <v>0</v>
      </c>
      <c r="M195" s="192">
        <f t="shared" si="120"/>
        <v>0</v>
      </c>
      <c r="N195" s="55"/>
      <c r="O195" s="161">
        <f>IFERROR(Συνδέσεις!X20/'Ανάπτυξη δικτύου'!V50,0)</f>
        <v>0</v>
      </c>
      <c r="P195" s="164">
        <f t="shared" si="125"/>
        <v>0</v>
      </c>
      <c r="Q195" s="160">
        <f>IFERROR(Συνδέσεις!AC20/'Ανάπτυξη δικτύου'!Y50,0)</f>
        <v>0</v>
      </c>
      <c r="R195" s="164">
        <f t="shared" si="126"/>
        <v>0</v>
      </c>
      <c r="S195" s="160">
        <f>IFERROR(Συνδέσεις!AH20/'Ανάπτυξη δικτύου'!AB50,0)</f>
        <v>0</v>
      </c>
      <c r="T195" s="164">
        <f t="shared" si="127"/>
        <v>0</v>
      </c>
      <c r="U195" s="160">
        <f>IFERROR(Συνδέσεις!AM20/'Ανάπτυξη δικτύου'!AE50,0)</f>
        <v>0</v>
      </c>
      <c r="V195" s="164">
        <f t="shared" si="128"/>
        <v>0</v>
      </c>
      <c r="W195" s="160">
        <f>IFERROR(Συνδέσεις!AR20/'Ανάπτυξη δικτύου'!AH50,0)</f>
        <v>0</v>
      </c>
      <c r="X195" s="164">
        <f t="shared" si="129"/>
        <v>0</v>
      </c>
      <c r="Y195" s="192">
        <f t="shared" si="130"/>
        <v>0</v>
      </c>
    </row>
    <row r="196" spans="2:25" outlineLevel="1" x14ac:dyDescent="0.35">
      <c r="B196" s="237" t="s">
        <v>83</v>
      </c>
      <c r="C196" s="51" t="s">
        <v>227</v>
      </c>
      <c r="D196" s="184">
        <f>IFERROR(Συνδέσεις!E21/'Ανάπτυξη δικτύου'!E51,0)</f>
        <v>0</v>
      </c>
      <c r="E196" s="160">
        <f>IFERROR(Συνδέσεις!G21/'Ανάπτυξη δικτύου'!G51,0)</f>
        <v>0</v>
      </c>
      <c r="F196" s="164">
        <f t="shared" si="121"/>
        <v>0</v>
      </c>
      <c r="G196" s="160">
        <f>IFERROR(Συνδέσεις!J21/'Ανάπτυξη δικτύου'!J51,0)</f>
        <v>0</v>
      </c>
      <c r="H196" s="164">
        <f t="shared" si="122"/>
        <v>0</v>
      </c>
      <c r="I196" s="160">
        <f>IFERROR(Συνδέσεις!M21/'Ανάπτυξη δικτύου'!M51,0)</f>
        <v>0</v>
      </c>
      <c r="J196" s="164">
        <f t="shared" si="123"/>
        <v>0</v>
      </c>
      <c r="K196" s="160">
        <f>IFERROR(Συνδέσεις!P21/'Ανάπτυξη δικτύου'!P51,0)</f>
        <v>0</v>
      </c>
      <c r="L196" s="164">
        <f t="shared" si="124"/>
        <v>0</v>
      </c>
      <c r="M196" s="192">
        <f t="shared" si="120"/>
        <v>0</v>
      </c>
      <c r="N196" s="55"/>
      <c r="O196" s="161">
        <f>IFERROR(Συνδέσεις!X21/'Ανάπτυξη δικτύου'!V51,0)</f>
        <v>3.7412998451232485E-2</v>
      </c>
      <c r="P196" s="164">
        <f t="shared" si="125"/>
        <v>0</v>
      </c>
      <c r="Q196" s="160">
        <f>IFERROR(Συνδέσεις!AC21/'Ανάπτυξη δικτύου'!Y51,0)</f>
        <v>5.9823477822768749E-2</v>
      </c>
      <c r="R196" s="164">
        <f t="shared" si="126"/>
        <v>0.59900249376558601</v>
      </c>
      <c r="S196" s="160">
        <f>IFERROR(Συνδέσεις!AH21/'Ανάπτυξη δικτύου'!AB51,0)</f>
        <v>6.2790393909425091E-2</v>
      </c>
      <c r="T196" s="164">
        <f t="shared" si="127"/>
        <v>4.9594510293200257E-2</v>
      </c>
      <c r="U196" s="160">
        <f>IFERROR(Συνδέσεις!AM21/'Ανάπτυξη δικτύου'!AE51,0)</f>
        <v>6.4245862178350849E-2</v>
      </c>
      <c r="V196" s="164">
        <f t="shared" si="128"/>
        <v>2.3179791976225946E-2</v>
      </c>
      <c r="W196" s="160">
        <f>IFERROR(Συνδέσεις!AR21/'Ανάπτυξη δικτύου'!AH51,0)</f>
        <v>6.6055867589707232E-2</v>
      </c>
      <c r="X196" s="164">
        <f t="shared" si="129"/>
        <v>2.8173104850421116E-2</v>
      </c>
      <c r="Y196" s="192">
        <f t="shared" si="130"/>
        <v>0.1527157344300627</v>
      </c>
    </row>
    <row r="197" spans="2:25" outlineLevel="1" x14ac:dyDescent="0.35">
      <c r="B197" s="237" t="s">
        <v>84</v>
      </c>
      <c r="C197" s="51" t="s">
        <v>227</v>
      </c>
      <c r="D197" s="184">
        <f>IFERROR(Συνδέσεις!E22/'Ανάπτυξη δικτύου'!E52,0)</f>
        <v>0</v>
      </c>
      <c r="E197" s="160">
        <f>IFERROR(Συνδέσεις!G22/'Ανάπτυξη δικτύου'!G52,0)</f>
        <v>0</v>
      </c>
      <c r="F197" s="164">
        <f t="shared" si="121"/>
        <v>0</v>
      </c>
      <c r="G197" s="160">
        <f>IFERROR(Συνδέσεις!J22/'Ανάπτυξη δικτύου'!J52,0)</f>
        <v>0</v>
      </c>
      <c r="H197" s="164">
        <f t="shared" si="122"/>
        <v>0</v>
      </c>
      <c r="I197" s="160">
        <f>IFERROR(Συνδέσεις!M22/'Ανάπτυξη δικτύου'!M52,0)</f>
        <v>0</v>
      </c>
      <c r="J197" s="164">
        <f t="shared" si="123"/>
        <v>0</v>
      </c>
      <c r="K197" s="160">
        <f>IFERROR(Συνδέσεις!P22/'Ανάπτυξη δικτύου'!P52,0)</f>
        <v>0</v>
      </c>
      <c r="L197" s="164">
        <f t="shared" si="124"/>
        <v>0</v>
      </c>
      <c r="M197" s="192">
        <f t="shared" si="120"/>
        <v>0</v>
      </c>
      <c r="N197" s="55"/>
      <c r="O197" s="161">
        <f>IFERROR(Συνδέσεις!X22/'Ανάπτυξη δικτύου'!V52,0)</f>
        <v>0</v>
      </c>
      <c r="P197" s="164">
        <f t="shared" si="125"/>
        <v>0</v>
      </c>
      <c r="Q197" s="160">
        <f>IFERROR(Συνδέσεις!AC22/'Ανάπτυξη δικτύου'!Y52,0)</f>
        <v>0</v>
      </c>
      <c r="R197" s="164">
        <f t="shared" si="126"/>
        <v>0</v>
      </c>
      <c r="S197" s="160">
        <f>IFERROR(Συνδέσεις!AH22/'Ανάπτυξη δικτύου'!AB52,0)</f>
        <v>0</v>
      </c>
      <c r="T197" s="164">
        <f t="shared" si="127"/>
        <v>0</v>
      </c>
      <c r="U197" s="160">
        <f>IFERROR(Συνδέσεις!AM22/'Ανάπτυξη δικτύου'!AE52,0)</f>
        <v>0</v>
      </c>
      <c r="V197" s="164">
        <f t="shared" si="128"/>
        <v>0</v>
      </c>
      <c r="W197" s="160">
        <f>IFERROR(Συνδέσεις!AR22/'Ανάπτυξη δικτύου'!AH52,0)</f>
        <v>0</v>
      </c>
      <c r="X197" s="164">
        <f t="shared" si="129"/>
        <v>0</v>
      </c>
      <c r="Y197" s="192">
        <f t="shared" si="130"/>
        <v>0</v>
      </c>
    </row>
    <row r="198" spans="2:25" outlineLevel="1" x14ac:dyDescent="0.35">
      <c r="B198" s="237" t="s">
        <v>85</v>
      </c>
      <c r="C198" s="51" t="s">
        <v>227</v>
      </c>
      <c r="D198" s="184">
        <f>IFERROR(Συνδέσεις!E23/'Ανάπτυξη δικτύου'!E53,0)</f>
        <v>0</v>
      </c>
      <c r="E198" s="160">
        <f>IFERROR(Συνδέσεις!G23/'Ανάπτυξη δικτύου'!G53,0)</f>
        <v>0</v>
      </c>
      <c r="F198" s="164">
        <f t="shared" si="121"/>
        <v>0</v>
      </c>
      <c r="G198" s="160">
        <f>IFERROR(Συνδέσεις!J23/'Ανάπτυξη δικτύου'!J53,0)</f>
        <v>0</v>
      </c>
      <c r="H198" s="164">
        <f t="shared" si="122"/>
        <v>0</v>
      </c>
      <c r="I198" s="160">
        <f>IFERROR(Συνδέσεις!M23/'Ανάπτυξη δικτύου'!M53,0)</f>
        <v>0</v>
      </c>
      <c r="J198" s="164">
        <f t="shared" si="123"/>
        <v>0</v>
      </c>
      <c r="K198" s="160">
        <f>IFERROR(Συνδέσεις!P23/'Ανάπτυξη δικτύου'!P53,0)</f>
        <v>0</v>
      </c>
      <c r="L198" s="164">
        <f t="shared" si="124"/>
        <v>0</v>
      </c>
      <c r="M198" s="192">
        <f t="shared" si="120"/>
        <v>0</v>
      </c>
      <c r="N198" s="55"/>
      <c r="O198" s="161">
        <f>IFERROR(Συνδέσεις!X23/'Ανάπτυξη δικτύου'!V53,0)</f>
        <v>0</v>
      </c>
      <c r="P198" s="164">
        <f t="shared" si="125"/>
        <v>0</v>
      </c>
      <c r="Q198" s="160">
        <f>IFERROR(Συνδέσεις!AC23/'Ανάπτυξη δικτύου'!Y53,0)</f>
        <v>0</v>
      </c>
      <c r="R198" s="164">
        <f t="shared" si="126"/>
        <v>0</v>
      </c>
      <c r="S198" s="160">
        <f>IFERROR(Συνδέσεις!AH23/'Ανάπτυξη δικτύου'!AB53,0)</f>
        <v>0</v>
      </c>
      <c r="T198" s="164">
        <f t="shared" si="127"/>
        <v>0</v>
      </c>
      <c r="U198" s="160">
        <f>IFERROR(Συνδέσεις!AM23/'Ανάπτυξη δικτύου'!AE53,0)</f>
        <v>0</v>
      </c>
      <c r="V198" s="164">
        <f t="shared" si="128"/>
        <v>0</v>
      </c>
      <c r="W198" s="160">
        <f>IFERROR(Συνδέσεις!AR23/'Ανάπτυξη δικτύου'!AH53,0)</f>
        <v>0</v>
      </c>
      <c r="X198" s="164">
        <f t="shared" si="129"/>
        <v>0</v>
      </c>
      <c r="Y198" s="192">
        <f t="shared" si="130"/>
        <v>0</v>
      </c>
    </row>
    <row r="199" spans="2:25" outlineLevel="1" x14ac:dyDescent="0.35">
      <c r="B199" s="236" t="s">
        <v>86</v>
      </c>
      <c r="C199" s="51" t="s">
        <v>227</v>
      </c>
      <c r="D199" s="184">
        <f>IFERROR(Συνδέσεις!E24/'Ανάπτυξη δικτύου'!E54,0)</f>
        <v>0</v>
      </c>
      <c r="E199" s="160">
        <f>IFERROR(Συνδέσεις!G24/'Ανάπτυξη δικτύου'!G54,0)</f>
        <v>0</v>
      </c>
      <c r="F199" s="164">
        <f t="shared" si="121"/>
        <v>0</v>
      </c>
      <c r="G199" s="160">
        <f>IFERROR(Συνδέσεις!J24/'Ανάπτυξη δικτύου'!J54,0)</f>
        <v>0</v>
      </c>
      <c r="H199" s="164">
        <f t="shared" si="122"/>
        <v>0</v>
      </c>
      <c r="I199" s="160">
        <f>IFERROR(Συνδέσεις!M24/'Ανάπτυξη δικτύου'!M54,0)</f>
        <v>0</v>
      </c>
      <c r="J199" s="164">
        <f t="shared" si="123"/>
        <v>0</v>
      </c>
      <c r="K199" s="160">
        <f>IFERROR(Συνδέσεις!P24/'Ανάπτυξη δικτύου'!P54,0)</f>
        <v>0</v>
      </c>
      <c r="L199" s="164">
        <f t="shared" si="124"/>
        <v>0</v>
      </c>
      <c r="M199" s="192">
        <f t="shared" si="120"/>
        <v>0</v>
      </c>
      <c r="N199" s="55"/>
      <c r="O199" s="161">
        <f>IFERROR(Συνδέσεις!X24/'Ανάπτυξη δικτύου'!V54,0)</f>
        <v>0</v>
      </c>
      <c r="P199" s="164">
        <f t="shared" si="125"/>
        <v>0</v>
      </c>
      <c r="Q199" s="160">
        <f>IFERROR(Συνδέσεις!AC24/'Ανάπτυξη δικτύου'!Y54,0)</f>
        <v>0</v>
      </c>
      <c r="R199" s="164">
        <f t="shared" si="126"/>
        <v>0</v>
      </c>
      <c r="S199" s="160">
        <f>IFERROR(Συνδέσεις!AH24/'Ανάπτυξη δικτύου'!AB54,0)</f>
        <v>0</v>
      </c>
      <c r="T199" s="164">
        <f t="shared" si="127"/>
        <v>0</v>
      </c>
      <c r="U199" s="160">
        <f>IFERROR(Συνδέσεις!AM24/'Ανάπτυξη δικτύου'!AE54,0)</f>
        <v>0</v>
      </c>
      <c r="V199" s="164">
        <f t="shared" si="128"/>
        <v>0</v>
      </c>
      <c r="W199" s="160">
        <f>IFERROR(Συνδέσεις!AR24/'Ανάπτυξη δικτύου'!AH54,0)</f>
        <v>0</v>
      </c>
      <c r="X199" s="164">
        <f t="shared" si="129"/>
        <v>0</v>
      </c>
      <c r="Y199" s="192">
        <f t="shared" si="130"/>
        <v>0</v>
      </c>
    </row>
    <row r="200" spans="2:25" outlineLevel="1" x14ac:dyDescent="0.35">
      <c r="B200" s="237" t="s">
        <v>87</v>
      </c>
      <c r="C200" s="51" t="s">
        <v>227</v>
      </c>
      <c r="D200" s="184">
        <f>IFERROR(Συνδέσεις!E25/'Ανάπτυξη δικτύου'!E55,0)</f>
        <v>0</v>
      </c>
      <c r="E200" s="160">
        <f>IFERROR(Συνδέσεις!G25/'Ανάπτυξη δικτύου'!G55,0)</f>
        <v>0</v>
      </c>
      <c r="F200" s="164">
        <f t="shared" si="121"/>
        <v>0</v>
      </c>
      <c r="G200" s="160">
        <f>IFERROR(Συνδέσεις!J25/'Ανάπτυξη δικτύου'!J55,0)</f>
        <v>0</v>
      </c>
      <c r="H200" s="164">
        <f t="shared" si="122"/>
        <v>0</v>
      </c>
      <c r="I200" s="160">
        <f>IFERROR(Συνδέσεις!M25/'Ανάπτυξη δικτύου'!M55,0)</f>
        <v>0</v>
      </c>
      <c r="J200" s="164">
        <f t="shared" si="123"/>
        <v>0</v>
      </c>
      <c r="K200" s="160">
        <f>IFERROR(Συνδέσεις!P25/'Ανάπτυξη δικτύου'!P55,0)</f>
        <v>0</v>
      </c>
      <c r="L200" s="164">
        <f t="shared" si="124"/>
        <v>0</v>
      </c>
      <c r="M200" s="192">
        <f t="shared" si="120"/>
        <v>0</v>
      </c>
      <c r="N200" s="55"/>
      <c r="O200" s="161">
        <f>IFERROR(Συνδέσεις!X25/'Ανάπτυξη δικτύου'!V55,0)</f>
        <v>0</v>
      </c>
      <c r="P200" s="164">
        <f t="shared" si="125"/>
        <v>0</v>
      </c>
      <c r="Q200" s="160">
        <f>IFERROR(Συνδέσεις!AC25/'Ανάπτυξη δικτύου'!Y55,0)</f>
        <v>0</v>
      </c>
      <c r="R200" s="164">
        <f t="shared" si="126"/>
        <v>0</v>
      </c>
      <c r="S200" s="160">
        <f>IFERROR(Συνδέσεις!AH25/'Ανάπτυξη δικτύου'!AB55,0)</f>
        <v>0</v>
      </c>
      <c r="T200" s="164">
        <f t="shared" si="127"/>
        <v>0</v>
      </c>
      <c r="U200" s="160">
        <f>IFERROR(Συνδέσεις!AM25/'Ανάπτυξη δικτύου'!AE55,0)</f>
        <v>0</v>
      </c>
      <c r="V200" s="164">
        <f t="shared" si="128"/>
        <v>0</v>
      </c>
      <c r="W200" s="160">
        <f>IFERROR(Συνδέσεις!AR25/'Ανάπτυξη δικτύου'!AH55,0)</f>
        <v>0</v>
      </c>
      <c r="X200" s="164">
        <f t="shared" si="129"/>
        <v>0</v>
      </c>
      <c r="Y200" s="192">
        <f t="shared" si="130"/>
        <v>0</v>
      </c>
    </row>
    <row r="201" spans="2:25" outlineLevel="1" x14ac:dyDescent="0.35">
      <c r="B201" s="237" t="s">
        <v>88</v>
      </c>
      <c r="C201" s="51" t="s">
        <v>227</v>
      </c>
      <c r="D201" s="184">
        <f>IFERROR(Συνδέσεις!E26/'Ανάπτυξη δικτύου'!E56,0)</f>
        <v>0</v>
      </c>
      <c r="E201" s="160">
        <f>IFERROR(Συνδέσεις!G26/'Ανάπτυξη δικτύου'!G56,0)</f>
        <v>0</v>
      </c>
      <c r="F201" s="164">
        <f t="shared" si="121"/>
        <v>0</v>
      </c>
      <c r="G201" s="160">
        <f>IFERROR(Συνδέσεις!J26/'Ανάπτυξη δικτύου'!J56,0)</f>
        <v>0</v>
      </c>
      <c r="H201" s="164">
        <f t="shared" si="122"/>
        <v>0</v>
      </c>
      <c r="I201" s="160">
        <f>IFERROR(Συνδέσεις!M26/'Ανάπτυξη δικτύου'!M56,0)</f>
        <v>0</v>
      </c>
      <c r="J201" s="164">
        <f t="shared" si="123"/>
        <v>0</v>
      </c>
      <c r="K201" s="160">
        <f>IFERROR(Συνδέσεις!P26/'Ανάπτυξη δικτύου'!P56,0)</f>
        <v>0</v>
      </c>
      <c r="L201" s="164">
        <f t="shared" si="124"/>
        <v>0</v>
      </c>
      <c r="M201" s="192">
        <f t="shared" si="120"/>
        <v>0</v>
      </c>
      <c r="N201" s="55"/>
      <c r="O201" s="161">
        <f>IFERROR(Συνδέσεις!X26/'Ανάπτυξη δικτύου'!V56,0)</f>
        <v>0</v>
      </c>
      <c r="P201" s="164">
        <f t="shared" si="125"/>
        <v>0</v>
      </c>
      <c r="Q201" s="160">
        <f>IFERROR(Συνδέσεις!AC26/'Ανάπτυξη δικτύου'!Y56,0)</f>
        <v>0</v>
      </c>
      <c r="R201" s="164">
        <f t="shared" si="126"/>
        <v>0</v>
      </c>
      <c r="S201" s="160">
        <f>IFERROR(Συνδέσεις!AH26/'Ανάπτυξη δικτύου'!AB56,0)</f>
        <v>0</v>
      </c>
      <c r="T201" s="164">
        <f t="shared" si="127"/>
        <v>0</v>
      </c>
      <c r="U201" s="160">
        <f>IFERROR(Συνδέσεις!AM26/'Ανάπτυξη δικτύου'!AE56,0)</f>
        <v>0</v>
      </c>
      <c r="V201" s="164">
        <f t="shared" si="128"/>
        <v>0</v>
      </c>
      <c r="W201" s="160">
        <f>IFERROR(Συνδέσεις!AR26/'Ανάπτυξη δικτύου'!AH56,0)</f>
        <v>0</v>
      </c>
      <c r="X201" s="164">
        <f t="shared" si="129"/>
        <v>0</v>
      </c>
      <c r="Y201" s="192">
        <f t="shared" si="130"/>
        <v>0</v>
      </c>
    </row>
    <row r="202" spans="2:25" outlineLevel="1" x14ac:dyDescent="0.35">
      <c r="B202" s="236" t="s">
        <v>89</v>
      </c>
      <c r="C202" s="51" t="s">
        <v>227</v>
      </c>
      <c r="D202" s="184">
        <f>IFERROR(Συνδέσεις!E27/'Ανάπτυξη δικτύου'!E57,0)</f>
        <v>0</v>
      </c>
      <c r="E202" s="160">
        <f>IFERROR(Συνδέσεις!G27/'Ανάπτυξη δικτύου'!G57,0)</f>
        <v>0</v>
      </c>
      <c r="F202" s="164">
        <f t="shared" si="121"/>
        <v>0</v>
      </c>
      <c r="G202" s="160">
        <f>IFERROR(Συνδέσεις!J27/'Ανάπτυξη δικτύου'!J57,0)</f>
        <v>0</v>
      </c>
      <c r="H202" s="164">
        <f t="shared" si="122"/>
        <v>0</v>
      </c>
      <c r="I202" s="160">
        <f>IFERROR(Συνδέσεις!M27/'Ανάπτυξη δικτύου'!M57,0)</f>
        <v>0</v>
      </c>
      <c r="J202" s="164">
        <f t="shared" si="123"/>
        <v>0</v>
      </c>
      <c r="K202" s="160">
        <f>IFERROR(Συνδέσεις!P27/'Ανάπτυξη δικτύου'!P57,0)</f>
        <v>0</v>
      </c>
      <c r="L202" s="164">
        <f t="shared" si="124"/>
        <v>0</v>
      </c>
      <c r="M202" s="192">
        <f t="shared" si="120"/>
        <v>0</v>
      </c>
      <c r="N202" s="55"/>
      <c r="O202" s="161">
        <f>IFERROR(Συνδέσεις!X27/'Ανάπτυξη δικτύου'!V57,0)</f>
        <v>0</v>
      </c>
      <c r="P202" s="164">
        <f t="shared" si="125"/>
        <v>0</v>
      </c>
      <c r="Q202" s="160">
        <f>IFERROR(Συνδέσεις!AC27/'Ανάπτυξη δικτύου'!Y57,0)</f>
        <v>0</v>
      </c>
      <c r="R202" s="164">
        <f t="shared" si="126"/>
        <v>0</v>
      </c>
      <c r="S202" s="160">
        <f>IFERROR(Συνδέσεις!AH27/'Ανάπτυξη δικτύου'!AB57,0)</f>
        <v>0</v>
      </c>
      <c r="T202" s="164">
        <f t="shared" si="127"/>
        <v>0</v>
      </c>
      <c r="U202" s="160">
        <f>IFERROR(Συνδέσεις!AM27/'Ανάπτυξη δικτύου'!AE57,0)</f>
        <v>0</v>
      </c>
      <c r="V202" s="164">
        <f t="shared" si="128"/>
        <v>0</v>
      </c>
      <c r="W202" s="160">
        <f>IFERROR(Συνδέσεις!AR27/'Ανάπτυξη δικτύου'!AH57,0)</f>
        <v>0</v>
      </c>
      <c r="X202" s="164">
        <f t="shared" si="129"/>
        <v>0</v>
      </c>
      <c r="Y202" s="192">
        <f t="shared" si="130"/>
        <v>0</v>
      </c>
    </row>
    <row r="203" spans="2:25" outlineLevel="1" x14ac:dyDescent="0.35">
      <c r="B203" s="237" t="s">
        <v>90</v>
      </c>
      <c r="C203" s="51" t="s">
        <v>227</v>
      </c>
      <c r="D203" s="184">
        <f>IFERROR(Συνδέσεις!E28/'Ανάπτυξη δικτύου'!E58,0)</f>
        <v>0</v>
      </c>
      <c r="E203" s="160">
        <f>IFERROR(Συνδέσεις!G28/'Ανάπτυξη δικτύου'!G58,0)</f>
        <v>0</v>
      </c>
      <c r="F203" s="164">
        <f t="shared" si="121"/>
        <v>0</v>
      </c>
      <c r="G203" s="160">
        <f>IFERROR(Συνδέσεις!J28/'Ανάπτυξη δικτύου'!J58,0)</f>
        <v>0</v>
      </c>
      <c r="H203" s="164">
        <f t="shared" si="122"/>
        <v>0</v>
      </c>
      <c r="I203" s="160">
        <f>IFERROR(Συνδέσεις!M28/'Ανάπτυξη δικτύου'!M58,0)</f>
        <v>0</v>
      </c>
      <c r="J203" s="164">
        <f t="shared" si="123"/>
        <v>0</v>
      </c>
      <c r="K203" s="160">
        <f>IFERROR(Συνδέσεις!P28/'Ανάπτυξη δικτύου'!P58,0)</f>
        <v>0</v>
      </c>
      <c r="L203" s="164">
        <f t="shared" si="124"/>
        <v>0</v>
      </c>
      <c r="M203" s="192">
        <f t="shared" si="120"/>
        <v>0</v>
      </c>
      <c r="N203" s="55"/>
      <c r="O203" s="161">
        <f>IFERROR(Συνδέσεις!X28/'Ανάπτυξη δικτύου'!V58,0)</f>
        <v>0</v>
      </c>
      <c r="P203" s="164">
        <f t="shared" si="125"/>
        <v>0</v>
      </c>
      <c r="Q203" s="160">
        <f>IFERROR(Συνδέσεις!AC28/'Ανάπτυξη δικτύου'!Y58,0)</f>
        <v>0</v>
      </c>
      <c r="R203" s="164">
        <f t="shared" si="126"/>
        <v>0</v>
      </c>
      <c r="S203" s="160">
        <f>IFERROR(Συνδέσεις!AH28/'Ανάπτυξη δικτύου'!AB58,0)</f>
        <v>7.7692307692307696E-3</v>
      </c>
      <c r="T203" s="164">
        <f t="shared" si="127"/>
        <v>0</v>
      </c>
      <c r="U203" s="160">
        <f>IFERROR(Συνδέσεις!AM28/'Ανάπτυξη δικτύου'!AE58,0)</f>
        <v>1.8307692307692306E-2</v>
      </c>
      <c r="V203" s="164">
        <f t="shared" si="128"/>
        <v>1.3564356435643561</v>
      </c>
      <c r="W203" s="160">
        <f>IFERROR(Συνδέσεις!AR28/'Ανάπτυξη δικτύου'!AH58,0)</f>
        <v>2.1846153846153845E-2</v>
      </c>
      <c r="X203" s="164">
        <f t="shared" si="129"/>
        <v>0.19327731092436978</v>
      </c>
      <c r="Y203" s="192">
        <f t="shared" si="130"/>
        <v>0</v>
      </c>
    </row>
    <row r="204" spans="2:25" outlineLevel="1" x14ac:dyDescent="0.35">
      <c r="B204" s="236" t="s">
        <v>92</v>
      </c>
      <c r="C204" s="51" t="s">
        <v>227</v>
      </c>
      <c r="D204" s="184">
        <f>IFERROR(Συνδέσεις!E29/'Ανάπτυξη δικτύου'!E59,0)</f>
        <v>0</v>
      </c>
      <c r="E204" s="160">
        <f>IFERROR(Συνδέσεις!G29/'Ανάπτυξη δικτύου'!G59,0)</f>
        <v>0</v>
      </c>
      <c r="F204" s="164">
        <f t="shared" si="121"/>
        <v>0</v>
      </c>
      <c r="G204" s="160">
        <f>IFERROR(Συνδέσεις!J29/'Ανάπτυξη δικτύου'!J59,0)</f>
        <v>0</v>
      </c>
      <c r="H204" s="164">
        <f t="shared" si="122"/>
        <v>0</v>
      </c>
      <c r="I204" s="160">
        <f>IFERROR(Συνδέσεις!M29/'Ανάπτυξη δικτύου'!M59,0)</f>
        <v>0</v>
      </c>
      <c r="J204" s="164">
        <f t="shared" si="123"/>
        <v>0</v>
      </c>
      <c r="K204" s="160">
        <f>IFERROR(Συνδέσεις!P29/'Ανάπτυξη δικτύου'!P59,0)</f>
        <v>0</v>
      </c>
      <c r="L204" s="164">
        <f t="shared" si="124"/>
        <v>0</v>
      </c>
      <c r="M204" s="192">
        <f t="shared" si="120"/>
        <v>0</v>
      </c>
      <c r="N204" s="55"/>
      <c r="O204" s="161">
        <f>IFERROR(Συνδέσεις!X29/'Ανάπτυξη δικτύου'!V59,0)</f>
        <v>0</v>
      </c>
      <c r="P204" s="164">
        <f t="shared" si="125"/>
        <v>0</v>
      </c>
      <c r="Q204" s="160">
        <f>IFERROR(Συνδέσεις!AC29/'Ανάπτυξη δικτύου'!Y59,0)</f>
        <v>0</v>
      </c>
      <c r="R204" s="164">
        <f t="shared" si="126"/>
        <v>0</v>
      </c>
      <c r="S204" s="160">
        <f>IFERROR(Συνδέσεις!AH29/'Ανάπτυξη δικτύου'!AB59,0)</f>
        <v>0</v>
      </c>
      <c r="T204" s="164">
        <f t="shared" si="127"/>
        <v>0</v>
      </c>
      <c r="U204" s="160">
        <f>IFERROR(Συνδέσεις!AM29/'Ανάπτυξη δικτύου'!AE59,0)</f>
        <v>0</v>
      </c>
      <c r="V204" s="164">
        <f t="shared" si="128"/>
        <v>0</v>
      </c>
      <c r="W204" s="160">
        <f>IFERROR(Συνδέσεις!AR29/'Ανάπτυξη δικτύου'!AH59,0)</f>
        <v>0</v>
      </c>
      <c r="X204" s="164">
        <f t="shared" si="129"/>
        <v>0</v>
      </c>
      <c r="Y204" s="192">
        <f t="shared" si="130"/>
        <v>0</v>
      </c>
    </row>
    <row r="205" spans="2:25" outlineLevel="1" x14ac:dyDescent="0.35">
      <c r="B205" s="237" t="s">
        <v>93</v>
      </c>
      <c r="C205" s="51" t="s">
        <v>227</v>
      </c>
      <c r="D205" s="184">
        <f>IFERROR(Συνδέσεις!E30/'Ανάπτυξη δικτύου'!E60,0)</f>
        <v>0</v>
      </c>
      <c r="E205" s="160">
        <f>IFERROR(Συνδέσεις!G30/'Ανάπτυξη δικτύου'!G60,0)</f>
        <v>0</v>
      </c>
      <c r="F205" s="164">
        <f t="shared" si="121"/>
        <v>0</v>
      </c>
      <c r="G205" s="160">
        <f>IFERROR(Συνδέσεις!J30/'Ανάπτυξη δικτύου'!J60,0)</f>
        <v>0</v>
      </c>
      <c r="H205" s="164">
        <f t="shared" si="122"/>
        <v>0</v>
      </c>
      <c r="I205" s="160">
        <f>IFERROR(Συνδέσεις!M30/'Ανάπτυξη δικτύου'!M60,0)</f>
        <v>0</v>
      </c>
      <c r="J205" s="164">
        <f t="shared" si="123"/>
        <v>0</v>
      </c>
      <c r="K205" s="160">
        <f>IFERROR(Συνδέσεις!P30/'Ανάπτυξη δικτύου'!P60,0)</f>
        <v>0</v>
      </c>
      <c r="L205" s="164">
        <f t="shared" si="124"/>
        <v>0</v>
      </c>
      <c r="M205" s="192">
        <f t="shared" si="120"/>
        <v>0</v>
      </c>
      <c r="N205" s="55"/>
      <c r="O205" s="161">
        <f>IFERROR(Συνδέσεις!X30/'Ανάπτυξη δικτύου'!V60,0)</f>
        <v>0</v>
      </c>
      <c r="P205" s="164">
        <f t="shared" si="125"/>
        <v>0</v>
      </c>
      <c r="Q205" s="160">
        <f>IFERROR(Συνδέσεις!AC30/'Ανάπτυξη δικτύου'!Y60,0)</f>
        <v>0</v>
      </c>
      <c r="R205" s="164">
        <f t="shared" si="126"/>
        <v>0</v>
      </c>
      <c r="S205" s="160">
        <f>IFERROR(Συνδέσεις!AH30/'Ανάπτυξη δικτύου'!AB60,0)</f>
        <v>0</v>
      </c>
      <c r="T205" s="164">
        <f t="shared" si="127"/>
        <v>0</v>
      </c>
      <c r="U205" s="160">
        <f>IFERROR(Συνδέσεις!AM30/'Ανάπτυξη δικτύου'!AE60,0)</f>
        <v>0</v>
      </c>
      <c r="V205" s="164">
        <f t="shared" si="128"/>
        <v>0</v>
      </c>
      <c r="W205" s="160">
        <f>IFERROR(Συνδέσεις!AR30/'Ανάπτυξη δικτύου'!AH60,0)</f>
        <v>0</v>
      </c>
      <c r="X205" s="164">
        <f t="shared" si="129"/>
        <v>0</v>
      </c>
      <c r="Y205" s="192">
        <f t="shared" si="130"/>
        <v>0</v>
      </c>
    </row>
    <row r="206" spans="2:25" outlineLevel="1" x14ac:dyDescent="0.35">
      <c r="B206" s="237" t="s">
        <v>94</v>
      </c>
      <c r="C206" s="51" t="s">
        <v>227</v>
      </c>
      <c r="D206" s="184">
        <f>IFERROR(Συνδέσεις!E31/'Ανάπτυξη δικτύου'!E61,0)</f>
        <v>0</v>
      </c>
      <c r="E206" s="160">
        <f>IFERROR(Συνδέσεις!G31/'Ανάπτυξη δικτύου'!G61,0)</f>
        <v>0</v>
      </c>
      <c r="F206" s="164">
        <f t="shared" si="121"/>
        <v>0</v>
      </c>
      <c r="G206" s="160">
        <f>IFERROR(Συνδέσεις!J31/'Ανάπτυξη δικτύου'!J61,0)</f>
        <v>0</v>
      </c>
      <c r="H206" s="164">
        <f t="shared" si="122"/>
        <v>0</v>
      </c>
      <c r="I206" s="160">
        <f>IFERROR(Συνδέσεις!M31/'Ανάπτυξη δικτύου'!M61,0)</f>
        <v>0</v>
      </c>
      <c r="J206" s="164">
        <f t="shared" si="123"/>
        <v>0</v>
      </c>
      <c r="K206" s="160">
        <f>IFERROR(Συνδέσεις!P31/'Ανάπτυξη δικτύου'!P61,0)</f>
        <v>0</v>
      </c>
      <c r="L206" s="164">
        <f t="shared" si="124"/>
        <v>0</v>
      </c>
      <c r="M206" s="192">
        <f t="shared" si="120"/>
        <v>0</v>
      </c>
      <c r="N206" s="55"/>
      <c r="O206" s="161">
        <f>IFERROR(Συνδέσεις!X31/'Ανάπτυξη δικτύου'!V61,0)</f>
        <v>0</v>
      </c>
      <c r="P206" s="164">
        <f t="shared" si="125"/>
        <v>0</v>
      </c>
      <c r="Q206" s="160">
        <f>IFERROR(Συνδέσεις!AC31/'Ανάπτυξη δικτύου'!Y61,0)</f>
        <v>0</v>
      </c>
      <c r="R206" s="164">
        <f t="shared" si="126"/>
        <v>0</v>
      </c>
      <c r="S206" s="160">
        <f>IFERROR(Συνδέσεις!AH31/'Ανάπτυξη δικτύου'!AB61,0)</f>
        <v>0</v>
      </c>
      <c r="T206" s="164">
        <f t="shared" si="127"/>
        <v>0</v>
      </c>
      <c r="U206" s="160">
        <f>IFERROR(Συνδέσεις!AM31/'Ανάπτυξη δικτύου'!AE61,0)</f>
        <v>0</v>
      </c>
      <c r="V206" s="164">
        <f t="shared" si="128"/>
        <v>0</v>
      </c>
      <c r="W206" s="160">
        <f>IFERROR(Συνδέσεις!AR31/'Ανάπτυξη δικτύου'!AH61,0)</f>
        <v>0</v>
      </c>
      <c r="X206" s="164">
        <f t="shared" si="129"/>
        <v>0</v>
      </c>
      <c r="Y206" s="192">
        <f t="shared" si="130"/>
        <v>0</v>
      </c>
    </row>
    <row r="207" spans="2:25" outlineLevel="1" x14ac:dyDescent="0.35">
      <c r="B207" s="237" t="s">
        <v>95</v>
      </c>
      <c r="C207" s="51" t="s">
        <v>227</v>
      </c>
      <c r="D207" s="184">
        <f>IFERROR(Συνδέσεις!E32/'Ανάπτυξη δικτύου'!E62,0)</f>
        <v>0</v>
      </c>
      <c r="E207" s="160">
        <f>IFERROR(Συνδέσεις!G32/'Ανάπτυξη δικτύου'!G62,0)</f>
        <v>0</v>
      </c>
      <c r="F207" s="164">
        <f t="shared" si="121"/>
        <v>0</v>
      </c>
      <c r="G207" s="160">
        <f>IFERROR(Συνδέσεις!J32/'Ανάπτυξη δικτύου'!J62,0)</f>
        <v>0</v>
      </c>
      <c r="H207" s="164">
        <f t="shared" si="122"/>
        <v>0</v>
      </c>
      <c r="I207" s="160">
        <f>IFERROR(Συνδέσεις!M32/'Ανάπτυξη δικτύου'!M62,0)</f>
        <v>0</v>
      </c>
      <c r="J207" s="164">
        <f t="shared" si="123"/>
        <v>0</v>
      </c>
      <c r="K207" s="160">
        <f>IFERROR(Συνδέσεις!P32/'Ανάπτυξη δικτύου'!P62,0)</f>
        <v>0</v>
      </c>
      <c r="L207" s="164">
        <f t="shared" si="124"/>
        <v>0</v>
      </c>
      <c r="M207" s="192">
        <f t="shared" si="120"/>
        <v>0</v>
      </c>
      <c r="N207" s="55"/>
      <c r="O207" s="161">
        <f>IFERROR(Συνδέσεις!X32/'Ανάπτυξη δικτύου'!V62,0)</f>
        <v>0</v>
      </c>
      <c r="P207" s="164">
        <f t="shared" si="125"/>
        <v>0</v>
      </c>
      <c r="Q207" s="160">
        <f>IFERROR(Συνδέσεις!AC32/'Ανάπτυξη δικτύου'!Y62,0)</f>
        <v>0</v>
      </c>
      <c r="R207" s="164">
        <f t="shared" si="126"/>
        <v>0</v>
      </c>
      <c r="S207" s="160">
        <f>IFERROR(Συνδέσεις!AH32/'Ανάπτυξη δικτύου'!AB62,0)</f>
        <v>0</v>
      </c>
      <c r="T207" s="164">
        <f t="shared" si="127"/>
        <v>0</v>
      </c>
      <c r="U207" s="160">
        <f>IFERROR(Συνδέσεις!AM32/'Ανάπτυξη δικτύου'!AE62,0)</f>
        <v>5.5405405405405403E-3</v>
      </c>
      <c r="V207" s="164">
        <f t="shared" si="128"/>
        <v>0</v>
      </c>
      <c r="W207" s="160">
        <f>IFERROR(Συνδέσεις!AR32/'Ανάπτυξη δικτύου'!AH62,0)</f>
        <v>9.2162162162162161E-3</v>
      </c>
      <c r="X207" s="164">
        <f t="shared" si="129"/>
        <v>0.6634146341463415</v>
      </c>
      <c r="Y207" s="192">
        <f t="shared" si="130"/>
        <v>0</v>
      </c>
    </row>
    <row r="208" spans="2:25" outlineLevel="1" x14ac:dyDescent="0.35">
      <c r="B208" s="237" t="s">
        <v>96</v>
      </c>
      <c r="C208" s="51" t="s">
        <v>227</v>
      </c>
      <c r="D208" s="184">
        <f>IFERROR(Συνδέσεις!E33/'Ανάπτυξη δικτύου'!E63,0)</f>
        <v>0</v>
      </c>
      <c r="E208" s="160">
        <f>IFERROR(Συνδέσεις!G33/'Ανάπτυξη δικτύου'!G63,0)</f>
        <v>0</v>
      </c>
      <c r="F208" s="164">
        <f t="shared" si="121"/>
        <v>0</v>
      </c>
      <c r="G208" s="160">
        <f>IFERROR(Συνδέσεις!J33/'Ανάπτυξη δικτύου'!J63,0)</f>
        <v>0</v>
      </c>
      <c r="H208" s="164">
        <f t="shared" si="122"/>
        <v>0</v>
      </c>
      <c r="I208" s="160">
        <f>IFERROR(Συνδέσεις!M33/'Ανάπτυξη δικτύου'!M63,0)</f>
        <v>0</v>
      </c>
      <c r="J208" s="164">
        <f t="shared" si="123"/>
        <v>0</v>
      </c>
      <c r="K208" s="160">
        <f>IFERROR(Συνδέσεις!P33/'Ανάπτυξη δικτύου'!P63,0)</f>
        <v>0</v>
      </c>
      <c r="L208" s="164">
        <f t="shared" si="124"/>
        <v>0</v>
      </c>
      <c r="M208" s="192">
        <f t="shared" si="120"/>
        <v>0</v>
      </c>
      <c r="N208" s="55"/>
      <c r="O208" s="161">
        <f>IFERROR(Συνδέσεις!X33/'Ανάπτυξη δικτύου'!V63,0)</f>
        <v>0</v>
      </c>
      <c r="P208" s="164">
        <f t="shared" si="125"/>
        <v>0</v>
      </c>
      <c r="Q208" s="160">
        <f>IFERROR(Συνδέσεις!AC33/'Ανάπτυξη δικτύου'!Y63,0)</f>
        <v>0</v>
      </c>
      <c r="R208" s="164">
        <f t="shared" si="126"/>
        <v>0</v>
      </c>
      <c r="S208" s="160">
        <f>IFERROR(Συνδέσεις!AH33/'Ανάπτυξη δικτύου'!AB63,0)</f>
        <v>0</v>
      </c>
      <c r="T208" s="164">
        <f t="shared" si="127"/>
        <v>0</v>
      </c>
      <c r="U208" s="160">
        <f>IFERROR(Συνδέσεις!AM33/'Ανάπτυξη δικτύου'!AE63,0)</f>
        <v>0</v>
      </c>
      <c r="V208" s="164">
        <f t="shared" si="128"/>
        <v>0</v>
      </c>
      <c r="W208" s="160">
        <f>IFERROR(Συνδέσεις!AR33/'Ανάπτυξη δικτύου'!AH63,0)</f>
        <v>0</v>
      </c>
      <c r="X208" s="164">
        <f t="shared" si="129"/>
        <v>0</v>
      </c>
      <c r="Y208" s="192">
        <f t="shared" si="130"/>
        <v>0</v>
      </c>
    </row>
    <row r="209" spans="2:25" outlineLevel="1" x14ac:dyDescent="0.35">
      <c r="B209" s="236" t="s">
        <v>97</v>
      </c>
      <c r="C209" s="51" t="s">
        <v>227</v>
      </c>
      <c r="D209" s="184">
        <f>IFERROR(Συνδέσεις!E34/'Ανάπτυξη δικτύου'!E64,0)</f>
        <v>0</v>
      </c>
      <c r="E209" s="160">
        <f>IFERROR(Συνδέσεις!G34/'Ανάπτυξη δικτύου'!G64,0)</f>
        <v>0</v>
      </c>
      <c r="F209" s="164">
        <f t="shared" si="121"/>
        <v>0</v>
      </c>
      <c r="G209" s="160">
        <f>IFERROR(Συνδέσεις!J34/'Ανάπτυξη δικτύου'!J64,0)</f>
        <v>0</v>
      </c>
      <c r="H209" s="164">
        <f t="shared" si="122"/>
        <v>0</v>
      </c>
      <c r="I209" s="160">
        <f>IFERROR(Συνδέσεις!M34/'Ανάπτυξη δικτύου'!M64,0)</f>
        <v>0</v>
      </c>
      <c r="J209" s="164">
        <f t="shared" si="123"/>
        <v>0</v>
      </c>
      <c r="K209" s="160">
        <f>IFERROR(Συνδέσεις!P34/'Ανάπτυξη δικτύου'!P64,0)</f>
        <v>0</v>
      </c>
      <c r="L209" s="164">
        <f t="shared" si="124"/>
        <v>0</v>
      </c>
      <c r="M209" s="192">
        <f t="shared" si="120"/>
        <v>0</v>
      </c>
      <c r="N209" s="55"/>
      <c r="O209" s="161">
        <f>IFERROR(Συνδέσεις!X34/'Ανάπτυξη δικτύου'!V64,0)</f>
        <v>0</v>
      </c>
      <c r="P209" s="164">
        <f t="shared" si="125"/>
        <v>0</v>
      </c>
      <c r="Q209" s="160">
        <f>IFERROR(Συνδέσεις!AC34/'Ανάπτυξη δικτύου'!Y64,0)</f>
        <v>0</v>
      </c>
      <c r="R209" s="164">
        <f t="shared" si="126"/>
        <v>0</v>
      </c>
      <c r="S209" s="160">
        <f>IFERROR(Συνδέσεις!AH34/'Ανάπτυξη δικτύου'!AB64,0)</f>
        <v>0</v>
      </c>
      <c r="T209" s="164">
        <f t="shared" si="127"/>
        <v>0</v>
      </c>
      <c r="U209" s="160">
        <f>IFERROR(Συνδέσεις!AM34/'Ανάπτυξη δικτύου'!AE64,0)</f>
        <v>0</v>
      </c>
      <c r="V209" s="164">
        <f t="shared" si="128"/>
        <v>0</v>
      </c>
      <c r="W209" s="160">
        <f>IFERROR(Συνδέσεις!AR34/'Ανάπτυξη δικτύου'!AH64,0)</f>
        <v>0</v>
      </c>
      <c r="X209" s="164">
        <f t="shared" si="129"/>
        <v>0</v>
      </c>
      <c r="Y209" s="192">
        <f t="shared" si="130"/>
        <v>0</v>
      </c>
    </row>
    <row r="210" spans="2:25" outlineLevel="1" x14ac:dyDescent="0.35">
      <c r="B210" s="237" t="s">
        <v>98</v>
      </c>
      <c r="C210" s="51" t="s">
        <v>227</v>
      </c>
      <c r="D210" s="184">
        <f>IFERROR(Συνδέσεις!E35/'Ανάπτυξη δικτύου'!E65,0)</f>
        <v>0</v>
      </c>
      <c r="E210" s="160">
        <f>IFERROR(Συνδέσεις!G35/'Ανάπτυξη δικτύου'!G65,0)</f>
        <v>0</v>
      </c>
      <c r="F210" s="164">
        <f t="shared" si="121"/>
        <v>0</v>
      </c>
      <c r="G210" s="160">
        <f>IFERROR(Συνδέσεις!J35/'Ανάπτυξη δικτύου'!J65,0)</f>
        <v>0</v>
      </c>
      <c r="H210" s="164">
        <f t="shared" si="122"/>
        <v>0</v>
      </c>
      <c r="I210" s="160">
        <f>IFERROR(Συνδέσεις!M35/'Ανάπτυξη δικτύου'!M65,0)</f>
        <v>0</v>
      </c>
      <c r="J210" s="164">
        <f t="shared" si="123"/>
        <v>0</v>
      </c>
      <c r="K210" s="160">
        <f>IFERROR(Συνδέσεις!P35/'Ανάπτυξη δικτύου'!P65,0)</f>
        <v>0</v>
      </c>
      <c r="L210" s="164">
        <f t="shared" si="124"/>
        <v>0</v>
      </c>
      <c r="M210" s="192">
        <f t="shared" si="120"/>
        <v>0</v>
      </c>
      <c r="N210" s="55"/>
      <c r="O210" s="161">
        <f>IFERROR(Συνδέσεις!X35/'Ανάπτυξη δικτύου'!V65,0)</f>
        <v>4.0207482888800217E-3</v>
      </c>
      <c r="P210" s="164">
        <f t="shared" si="125"/>
        <v>0</v>
      </c>
      <c r="Q210" s="160">
        <f>IFERROR(Συνδέσεις!AC35/'Ανάπτυξη δικτύου'!Y65,0)</f>
        <v>1.0496915380129524E-2</v>
      </c>
      <c r="R210" s="164">
        <f t="shared" si="126"/>
        <v>1.6106870229007639</v>
      </c>
      <c r="S210" s="160">
        <f>IFERROR(Συνδέσεις!AH35/'Ανάπτυξη δικτύου'!AB65,0)</f>
        <v>3.3186626937481208E-2</v>
      </c>
      <c r="T210" s="164">
        <f t="shared" si="127"/>
        <v>2.1615599188598686</v>
      </c>
      <c r="U210" s="160">
        <f>IFERROR(Συνδέσεις!AM35/'Ανάπτυξη δικτύου'!AE65,0)</f>
        <v>3.7369126049041849E-2</v>
      </c>
      <c r="V210" s="164">
        <f t="shared" si="128"/>
        <v>0.12602965403624369</v>
      </c>
      <c r="W210" s="160">
        <f>IFERROR(Συνδέσεις!AR35/'Ανάπτυξη δικτύου'!AH65,0)</f>
        <v>4.0048112408080698E-2</v>
      </c>
      <c r="X210" s="164">
        <f t="shared" si="129"/>
        <v>7.1689831748354152E-2</v>
      </c>
      <c r="Y210" s="192">
        <f t="shared" si="130"/>
        <v>0.77651464232079292</v>
      </c>
    </row>
    <row r="211" spans="2:25" ht="15" customHeight="1" outlineLevel="1" x14ac:dyDescent="0.35">
      <c r="B211" s="50" t="s">
        <v>138</v>
      </c>
      <c r="C211" s="56" t="s">
        <v>227</v>
      </c>
      <c r="D211" s="189">
        <f>IFERROR(Συνδέσεις!E36/'Ανάπτυξη δικτύου'!E66,0)</f>
        <v>0</v>
      </c>
      <c r="E211" s="145">
        <f>IFERROR(Συνδέσεις!G36/'Ανάπτυξη δικτύου'!G66,0)</f>
        <v>0</v>
      </c>
      <c r="F211" s="164">
        <f t="shared" ref="F211" si="131">IFERROR((E211-D211)/D211,0)</f>
        <v>0</v>
      </c>
      <c r="G211" s="145">
        <f>IFERROR(Συνδέσεις!J36/'Ανάπτυξη δικτύου'!J66,0)</f>
        <v>0</v>
      </c>
      <c r="H211" s="164">
        <f t="shared" ref="H211" si="132">IFERROR((G211-E211)/E211,0)</f>
        <v>0</v>
      </c>
      <c r="I211" s="145">
        <f>IFERROR(Συνδέσεις!M36/'Ανάπτυξη δικτύου'!M66,0)</f>
        <v>0</v>
      </c>
      <c r="J211" s="164">
        <f t="shared" ref="J211" si="133">IFERROR((I211-G211)/G211,0)</f>
        <v>0</v>
      </c>
      <c r="K211" s="145">
        <f>IFERROR(Συνδέσεις!P36/'Ανάπτυξη δικτύου'!P66,0)</f>
        <v>0</v>
      </c>
      <c r="L211" s="164">
        <f t="shared" ref="L211" si="134">IFERROR((K211-I211)/I211,0)</f>
        <v>0</v>
      </c>
      <c r="M211" s="192">
        <f>IFERROR((K211/D211)^(1/4)-1,0)</f>
        <v>0</v>
      </c>
      <c r="O211" s="173">
        <f>IFERROR(Συνδέσεις!X36/'Ανάπτυξη δικτύου'!V66,0)</f>
        <v>1.5343225073501414E-2</v>
      </c>
      <c r="P211" s="164">
        <f t="shared" ref="P211" si="135">IFERROR((O211-K211)/K211,0)</f>
        <v>0</v>
      </c>
      <c r="Q211" s="145">
        <f>IFERROR(Συνδέσεις!AC36/'Ανάπτυξη δικτύου'!Y66,0)</f>
        <v>2.4149153956344916E-2</v>
      </c>
      <c r="R211" s="164">
        <f t="shared" ref="R211" si="136">IFERROR((Q211-O211)/O211,0)</f>
        <v>0.5739294601140813</v>
      </c>
      <c r="S211" s="145">
        <f>IFERROR(Συνδέσεις!AH36/'Ανάπτυξη δικτύου'!AB66,0)</f>
        <v>3.549195131913721E-2</v>
      </c>
      <c r="T211" s="164">
        <f t="shared" ref="T211" si="137">IFERROR((S211-Q211)/Q211,0)</f>
        <v>0.46969750506775426</v>
      </c>
      <c r="U211" s="145">
        <f>IFERROR(Συνδέσεις!AM36/'Ανάπτυξη δικτύου'!AE66,0)</f>
        <v>3.4028844601057553E-2</v>
      </c>
      <c r="V211" s="164">
        <f t="shared" ref="V211" si="138">IFERROR((U211-S211)/S211,0)</f>
        <v>-4.1223620108223009E-2</v>
      </c>
      <c r="W211" s="145">
        <f>IFERROR(Συνδέσεις!AR36/'Ανάπτυξη δικτύου'!AH66,0)</f>
        <v>3.6083355533377603E-2</v>
      </c>
      <c r="X211" s="164">
        <f t="shared" ref="X211" si="139">IFERROR((W211-U211)/U211,0)</f>
        <v>6.0375571266272132E-2</v>
      </c>
      <c r="Y211" s="192">
        <f t="shared" ref="Y211" si="140">IFERROR((W211/O211)^(1/4)-1,0)</f>
        <v>0.23836185314018343</v>
      </c>
    </row>
    <row r="212" spans="2:25" x14ac:dyDescent="0.35">
      <c r="B212" s="31"/>
    </row>
    <row r="213" spans="2:25" ht="15.5" x14ac:dyDescent="0.35">
      <c r="N213" s="104"/>
    </row>
    <row r="218" spans="2:25" x14ac:dyDescent="0.35">
      <c r="N218" s="55"/>
    </row>
    <row r="219" spans="2:25" x14ac:dyDescent="0.35">
      <c r="N219" s="55"/>
    </row>
    <row r="221" spans="2:25" x14ac:dyDescent="0.35">
      <c r="N221" s="61"/>
    </row>
  </sheetData>
  <mergeCells count="115">
    <mergeCell ref="Y186:Y188"/>
    <mergeCell ref="B9:Y9"/>
    <mergeCell ref="Y70:Y72"/>
    <mergeCell ref="Y41:Y43"/>
    <mergeCell ref="Y99:Y101"/>
    <mergeCell ref="Y128:Y130"/>
    <mergeCell ref="Y157:Y159"/>
    <mergeCell ref="B186:B188"/>
    <mergeCell ref="B39:Y39"/>
    <mergeCell ref="O12:P12"/>
    <mergeCell ref="U12:V12"/>
    <mergeCell ref="S12:T12"/>
    <mergeCell ref="Q12:R12"/>
    <mergeCell ref="W12:X12"/>
    <mergeCell ref="O11:X11"/>
    <mergeCell ref="C11:C13"/>
    <mergeCell ref="C41:C43"/>
    <mergeCell ref="C70:C72"/>
    <mergeCell ref="C99:C101"/>
    <mergeCell ref="C128:C130"/>
    <mergeCell ref="C157:C159"/>
    <mergeCell ref="B41:B43"/>
    <mergeCell ref="B128:B130"/>
    <mergeCell ref="B157:B159"/>
    <mergeCell ref="C2:G2"/>
    <mergeCell ref="M186:M188"/>
    <mergeCell ref="M41:M43"/>
    <mergeCell ref="M70:M72"/>
    <mergeCell ref="M99:M101"/>
    <mergeCell ref="M128:M130"/>
    <mergeCell ref="M157:M159"/>
    <mergeCell ref="C186:C188"/>
    <mergeCell ref="E12:F12"/>
    <mergeCell ref="G12:H12"/>
    <mergeCell ref="I12:J12"/>
    <mergeCell ref="K12:L12"/>
    <mergeCell ref="K129:L129"/>
    <mergeCell ref="E42:F42"/>
    <mergeCell ref="G42:H42"/>
    <mergeCell ref="I42:J42"/>
    <mergeCell ref="B5:I5"/>
    <mergeCell ref="J2:L2"/>
    <mergeCell ref="B184:Y184"/>
    <mergeCell ref="B155:Y155"/>
    <mergeCell ref="B126:Y126"/>
    <mergeCell ref="B97:Y97"/>
    <mergeCell ref="B68:Y68"/>
    <mergeCell ref="B99:B101"/>
    <mergeCell ref="E71:F71"/>
    <mergeCell ref="G71:H71"/>
    <mergeCell ref="I71:J71"/>
    <mergeCell ref="O71:P71"/>
    <mergeCell ref="Q71:R71"/>
    <mergeCell ref="S71:T71"/>
    <mergeCell ref="U71:V71"/>
    <mergeCell ref="W71:X71"/>
    <mergeCell ref="K71:L71"/>
    <mergeCell ref="Y11:Y13"/>
    <mergeCell ref="O41:X41"/>
    <mergeCell ref="O42:P42"/>
    <mergeCell ref="Q42:R42"/>
    <mergeCell ref="S42:T42"/>
    <mergeCell ref="U42:V42"/>
    <mergeCell ref="W42:X42"/>
    <mergeCell ref="K42:L42"/>
    <mergeCell ref="D41:L41"/>
    <mergeCell ref="D11:L11"/>
    <mergeCell ref="W158:X158"/>
    <mergeCell ref="O128:X128"/>
    <mergeCell ref="B11:B13"/>
    <mergeCell ref="M11:M13"/>
    <mergeCell ref="B70:B72"/>
    <mergeCell ref="E129:F129"/>
    <mergeCell ref="G129:H129"/>
    <mergeCell ref="I129:J129"/>
    <mergeCell ref="O129:P129"/>
    <mergeCell ref="Q129:R129"/>
    <mergeCell ref="S129:T129"/>
    <mergeCell ref="U129:V129"/>
    <mergeCell ref="W129:X129"/>
    <mergeCell ref="O99:X99"/>
    <mergeCell ref="E100:F100"/>
    <mergeCell ref="G100:H100"/>
    <mergeCell ref="I100:J100"/>
    <mergeCell ref="O100:P100"/>
    <mergeCell ref="Q100:R100"/>
    <mergeCell ref="S100:T100"/>
    <mergeCell ref="U100:V100"/>
    <mergeCell ref="W100:X100"/>
    <mergeCell ref="K100:L100"/>
    <mergeCell ref="O70:X70"/>
    <mergeCell ref="K158:L158"/>
    <mergeCell ref="O157:X157"/>
    <mergeCell ref="D70:L70"/>
    <mergeCell ref="D99:L99"/>
    <mergeCell ref="D128:L128"/>
    <mergeCell ref="D157:L157"/>
    <mergeCell ref="D186:L186"/>
    <mergeCell ref="O186:X186"/>
    <mergeCell ref="E187:F187"/>
    <mergeCell ref="G187:H187"/>
    <mergeCell ref="I187:J187"/>
    <mergeCell ref="O187:P187"/>
    <mergeCell ref="Q187:R187"/>
    <mergeCell ref="S187:T187"/>
    <mergeCell ref="U187:V187"/>
    <mergeCell ref="W187:X187"/>
    <mergeCell ref="K187:L187"/>
    <mergeCell ref="E158:F158"/>
    <mergeCell ref="G158:H158"/>
    <mergeCell ref="I158:J158"/>
    <mergeCell ref="O158:P158"/>
    <mergeCell ref="Q158:R158"/>
    <mergeCell ref="S158:T158"/>
    <mergeCell ref="U158:V158"/>
  </mergeCells>
  <hyperlinks>
    <hyperlink ref="J2" location="'Αρχική σελίδα'!A1" display="Πίσω στην αρχική σελίδα" xr:uid="{ECB8BA1E-1969-41B1-9315-6AFC51006E9F}"/>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69"/>
  <sheetViews>
    <sheetView showGridLines="0" zoomScale="85" zoomScaleNormal="85" workbookViewId="0">
      <pane xSplit="3" topLeftCell="F1" activePane="topRight" state="frozen"/>
      <selection pane="topRight" activeCell="J161" sqref="J161"/>
    </sheetView>
  </sheetViews>
  <sheetFormatPr defaultColWidth="8.81640625" defaultRowHeight="14.5" outlineLevelRow="1" x14ac:dyDescent="0.35"/>
  <cols>
    <col min="1" max="1" width="2.81640625" customWidth="1"/>
    <col min="2" max="2" width="34.1796875" customWidth="1"/>
    <col min="3" max="8" width="13.7265625" customWidth="1"/>
    <col min="9" max="9" width="24.7265625" customWidth="1"/>
    <col min="12" max="13" width="11.453125" customWidth="1"/>
    <col min="14" max="14" width="10" customWidth="1"/>
    <col min="15" max="15" width="7.7265625" customWidth="1"/>
    <col min="16" max="16" width="11.453125" customWidth="1"/>
    <col min="25" max="25" width="14.7265625" customWidth="1"/>
    <col min="26" max="26" width="14.26953125" customWidth="1"/>
  </cols>
  <sheetData>
    <row r="2" spans="2:33" ht="18.5" x14ac:dyDescent="0.45">
      <c r="B2" s="1" t="s">
        <v>0</v>
      </c>
      <c r="C2" s="297" t="str">
        <f>'Αρχική σελίδα'!C3</f>
        <v>Δυτικής Μακεδονίας</v>
      </c>
      <c r="D2" s="297"/>
      <c r="E2" s="297"/>
      <c r="F2" s="297"/>
      <c r="G2" s="297"/>
      <c r="H2" s="99"/>
      <c r="J2" s="298" t="s">
        <v>59</v>
      </c>
      <c r="K2" s="298"/>
      <c r="L2" s="298"/>
    </row>
    <row r="3" spans="2:33" ht="18.5" x14ac:dyDescent="0.45">
      <c r="B3" s="2" t="s">
        <v>2</v>
      </c>
      <c r="C3" s="100">
        <f>'Αρχική σελίδα'!C4</f>
        <v>2024</v>
      </c>
      <c r="D3" s="46" t="s">
        <v>3</v>
      </c>
      <c r="E3" s="46">
        <f>C3+4</f>
        <v>2028</v>
      </c>
    </row>
    <row r="4" spans="2:33" ht="14.5" customHeight="1" x14ac:dyDescent="0.45">
      <c r="C4" s="2"/>
      <c r="D4" s="46"/>
      <c r="E4" s="46"/>
    </row>
    <row r="5" spans="2:33" ht="44.5" customHeight="1" x14ac:dyDescent="0.35">
      <c r="B5" s="299" t="s">
        <v>218</v>
      </c>
      <c r="C5" s="299"/>
      <c r="D5" s="299"/>
      <c r="E5" s="299"/>
      <c r="F5" s="299"/>
      <c r="G5" s="299"/>
      <c r="H5" s="299"/>
      <c r="I5" s="299"/>
    </row>
    <row r="6" spans="2:33" x14ac:dyDescent="0.35">
      <c r="B6" s="225"/>
      <c r="C6" s="225"/>
      <c r="D6" s="225"/>
      <c r="E6" s="225"/>
      <c r="F6" s="225"/>
      <c r="G6" s="225"/>
      <c r="H6" s="225"/>
    </row>
    <row r="7" spans="2:33" ht="18.5" x14ac:dyDescent="0.45">
      <c r="B7" s="101" t="s">
        <v>228</v>
      </c>
      <c r="C7" s="102"/>
      <c r="D7" s="102"/>
      <c r="E7" s="102"/>
      <c r="F7" s="102"/>
      <c r="G7" s="102"/>
      <c r="H7" s="102"/>
      <c r="I7" s="102"/>
      <c r="J7" s="23"/>
    </row>
    <row r="8" spans="2:33" ht="18.5" x14ac:dyDescent="0.45">
      <c r="C8" s="2"/>
      <c r="D8" s="46"/>
      <c r="E8" s="46"/>
    </row>
    <row r="9" spans="2:33" ht="15.5" outlineLevel="1" x14ac:dyDescent="0.35">
      <c r="B9" s="296" t="s">
        <v>229</v>
      </c>
      <c r="C9" s="296"/>
      <c r="D9" s="296"/>
      <c r="E9" s="296"/>
      <c r="F9" s="296"/>
      <c r="G9" s="296"/>
      <c r="H9" s="296"/>
      <c r="I9" s="296"/>
    </row>
    <row r="10" spans="2:33"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row>
    <row r="11" spans="2:33" ht="29" outlineLevel="1" x14ac:dyDescent="0.35">
      <c r="B11" s="62"/>
      <c r="C11" s="63" t="s">
        <v>105</v>
      </c>
      <c r="D11" s="91">
        <f>$C$3</f>
        <v>2024</v>
      </c>
      <c r="E11" s="91">
        <f>$C$3+1</f>
        <v>2025</v>
      </c>
      <c r="F11" s="91">
        <f>$C$3+2</f>
        <v>2026</v>
      </c>
      <c r="G11" s="91">
        <f>$C$3+3</f>
        <v>2027</v>
      </c>
      <c r="H11" s="91">
        <f>$C$3+4</f>
        <v>2028</v>
      </c>
      <c r="I11" s="230" t="str">
        <f>"Ετήσιος ρυθμός ανάπτυξης (CAGR) "&amp;$C$3&amp;" - "&amp;$E$3</f>
        <v>Ετήσιος ρυθμός ανάπτυξης (CAGR) 2024 - 2028</v>
      </c>
      <c r="J11" t="s">
        <v>230</v>
      </c>
    </row>
    <row r="12" spans="2:33" outlineLevel="1" x14ac:dyDescent="0.35">
      <c r="B12" s="236" t="s">
        <v>75</v>
      </c>
      <c r="C12" s="64" t="s">
        <v>231</v>
      </c>
      <c r="D12" s="184">
        <f>IFERROR(Επενδύσεις!D12/Πελάτες!U14,0)</f>
        <v>0</v>
      </c>
      <c r="E12" s="184">
        <f>IFERROR(Επενδύσεις!E12/Πελάτες!X14,0)</f>
        <v>0</v>
      </c>
      <c r="F12" s="184">
        <f>IFERROR(Επενδύσεις!F12/Πελάτες!AA14,0)</f>
        <v>0</v>
      </c>
      <c r="G12" s="184">
        <f>IFERROR(Επενδύσεις!G12/Πελάτες!AD14,0)</f>
        <v>0</v>
      </c>
      <c r="H12" s="184">
        <f>IFERROR(Επενδύσεις!H12/Πελάτες!AG14,0)</f>
        <v>0</v>
      </c>
      <c r="I12" s="192">
        <f>IFERROR((H12/D12)^(1/4)-1,0)</f>
        <v>0</v>
      </c>
      <c r="J12" s="261">
        <f>IFERROR(Επενδύσεις!I12/Πελάτες!AJ14,0)</f>
        <v>0</v>
      </c>
    </row>
    <row r="13" spans="2:33" outlineLevel="1" x14ac:dyDescent="0.35">
      <c r="B13" s="237" t="s">
        <v>76</v>
      </c>
      <c r="C13" s="64" t="s">
        <v>231</v>
      </c>
      <c r="D13" s="184">
        <f>IFERROR(Επενδύσεις!D13/Πελάτες!U15,0)</f>
        <v>10415.327717228909</v>
      </c>
      <c r="E13" s="184">
        <f>IFERROR(Επενδύσεις!E13/Πελάτες!X15,0)</f>
        <v>1964.4426228385753</v>
      </c>
      <c r="F13" s="184">
        <f>IFERROR(Επενδύσεις!F13/Πελάτες!AA15,0)</f>
        <v>1349.8590184348745</v>
      </c>
      <c r="G13" s="184">
        <f>IFERROR(Επενδύσεις!G13/Πελάτες!AD15,0)</f>
        <v>2102.4307709531481</v>
      </c>
      <c r="H13" s="184">
        <f>IFERROR(Επενδύσεις!H13/Πελάτες!AG15,0)</f>
        <v>3256.1462984922391</v>
      </c>
      <c r="I13" s="192">
        <f t="shared" ref="I13:I33" si="0">IFERROR((H13/D13)^(1/4)-1,0)</f>
        <v>-0.252247725923885</v>
      </c>
      <c r="J13" s="261">
        <f>IFERROR(Επενδύσεις!I13/Πελάτες!AJ15,0)</f>
        <v>2811.6948612205515</v>
      </c>
    </row>
    <row r="14" spans="2:33" outlineLevel="1" x14ac:dyDescent="0.35">
      <c r="B14" s="237" t="s">
        <v>77</v>
      </c>
      <c r="C14" s="64" t="s">
        <v>231</v>
      </c>
      <c r="D14" s="184">
        <f>IFERROR(Επενδύσεις!D14/Πελάτες!U16,0)</f>
        <v>0</v>
      </c>
      <c r="E14" s="184">
        <f>IFERROR(Επενδύσεις!E14/Πελάτες!X16,0)</f>
        <v>0</v>
      </c>
      <c r="F14" s="184">
        <f>IFERROR(Επενδύσεις!F14/Πελάτες!AA16,0)</f>
        <v>0</v>
      </c>
      <c r="G14" s="184">
        <f>IFERROR(Επενδύσεις!G14/Πελάτες!AD16,0)</f>
        <v>0</v>
      </c>
      <c r="H14" s="184">
        <f>IFERROR(Επενδύσεις!H14/Πελάτες!AG16,0)</f>
        <v>0</v>
      </c>
      <c r="I14" s="192">
        <f t="shared" si="0"/>
        <v>0</v>
      </c>
      <c r="J14" s="261">
        <f>IFERROR(Επενδύσεις!I14/Πελάτες!AJ16,0)</f>
        <v>0</v>
      </c>
    </row>
    <row r="15" spans="2:33" outlineLevel="1" x14ac:dyDescent="0.35">
      <c r="B15" s="237" t="s">
        <v>78</v>
      </c>
      <c r="C15" s="64" t="s">
        <v>231</v>
      </c>
      <c r="D15" s="184">
        <f>IFERROR(Επενδύσεις!D15/Πελάτες!U17,0)</f>
        <v>0</v>
      </c>
      <c r="E15" s="184">
        <f>IFERROR(Επενδύσεις!E15/Πελάτες!X17,0)</f>
        <v>0</v>
      </c>
      <c r="F15" s="184">
        <f>IFERROR(Επενδύσεις!F15/Πελάτες!AA17,0)</f>
        <v>0</v>
      </c>
      <c r="G15" s="184">
        <f>IFERROR(Επενδύσεις!G15/Πελάτες!AD17,0)</f>
        <v>0</v>
      </c>
      <c r="H15" s="184">
        <f>IFERROR(Επενδύσεις!H15/Πελάτες!AG17,0)</f>
        <v>0</v>
      </c>
      <c r="I15" s="192">
        <f t="shared" si="0"/>
        <v>0</v>
      </c>
      <c r="J15" s="261">
        <f>IFERROR(Επενδύσεις!I15/Πελάτες!AJ17,0)</f>
        <v>0</v>
      </c>
    </row>
    <row r="16" spans="2:33" outlineLevel="1" x14ac:dyDescent="0.35">
      <c r="B16" s="236" t="s">
        <v>80</v>
      </c>
      <c r="C16" s="64" t="s">
        <v>231</v>
      </c>
      <c r="D16" s="184">
        <f>IFERROR(Επενδύσεις!D16/Πελάτες!U18,0)</f>
        <v>0</v>
      </c>
      <c r="E16" s="184">
        <f>IFERROR(Επενδύσεις!E16/Πελάτες!X18,0)</f>
        <v>0</v>
      </c>
      <c r="F16" s="184">
        <f>IFERROR(Επενδύσεις!F16/Πελάτες!AA18,0)</f>
        <v>0</v>
      </c>
      <c r="G16" s="184">
        <f>IFERROR(Επενδύσεις!G16/Πελάτες!AD18,0)</f>
        <v>0</v>
      </c>
      <c r="H16" s="184">
        <f>IFERROR(Επενδύσεις!H16/Πελάτες!AG18,0)</f>
        <v>0</v>
      </c>
      <c r="I16" s="192">
        <f t="shared" si="0"/>
        <v>0</v>
      </c>
      <c r="J16" s="261">
        <f>IFERROR(Επενδύσεις!I16/Πελάτες!AJ18,0)</f>
        <v>0</v>
      </c>
    </row>
    <row r="17" spans="2:10" outlineLevel="1" x14ac:dyDescent="0.35">
      <c r="B17" s="237" t="s">
        <v>81</v>
      </c>
      <c r="C17" s="64" t="s">
        <v>231</v>
      </c>
      <c r="D17" s="184">
        <f>IFERROR(Επενδύσεις!D17/Πελάτες!U19,0)</f>
        <v>6209.2607048529271</v>
      </c>
      <c r="E17" s="184">
        <f>IFERROR(Επενδύσεις!E17/Πελάτες!X19,0)</f>
        <v>1843.2257919755405</v>
      </c>
      <c r="F17" s="184">
        <f>IFERROR(Επενδύσεις!F17/Πελάτες!AA19,0)</f>
        <v>1121.9441239493931</v>
      </c>
      <c r="G17" s="184">
        <f>IFERROR(Επενδύσεις!G17/Πελάτες!AD19,0)</f>
        <v>1230.1737221833437</v>
      </c>
      <c r="H17" s="184">
        <f>IFERROR(Επενδύσεις!H17/Πελάτες!AG19,0)</f>
        <v>1466.5271477204085</v>
      </c>
      <c r="I17" s="192">
        <f t="shared" si="0"/>
        <v>-0.3028719572960985</v>
      </c>
      <c r="J17" s="261">
        <f>IFERROR(Επενδύσεις!I17/Πελάτες!AJ19,0)</f>
        <v>2064.6116503598469</v>
      </c>
    </row>
    <row r="18" spans="2:10" outlineLevel="1" x14ac:dyDescent="0.35">
      <c r="B18" s="236" t="s">
        <v>82</v>
      </c>
      <c r="C18" s="64" t="s">
        <v>231</v>
      </c>
      <c r="D18" s="184">
        <f>IFERROR(Επενδύσεις!D18/Πελάτες!U20,0)</f>
        <v>0</v>
      </c>
      <c r="E18" s="184">
        <f>IFERROR(Επενδύσεις!E18/Πελάτες!X20,0)</f>
        <v>0</v>
      </c>
      <c r="F18" s="184">
        <f>IFERROR(Επενδύσεις!F18/Πελάτες!AA20,0)</f>
        <v>0</v>
      </c>
      <c r="G18" s="184">
        <f>IFERROR(Επενδύσεις!G18/Πελάτες!AD20,0)</f>
        <v>0</v>
      </c>
      <c r="H18" s="184">
        <f>IFERROR(Επενδύσεις!H18/Πελάτες!AG20,0)</f>
        <v>0</v>
      </c>
      <c r="I18" s="192">
        <f t="shared" si="0"/>
        <v>0</v>
      </c>
      <c r="J18" s="261">
        <f>IFERROR(Επενδύσεις!I18/Πελάτες!AJ20,0)</f>
        <v>0</v>
      </c>
    </row>
    <row r="19" spans="2:10" outlineLevel="1" x14ac:dyDescent="0.35">
      <c r="B19" s="237" t="s">
        <v>83</v>
      </c>
      <c r="C19" s="64" t="s">
        <v>231</v>
      </c>
      <c r="D19" s="184">
        <f>IFERROR(Επενδύσεις!D19/Πελάτες!U21,0)</f>
        <v>1416.0691401989095</v>
      </c>
      <c r="E19" s="184">
        <f>IFERROR(Επενδύσεις!E19/Πελάτες!X21,0)</f>
        <v>1331.3658105606426</v>
      </c>
      <c r="F19" s="184">
        <f>IFERROR(Επενδύσεις!F19/Πελάτες!AA21,0)</f>
        <v>1123.2923146436829</v>
      </c>
      <c r="G19" s="184">
        <f>IFERROR(Επενδύσεις!G19/Πελάτες!AD21,0)</f>
        <v>1232.3848139733116</v>
      </c>
      <c r="H19" s="184">
        <f>IFERROR(Επενδύσεις!H19/Πελάτες!AG21,0)</f>
        <v>1462.3168061018853</v>
      </c>
      <c r="I19" s="192">
        <f t="shared" si="0"/>
        <v>8.066664014490188E-3</v>
      </c>
      <c r="J19" s="261">
        <f>IFERROR(Επενδύσεις!I19/Πελάτες!AJ21,0)</f>
        <v>1394.9394583804994</v>
      </c>
    </row>
    <row r="20" spans="2:10" outlineLevel="1" x14ac:dyDescent="0.35">
      <c r="B20" s="237" t="s">
        <v>84</v>
      </c>
      <c r="C20" s="64" t="s">
        <v>231</v>
      </c>
      <c r="D20" s="184">
        <f>IFERROR(Επενδύσεις!D20/Πελάτες!U22,0)</f>
        <v>0</v>
      </c>
      <c r="E20" s="184">
        <f>IFERROR(Επενδύσεις!E20/Πελάτες!X22,0)</f>
        <v>0</v>
      </c>
      <c r="F20" s="184">
        <f>IFERROR(Επενδύσεις!F20/Πελάτες!AA22,0)</f>
        <v>0</v>
      </c>
      <c r="G20" s="184">
        <f>IFERROR(Επενδύσεις!G20/Πελάτες!AD22,0)</f>
        <v>0</v>
      </c>
      <c r="H20" s="184">
        <f>IFERROR(Επενδύσεις!H20/Πελάτες!AG22,0)</f>
        <v>0</v>
      </c>
      <c r="I20" s="192">
        <f t="shared" si="0"/>
        <v>0</v>
      </c>
      <c r="J20" s="261">
        <f>IFERROR(Επενδύσεις!I20/Πελάτες!AJ22,0)</f>
        <v>0</v>
      </c>
    </row>
    <row r="21" spans="2:10" outlineLevel="1" x14ac:dyDescent="0.35">
      <c r="B21" s="237" t="s">
        <v>85</v>
      </c>
      <c r="C21" s="64" t="s">
        <v>231</v>
      </c>
      <c r="D21" s="184">
        <f>IFERROR(Επενδύσεις!D21/Πελάτες!U23,0)</f>
        <v>0</v>
      </c>
      <c r="E21" s="184">
        <f>IFERROR(Επενδύσεις!E21/Πελάτες!X23,0)</f>
        <v>0</v>
      </c>
      <c r="F21" s="184">
        <f>IFERROR(Επενδύσεις!F21/Πελάτες!AA23,0)</f>
        <v>0</v>
      </c>
      <c r="G21" s="184">
        <f>IFERROR(Επενδύσεις!G21/Πελάτες!AD23,0)</f>
        <v>0</v>
      </c>
      <c r="H21" s="184">
        <f>IFERROR(Επενδύσεις!H21/Πελάτες!AG23,0)</f>
        <v>0</v>
      </c>
      <c r="I21" s="192">
        <f t="shared" si="0"/>
        <v>0</v>
      </c>
      <c r="J21" s="261">
        <f>IFERROR(Επενδύσεις!I21/Πελάτες!AJ23,0)</f>
        <v>0</v>
      </c>
    </row>
    <row r="22" spans="2:10" outlineLevel="1" x14ac:dyDescent="0.35">
      <c r="B22" s="236" t="s">
        <v>86</v>
      </c>
      <c r="C22" s="64" t="s">
        <v>231</v>
      </c>
      <c r="D22" s="184">
        <f>IFERROR(Επενδύσεις!D22/Πελάτες!U24,0)</f>
        <v>0</v>
      </c>
      <c r="E22" s="184">
        <f>IFERROR(Επενδύσεις!E22/Πελάτες!X24,0)</f>
        <v>0</v>
      </c>
      <c r="F22" s="184">
        <f>IFERROR(Επενδύσεις!F22/Πελάτες!AA24,0)</f>
        <v>0</v>
      </c>
      <c r="G22" s="184">
        <f>IFERROR(Επενδύσεις!G22/Πελάτες!AD24,0)</f>
        <v>0</v>
      </c>
      <c r="H22" s="184">
        <f>IFERROR(Επενδύσεις!H22/Πελάτες!AG24,0)</f>
        <v>0</v>
      </c>
      <c r="I22" s="192">
        <f t="shared" si="0"/>
        <v>0</v>
      </c>
      <c r="J22" s="261">
        <f>IFERROR(Επενδύσεις!I22/Πελάτες!AJ24,0)</f>
        <v>0</v>
      </c>
    </row>
    <row r="23" spans="2:10" outlineLevel="1" x14ac:dyDescent="0.35">
      <c r="B23" s="237" t="s">
        <v>87</v>
      </c>
      <c r="C23" s="64" t="s">
        <v>231</v>
      </c>
      <c r="D23" s="184">
        <f>IFERROR(Επενδύσεις!D23/Πελάτες!U25,0)</f>
        <v>0</v>
      </c>
      <c r="E23" s="184">
        <f>IFERROR(Επενδύσεις!E23/Πελάτες!X25,0)</f>
        <v>0</v>
      </c>
      <c r="F23" s="184">
        <f>IFERROR(Επενδύσεις!F23/Πελάτες!AA25,0)</f>
        <v>0</v>
      </c>
      <c r="G23" s="184">
        <f>IFERROR(Επενδύσεις!G23/Πελάτες!AD25,0)</f>
        <v>0</v>
      </c>
      <c r="H23" s="184">
        <f>IFERROR(Επενδύσεις!H23/Πελάτες!AG25,0)</f>
        <v>0</v>
      </c>
      <c r="I23" s="192">
        <f t="shared" si="0"/>
        <v>0</v>
      </c>
      <c r="J23" s="261">
        <f>IFERROR(Επενδύσεις!I23/Πελάτες!AJ25,0)</f>
        <v>0</v>
      </c>
    </row>
    <row r="24" spans="2:10" outlineLevel="1" x14ac:dyDescent="0.35">
      <c r="B24" s="237" t="s">
        <v>88</v>
      </c>
      <c r="C24" s="64" t="s">
        <v>231</v>
      </c>
      <c r="D24" s="184">
        <f>IFERROR(Επενδύσεις!D24/Πελάτες!U26,0)</f>
        <v>0</v>
      </c>
      <c r="E24" s="184">
        <f>IFERROR(Επενδύσεις!E24/Πελάτες!X26,0)</f>
        <v>0</v>
      </c>
      <c r="F24" s="184">
        <f>IFERROR(Επενδύσεις!F24/Πελάτες!AA26,0)</f>
        <v>0</v>
      </c>
      <c r="G24" s="184">
        <f>IFERROR(Επενδύσεις!G24/Πελάτες!AD26,0)</f>
        <v>0</v>
      </c>
      <c r="H24" s="184">
        <f>IFERROR(Επενδύσεις!H24/Πελάτες!AG26,0)</f>
        <v>0</v>
      </c>
      <c r="I24" s="192">
        <f t="shared" si="0"/>
        <v>0</v>
      </c>
      <c r="J24" s="261">
        <f>IFERROR(Επενδύσεις!I24/Πελάτες!AJ26,0)</f>
        <v>0</v>
      </c>
    </row>
    <row r="25" spans="2:10" outlineLevel="1" x14ac:dyDescent="0.35">
      <c r="B25" s="236" t="s">
        <v>89</v>
      </c>
      <c r="C25" s="64" t="s">
        <v>231</v>
      </c>
      <c r="D25" s="184">
        <f>IFERROR(Επενδύσεις!D25/Πελάτες!U27,0)</f>
        <v>0</v>
      </c>
      <c r="E25" s="184">
        <f>IFERROR(Επενδύσεις!E25/Πελάτες!X27,0)</f>
        <v>0</v>
      </c>
      <c r="F25" s="184">
        <f>IFERROR(Επενδύσεις!F25/Πελάτες!AA27,0)</f>
        <v>0</v>
      </c>
      <c r="G25" s="184">
        <f>IFERROR(Επενδύσεις!G25/Πελάτες!AD27,0)</f>
        <v>0</v>
      </c>
      <c r="H25" s="184">
        <f>IFERROR(Επενδύσεις!H25/Πελάτες!AG27,0)</f>
        <v>0</v>
      </c>
      <c r="I25" s="192">
        <f t="shared" si="0"/>
        <v>0</v>
      </c>
      <c r="J25" s="261">
        <f>IFERROR(Επενδύσεις!I25/Πελάτες!AJ27,0)</f>
        <v>0</v>
      </c>
    </row>
    <row r="26" spans="2:10" outlineLevel="1" x14ac:dyDescent="0.35">
      <c r="B26" s="237" t="s">
        <v>90</v>
      </c>
      <c r="C26" s="64" t="s">
        <v>231</v>
      </c>
      <c r="D26" s="184">
        <f>IFERROR(Επενδύσεις!D26/Πελάτες!U28,0)</f>
        <v>0</v>
      </c>
      <c r="E26" s="184">
        <f>IFERROR(Επενδύσεις!E26/Πελάτες!X28,0)</f>
        <v>8695181.1210298948</v>
      </c>
      <c r="F26" s="184">
        <f>IFERROR(Επενδύσεις!F26/Πελάτες!AA28,0)</f>
        <v>9102.7336459915477</v>
      </c>
      <c r="G26" s="184">
        <f>IFERROR(Επενδύσεις!G26/Πελάτες!AD28,0)</f>
        <v>1497.5070218773121</v>
      </c>
      <c r="H26" s="184">
        <f>IFERROR(Επενδύσεις!H26/Πελάτες!AG28,0)</f>
        <v>1438.9385009325924</v>
      </c>
      <c r="I26" s="192">
        <f t="shared" si="0"/>
        <v>0</v>
      </c>
      <c r="J26" s="261">
        <f>IFERROR(Επενδύσεις!I26/Πελάτες!AJ28,0)</f>
        <v>27682.683685183329</v>
      </c>
    </row>
    <row r="27" spans="2:10" outlineLevel="1" x14ac:dyDescent="0.35">
      <c r="B27" s="236" t="s">
        <v>92</v>
      </c>
      <c r="C27" s="64" t="s">
        <v>231</v>
      </c>
      <c r="D27" s="184">
        <f>IFERROR(Επενδύσεις!D27/Πελάτες!U29,0)</f>
        <v>0</v>
      </c>
      <c r="E27" s="184">
        <f>IFERROR(Επενδύσεις!E27/Πελάτες!X29,0)</f>
        <v>0</v>
      </c>
      <c r="F27" s="184">
        <f>IFERROR(Επενδύσεις!F27/Πελάτες!AA29,0)</f>
        <v>0</v>
      </c>
      <c r="G27" s="184">
        <f>IFERROR(Επενδύσεις!G27/Πελάτες!AD29,0)</f>
        <v>0</v>
      </c>
      <c r="H27" s="184">
        <f>IFERROR(Επενδύσεις!H27/Πελάτες!AG29,0)</f>
        <v>0</v>
      </c>
      <c r="I27" s="192">
        <f t="shared" si="0"/>
        <v>0</v>
      </c>
      <c r="J27" s="261">
        <f>IFERROR(Επενδύσεις!I27/Πελάτες!AJ29,0)</f>
        <v>0</v>
      </c>
    </row>
    <row r="28" spans="2:10" outlineLevel="1" x14ac:dyDescent="0.35">
      <c r="B28" s="237" t="s">
        <v>93</v>
      </c>
      <c r="C28" s="64" t="s">
        <v>231</v>
      </c>
      <c r="D28" s="184">
        <f>IFERROR(Επενδύσεις!D28/Πελάτες!U30,0)</f>
        <v>0</v>
      </c>
      <c r="E28" s="184">
        <f>IFERROR(Επενδύσεις!E28/Πελάτες!X30,0)</f>
        <v>0</v>
      </c>
      <c r="F28" s="184">
        <f>IFERROR(Επενδύσεις!F28/Πελάτες!AA30,0)</f>
        <v>0</v>
      </c>
      <c r="G28" s="184">
        <f>IFERROR(Επενδύσεις!G28/Πελάτες!AD30,0)</f>
        <v>0</v>
      </c>
      <c r="H28" s="184">
        <f>IFERROR(Επενδύσεις!H28/Πελάτες!AG30,0)</f>
        <v>0</v>
      </c>
      <c r="I28" s="192">
        <f t="shared" si="0"/>
        <v>0</v>
      </c>
      <c r="J28" s="261">
        <f>IFERROR(Επενδύσεις!I28/Πελάτες!AJ30,0)</f>
        <v>0</v>
      </c>
    </row>
    <row r="29" spans="2:10" outlineLevel="1" x14ac:dyDescent="0.35">
      <c r="B29" s="237" t="s">
        <v>94</v>
      </c>
      <c r="C29" s="64" t="s">
        <v>231</v>
      </c>
      <c r="D29" s="184">
        <f>IFERROR(Επενδύσεις!D29/Πελάτες!U31,0)</f>
        <v>0</v>
      </c>
      <c r="E29" s="184">
        <f>IFERROR(Επενδύσεις!E29/Πελάτες!X31,0)</f>
        <v>0</v>
      </c>
      <c r="F29" s="184">
        <f>IFERROR(Επενδύσεις!F29/Πελάτες!AA31,0)</f>
        <v>0</v>
      </c>
      <c r="G29" s="184">
        <f>IFERROR(Επενδύσεις!G29/Πελάτες!AD31,0)</f>
        <v>0</v>
      </c>
      <c r="H29" s="184">
        <f>IFERROR(Επενδύσεις!H29/Πελάτες!AG31,0)</f>
        <v>0</v>
      </c>
      <c r="I29" s="192">
        <f t="shared" si="0"/>
        <v>0</v>
      </c>
      <c r="J29" s="261">
        <f>IFERROR(Επενδύσεις!I29/Πελάτες!AJ31,0)</f>
        <v>0</v>
      </c>
    </row>
    <row r="30" spans="2:10" outlineLevel="1" x14ac:dyDescent="0.35">
      <c r="B30" s="237" t="s">
        <v>95</v>
      </c>
      <c r="C30" s="64" t="s">
        <v>231</v>
      </c>
      <c r="D30" s="184">
        <f>IFERROR(Επενδύσεις!D30/Πελάτες!U32,0)</f>
        <v>0</v>
      </c>
      <c r="E30" s="184">
        <f>IFERROR(Επενδύσεις!E30/Πελάτες!X32,0)</f>
        <v>0</v>
      </c>
      <c r="F30" s="184">
        <f>IFERROR(Επενδύσεις!F30/Πελάτες!AA32,0)</f>
        <v>1130.0528367901877</v>
      </c>
      <c r="G30" s="184">
        <f>IFERROR(Επενδύσεις!G30/Πελάτες!AD32,0)</f>
        <v>16575.666255971504</v>
      </c>
      <c r="H30" s="184">
        <f>IFERROR(Επενδύσεις!H30/Πελάτες!AG32,0)</f>
        <v>29109.441843168053</v>
      </c>
      <c r="I30" s="192">
        <f t="shared" si="0"/>
        <v>0</v>
      </c>
      <c r="J30" s="261">
        <f>IFERROR(Επενδύσεις!I30/Πελάτες!AJ32,0)</f>
        <v>31116.649098886719</v>
      </c>
    </row>
    <row r="31" spans="2:10" outlineLevel="1" x14ac:dyDescent="0.35">
      <c r="B31" s="237" t="s">
        <v>96</v>
      </c>
      <c r="C31" s="64" t="s">
        <v>231</v>
      </c>
      <c r="D31" s="184">
        <f>IFERROR(Επενδύσεις!D31/Πελάτες!U33,0)</f>
        <v>0</v>
      </c>
      <c r="E31" s="184">
        <f>IFERROR(Επενδύσεις!E31/Πελάτες!X33,0)</f>
        <v>0</v>
      </c>
      <c r="F31" s="184">
        <f>IFERROR(Επενδύσεις!F31/Πελάτες!AA33,0)</f>
        <v>0</v>
      </c>
      <c r="G31" s="184">
        <f>IFERROR(Επενδύσεις!G31/Πελάτες!AD33,0)</f>
        <v>0</v>
      </c>
      <c r="H31" s="184">
        <f>IFERROR(Επενδύσεις!H31/Πελάτες!AG33,0)</f>
        <v>0</v>
      </c>
      <c r="I31" s="192">
        <f t="shared" si="0"/>
        <v>0</v>
      </c>
      <c r="J31" s="261">
        <f>IFERROR(Επενδύσεις!I31/Πελάτες!AJ33,0)</f>
        <v>0</v>
      </c>
    </row>
    <row r="32" spans="2:10" outlineLevel="1" x14ac:dyDescent="0.35">
      <c r="B32" s="236" t="s">
        <v>97</v>
      </c>
      <c r="C32" s="64" t="s">
        <v>231</v>
      </c>
      <c r="D32" s="184">
        <f>IFERROR(Επενδύσεις!D32/Πελάτες!U34,0)</f>
        <v>0</v>
      </c>
      <c r="E32" s="184">
        <f>IFERROR(Επενδύσεις!E32/Πελάτες!X34,0)</f>
        <v>0</v>
      </c>
      <c r="F32" s="184">
        <f>IFERROR(Επενδύσεις!F32/Πελάτες!AA34,0)</f>
        <v>0</v>
      </c>
      <c r="G32" s="184">
        <f>IFERROR(Επενδύσεις!G32/Πελάτες!AD34,0)</f>
        <v>0</v>
      </c>
      <c r="H32" s="184">
        <f>IFERROR(Επενδύσεις!H32/Πελάτες!AG34,0)</f>
        <v>0</v>
      </c>
      <c r="I32" s="192">
        <f t="shared" si="0"/>
        <v>0</v>
      </c>
      <c r="J32">
        <f>IFERROR(Επενδύσεις!I32/Πελάτες!AJ34,0)</f>
        <v>0</v>
      </c>
    </row>
    <row r="33" spans="2:33" outlineLevel="1" x14ac:dyDescent="0.35">
      <c r="B33" s="237" t="s">
        <v>98</v>
      </c>
      <c r="C33" s="64" t="s">
        <v>231</v>
      </c>
      <c r="D33" s="184">
        <f>IFERROR(Επενδύσεις!D33/Πελάτες!U35,0)</f>
        <v>4039.8656454206593</v>
      </c>
      <c r="E33" s="184">
        <f>IFERROR(Επενδύσεις!E33/Πελάτες!X35,0)</f>
        <v>988.17358590937647</v>
      </c>
      <c r="F33" s="184">
        <f>IFERROR(Επενδύσεις!F33/Πελάτες!AA35,0)</f>
        <v>1402.3787074820941</v>
      </c>
      <c r="G33" s="184">
        <f>IFERROR(Επενδύσεις!G33/Πελάτες!AD35,0)</f>
        <v>1224.3173169018073</v>
      </c>
      <c r="H33" s="184">
        <f>IFERROR(Επενδύσεις!H33/Πελάτες!AG35,0)</f>
        <v>1463.1903536152608</v>
      </c>
      <c r="I33" s="192">
        <f t="shared" si="0"/>
        <v>-0.22422911406813595</v>
      </c>
      <c r="J33" s="261">
        <f>IFERROR(Επενδύσεις!I33/Πελάτες!AJ35,0)</f>
        <v>1490.7648193357522</v>
      </c>
    </row>
    <row r="34" spans="2:33" outlineLevel="1" x14ac:dyDescent="0.35">
      <c r="B34" s="50" t="s">
        <v>138</v>
      </c>
      <c r="C34" s="47" t="s">
        <v>231</v>
      </c>
      <c r="D34" s="184">
        <f>IFERROR(Επενδύσεις!D34/Πελάτες!U36,0)</f>
        <v>2834.8971129562351</v>
      </c>
      <c r="E34" s="184">
        <f>IFERROR(Επενδύσεις!E34/Πελάτες!X36,0)</f>
        <v>5888.9939219374955</v>
      </c>
      <c r="F34" s="184">
        <f>IFERROR(Επενδύσεις!F34/Πελάτες!AA36,0)</f>
        <v>1580.4290005250182</v>
      </c>
      <c r="G34" s="184">
        <f>IFERROR(Επενδύσεις!G34/Πελάτες!AD36,0)</f>
        <v>3727.9129217779996</v>
      </c>
      <c r="H34" s="184">
        <f>IFERROR(Επενδύσεις!H34/Πελάτες!AG36,0)</f>
        <v>9352.009692132624</v>
      </c>
      <c r="I34" s="192">
        <f>IFERROR((H34/D34)^(1/4)-1,0)</f>
        <v>0.34769591397265209</v>
      </c>
      <c r="J34" s="261">
        <f>IFERROR(Επενδύσεις!I34/Πελάτες!AJ36,0)</f>
        <v>3676.2819439333853</v>
      </c>
    </row>
    <row r="36" spans="2:33" ht="15.5" x14ac:dyDescent="0.35">
      <c r="B36" s="296" t="s">
        <v>232</v>
      </c>
      <c r="C36" s="296"/>
      <c r="D36" s="296"/>
      <c r="E36" s="296"/>
      <c r="F36" s="296"/>
      <c r="G36" s="296"/>
      <c r="H36" s="296"/>
      <c r="I36" s="296"/>
    </row>
    <row r="37" spans="2:33" ht="5.5" customHeight="1" outlineLevel="1" x14ac:dyDescent="0.35">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2:33" ht="36.75" customHeight="1" outlineLevel="1" x14ac:dyDescent="0.35">
      <c r="B38" s="62"/>
      <c r="C38" s="63" t="s">
        <v>105</v>
      </c>
      <c r="D38" s="91">
        <f>$C$3</f>
        <v>2024</v>
      </c>
      <c r="E38" s="91">
        <f>$C$3+1</f>
        <v>2025</v>
      </c>
      <c r="F38" s="91">
        <f>$C$3+2</f>
        <v>2026</v>
      </c>
      <c r="G38" s="91">
        <f>$C$3+3</f>
        <v>2027</v>
      </c>
      <c r="H38" s="91">
        <f>$C$3+4</f>
        <v>2028</v>
      </c>
      <c r="I38" s="230" t="str">
        <f>"Ετήσιος ρυθμός ανάπτυξης (CAGR) "&amp;$C$3&amp;" - "&amp;$E$3</f>
        <v>Ετήσιος ρυθμός ανάπτυξης (CAGR) 2024 - 2028</v>
      </c>
      <c r="J38" t="s">
        <v>230</v>
      </c>
    </row>
    <row r="39" spans="2:33" outlineLevel="1" x14ac:dyDescent="0.35">
      <c r="B39" s="236" t="s">
        <v>75</v>
      </c>
      <c r="C39" s="64" t="s">
        <v>233</v>
      </c>
      <c r="D39" s="184">
        <f>IFERROR(Επενδύσεις!D12/'Διανεμόμενες ποσότητες αερίου'!P15,0)</f>
        <v>0</v>
      </c>
      <c r="E39" s="184">
        <f>IFERROR(Επενδύσεις!E12/'Διανεμόμενες ποσότητες αερίου'!V15,0)</f>
        <v>0</v>
      </c>
      <c r="F39" s="184">
        <f>IFERROR(Επενδύσεις!F12/'Διανεμόμενες ποσότητες αερίου'!AB15,0)</f>
        <v>0</v>
      </c>
      <c r="G39" s="184">
        <f>IFERROR(Επενδύσεις!G12/'Διανεμόμενες ποσότητες αερίου'!AH15,0)</f>
        <v>0</v>
      </c>
      <c r="H39" s="184">
        <f>IFERROR(Επενδύσεις!H12/'Διανεμόμενες ποσότητες αερίου'!AN15,0)</f>
        <v>0</v>
      </c>
      <c r="I39" s="192">
        <f t="shared" ref="I39:I60" si="1">IFERROR((H39/D39)^(1/4)-1,0)</f>
        <v>0</v>
      </c>
      <c r="J39" s="289">
        <f>IFERROR(Επενδύσεις!I12/'Διανεμόμενες ποσότητες αερίου'!AR15,0)</f>
        <v>0</v>
      </c>
    </row>
    <row r="40" spans="2:33" outlineLevel="1" x14ac:dyDescent="0.35">
      <c r="B40" s="237" t="s">
        <v>76</v>
      </c>
      <c r="C40" s="64" t="s">
        <v>233</v>
      </c>
      <c r="D40" s="184">
        <f>IFERROR(Επενδύσεις!D13/'Διανεμόμενες ποσότητες αερίου'!P16,0)</f>
        <v>1278.7295154359749</v>
      </c>
      <c r="E40" s="184">
        <f>IFERROR(Επενδύσεις!E13/'Διανεμόμενες ποσότητες αερίου'!V16,0)</f>
        <v>88.65377948283286</v>
      </c>
      <c r="F40" s="184">
        <f>IFERROR(Επενδύσεις!F13/'Διανεμόμενες ποσότητες αερίου'!AB16,0)</f>
        <v>22.612505230561251</v>
      </c>
      <c r="G40" s="184">
        <f>IFERROR(Επενδύσεις!G13/'Διανεμόμενες ποσότητες αερίου'!AH16,0)</f>
        <v>8.8910683138025455</v>
      </c>
      <c r="H40" s="184">
        <f>IFERROR(Επενδύσεις!H13/'Διανεμόμενες ποσότητες αερίου'!AN16,0)</f>
        <v>8.4965340629513282</v>
      </c>
      <c r="I40" s="192">
        <f t="shared" si="1"/>
        <v>-0.71449364579439822</v>
      </c>
      <c r="J40" s="289">
        <f>IFERROR(Επενδύσεις!I13/'Διανεμόμενες ποσότητες αερίου'!AR16,0)</f>
        <v>29.059538667425215</v>
      </c>
    </row>
    <row r="41" spans="2:33" outlineLevel="1" x14ac:dyDescent="0.35">
      <c r="B41" s="237" t="s">
        <v>77</v>
      </c>
      <c r="C41" s="64" t="s">
        <v>233</v>
      </c>
      <c r="D41" s="184">
        <f>IFERROR(Επενδύσεις!D14/'Διανεμόμενες ποσότητες αερίου'!P17,0)</f>
        <v>0</v>
      </c>
      <c r="E41" s="184">
        <f>IFERROR(Επενδύσεις!E14/'Διανεμόμενες ποσότητες αερίου'!V17,0)</f>
        <v>0</v>
      </c>
      <c r="F41" s="184">
        <f>IFERROR(Επενδύσεις!F14/'Διανεμόμενες ποσότητες αερίου'!AB17,0)</f>
        <v>0</v>
      </c>
      <c r="G41" s="184">
        <f>IFERROR(Επενδύσεις!G14/'Διανεμόμενες ποσότητες αερίου'!AH17,0)</f>
        <v>0</v>
      </c>
      <c r="H41" s="184">
        <f>IFERROR(Επενδύσεις!H14/'Διανεμόμενες ποσότητες αερίου'!AN17,0)</f>
        <v>0</v>
      </c>
      <c r="I41" s="192">
        <f t="shared" si="1"/>
        <v>0</v>
      </c>
      <c r="J41" s="289">
        <f>IFERROR(Επενδύσεις!I14/'Διανεμόμενες ποσότητες αερίου'!AR17,0)</f>
        <v>0</v>
      </c>
    </row>
    <row r="42" spans="2:33" outlineLevel="1" x14ac:dyDescent="0.35">
      <c r="B42" s="237" t="s">
        <v>78</v>
      </c>
      <c r="C42" s="64" t="s">
        <v>233</v>
      </c>
      <c r="D42" s="184">
        <f>IFERROR(Επενδύσεις!D15/'Διανεμόμενες ποσότητες αερίου'!P18,0)</f>
        <v>0</v>
      </c>
      <c r="E42" s="184">
        <f>IFERROR(Επενδύσεις!E15/'Διανεμόμενες ποσότητες αερίου'!V18,0)</f>
        <v>0</v>
      </c>
      <c r="F42" s="184">
        <f>IFERROR(Επενδύσεις!F15/'Διανεμόμενες ποσότητες αερίου'!AB18,0)</f>
        <v>0</v>
      </c>
      <c r="G42" s="184">
        <f>IFERROR(Επενδύσεις!G15/'Διανεμόμενες ποσότητες αερίου'!AH18,0)</f>
        <v>0</v>
      </c>
      <c r="H42" s="184">
        <f>IFERROR(Επενδύσεις!H15/'Διανεμόμενες ποσότητες αερίου'!AN18,0)</f>
        <v>0</v>
      </c>
      <c r="I42" s="192">
        <f t="shared" si="1"/>
        <v>0</v>
      </c>
      <c r="J42" s="289">
        <f>IFERROR(Επενδύσεις!I15/'Διανεμόμενες ποσότητες αερίου'!AR18,0)</f>
        <v>0</v>
      </c>
    </row>
    <row r="43" spans="2:33" outlineLevel="1" x14ac:dyDescent="0.35">
      <c r="B43" s="236" t="s">
        <v>80</v>
      </c>
      <c r="C43" s="64" t="s">
        <v>233</v>
      </c>
      <c r="D43" s="184">
        <f>IFERROR(Επενδύσεις!D16/'Διανεμόμενες ποσότητες αερίου'!P19,0)</f>
        <v>0</v>
      </c>
      <c r="E43" s="184">
        <f>IFERROR(Επενδύσεις!E16/'Διανεμόμενες ποσότητες αερίου'!V19,0)</f>
        <v>0</v>
      </c>
      <c r="F43" s="184">
        <f>IFERROR(Επενδύσεις!F16/'Διανεμόμενες ποσότητες αερίου'!AB19,0)</f>
        <v>0</v>
      </c>
      <c r="G43" s="184">
        <f>IFERROR(Επενδύσεις!G16/'Διανεμόμενες ποσότητες αερίου'!AH19,0)</f>
        <v>0</v>
      </c>
      <c r="H43" s="184">
        <f>IFERROR(Επενδύσεις!H16/'Διανεμόμενες ποσότητες αερίου'!AN19,0)</f>
        <v>0</v>
      </c>
      <c r="I43" s="192">
        <f t="shared" si="1"/>
        <v>0</v>
      </c>
      <c r="J43" s="289">
        <f>IFERROR(Επενδύσεις!I16/'Διανεμόμενες ποσότητες αερίου'!AR19,0)</f>
        <v>0</v>
      </c>
    </row>
    <row r="44" spans="2:33" outlineLevel="1" x14ac:dyDescent="0.35">
      <c r="B44" s="237" t="s">
        <v>81</v>
      </c>
      <c r="C44" s="64" t="s">
        <v>233</v>
      </c>
      <c r="D44" s="184">
        <f>IFERROR(Επενδύσεις!D17/'Διανεμόμενες ποσότητες αερίου'!P20,0)</f>
        <v>1052.778277113312</v>
      </c>
      <c r="E44" s="184">
        <f>IFERROR(Επενδύσεις!E17/'Διανεμόμενες ποσότητες αερίου'!V20,0)</f>
        <v>94.794288137168948</v>
      </c>
      <c r="F44" s="184">
        <f>IFERROR(Επενδύσεις!F17/'Διανεμόμενες ποσότητες αερίου'!AB20,0)</f>
        <v>26.484749549671712</v>
      </c>
      <c r="G44" s="184">
        <f>IFERROR(Επενδύσεις!G17/'Διανεμόμενες ποσότητες αερίου'!AH20,0)</f>
        <v>2.4261034435395423</v>
      </c>
      <c r="H44" s="184">
        <f>IFERROR(Επενδύσεις!H17/'Διανεμόμενες ποσότητες αερίου'!AN20,0)</f>
        <v>1.8672424170123956</v>
      </c>
      <c r="I44" s="192">
        <f t="shared" si="1"/>
        <v>-0.79478176537302536</v>
      </c>
      <c r="J44" s="289">
        <f>IFERROR(Επενδύσεις!I17/'Διανεμόμενες ποσότητες αερίου'!AR20,0)</f>
        <v>23.616534528452558</v>
      </c>
    </row>
    <row r="45" spans="2:33" outlineLevel="1" x14ac:dyDescent="0.35">
      <c r="B45" s="236" t="s">
        <v>82</v>
      </c>
      <c r="C45" s="64" t="s">
        <v>233</v>
      </c>
      <c r="D45" s="184">
        <f>IFERROR(Επενδύσεις!D18/'Διανεμόμενες ποσότητες αερίου'!P21,0)</f>
        <v>0</v>
      </c>
      <c r="E45" s="184">
        <f>IFERROR(Επενδύσεις!E18/'Διανεμόμενες ποσότητες αερίου'!V21,0)</f>
        <v>0</v>
      </c>
      <c r="F45" s="184">
        <f>IFERROR(Επενδύσεις!F18/'Διανεμόμενες ποσότητες αερίου'!AB21,0)</f>
        <v>0</v>
      </c>
      <c r="G45" s="184">
        <f>IFERROR(Επενδύσεις!G18/'Διανεμόμενες ποσότητες αερίου'!AH21,0)</f>
        <v>0</v>
      </c>
      <c r="H45" s="184">
        <f>IFERROR(Επενδύσεις!H18/'Διανεμόμενες ποσότητες αερίου'!AN21,0)</f>
        <v>0</v>
      </c>
      <c r="I45" s="192">
        <f t="shared" si="1"/>
        <v>0</v>
      </c>
      <c r="J45" s="289">
        <f>IFERROR(Επενδύσεις!I18/'Διανεμόμενες ποσότητες αερίου'!AR21,0)</f>
        <v>0</v>
      </c>
    </row>
    <row r="46" spans="2:33" outlineLevel="1" x14ac:dyDescent="0.35">
      <c r="B46" s="237" t="s">
        <v>83</v>
      </c>
      <c r="C46" s="64" t="s">
        <v>233</v>
      </c>
      <c r="D46" s="184">
        <f>IFERROR(Επενδύσεις!D19/'Διανεμόμενες ποσότητες αερίου'!P22,0)</f>
        <v>581.35226959585339</v>
      </c>
      <c r="E46" s="184">
        <f>IFERROR(Επενδύσεις!E19/'Διανεμόμενες ποσότητες αερίου'!V22,0)</f>
        <v>3.9636722832358098</v>
      </c>
      <c r="F46" s="184">
        <f>IFERROR(Επενδύσεις!F19/'Διανεμόμενες ποσότητες αερίου'!AB22,0)</f>
        <v>4.5077161935450869</v>
      </c>
      <c r="G46" s="184">
        <f>IFERROR(Επενδύσεις!G19/'Διανεμόμενες ποσότητες αερίου'!AH22,0)</f>
        <v>1.998857387296872</v>
      </c>
      <c r="H46" s="184">
        <f>IFERROR(Επενδύσεις!H19/'Διανεμόμενες ποσότητες αερίου'!AN22,0)</f>
        <v>2.0298359617252175</v>
      </c>
      <c r="I46" s="192">
        <f t="shared" si="1"/>
        <v>-0.75691654942450781</v>
      </c>
      <c r="J46" s="289">
        <f>IFERROR(Επενδύσεις!I19/'Διανεμόμενες ποσότητες αερίου'!AR22,0)</f>
        <v>24.339861384536992</v>
      </c>
    </row>
    <row r="47" spans="2:33" outlineLevel="1" x14ac:dyDescent="0.35">
      <c r="B47" s="237" t="s">
        <v>84</v>
      </c>
      <c r="C47" s="64" t="s">
        <v>233</v>
      </c>
      <c r="D47" s="184">
        <f>IFERROR(Επενδύσεις!D20/'Διανεμόμενες ποσότητες αερίου'!P23,0)</f>
        <v>0</v>
      </c>
      <c r="E47" s="184">
        <f>IFERROR(Επενδύσεις!E20/'Διανεμόμενες ποσότητες αερίου'!V23,0)</f>
        <v>0</v>
      </c>
      <c r="F47" s="184">
        <f>IFERROR(Επενδύσεις!F20/'Διανεμόμενες ποσότητες αερίου'!AB23,0)</f>
        <v>0</v>
      </c>
      <c r="G47" s="184">
        <f>IFERROR(Επενδύσεις!G20/'Διανεμόμενες ποσότητες αερίου'!AH23,0)</f>
        <v>0</v>
      </c>
      <c r="H47" s="184">
        <f>IFERROR(Επενδύσεις!H20/'Διανεμόμενες ποσότητες αερίου'!AN23,0)</f>
        <v>0</v>
      </c>
      <c r="I47" s="192">
        <f t="shared" si="1"/>
        <v>0</v>
      </c>
      <c r="J47" s="289">
        <f>IFERROR(Επενδύσεις!I20/'Διανεμόμενες ποσότητες αερίου'!AR23,0)</f>
        <v>0</v>
      </c>
    </row>
    <row r="48" spans="2:33" outlineLevel="1" x14ac:dyDescent="0.35">
      <c r="B48" s="237" t="s">
        <v>85</v>
      </c>
      <c r="C48" s="64" t="s">
        <v>233</v>
      </c>
      <c r="D48" s="184">
        <f>IFERROR(Επενδύσεις!D21/'Διανεμόμενες ποσότητες αερίου'!P24,0)</f>
        <v>0</v>
      </c>
      <c r="E48" s="184">
        <f>IFERROR(Επενδύσεις!E21/'Διανεμόμενες ποσότητες αερίου'!V24,0)</f>
        <v>0</v>
      </c>
      <c r="F48" s="184">
        <f>IFERROR(Επενδύσεις!F21/'Διανεμόμενες ποσότητες αερίου'!AB24,0)</f>
        <v>0</v>
      </c>
      <c r="G48" s="184">
        <f>IFERROR(Επενδύσεις!G21/'Διανεμόμενες ποσότητες αερίου'!AH24,0)</f>
        <v>0</v>
      </c>
      <c r="H48" s="184">
        <f>IFERROR(Επενδύσεις!H21/'Διανεμόμενες ποσότητες αερίου'!AN24,0)</f>
        <v>0</v>
      </c>
      <c r="I48" s="192">
        <f t="shared" si="1"/>
        <v>0</v>
      </c>
      <c r="J48" s="289">
        <f>IFERROR(Επενδύσεις!I21/'Διανεμόμενες ποσότητες αερίου'!AR24,0)</f>
        <v>0</v>
      </c>
    </row>
    <row r="49" spans="2:33" outlineLevel="1" x14ac:dyDescent="0.35">
      <c r="B49" s="236" t="s">
        <v>86</v>
      </c>
      <c r="C49" s="64" t="s">
        <v>233</v>
      </c>
      <c r="D49" s="184">
        <f>IFERROR(Επενδύσεις!D22/'Διανεμόμενες ποσότητες αερίου'!P25,0)</f>
        <v>0</v>
      </c>
      <c r="E49" s="184">
        <f>IFERROR(Επενδύσεις!E22/'Διανεμόμενες ποσότητες αερίου'!V25,0)</f>
        <v>0</v>
      </c>
      <c r="F49" s="184">
        <f>IFERROR(Επενδύσεις!F22/'Διανεμόμενες ποσότητες αερίου'!AB25,0)</f>
        <v>0</v>
      </c>
      <c r="G49" s="184">
        <f>IFERROR(Επενδύσεις!G22/'Διανεμόμενες ποσότητες αερίου'!AH25,0)</f>
        <v>0</v>
      </c>
      <c r="H49" s="184">
        <f>IFERROR(Επενδύσεις!H22/'Διανεμόμενες ποσότητες αερίου'!AN25,0)</f>
        <v>0</v>
      </c>
      <c r="I49" s="192">
        <f t="shared" si="1"/>
        <v>0</v>
      </c>
      <c r="J49" s="289">
        <f>IFERROR(Επενδύσεις!I22/'Διανεμόμενες ποσότητες αερίου'!AR25,0)</f>
        <v>0</v>
      </c>
    </row>
    <row r="50" spans="2:33" outlineLevel="1" x14ac:dyDescent="0.35">
      <c r="B50" s="237" t="s">
        <v>87</v>
      </c>
      <c r="C50" s="64" t="s">
        <v>233</v>
      </c>
      <c r="D50" s="184">
        <f>IFERROR(Επενδύσεις!D23/'Διανεμόμενες ποσότητες αερίου'!P26,0)</f>
        <v>0</v>
      </c>
      <c r="E50" s="184">
        <f>IFERROR(Επενδύσεις!E23/'Διανεμόμενες ποσότητες αερίου'!V26,0)</f>
        <v>0</v>
      </c>
      <c r="F50" s="184">
        <f>IFERROR(Επενδύσεις!F23/'Διανεμόμενες ποσότητες αερίου'!AB26,0)</f>
        <v>0</v>
      </c>
      <c r="G50" s="184">
        <f>IFERROR(Επενδύσεις!G23/'Διανεμόμενες ποσότητες αερίου'!AH26,0)</f>
        <v>0</v>
      </c>
      <c r="H50" s="184">
        <f>IFERROR(Επενδύσεις!H23/'Διανεμόμενες ποσότητες αερίου'!AN26,0)</f>
        <v>0</v>
      </c>
      <c r="I50" s="192">
        <f t="shared" si="1"/>
        <v>0</v>
      </c>
      <c r="J50" s="289">
        <f>IFERROR(Επενδύσεις!I23/'Διανεμόμενες ποσότητες αερίου'!AR26,0)</f>
        <v>0</v>
      </c>
    </row>
    <row r="51" spans="2:33" outlineLevel="1" x14ac:dyDescent="0.35">
      <c r="B51" s="237" t="s">
        <v>88</v>
      </c>
      <c r="C51" s="64" t="s">
        <v>233</v>
      </c>
      <c r="D51" s="184">
        <f>IFERROR(Επενδύσεις!D24/'Διανεμόμενες ποσότητες αερίου'!P27,0)</f>
        <v>0</v>
      </c>
      <c r="E51" s="184">
        <f>IFERROR(Επενδύσεις!E24/'Διανεμόμενες ποσότητες αερίου'!V27,0)</f>
        <v>0</v>
      </c>
      <c r="F51" s="184">
        <f>IFERROR(Επενδύσεις!F24/'Διανεμόμενες ποσότητες αερίου'!AB27,0)</f>
        <v>0</v>
      </c>
      <c r="G51" s="184">
        <f>IFERROR(Επενδύσεις!G24/'Διανεμόμενες ποσότητες αερίου'!AH27,0)</f>
        <v>0</v>
      </c>
      <c r="H51" s="184">
        <f>IFERROR(Επενδύσεις!H24/'Διανεμόμενες ποσότητες αερίου'!AN27,0)</f>
        <v>0</v>
      </c>
      <c r="I51" s="192">
        <f t="shared" si="1"/>
        <v>0</v>
      </c>
      <c r="J51" s="289">
        <f>IFERROR(Επενδύσεις!I24/'Διανεμόμενες ποσότητες αερίου'!AR27,0)</f>
        <v>0</v>
      </c>
    </row>
    <row r="52" spans="2:33" outlineLevel="1" x14ac:dyDescent="0.35">
      <c r="B52" s="236" t="s">
        <v>89</v>
      </c>
      <c r="C52" s="64" t="s">
        <v>233</v>
      </c>
      <c r="D52" s="184">
        <f>IFERROR(Επενδύσεις!D25/'Διανεμόμενες ποσότητες αερίου'!P28,0)</f>
        <v>0</v>
      </c>
      <c r="E52" s="184">
        <f>IFERROR(Επενδύσεις!E25/'Διανεμόμενες ποσότητες αερίου'!V28,0)</f>
        <v>0</v>
      </c>
      <c r="F52" s="184">
        <f>IFERROR(Επενδύσεις!F25/'Διανεμόμενες ποσότητες αερίου'!AB28,0)</f>
        <v>0</v>
      </c>
      <c r="G52" s="184">
        <f>IFERROR(Επενδύσεις!G25/'Διανεμόμενες ποσότητες αερίου'!AH28,0)</f>
        <v>0</v>
      </c>
      <c r="H52" s="184">
        <f>IFERROR(Επενδύσεις!H25/'Διανεμόμενες ποσότητες αερίου'!AN28,0)</f>
        <v>0</v>
      </c>
      <c r="I52" s="192">
        <f t="shared" si="1"/>
        <v>0</v>
      </c>
      <c r="J52" s="289">
        <f>IFERROR(Επενδύσεις!I25/'Διανεμόμενες ποσότητες αερίου'!AR28,0)</f>
        <v>0</v>
      </c>
    </row>
    <row r="53" spans="2:33" outlineLevel="1" x14ac:dyDescent="0.35">
      <c r="B53" s="237" t="s">
        <v>90</v>
      </c>
      <c r="C53" s="64" t="s">
        <v>233</v>
      </c>
      <c r="D53" s="184">
        <f>IFERROR(Επενδύσεις!D26/'Διανεμόμενες ποσότητες αερίου'!P29,0)</f>
        <v>0</v>
      </c>
      <c r="E53" s="184">
        <f>IFERROR(Επενδύσεις!E26/'Διανεμόμενες ποσότητες αερίου'!V29,0)</f>
        <v>3622992.1337624555</v>
      </c>
      <c r="F53" s="184">
        <f>IFERROR(Επενδύσεις!F26/'Διανεμόμενες ποσότητες αερίου'!AB29,0)</f>
        <v>1688.6296230736311</v>
      </c>
      <c r="G53" s="184">
        <f>IFERROR(Επενδύσεις!G26/'Διανεμόμενες ποσότητες αερίου'!AH29,0)</f>
        <v>56.307893839011626</v>
      </c>
      <c r="H53" s="184">
        <f>IFERROR(Επενδύσεις!H26/'Διανεμόμενες ποσότητες αερίου'!AN29,0)</f>
        <v>6.8296414722445569</v>
      </c>
      <c r="I53" s="192">
        <f t="shared" si="1"/>
        <v>0</v>
      </c>
      <c r="J53" s="289">
        <f>IFERROR(Επενδύσεις!I26/'Διανεμόμενες ποσότητες αερίου'!AR29,0)</f>
        <v>657.42100515776883</v>
      </c>
    </row>
    <row r="54" spans="2:33" outlineLevel="1" x14ac:dyDescent="0.35">
      <c r="B54" s="236" t="s">
        <v>92</v>
      </c>
      <c r="C54" s="64" t="s">
        <v>233</v>
      </c>
      <c r="D54" s="184">
        <f>IFERROR(Επενδύσεις!D27/'Διανεμόμενες ποσότητες αερίου'!P30,0)</f>
        <v>0</v>
      </c>
      <c r="E54" s="184">
        <f>IFERROR(Επενδύσεις!E27/'Διανεμόμενες ποσότητες αερίου'!V30,0)</f>
        <v>0</v>
      </c>
      <c r="F54" s="184">
        <f>IFERROR(Επενδύσεις!F27/'Διανεμόμενες ποσότητες αερίου'!AB30,0)</f>
        <v>0</v>
      </c>
      <c r="G54" s="184">
        <f>IFERROR(Επενδύσεις!G27/'Διανεμόμενες ποσότητες αερίου'!AH30,0)</f>
        <v>0</v>
      </c>
      <c r="H54" s="184">
        <f>IFERROR(Επενδύσεις!H27/'Διανεμόμενες ποσότητες αερίου'!AN30,0)</f>
        <v>0</v>
      </c>
      <c r="I54" s="192">
        <f t="shared" si="1"/>
        <v>0</v>
      </c>
      <c r="J54" s="289">
        <f>IFERROR(Επενδύσεις!I27/'Διανεμόμενες ποσότητες αερίου'!AR30,0)</f>
        <v>0</v>
      </c>
    </row>
    <row r="55" spans="2:33" outlineLevel="1" x14ac:dyDescent="0.35">
      <c r="B55" s="237" t="s">
        <v>93</v>
      </c>
      <c r="C55" s="64" t="s">
        <v>233</v>
      </c>
      <c r="D55" s="184">
        <f>IFERROR(Επενδύσεις!D28/'Διανεμόμενες ποσότητες αερίου'!P31,0)</f>
        <v>0</v>
      </c>
      <c r="E55" s="184">
        <f>IFERROR(Επενδύσεις!E28/'Διανεμόμενες ποσότητες αερίου'!V31,0)</f>
        <v>0</v>
      </c>
      <c r="F55" s="184">
        <f>IFERROR(Επενδύσεις!F28/'Διανεμόμενες ποσότητες αερίου'!AB31,0)</f>
        <v>0</v>
      </c>
      <c r="G55" s="184">
        <f>IFERROR(Επενδύσεις!G28/'Διανεμόμενες ποσότητες αερίου'!AH31,0)</f>
        <v>0</v>
      </c>
      <c r="H55" s="184">
        <f>IFERROR(Επενδύσεις!H28/'Διανεμόμενες ποσότητες αερίου'!AN31,0)</f>
        <v>0</v>
      </c>
      <c r="I55" s="192">
        <f t="shared" si="1"/>
        <v>0</v>
      </c>
      <c r="J55" s="289">
        <f>IFERROR(Επενδύσεις!I28/'Διανεμόμενες ποσότητες αερίου'!AR31,0)</f>
        <v>0</v>
      </c>
    </row>
    <row r="56" spans="2:33" outlineLevel="1" x14ac:dyDescent="0.35">
      <c r="B56" s="237" t="s">
        <v>94</v>
      </c>
      <c r="C56" s="64" t="s">
        <v>233</v>
      </c>
      <c r="D56" s="184">
        <f>IFERROR(Επενδύσεις!D29/'Διανεμόμενες ποσότητες αερίου'!P32,0)</f>
        <v>0</v>
      </c>
      <c r="E56" s="184">
        <f>IFERROR(Επενδύσεις!E29/'Διανεμόμενες ποσότητες αερίου'!V32,0)</f>
        <v>0</v>
      </c>
      <c r="F56" s="184">
        <f>IFERROR(Επενδύσεις!F29/'Διανεμόμενες ποσότητες αερίου'!AB32,0)</f>
        <v>0</v>
      </c>
      <c r="G56" s="184">
        <f>IFERROR(Επενδύσεις!G29/'Διανεμόμενες ποσότητες αερίου'!AH32,0)</f>
        <v>0</v>
      </c>
      <c r="H56" s="184">
        <f>IFERROR(Επενδύσεις!H29/'Διανεμόμενες ποσότητες αερίου'!AN32,0)</f>
        <v>0</v>
      </c>
      <c r="I56" s="192">
        <f t="shared" si="1"/>
        <v>0</v>
      </c>
      <c r="J56" s="289">
        <f>IFERROR(Επενδύσεις!I29/'Διανεμόμενες ποσότητες αερίου'!AR32,0)</f>
        <v>0</v>
      </c>
    </row>
    <row r="57" spans="2:33" outlineLevel="1" x14ac:dyDescent="0.35">
      <c r="B57" s="237" t="s">
        <v>95</v>
      </c>
      <c r="C57" s="64" t="s">
        <v>233</v>
      </c>
      <c r="D57" s="184">
        <f>IFERROR(Επενδύσεις!D30/'Διανεμόμενες ποσότητες αερίου'!P33,0)</f>
        <v>0</v>
      </c>
      <c r="E57" s="184">
        <f>IFERROR(Επενδύσεις!E30/'Διανεμόμενες ποσότητες αερίου'!V33,0)</f>
        <v>0</v>
      </c>
      <c r="F57" s="184">
        <f>IFERROR(Επενδύσεις!F30/'Διανεμόμενες ποσότητες αερίου'!AB33,0)</f>
        <v>168.16262452234938</v>
      </c>
      <c r="G57" s="184">
        <f>IFERROR(Επενδύσεις!G30/'Διανεμόμενες ποσότητες αερίου'!AH33,0)</f>
        <v>704.15796792296339</v>
      </c>
      <c r="H57" s="184">
        <f>IFERROR(Επενδύσεις!H30/'Διανεμόμενες ποσότητες αερίου'!AN33,0)</f>
        <v>400.56878466126818</v>
      </c>
      <c r="I57" s="192">
        <f t="shared" si="1"/>
        <v>0</v>
      </c>
      <c r="J57" s="289">
        <f>IFERROR(Επενδύσεις!I30/'Διανεμόμενες ποσότητες αερίου'!AR33,0)</f>
        <v>863.29986762347392</v>
      </c>
    </row>
    <row r="58" spans="2:33" outlineLevel="1" x14ac:dyDescent="0.35">
      <c r="B58" s="237" t="s">
        <v>96</v>
      </c>
      <c r="C58" s="64" t="s">
        <v>233</v>
      </c>
      <c r="D58" s="184">
        <f>IFERROR(Επενδύσεις!D31/'Διανεμόμενες ποσότητες αερίου'!P34,0)</f>
        <v>0</v>
      </c>
      <c r="E58" s="184">
        <f>IFERROR(Επενδύσεις!E31/'Διανεμόμενες ποσότητες αερίου'!V34,0)</f>
        <v>0</v>
      </c>
      <c r="F58" s="184">
        <f>IFERROR(Επενδύσεις!F31/'Διανεμόμενες ποσότητες αερίου'!AB34,0)</f>
        <v>0</v>
      </c>
      <c r="G58" s="184">
        <f>IFERROR(Επενδύσεις!G31/'Διανεμόμενες ποσότητες αερίου'!AH34,0)</f>
        <v>0</v>
      </c>
      <c r="H58" s="184">
        <f>IFERROR(Επενδύσεις!H31/'Διανεμόμενες ποσότητες αερίου'!AN34,0)</f>
        <v>0</v>
      </c>
      <c r="I58" s="192">
        <f t="shared" si="1"/>
        <v>0</v>
      </c>
      <c r="J58" s="289">
        <f>IFERROR(Επενδύσεις!I31/'Διανεμόμενες ποσότητες αερίου'!AR34,0)</f>
        <v>0</v>
      </c>
    </row>
    <row r="59" spans="2:33" outlineLevel="1" x14ac:dyDescent="0.35">
      <c r="B59" s="236" t="s">
        <v>97</v>
      </c>
      <c r="C59" s="64" t="s">
        <v>233</v>
      </c>
      <c r="D59" s="184">
        <f>IFERROR(Επενδύσεις!D32/'Διανεμόμενες ποσότητες αερίου'!P35,0)</f>
        <v>0</v>
      </c>
      <c r="E59" s="184">
        <f>IFERROR(Επενδύσεις!E32/'Διανεμόμενες ποσότητες αερίου'!V35,0)</f>
        <v>0</v>
      </c>
      <c r="F59" s="184">
        <f>IFERROR(Επενδύσεις!F32/'Διανεμόμενες ποσότητες αερίου'!AB35,0)</f>
        <v>0</v>
      </c>
      <c r="G59" s="184">
        <f>IFERROR(Επενδύσεις!G32/'Διανεμόμενες ποσότητες αερίου'!AH35,0)</f>
        <v>0</v>
      </c>
      <c r="H59" s="184">
        <f>IFERROR(Επενδύσεις!H32/'Διανεμόμενες ποσότητες αερίου'!AN35,0)</f>
        <v>0</v>
      </c>
      <c r="I59" s="192">
        <f t="shared" si="1"/>
        <v>0</v>
      </c>
      <c r="J59" s="289">
        <f>IFERROR(Επενδύσεις!I32/'Διανεμόμενες ποσότητες αερίου'!AR35,0)</f>
        <v>0</v>
      </c>
    </row>
    <row r="60" spans="2:33" outlineLevel="1" x14ac:dyDescent="0.35">
      <c r="B60" s="237" t="s">
        <v>98</v>
      </c>
      <c r="C60" s="64" t="s">
        <v>233</v>
      </c>
      <c r="D60" s="184">
        <f>IFERROR(Επενδύσεις!D33/'Διανεμόμενες ποσότητες αερίου'!P36,0)</f>
        <v>445.09213202949582</v>
      </c>
      <c r="E60" s="184">
        <f>IFERROR(Επενδύσεις!E33/'Διανεμόμενες ποσότητες αερίου'!V36,0)</f>
        <v>48.346270011956086</v>
      </c>
      <c r="F60" s="184">
        <f>IFERROR(Επενδύσεις!F33/'Διανεμόμενες ποσότητες αερίου'!AB36,0)</f>
        <v>23.693820882455526</v>
      </c>
      <c r="G60" s="184">
        <f>IFERROR(Επενδύσεις!G33/'Διανεμόμενες ποσότητες αερίου'!AH36,0)</f>
        <v>2.2844697558360321</v>
      </c>
      <c r="H60" s="184">
        <f>IFERROR(Επενδύσεις!H33/'Διανεμόμενες ποσότητες αερίου'!AN36,0)</f>
        <v>1.1786401778848268</v>
      </c>
      <c r="I60" s="192">
        <f t="shared" si="1"/>
        <v>-0.77315310925148006</v>
      </c>
      <c r="J60" s="289">
        <f>IFERROR(Επενδύσεις!I33/'Διανεμόμενες ποσότητες αερίου'!AR36,0)</f>
        <v>13.12382181650988</v>
      </c>
    </row>
    <row r="61" spans="2:33" outlineLevel="1" x14ac:dyDescent="0.35">
      <c r="B61" s="50" t="s">
        <v>138</v>
      </c>
      <c r="C61" s="47" t="s">
        <v>233</v>
      </c>
      <c r="D61" s="184">
        <f>IFERROR(Επενδύσεις!D34/'Διανεμόμενες ποσότητες αερίου'!P37,0)</f>
        <v>792.86005962552417</v>
      </c>
      <c r="E61" s="184">
        <f>IFERROR(Επενδύσεις!E34/'Διανεμόμενες ποσότητες αερίου'!V37,0)</f>
        <v>169.60697245456069</v>
      </c>
      <c r="F61" s="184">
        <f>IFERROR(Επενδύσεις!F34/'Διανεμόμενες ποσότητες αερίου'!AB37,0)</f>
        <v>24.811014247923506</v>
      </c>
      <c r="G61" s="184">
        <f>IFERROR(Επενδύσεις!G34/'Διανεμόμενες ποσότητες αερίου'!AH37,0)</f>
        <v>13.628101117930315</v>
      </c>
      <c r="H61" s="184">
        <f>IFERROR(Επενδύσεις!H34/'Διανεμόμενες ποσότητες αερίου'!AN37,0)</f>
        <v>18.985909538812294</v>
      </c>
      <c r="I61" s="192">
        <f>IFERROR((H61/D61)^(1/4)-1,0)</f>
        <v>-0.6066232240330347</v>
      </c>
    </row>
    <row r="63" spans="2:33" ht="15.5" x14ac:dyDescent="0.35">
      <c r="B63" s="296" t="s">
        <v>234</v>
      </c>
      <c r="C63" s="296"/>
      <c r="D63" s="296"/>
      <c r="E63" s="296"/>
      <c r="F63" s="296"/>
      <c r="G63" s="296"/>
      <c r="H63" s="296"/>
      <c r="I63" s="296"/>
    </row>
    <row r="64" spans="2:33" ht="5.5" customHeight="1" outlineLevel="1" x14ac:dyDescent="0.35">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2:9" ht="35.25" customHeight="1" outlineLevel="1" x14ac:dyDescent="0.35">
      <c r="B65" s="62"/>
      <c r="C65" s="63" t="s">
        <v>105</v>
      </c>
      <c r="D65" s="91">
        <f>$C$3</f>
        <v>2024</v>
      </c>
      <c r="E65" s="91">
        <f>$C$3+1</f>
        <v>2025</v>
      </c>
      <c r="F65" s="91">
        <f>$C$3+2</f>
        <v>2026</v>
      </c>
      <c r="G65" s="91">
        <f>$C$3+3</f>
        <v>2027</v>
      </c>
      <c r="H65" s="91">
        <f>$C$3+4</f>
        <v>2028</v>
      </c>
      <c r="I65" s="230" t="str">
        <f>"Ετήσιος ρυθμός ανάπτυξης (CAGR) "&amp;$C$3&amp;" - "&amp;$E$3</f>
        <v>Ετήσιος ρυθμός ανάπτυξης (CAGR) 2024 - 2028</v>
      </c>
    </row>
    <row r="66" spans="2:9" outlineLevel="1" x14ac:dyDescent="0.35">
      <c r="B66" s="236" t="s">
        <v>75</v>
      </c>
      <c r="C66" s="64" t="s">
        <v>235</v>
      </c>
      <c r="D66" s="184">
        <f>IFERROR(Επενδύσεις!D12/Συνδέσεις!U14,0)</f>
        <v>0</v>
      </c>
      <c r="E66" s="184">
        <f>IFERROR(Επενδύσεις!E12/Συνδέσεις!Z14,0)</f>
        <v>0</v>
      </c>
      <c r="F66" s="184">
        <f>IFERROR(Επενδύσεις!F12/Συνδέσεις!AE14,0)</f>
        <v>0</v>
      </c>
      <c r="G66" s="184">
        <f>IFERROR(Επενδύσεις!G12/Συνδέσεις!AJ14,0)</f>
        <v>0</v>
      </c>
      <c r="H66" s="184">
        <f>IFERROR(Επενδύσεις!H12/Συνδέσεις!AO14,0)</f>
        <v>0</v>
      </c>
      <c r="I66" s="192">
        <f t="shared" ref="I66:I87" si="2">IFERROR((H66/D66)^(1/4)-1,0)</f>
        <v>0</v>
      </c>
    </row>
    <row r="67" spans="2:9" outlineLevel="1" x14ac:dyDescent="0.35">
      <c r="B67" s="237" t="s">
        <v>76</v>
      </c>
      <c r="C67" s="64" t="s">
        <v>235</v>
      </c>
      <c r="D67" s="184">
        <f>IFERROR(Επενδύσεις!D13/Συνδέσεις!U15,0)</f>
        <v>24286.432372893214</v>
      </c>
      <c r="E67" s="184">
        <f>IFERROR(Επενδύσεις!E13/Συνδέσεις!Z15,0)</f>
        <v>6571.4762127027625</v>
      </c>
      <c r="F67" s="184">
        <f>IFERROR(Επενδύσεις!F13/Συνδέσεις!AE15,0)</f>
        <v>2010.3212595143796</v>
      </c>
      <c r="G67" s="184">
        <f>IFERROR(Επενδύσεις!G13/Συνδέσεις!AJ15,0)</f>
        <v>3059.8757699318121</v>
      </c>
      <c r="H67" s="184">
        <f>IFERROR(Επενδύσεις!H13/Συνδέσεις!AO15,0)</f>
        <v>3572.2770070837187</v>
      </c>
      <c r="I67" s="192">
        <f t="shared" si="2"/>
        <v>-0.38070816884104075</v>
      </c>
    </row>
    <row r="68" spans="2:9" outlineLevel="1" x14ac:dyDescent="0.35">
      <c r="B68" s="237" t="s">
        <v>77</v>
      </c>
      <c r="C68" s="64" t="s">
        <v>235</v>
      </c>
      <c r="D68" s="184">
        <f>IFERROR(Επενδύσεις!D14/Συνδέσεις!U16,0)</f>
        <v>0</v>
      </c>
      <c r="E68" s="184">
        <f>IFERROR(Επενδύσεις!E14/Συνδέσεις!Z16,0)</f>
        <v>0</v>
      </c>
      <c r="F68" s="184">
        <f>IFERROR(Επενδύσεις!F14/Συνδέσεις!AE16,0)</f>
        <v>0</v>
      </c>
      <c r="G68" s="184">
        <f>IFERROR(Επενδύσεις!G14/Συνδέσεις!AJ16,0)</f>
        <v>0</v>
      </c>
      <c r="H68" s="184">
        <f>IFERROR(Επενδύσεις!H14/Συνδέσεις!AO16,0)</f>
        <v>0</v>
      </c>
      <c r="I68" s="192">
        <f t="shared" si="2"/>
        <v>0</v>
      </c>
    </row>
    <row r="69" spans="2:9" outlineLevel="1" x14ac:dyDescent="0.35">
      <c r="B69" s="237" t="s">
        <v>78</v>
      </c>
      <c r="C69" s="64" t="s">
        <v>235</v>
      </c>
      <c r="D69" s="184">
        <f>IFERROR(Επενδύσεις!D15/Συνδέσεις!U17,0)</f>
        <v>0</v>
      </c>
      <c r="E69" s="184">
        <f>IFERROR(Επενδύσεις!E15/Συνδέσεις!Z17,0)</f>
        <v>0</v>
      </c>
      <c r="F69" s="184">
        <f>IFERROR(Επενδύσεις!F15/Συνδέσεις!AE17,0)</f>
        <v>0</v>
      </c>
      <c r="G69" s="184">
        <f>IFERROR(Επενδύσεις!G15/Συνδέσεις!AJ17,0)</f>
        <v>0</v>
      </c>
      <c r="H69" s="184">
        <f>IFERROR(Επενδύσεις!H15/Συνδέσεις!AO17,0)</f>
        <v>0</v>
      </c>
      <c r="I69" s="192">
        <f t="shared" si="2"/>
        <v>0</v>
      </c>
    </row>
    <row r="70" spans="2:9" outlineLevel="1" x14ac:dyDescent="0.35">
      <c r="B70" s="236" t="s">
        <v>80</v>
      </c>
      <c r="C70" s="64" t="s">
        <v>235</v>
      </c>
      <c r="D70" s="184">
        <f>IFERROR(Επενδύσεις!D16/Συνδέσεις!U18,0)</f>
        <v>0</v>
      </c>
      <c r="E70" s="184">
        <f>IFERROR(Επενδύσεις!E16/Συνδέσεις!Z18,0)</f>
        <v>0</v>
      </c>
      <c r="F70" s="184">
        <f>IFERROR(Επενδύσεις!F16/Συνδέσεις!AE18,0)</f>
        <v>0</v>
      </c>
      <c r="G70" s="184">
        <f>IFERROR(Επενδύσεις!G16/Συνδέσεις!AJ18,0)</f>
        <v>0</v>
      </c>
      <c r="H70" s="184">
        <f>IFERROR(Επενδύσεις!H16/Συνδέσεις!AO18,0)</f>
        <v>0</v>
      </c>
      <c r="I70" s="192">
        <f t="shared" si="2"/>
        <v>0</v>
      </c>
    </row>
    <row r="71" spans="2:9" outlineLevel="1" x14ac:dyDescent="0.35">
      <c r="B71" s="237" t="s">
        <v>81</v>
      </c>
      <c r="C71" s="64" t="s">
        <v>235</v>
      </c>
      <c r="D71" s="184">
        <f>IFERROR(Επενδύσεις!D17/Συνδέσεις!U19,0)</f>
        <v>14606.546610463552</v>
      </c>
      <c r="E71" s="184">
        <f>IFERROR(Επενδύσεις!E17/Συνδέσεις!Z19,0)</f>
        <v>13778.112795017165</v>
      </c>
      <c r="F71" s="184">
        <f>IFERROR(Επενδύσεις!F17/Συνδέσεις!AE19,0)</f>
        <v>1668.3724657988198</v>
      </c>
      <c r="G71" s="184">
        <f>IFERROR(Επενδύσεις!G17/Συνδέσεις!AJ19,0)</f>
        <v>1771.450159944015</v>
      </c>
      <c r="H71" s="184">
        <f>IFERROR(Επενδύσεις!H17/Συνδέσεις!AO19,0)</f>
        <v>1595.9266019310326</v>
      </c>
      <c r="I71" s="192">
        <f t="shared" si="2"/>
        <v>-0.4250681858172668</v>
      </c>
    </row>
    <row r="72" spans="2:9" outlineLevel="1" x14ac:dyDescent="0.35">
      <c r="B72" s="236" t="s">
        <v>82</v>
      </c>
      <c r="C72" s="64" t="s">
        <v>235</v>
      </c>
      <c r="D72" s="184">
        <f>IFERROR(Επενδύσεις!D18/Συνδέσεις!U20,0)</f>
        <v>0</v>
      </c>
      <c r="E72" s="184">
        <f>IFERROR(Επενδύσεις!E18/Συνδέσεις!Z20,0)</f>
        <v>0</v>
      </c>
      <c r="F72" s="184">
        <f>IFERROR(Επενδύσεις!F18/Συνδέσεις!AE20,0)</f>
        <v>0</v>
      </c>
      <c r="G72" s="184">
        <f>IFERROR(Επενδύσεις!G18/Συνδέσεις!AJ20,0)</f>
        <v>0</v>
      </c>
      <c r="H72" s="184">
        <f>IFERROR(Επενδύσεις!H18/Συνδέσεις!AO20,0)</f>
        <v>0</v>
      </c>
      <c r="I72" s="192">
        <f t="shared" si="2"/>
        <v>0</v>
      </c>
    </row>
    <row r="73" spans="2:9" outlineLevel="1" x14ac:dyDescent="0.35">
      <c r="B73" s="237" t="s">
        <v>83</v>
      </c>
      <c r="C73" s="64" t="s">
        <v>235</v>
      </c>
      <c r="D73" s="184">
        <f>IFERROR(Επενδύσεις!D19/Συνδέσεις!U21,0)</f>
        <v>2831.4320114999641</v>
      </c>
      <c r="E73" s="184">
        <f>IFERROR(Επενδύσεις!E19/Συνδέσεις!Z21,0)</f>
        <v>166.28215785520098</v>
      </c>
      <c r="F73" s="184">
        <f>IFERROR(Επενδύσεις!F19/Συνδέσεις!AE21,0)</f>
        <v>1667.2766431189254</v>
      </c>
      <c r="G73" s="184">
        <f>IFERROR(Επενδύσεις!G19/Συνδέσεις!AJ21,0)</f>
        <v>1769.5781944232167</v>
      </c>
      <c r="H73" s="184">
        <f>IFERROR(Επενδύσεις!H19/Συνδέσεις!AO21,0)</f>
        <v>1597.9956850185549</v>
      </c>
      <c r="I73" s="192">
        <f t="shared" si="2"/>
        <v>-0.13325296212079096</v>
      </c>
    </row>
    <row r="74" spans="2:9" outlineLevel="1" x14ac:dyDescent="0.35">
      <c r="B74" s="237" t="s">
        <v>84</v>
      </c>
      <c r="C74" s="64" t="s">
        <v>235</v>
      </c>
      <c r="D74" s="184">
        <f>IFERROR(Επενδύσεις!D20/Συνδέσεις!U22,0)</f>
        <v>0</v>
      </c>
      <c r="E74" s="184">
        <f>IFERROR(Επενδύσεις!E20/Συνδέσεις!Z22,0)</f>
        <v>0</v>
      </c>
      <c r="F74" s="184">
        <f>IFERROR(Επενδύσεις!F20/Συνδέσεις!AE22,0)</f>
        <v>0</v>
      </c>
      <c r="G74" s="184">
        <f>IFERROR(Επενδύσεις!G20/Συνδέσεις!AJ22,0)</f>
        <v>0</v>
      </c>
      <c r="H74" s="184">
        <f>IFERROR(Επενδύσεις!H20/Συνδέσεις!AO22,0)</f>
        <v>0</v>
      </c>
      <c r="I74" s="192">
        <f t="shared" si="2"/>
        <v>0</v>
      </c>
    </row>
    <row r="75" spans="2:9" outlineLevel="1" x14ac:dyDescent="0.35">
      <c r="B75" s="237" t="s">
        <v>85</v>
      </c>
      <c r="C75" s="64" t="s">
        <v>235</v>
      </c>
      <c r="D75" s="184">
        <f>IFERROR(Επενδύσεις!D21/Συνδέσεις!U23,0)</f>
        <v>0</v>
      </c>
      <c r="E75" s="184">
        <f>IFERROR(Επενδύσεις!E21/Συνδέσεις!Z23,0)</f>
        <v>0</v>
      </c>
      <c r="F75" s="184">
        <f>IFERROR(Επενδύσεις!F21/Συνδέσεις!AE23,0)</f>
        <v>0</v>
      </c>
      <c r="G75" s="184">
        <f>IFERROR(Επενδύσεις!G21/Συνδέσεις!AJ23,0)</f>
        <v>0</v>
      </c>
      <c r="H75" s="184">
        <f>IFERROR(Επενδύσεις!H21/Συνδέσεις!AO23,0)</f>
        <v>0</v>
      </c>
      <c r="I75" s="192">
        <f t="shared" si="2"/>
        <v>0</v>
      </c>
    </row>
    <row r="76" spans="2:9" outlineLevel="1" x14ac:dyDescent="0.35">
      <c r="B76" s="236" t="s">
        <v>86</v>
      </c>
      <c r="C76" s="64" t="s">
        <v>235</v>
      </c>
      <c r="D76" s="184">
        <f>IFERROR(Επενδύσεις!D22/Συνδέσεις!U24,0)</f>
        <v>0</v>
      </c>
      <c r="E76" s="184">
        <f>IFERROR(Επενδύσεις!E22/Συνδέσεις!Z24,0)</f>
        <v>0</v>
      </c>
      <c r="F76" s="184">
        <f>IFERROR(Επενδύσεις!F22/Συνδέσεις!AE24,0)</f>
        <v>0</v>
      </c>
      <c r="G76" s="184">
        <f>IFERROR(Επενδύσεις!G22/Συνδέσεις!AJ24,0)</f>
        <v>0</v>
      </c>
      <c r="H76" s="184">
        <f>IFERROR(Επενδύσεις!H22/Συνδέσεις!AO24,0)</f>
        <v>0</v>
      </c>
      <c r="I76" s="192">
        <f t="shared" si="2"/>
        <v>0</v>
      </c>
    </row>
    <row r="77" spans="2:9" outlineLevel="1" x14ac:dyDescent="0.35">
      <c r="B77" s="237" t="s">
        <v>87</v>
      </c>
      <c r="C77" s="64" t="s">
        <v>235</v>
      </c>
      <c r="D77" s="184">
        <f>IFERROR(Επενδύσεις!D23/Συνδέσεις!U25,0)</f>
        <v>0</v>
      </c>
      <c r="E77" s="184">
        <f>IFERROR(Επενδύσεις!E23/Συνδέσεις!Z25,0)</f>
        <v>0</v>
      </c>
      <c r="F77" s="184">
        <f>IFERROR(Επενδύσεις!F23/Συνδέσεις!AE25,0)</f>
        <v>0</v>
      </c>
      <c r="G77" s="184">
        <f>IFERROR(Επενδύσεις!G23/Συνδέσεις!AJ25,0)</f>
        <v>0</v>
      </c>
      <c r="H77" s="184">
        <f>IFERROR(Επενδύσεις!H23/Συνδέσεις!AO25,0)</f>
        <v>0</v>
      </c>
      <c r="I77" s="192">
        <f t="shared" si="2"/>
        <v>0</v>
      </c>
    </row>
    <row r="78" spans="2:9" outlineLevel="1" x14ac:dyDescent="0.35">
      <c r="B78" s="237" t="s">
        <v>88</v>
      </c>
      <c r="C78" s="64" t="s">
        <v>235</v>
      </c>
      <c r="D78" s="184">
        <f>IFERROR(Επενδύσεις!D24/Συνδέσεις!U26,0)</f>
        <v>0</v>
      </c>
      <c r="E78" s="184">
        <f>IFERROR(Επενδύσεις!E24/Συνδέσεις!Z26,0)</f>
        <v>0</v>
      </c>
      <c r="F78" s="184">
        <f>IFERROR(Επενδύσεις!F24/Συνδέσεις!AE26,0)</f>
        <v>0</v>
      </c>
      <c r="G78" s="184">
        <f>IFERROR(Επενδύσεις!G24/Συνδέσεις!AJ26,0)</f>
        <v>0</v>
      </c>
      <c r="H78" s="184">
        <f>IFERROR(Επενδύσεις!H24/Συνδέσεις!AO26,0)</f>
        <v>0</v>
      </c>
      <c r="I78" s="192">
        <f t="shared" si="2"/>
        <v>0</v>
      </c>
    </row>
    <row r="79" spans="2:9" outlineLevel="1" x14ac:dyDescent="0.35">
      <c r="B79" s="236" t="s">
        <v>89</v>
      </c>
      <c r="C79" s="64" t="s">
        <v>235</v>
      </c>
      <c r="D79" s="184">
        <f>IFERROR(Επενδύσεις!D25/Συνδέσεις!U27,0)</f>
        <v>0</v>
      </c>
      <c r="E79" s="184">
        <f>IFERROR(Επενδύσεις!E25/Συνδέσεις!Z27,0)</f>
        <v>0</v>
      </c>
      <c r="F79" s="184">
        <f>IFERROR(Επενδύσεις!F25/Συνδέσεις!AE27,0)</f>
        <v>0</v>
      </c>
      <c r="G79" s="184">
        <f>IFERROR(Επενδύσεις!G25/Συνδέσεις!AJ27,0)</f>
        <v>0</v>
      </c>
      <c r="H79" s="184">
        <f>IFERROR(Επενδύσεις!H25/Συνδέσεις!AO27,0)</f>
        <v>0</v>
      </c>
      <c r="I79" s="192">
        <f t="shared" si="2"/>
        <v>0</v>
      </c>
    </row>
    <row r="80" spans="2:9" outlineLevel="1" x14ac:dyDescent="0.35">
      <c r="B80" s="237" t="s">
        <v>90</v>
      </c>
      <c r="C80" s="64" t="s">
        <v>235</v>
      </c>
      <c r="D80" s="184">
        <f>IFERROR(Επενδύσεις!D26/Συνδέσεις!U28,0)</f>
        <v>0</v>
      </c>
      <c r="E80" s="184">
        <f>IFERROR(Επενδύσεις!E26/Συνδέσεις!Z28,0)</f>
        <v>8695181.1210298948</v>
      </c>
      <c r="F80" s="184">
        <f>IFERROR(Επενδύσεις!F26/Συνδέσεις!AE28,0)</f>
        <v>13563.073132527405</v>
      </c>
      <c r="G80" s="184">
        <f>IFERROR(Επενδύσεις!G26/Συνδέσεις!AJ28,0)</f>
        <v>2175.2109295882124</v>
      </c>
      <c r="H80" s="184">
        <f>IFERROR(Επενδύσεις!H26/Συνδέσεις!AO28,0)</f>
        <v>1595.3448597296133</v>
      </c>
      <c r="I80" s="192">
        <f t="shared" si="2"/>
        <v>0</v>
      </c>
    </row>
    <row r="81" spans="2:33" outlineLevel="1" x14ac:dyDescent="0.35">
      <c r="B81" s="236" t="s">
        <v>92</v>
      </c>
      <c r="C81" s="64" t="s">
        <v>235</v>
      </c>
      <c r="D81" s="184">
        <f>IFERROR(Επενδύσεις!D27/Συνδέσεις!U29,0)</f>
        <v>0</v>
      </c>
      <c r="E81" s="184">
        <f>IFERROR(Επενδύσεις!E27/Συνδέσεις!Z29,0)</f>
        <v>0</v>
      </c>
      <c r="F81" s="184">
        <f>IFERROR(Επενδύσεις!F27/Συνδέσεις!AE29,0)</f>
        <v>0</v>
      </c>
      <c r="G81" s="184">
        <f>IFERROR(Επενδύσεις!G27/Συνδέσεις!AJ29,0)</f>
        <v>0</v>
      </c>
      <c r="H81" s="184">
        <f>IFERROR(Επενδύσεις!H27/Συνδέσεις!AO29,0)</f>
        <v>0</v>
      </c>
      <c r="I81" s="192">
        <f t="shared" si="2"/>
        <v>0</v>
      </c>
    </row>
    <row r="82" spans="2:33" outlineLevel="1" x14ac:dyDescent="0.35">
      <c r="B82" s="237" t="s">
        <v>93</v>
      </c>
      <c r="C82" s="64" t="s">
        <v>235</v>
      </c>
      <c r="D82" s="184">
        <f>IFERROR(Επενδύσεις!D28/Συνδέσεις!U30,0)</f>
        <v>0</v>
      </c>
      <c r="E82" s="184">
        <f>IFERROR(Επενδύσεις!E28/Συνδέσεις!Z30,0)</f>
        <v>0</v>
      </c>
      <c r="F82" s="184">
        <f>IFERROR(Επενδύσεις!F28/Συνδέσεις!AE30,0)</f>
        <v>0</v>
      </c>
      <c r="G82" s="184">
        <f>IFERROR(Επενδύσεις!G28/Συνδέσεις!AJ30,0)</f>
        <v>0</v>
      </c>
      <c r="H82" s="184">
        <f>IFERROR(Επενδύσεις!H28/Συνδέσεις!AO30,0)</f>
        <v>0</v>
      </c>
      <c r="I82" s="192">
        <f t="shared" si="2"/>
        <v>0</v>
      </c>
    </row>
    <row r="83" spans="2:33" outlineLevel="1" x14ac:dyDescent="0.35">
      <c r="B83" s="237" t="s">
        <v>94</v>
      </c>
      <c r="C83" s="64" t="s">
        <v>235</v>
      </c>
      <c r="D83" s="184">
        <f>IFERROR(Επενδύσεις!D29/Συνδέσεις!U31,0)</f>
        <v>0</v>
      </c>
      <c r="E83" s="184">
        <f>IFERROR(Επενδύσεις!E29/Συνδέσεις!Z31,0)</f>
        <v>0</v>
      </c>
      <c r="F83" s="184">
        <f>IFERROR(Επενδύσεις!F29/Συνδέσεις!AE31,0)</f>
        <v>0</v>
      </c>
      <c r="G83" s="184">
        <f>IFERROR(Επενδύσεις!G29/Συνδέσεις!AJ31,0)</f>
        <v>0</v>
      </c>
      <c r="H83" s="184">
        <f>IFERROR(Επενδύσεις!H29/Συνδέσεις!AO31,0)</f>
        <v>0</v>
      </c>
      <c r="I83" s="192">
        <f t="shared" si="2"/>
        <v>0</v>
      </c>
    </row>
    <row r="84" spans="2:33" outlineLevel="1" x14ac:dyDescent="0.35">
      <c r="B84" s="237" t="s">
        <v>95</v>
      </c>
      <c r="C84" s="64" t="s">
        <v>235</v>
      </c>
      <c r="D84" s="184">
        <f>IFERROR(Επενδύσεις!D30/Συνδέσεις!U32,0)</f>
        <v>0</v>
      </c>
      <c r="E84" s="184">
        <f>IFERROR(Επενδύσεις!E30/Συνδέσεις!Z32,0)</f>
        <v>0</v>
      </c>
      <c r="F84" s="184">
        <f>IFERROR(Επενδύσεις!F30/Συνδέσεις!AE32,0)</f>
        <v>1661.8424070443937</v>
      </c>
      <c r="G84" s="184">
        <f>IFERROR(Επενδύσεις!G30/Συνδέσεις!AJ32,0)</f>
        <v>24077.062663783428</v>
      </c>
      <c r="H84" s="184">
        <f>IFERROR(Επενδύσεις!H30/Συνδέσεις!AO32,0)</f>
        <v>31677.92200580053</v>
      </c>
      <c r="I84" s="192">
        <f t="shared" si="2"/>
        <v>0</v>
      </c>
    </row>
    <row r="85" spans="2:33" outlineLevel="1" x14ac:dyDescent="0.35">
      <c r="B85" s="237" t="s">
        <v>96</v>
      </c>
      <c r="C85" s="64" t="s">
        <v>235</v>
      </c>
      <c r="D85" s="184">
        <f>IFERROR(Επενδύσεις!D31/Συνδέσεις!U33,0)</f>
        <v>0</v>
      </c>
      <c r="E85" s="184">
        <f>IFERROR(Επενδύσεις!E31/Συνδέσεις!Z33,0)</f>
        <v>0</v>
      </c>
      <c r="F85" s="184">
        <f>IFERROR(Επενδύσεις!F31/Συνδέσεις!AE33,0)</f>
        <v>0</v>
      </c>
      <c r="G85" s="184">
        <f>IFERROR(Επενδύσεις!G31/Συνδέσεις!AJ33,0)</f>
        <v>0</v>
      </c>
      <c r="H85" s="184">
        <f>IFERROR(Επενδύσεις!H31/Συνδέσεις!AO33,0)</f>
        <v>0</v>
      </c>
      <c r="I85" s="192">
        <f t="shared" si="2"/>
        <v>0</v>
      </c>
    </row>
    <row r="86" spans="2:33" outlineLevel="1" x14ac:dyDescent="0.35">
      <c r="B86" s="236" t="s">
        <v>97</v>
      </c>
      <c r="C86" s="64" t="s">
        <v>235</v>
      </c>
      <c r="D86" s="184">
        <f>IFERROR(Επενδύσεις!D32/Συνδέσεις!U34,0)</f>
        <v>0</v>
      </c>
      <c r="E86" s="184">
        <f>IFERROR(Επενδύσεις!E32/Συνδέσεις!Z34,0)</f>
        <v>0</v>
      </c>
      <c r="F86" s="184">
        <f>IFERROR(Επενδύσεις!F32/Συνδέσεις!AE34,0)</f>
        <v>0</v>
      </c>
      <c r="G86" s="184">
        <f>IFERROR(Επενδύσεις!G32/Συνδέσεις!AJ34,0)</f>
        <v>0</v>
      </c>
      <c r="H86" s="184">
        <f>IFERROR(Επενδύσεις!H32/Συνδέσεις!AO34,0)</f>
        <v>0</v>
      </c>
      <c r="I86" s="192">
        <f t="shared" si="2"/>
        <v>0</v>
      </c>
    </row>
    <row r="87" spans="2:33" outlineLevel="1" x14ac:dyDescent="0.35">
      <c r="B87" s="237" t="s">
        <v>98</v>
      </c>
      <c r="C87" s="64" t="s">
        <v>235</v>
      </c>
      <c r="D87" s="184">
        <f>IFERROR(Επενδύσεις!D33/Συνδέσεις!U35,0)</f>
        <v>9436.6327289978763</v>
      </c>
      <c r="E87" s="184">
        <f>IFERROR(Επενδύσεις!E33/Συνδέσεις!Z35,0)</f>
        <v>5619.9445644135158</v>
      </c>
      <c r="F87" s="184">
        <f>IFERROR(Επενδύσεις!F33/Συνδέσεις!AE35,0)</f>
        <v>2089.093969058762</v>
      </c>
      <c r="G87" s="184">
        <f>IFERROR(Επενδύσεις!G33/Συνδέσεις!AJ35,0)</f>
        <v>1776.4604206026224</v>
      </c>
      <c r="H87" s="184">
        <f>IFERROR(Επενδύσεις!H33/Συνδέσεις!AO35,0)</f>
        <v>1597.5649779268665</v>
      </c>
      <c r="I87" s="192">
        <f t="shared" si="2"/>
        <v>-0.35855360361415278</v>
      </c>
    </row>
    <row r="88" spans="2:33" outlineLevel="1" x14ac:dyDescent="0.35">
      <c r="B88" s="50" t="s">
        <v>138</v>
      </c>
      <c r="C88" s="47" t="s">
        <v>235</v>
      </c>
      <c r="D88" s="184">
        <f>IFERROR(Επενδύσεις!D34/Συνδέσεις!U36,0)</f>
        <v>5845.1011263068349</v>
      </c>
      <c r="E88" s="184">
        <f>IFERROR(Επενδύσεις!E34/Συνδέσεις!Z36,0)</f>
        <v>10464.942340168021</v>
      </c>
      <c r="F88" s="184">
        <f>IFERROR(Επενδύσεις!F34/Συνδέσεις!AE36,0)</f>
        <v>2352.0965032706972</v>
      </c>
      <c r="G88" s="184">
        <f>IFERROR(Επενδύσεις!G34/Συνδέσεις!AJ36,0)</f>
        <v>5410.2911190813911</v>
      </c>
      <c r="H88" s="184">
        <f>IFERROR(Επενδύσεις!H34/Συνδέσεις!AO36,0)</f>
        <v>10235.921926744926</v>
      </c>
      <c r="I88" s="192">
        <f>IFERROR((H88/D88)^(1/4)-1,0)</f>
        <v>0.15035989858874599</v>
      </c>
    </row>
    <row r="90" spans="2:33" ht="15.5" x14ac:dyDescent="0.35">
      <c r="B90" s="296" t="s">
        <v>236</v>
      </c>
      <c r="C90" s="296"/>
      <c r="D90" s="296"/>
      <c r="E90" s="296"/>
      <c r="F90" s="296"/>
      <c r="G90" s="296"/>
      <c r="H90" s="296"/>
      <c r="I90" s="296"/>
    </row>
    <row r="91" spans="2:33" ht="5.5" customHeight="1" outlineLevel="1" x14ac:dyDescent="0.35">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2:33" ht="33.75" customHeight="1" outlineLevel="1" x14ac:dyDescent="0.35">
      <c r="B92" s="62"/>
      <c r="C92" s="63" t="s">
        <v>105</v>
      </c>
      <c r="D92" s="91">
        <f>$C$3</f>
        <v>2024</v>
      </c>
      <c r="E92" s="91">
        <f>$C$3+1</f>
        <v>2025</v>
      </c>
      <c r="F92" s="91">
        <f>$C$3+2</f>
        <v>2026</v>
      </c>
      <c r="G92" s="91">
        <f>$C$3+3</f>
        <v>2027</v>
      </c>
      <c r="H92" s="91">
        <f>$C$3+4</f>
        <v>2028</v>
      </c>
      <c r="I92" s="230" t="str">
        <f>"Ετήσιος ρυθμός ανάπτυξης (CAGR) "&amp;$C$3&amp;" - "&amp;$E$3</f>
        <v>Ετήσιος ρυθμός ανάπτυξης (CAGR) 2024 - 2028</v>
      </c>
      <c r="J92" t="s">
        <v>230</v>
      </c>
    </row>
    <row r="93" spans="2:33" outlineLevel="1" x14ac:dyDescent="0.35">
      <c r="B93" s="236" t="s">
        <v>75</v>
      </c>
      <c r="C93" s="64" t="s">
        <v>237</v>
      </c>
      <c r="D93" s="184">
        <f>IFERROR(Πελάτες!U14/'Ανάπτυξη δικτύου'!U44,0)</f>
        <v>0</v>
      </c>
      <c r="E93" s="184">
        <f>IFERROR(Πελάτες!X14/'Ανάπτυξη δικτύου'!X44,0)</f>
        <v>0</v>
      </c>
      <c r="F93" s="184">
        <f>IFERROR(Πελάτες!AA14/'Ανάπτυξη δικτύου'!AA44,0)</f>
        <v>0</v>
      </c>
      <c r="G93" s="184">
        <f>IFERROR(Πελάτες!AD14/'Ανάπτυξη δικτύου'!AD44,0)</f>
        <v>0</v>
      </c>
      <c r="H93" s="184">
        <f>IFERROR(Πελάτες!AG14/'Ανάπτυξη δικτύου'!AG44,0)</f>
        <v>0</v>
      </c>
      <c r="I93" s="192">
        <f t="shared" ref="I93:I114" si="3">IFERROR((H93/D93)^(1/4)-1,0)</f>
        <v>0</v>
      </c>
      <c r="J93" s="288">
        <f>IFERROR(Πελάτες!AJ14/'Ανάπτυξη δικτύου'!AJ44,0)</f>
        <v>0</v>
      </c>
    </row>
    <row r="94" spans="2:33" outlineLevel="1" x14ac:dyDescent="0.35">
      <c r="B94" s="237" t="s">
        <v>76</v>
      </c>
      <c r="C94" s="64" t="s">
        <v>237</v>
      </c>
      <c r="D94" s="184">
        <f>IFERROR(Πελάτες!U15/'Ανάπτυξη δικτύου'!U45,0)</f>
        <v>1.8004234197370527E-2</v>
      </c>
      <c r="E94" s="184">
        <f>IFERROR(Πελάτες!X15/'Ανάπτυξη δικτύου'!X45,0)</f>
        <v>9.3875E-2</v>
      </c>
      <c r="F94" s="184">
        <f>IFERROR(Πελάτες!AA15/'Ανάπτυξη δικτύου'!AA45,0)</f>
        <v>0.39950000000000002</v>
      </c>
      <c r="G94" s="184">
        <f>IFERROR(Πελάτες!AD15/'Ανάπτυξη δικτύου'!AD45,0)</f>
        <v>0.47692307692307695</v>
      </c>
      <c r="H94" s="184">
        <f>IFERROR(Πελάτες!AG15/'Ανάπτυξη δικτύου'!AG45,0)</f>
        <v>4.5199999999999997E-2</v>
      </c>
      <c r="I94" s="192">
        <f t="shared" si="3"/>
        <v>0.25875423671266873</v>
      </c>
      <c r="J94" s="288">
        <f>IFERROR(Πελάτες!AJ15/'Ανάπτυξη δικτύου'!AJ45,0)</f>
        <v>7.8748242978225552E-2</v>
      </c>
    </row>
    <row r="95" spans="2:33" outlineLevel="1" x14ac:dyDescent="0.35">
      <c r="B95" s="237" t="s">
        <v>77</v>
      </c>
      <c r="C95" s="64" t="s">
        <v>237</v>
      </c>
      <c r="D95" s="184">
        <f>IFERROR(Πελάτες!U16/'Ανάπτυξη δικτύου'!U46,0)</f>
        <v>0</v>
      </c>
      <c r="E95" s="184">
        <f>IFERROR(Πελάτες!X16/'Ανάπτυξη δικτύου'!X46,0)</f>
        <v>0</v>
      </c>
      <c r="F95" s="184">
        <f>IFERROR(Πελάτες!AA16/'Ανάπτυξη δικτύου'!AA46,0)</f>
        <v>0</v>
      </c>
      <c r="G95" s="184">
        <f>IFERROR(Πελάτες!AD16/'Ανάπτυξη δικτύου'!AD46,0)</f>
        <v>0</v>
      </c>
      <c r="H95" s="184">
        <f>IFERROR(Πελάτες!AG16/'Ανάπτυξη δικτύου'!AG46,0)</f>
        <v>0</v>
      </c>
      <c r="I95" s="192">
        <f t="shared" si="3"/>
        <v>0</v>
      </c>
      <c r="J95" s="288">
        <f>IFERROR(Πελάτες!AJ16/'Ανάπτυξη δικτύου'!AJ46,0)</f>
        <v>0</v>
      </c>
    </row>
    <row r="96" spans="2:33" outlineLevel="1" x14ac:dyDescent="0.35">
      <c r="B96" s="237" t="s">
        <v>78</v>
      </c>
      <c r="C96" s="64" t="s">
        <v>237</v>
      </c>
      <c r="D96" s="184">
        <f>IFERROR(Πελάτες!U17/'Ανάπτυξη δικτύου'!U47,0)</f>
        <v>0</v>
      </c>
      <c r="E96" s="184">
        <f>IFERROR(Πελάτες!X17/'Ανάπτυξη δικτύου'!X47,0)</f>
        <v>0</v>
      </c>
      <c r="F96" s="184">
        <f>IFERROR(Πελάτες!AA17/'Ανάπτυξη δικτύου'!AA47,0)</f>
        <v>0</v>
      </c>
      <c r="G96" s="184">
        <f>IFERROR(Πελάτες!AD17/'Ανάπτυξη δικτύου'!AD47,0)</f>
        <v>0</v>
      </c>
      <c r="H96" s="184">
        <f>IFERROR(Πελάτες!AG17/'Ανάπτυξη δικτύου'!AG47,0)</f>
        <v>0</v>
      </c>
      <c r="I96" s="192">
        <f t="shared" si="3"/>
        <v>0</v>
      </c>
      <c r="J96" s="288">
        <f>IFERROR(Πελάτες!AJ17/'Ανάπτυξη δικτύου'!AJ47,0)</f>
        <v>0</v>
      </c>
    </row>
    <row r="97" spans="2:10" outlineLevel="1" x14ac:dyDescent="0.35">
      <c r="B97" s="236" t="s">
        <v>80</v>
      </c>
      <c r="C97" s="64" t="s">
        <v>237</v>
      </c>
      <c r="D97" s="184">
        <f>IFERROR(Πελάτες!U18/'Ανάπτυξη δικτύου'!U48,0)</f>
        <v>0</v>
      </c>
      <c r="E97" s="184">
        <f>IFERROR(Πελάτες!X18/'Ανάπτυξη δικτύου'!X48,0)</f>
        <v>0</v>
      </c>
      <c r="F97" s="184">
        <f>IFERROR(Πελάτες!AA18/'Ανάπτυξη δικτύου'!AA48,0)</f>
        <v>0</v>
      </c>
      <c r="G97" s="184">
        <f>IFERROR(Πελάτες!AD18/'Ανάπτυξη δικτύου'!AD48,0)</f>
        <v>0</v>
      </c>
      <c r="H97" s="184">
        <f>IFERROR(Πελάτες!AG18/'Ανάπτυξη δικτύου'!AG48,0)</f>
        <v>0</v>
      </c>
      <c r="I97" s="192">
        <f t="shared" si="3"/>
        <v>0</v>
      </c>
      <c r="J97" s="288">
        <f>IFERROR(Πελάτες!AJ18/'Ανάπτυξη δικτύου'!AJ48,0)</f>
        <v>0</v>
      </c>
    </row>
    <row r="98" spans="2:10" outlineLevel="1" x14ac:dyDescent="0.35">
      <c r="B98" s="237" t="s">
        <v>81</v>
      </c>
      <c r="C98" s="64" t="s">
        <v>237</v>
      </c>
      <c r="D98" s="184">
        <f>IFERROR(Πελάτες!U19/'Ανάπτυξη δικτύου'!U49,0)</f>
        <v>1.7296313154301319E-2</v>
      </c>
      <c r="E98" s="184">
        <f>IFERROR(Πελάτες!X19/'Ανάπτυξη δικτύου'!X49,0)</f>
        <v>9.9666666666666667E-2</v>
      </c>
      <c r="F98" s="184">
        <f>IFERROR(Πελάτες!AA19/'Ανάπτυξη δικτύου'!AA49,0)</f>
        <v>0</v>
      </c>
      <c r="G98" s="184">
        <f>IFERROR(Πελάτες!AD19/'Ανάπτυξη δικτύου'!AD49,0)</f>
        <v>0</v>
      </c>
      <c r="H98" s="184">
        <f>IFERROR(Πελάτες!AG19/'Ανάπτυξη δικτύου'!AG49,0)</f>
        <v>0</v>
      </c>
      <c r="I98" s="192">
        <f t="shared" si="3"/>
        <v>-1</v>
      </c>
      <c r="J98" s="288">
        <f>IFERROR(Πελάτες!AJ19/'Ανάπτυξη δικτύου'!AJ49,0)</f>
        <v>9.023446167500801E-2</v>
      </c>
    </row>
    <row r="99" spans="2:10" outlineLevel="1" x14ac:dyDescent="0.35">
      <c r="B99" s="236" t="s">
        <v>82</v>
      </c>
      <c r="C99" s="64" t="s">
        <v>237</v>
      </c>
      <c r="D99" s="184">
        <f>IFERROR(Πελάτες!U20/'Ανάπτυξη δικτύου'!U50,0)</f>
        <v>0</v>
      </c>
      <c r="E99" s="184">
        <f>IFERROR(Πελάτες!X20/'Ανάπτυξη δικτύου'!X50,0)</f>
        <v>0</v>
      </c>
      <c r="F99" s="184">
        <f>IFERROR(Πελάτες!AA20/'Ανάπτυξη δικτύου'!AA50,0)</f>
        <v>0</v>
      </c>
      <c r="G99" s="184">
        <f>IFERROR(Πελάτες!AD20/'Ανάπτυξη δικτύου'!AD50,0)</f>
        <v>0</v>
      </c>
      <c r="H99" s="184">
        <f>IFERROR(Πελάτες!AG20/'Ανάπτυξη δικτύου'!AG50,0)</f>
        <v>0</v>
      </c>
      <c r="I99" s="192">
        <f t="shared" si="3"/>
        <v>0</v>
      </c>
      <c r="J99" s="288">
        <f>IFERROR(Πελάτες!AJ20/'Ανάπτυξη δικτύου'!AJ50,0)</f>
        <v>0</v>
      </c>
    </row>
    <row r="100" spans="2:10" outlineLevel="1" x14ac:dyDescent="0.35">
      <c r="B100" s="237" t="s">
        <v>83</v>
      </c>
      <c r="C100" s="64" t="s">
        <v>237</v>
      </c>
      <c r="D100" s="184">
        <f>IFERROR(Πελάτες!U21/'Ανάπτυξη δικτύου'!U51,0)</f>
        <v>0.1861188486536676</v>
      </c>
      <c r="E100" s="184">
        <f>IFERROR(Πελάτες!X21/'Ανάπτυξη δικτύου'!X51,0)</f>
        <v>0</v>
      </c>
      <c r="F100" s="184">
        <f>IFERROR(Πελάτες!AA21/'Ανάπτυξη δικτύου'!AA51,0)</f>
        <v>0</v>
      </c>
      <c r="G100" s="184">
        <f>IFERROR(Πελάτες!AD21/'Ανάπτυξη δικτύου'!AD51,0)</f>
        <v>0</v>
      </c>
      <c r="H100" s="184">
        <f>IFERROR(Πελάτες!AG21/'Ανάπτυξη δικτύου'!AG51,0)</f>
        <v>0</v>
      </c>
      <c r="I100" s="192">
        <f t="shared" si="3"/>
        <v>-1</v>
      </c>
      <c r="J100" s="288">
        <f>IFERROR(Πελάτες!AJ21/'Ανάπτυξη δικτύου'!AJ51,0)</f>
        <v>0.21415970287836583</v>
      </c>
    </row>
    <row r="101" spans="2:10" outlineLevel="1" x14ac:dyDescent="0.35">
      <c r="B101" s="237" t="s">
        <v>84</v>
      </c>
      <c r="C101" s="64" t="s">
        <v>237</v>
      </c>
      <c r="D101" s="184">
        <f>IFERROR(Πελάτες!U22/'Ανάπτυξη δικτύου'!U52,0)</f>
        <v>0</v>
      </c>
      <c r="E101" s="184">
        <f>IFERROR(Πελάτες!X22/'Ανάπτυξη δικτύου'!X52,0)</f>
        <v>0</v>
      </c>
      <c r="F101" s="184">
        <f>IFERROR(Πελάτες!AA22/'Ανάπτυξη δικτύου'!AA52,0)</f>
        <v>0</v>
      </c>
      <c r="G101" s="184">
        <f>IFERROR(Πελάτες!AD22/'Ανάπτυξη δικτύου'!AD52,0)</f>
        <v>0</v>
      </c>
      <c r="H101" s="184">
        <f>IFERROR(Πελάτες!AG22/'Ανάπτυξη δικτύου'!AG52,0)</f>
        <v>0</v>
      </c>
      <c r="I101" s="192">
        <f t="shared" si="3"/>
        <v>0</v>
      </c>
      <c r="J101" s="288">
        <f>IFERROR(Πελάτες!AJ22/'Ανάπτυξη δικτύου'!AJ52,0)</f>
        <v>0</v>
      </c>
    </row>
    <row r="102" spans="2:10" outlineLevel="1" x14ac:dyDescent="0.35">
      <c r="B102" s="237" t="s">
        <v>85</v>
      </c>
      <c r="C102" s="64" t="s">
        <v>237</v>
      </c>
      <c r="D102" s="184">
        <f>IFERROR(Πελάτες!U23/'Ανάπτυξη δικτύου'!U53,0)</f>
        <v>0</v>
      </c>
      <c r="E102" s="184">
        <f>IFERROR(Πελάτες!X23/'Ανάπτυξη δικτύου'!X53,0)</f>
        <v>0</v>
      </c>
      <c r="F102" s="184">
        <f>IFERROR(Πελάτες!AA23/'Ανάπτυξη δικτύου'!AA53,0)</f>
        <v>0</v>
      </c>
      <c r="G102" s="184">
        <f>IFERROR(Πελάτες!AD23/'Ανάπτυξη δικτύου'!AD53,0)</f>
        <v>0</v>
      </c>
      <c r="H102" s="184">
        <f>IFERROR(Πελάτες!AG23/'Ανάπτυξη δικτύου'!AG53,0)</f>
        <v>0</v>
      </c>
      <c r="I102" s="192">
        <f t="shared" si="3"/>
        <v>0</v>
      </c>
      <c r="J102" s="288">
        <f>IFERROR(Πελάτες!AJ23/'Ανάπτυξη δικτύου'!AJ53,0)</f>
        <v>0</v>
      </c>
    </row>
    <row r="103" spans="2:10" outlineLevel="1" x14ac:dyDescent="0.35">
      <c r="B103" s="236" t="s">
        <v>86</v>
      </c>
      <c r="C103" s="64" t="s">
        <v>237</v>
      </c>
      <c r="D103" s="184">
        <f>IFERROR(Πελάτες!U24/'Ανάπτυξη δικτύου'!U54,0)</f>
        <v>0</v>
      </c>
      <c r="E103" s="184">
        <f>IFERROR(Πελάτες!X24/'Ανάπτυξη δικτύου'!X54,0)</f>
        <v>0</v>
      </c>
      <c r="F103" s="184">
        <f>IFERROR(Πελάτες!AA24/'Ανάπτυξη δικτύου'!AA54,0)</f>
        <v>0</v>
      </c>
      <c r="G103" s="184">
        <f>IFERROR(Πελάτες!AD24/'Ανάπτυξη δικτύου'!AD54,0)</f>
        <v>0</v>
      </c>
      <c r="H103" s="184">
        <f>IFERROR(Πελάτες!AG24/'Ανάπτυξη δικτύου'!AG54,0)</f>
        <v>0</v>
      </c>
      <c r="I103" s="192">
        <f t="shared" si="3"/>
        <v>0</v>
      </c>
      <c r="J103" s="288">
        <f>IFERROR(Πελάτες!AJ24/'Ανάπτυξη δικτύου'!AJ54,0)</f>
        <v>0</v>
      </c>
    </row>
    <row r="104" spans="2:10" outlineLevel="1" x14ac:dyDescent="0.35">
      <c r="B104" s="237" t="s">
        <v>87</v>
      </c>
      <c r="C104" s="64" t="s">
        <v>237</v>
      </c>
      <c r="D104" s="184">
        <f>IFERROR(Πελάτες!U25/'Ανάπτυξη δικτύου'!U55,0)</f>
        <v>0</v>
      </c>
      <c r="E104" s="184">
        <f>IFERROR(Πελάτες!X25/'Ανάπτυξη δικτύου'!X55,0)</f>
        <v>0</v>
      </c>
      <c r="F104" s="184">
        <f>IFERROR(Πελάτες!AA25/'Ανάπτυξη δικτύου'!AA55,0)</f>
        <v>0</v>
      </c>
      <c r="G104" s="184">
        <f>IFERROR(Πελάτες!AD25/'Ανάπτυξη δικτύου'!AD55,0)</f>
        <v>0</v>
      </c>
      <c r="H104" s="184">
        <f>IFERROR(Πελάτες!AG25/'Ανάπτυξη δικτύου'!AG55,0)</f>
        <v>0</v>
      </c>
      <c r="I104" s="192">
        <f t="shared" si="3"/>
        <v>0</v>
      </c>
      <c r="J104" s="288">
        <f>IFERROR(Πελάτες!AJ25/'Ανάπτυξη δικτύου'!AJ55,0)</f>
        <v>0</v>
      </c>
    </row>
    <row r="105" spans="2:10" outlineLevel="1" x14ac:dyDescent="0.35">
      <c r="B105" s="237" t="s">
        <v>88</v>
      </c>
      <c r="C105" s="64" t="s">
        <v>237</v>
      </c>
      <c r="D105" s="184">
        <f>IFERROR(Πελάτες!U26/'Ανάπτυξη δικτύου'!U56,0)</f>
        <v>0</v>
      </c>
      <c r="E105" s="184">
        <f>IFERROR(Πελάτες!X26/'Ανάπτυξη δικτύου'!X56,0)</f>
        <v>0</v>
      </c>
      <c r="F105" s="184">
        <f>IFERROR(Πελάτες!AA26/'Ανάπτυξη δικτύου'!AA56,0)</f>
        <v>0</v>
      </c>
      <c r="G105" s="184">
        <f>IFERROR(Πελάτες!AD26/'Ανάπτυξη δικτύου'!AD56,0)</f>
        <v>0</v>
      </c>
      <c r="H105" s="184">
        <f>IFERROR(Πελάτες!AG26/'Ανάπτυξη δικτύου'!AG56,0)</f>
        <v>0</v>
      </c>
      <c r="I105" s="192">
        <f t="shared" si="3"/>
        <v>0</v>
      </c>
      <c r="J105" s="288">
        <f>IFERROR(Πελάτες!AJ26/'Ανάπτυξη δικτύου'!AJ56,0)</f>
        <v>0</v>
      </c>
    </row>
    <row r="106" spans="2:10" outlineLevel="1" x14ac:dyDescent="0.35">
      <c r="B106" s="236" t="s">
        <v>89</v>
      </c>
      <c r="C106" s="64" t="s">
        <v>237</v>
      </c>
      <c r="D106" s="184">
        <f>IFERROR(Πελάτες!U27/'Ανάπτυξη δικτύου'!U57,0)</f>
        <v>0</v>
      </c>
      <c r="E106" s="184">
        <f>IFERROR(Πελάτες!X27/'Ανάπτυξη δικτύου'!X57,0)</f>
        <v>0</v>
      </c>
      <c r="F106" s="184">
        <f>IFERROR(Πελάτες!AA27/'Ανάπτυξη δικτύου'!AA57,0)</f>
        <v>0</v>
      </c>
      <c r="G106" s="184">
        <f>IFERROR(Πελάτες!AD27/'Ανάπτυξη δικτύου'!AD57,0)</f>
        <v>0</v>
      </c>
      <c r="H106" s="184">
        <f>IFERROR(Πελάτες!AG27/'Ανάπτυξη δικτύου'!AG57,0)</f>
        <v>0</v>
      </c>
      <c r="I106" s="192">
        <f t="shared" si="3"/>
        <v>0</v>
      </c>
      <c r="J106" s="288">
        <f>IFERROR(Πελάτες!AJ27/'Ανάπτυξη δικτύου'!AJ57,0)</f>
        <v>0</v>
      </c>
    </row>
    <row r="107" spans="2:10" outlineLevel="1" x14ac:dyDescent="0.35">
      <c r="B107" s="237" t="s">
        <v>90</v>
      </c>
      <c r="C107" s="64" t="s">
        <v>237</v>
      </c>
      <c r="D107" s="184">
        <f>IFERROR(Πελάτες!U28/'Ανάπτυξη δικτύου'!U58,0)</f>
        <v>0</v>
      </c>
      <c r="E107" s="184">
        <f>IFERROR(Πελάτες!X28/'Ανάπτυξη δικτύου'!X58,0)</f>
        <v>0</v>
      </c>
      <c r="F107" s="184">
        <f>IFERROR(Πελάτες!AA28/'Ανάπτυξη δικτύου'!AA58,0)</f>
        <v>1.1461538461538462E-2</v>
      </c>
      <c r="G107" s="184">
        <f>IFERROR(Πελάτες!AD28/'Ανάπτυξη δικτύου'!AD58,0)</f>
        <v>0</v>
      </c>
      <c r="H107" s="184">
        <f>IFERROR(Πελάτες!AG28/'Ανάπτυξη δικτύου'!AG58,0)</f>
        <v>0</v>
      </c>
      <c r="I107" s="192">
        <f t="shared" si="3"/>
        <v>0</v>
      </c>
      <c r="J107" s="288">
        <f>IFERROR(Πελάτες!AJ28/'Ανάπτυξη δικτύου'!AJ58,0)</f>
        <v>3.0769230769230771E-2</v>
      </c>
    </row>
    <row r="108" spans="2:10" outlineLevel="1" x14ac:dyDescent="0.35">
      <c r="B108" s="236" t="s">
        <v>92</v>
      </c>
      <c r="C108" s="64" t="s">
        <v>237</v>
      </c>
      <c r="D108" s="184">
        <f>IFERROR(Πελάτες!U29/'Ανάπτυξη δικτύου'!U59,0)</f>
        <v>0</v>
      </c>
      <c r="E108" s="184">
        <f>IFERROR(Πελάτες!X29/'Ανάπτυξη δικτύου'!X59,0)</f>
        <v>0</v>
      </c>
      <c r="F108" s="184">
        <f>IFERROR(Πελάτες!AA29/'Ανάπτυξη δικτύου'!AA59,0)</f>
        <v>0</v>
      </c>
      <c r="G108" s="184">
        <f>IFERROR(Πελάτες!AD29/'Ανάπτυξη δικτύου'!AD59,0)</f>
        <v>0</v>
      </c>
      <c r="H108" s="184">
        <f>IFERROR(Πελάτες!AG29/'Ανάπτυξη δικτύου'!AG59,0)</f>
        <v>0</v>
      </c>
      <c r="I108" s="192">
        <f t="shared" si="3"/>
        <v>0</v>
      </c>
      <c r="J108" s="288">
        <f>IFERROR(Πελάτες!AJ29/'Ανάπτυξη δικτύου'!AJ59,0)</f>
        <v>0</v>
      </c>
    </row>
    <row r="109" spans="2:10" outlineLevel="1" x14ac:dyDescent="0.35">
      <c r="B109" s="237" t="s">
        <v>93</v>
      </c>
      <c r="C109" s="64" t="s">
        <v>237</v>
      </c>
      <c r="D109" s="184">
        <f>IFERROR(Πελάτες!U30/'Ανάπτυξη δικτύου'!U60,0)</f>
        <v>0</v>
      </c>
      <c r="E109" s="184">
        <f>IFERROR(Πελάτες!X30/'Ανάπτυξη δικτύου'!X60,0)</f>
        <v>0</v>
      </c>
      <c r="F109" s="184">
        <f>IFERROR(Πελάτες!AA30/'Ανάπτυξη δικτύου'!AA60,0)</f>
        <v>0</v>
      </c>
      <c r="G109" s="184">
        <f>IFERROR(Πελάτες!AD30/'Ανάπτυξη δικτύου'!AD60,0)</f>
        <v>0</v>
      </c>
      <c r="H109" s="184">
        <f>IFERROR(Πελάτες!AG30/'Ανάπτυξη δικτύου'!AG60,0)</f>
        <v>0</v>
      </c>
      <c r="I109" s="192">
        <f t="shared" si="3"/>
        <v>0</v>
      </c>
      <c r="J109" s="288">
        <f>IFERROR(Πελάτες!AJ30/'Ανάπτυξη δικτύου'!AJ60,0)</f>
        <v>0</v>
      </c>
    </row>
    <row r="110" spans="2:10" outlineLevel="1" x14ac:dyDescent="0.35">
      <c r="B110" s="237" t="s">
        <v>94</v>
      </c>
      <c r="C110" s="64" t="s">
        <v>237</v>
      </c>
      <c r="D110" s="184">
        <f>IFERROR(Πελάτες!U31/'Ανάπτυξη δικτύου'!U61,0)</f>
        <v>0</v>
      </c>
      <c r="E110" s="184">
        <f>IFERROR(Πελάτες!X31/'Ανάπτυξη δικτύου'!X61,0)</f>
        <v>0</v>
      </c>
      <c r="F110" s="184">
        <f>IFERROR(Πελάτες!AA31/'Ανάπτυξη δικτύου'!AA61,0)</f>
        <v>0</v>
      </c>
      <c r="G110" s="184">
        <f>IFERROR(Πελάτες!AD31/'Ανάπτυξη δικτύου'!AD61,0)</f>
        <v>0</v>
      </c>
      <c r="H110" s="184">
        <f>IFERROR(Πελάτες!AG31/'Ανάπτυξη δικτύου'!AG61,0)</f>
        <v>0</v>
      </c>
      <c r="I110" s="192">
        <f t="shared" si="3"/>
        <v>0</v>
      </c>
      <c r="J110" s="288">
        <f>IFERROR(Πελάτες!AJ31/'Ανάπτυξη δικτύου'!AJ61,0)</f>
        <v>0</v>
      </c>
    </row>
    <row r="111" spans="2:10" outlineLevel="1" x14ac:dyDescent="0.35">
      <c r="B111" s="237" t="s">
        <v>95</v>
      </c>
      <c r="C111" s="64" t="s">
        <v>237</v>
      </c>
      <c r="D111" s="184">
        <f>IFERROR(Πελάτες!U32/'Ανάπτυξη δικτύου'!U62,0)</f>
        <v>0</v>
      </c>
      <c r="E111" s="184">
        <f>IFERROR(Πελάτες!X32/'Ανάπτυξη δικτύου'!X62,0)</f>
        <v>0</v>
      </c>
      <c r="F111" s="184">
        <f>IFERROR(Πελάτες!AA32/'Ανάπτυξη δικτύου'!AA62,0)</f>
        <v>0</v>
      </c>
      <c r="G111" s="184">
        <f>IFERROR(Πελάτες!AD32/'Ανάπτυξη δικτύου'!AD62,0)</f>
        <v>5.3783783783783786E-3</v>
      </c>
      <c r="H111" s="184">
        <f>IFERROR(Πελάτες!AG32/'Ανάπτυξη δικτύου'!AG62,0)</f>
        <v>0</v>
      </c>
      <c r="I111" s="192">
        <f t="shared" si="3"/>
        <v>0</v>
      </c>
      <c r="J111" s="288">
        <f>IFERROR(Πελάτες!AJ32/'Ανάπτυξη δικτύου'!AJ62,0)</f>
        <v>1.2081081081081082E-2</v>
      </c>
    </row>
    <row r="112" spans="2:10" outlineLevel="1" x14ac:dyDescent="0.35">
      <c r="B112" s="237" t="s">
        <v>96</v>
      </c>
      <c r="C112" s="64" t="s">
        <v>237</v>
      </c>
      <c r="D112" s="184">
        <f>IFERROR(Πελάτες!U33/'Ανάπτυξη δικτύου'!U63,0)</f>
        <v>0</v>
      </c>
      <c r="E112" s="184">
        <f>IFERROR(Πελάτες!X33/'Ανάπτυξη δικτύου'!X63,0)</f>
        <v>0</v>
      </c>
      <c r="F112" s="184">
        <f>IFERROR(Πελάτες!AA33/'Ανάπτυξη δικτύου'!AA63,0)</f>
        <v>0</v>
      </c>
      <c r="G112" s="184">
        <f>IFERROR(Πελάτες!AD33/'Ανάπτυξη δικτύου'!AD63,0)</f>
        <v>0</v>
      </c>
      <c r="H112" s="184">
        <f>IFERROR(Πελάτες!AG33/'Ανάπτυξη δικτύου'!AG63,0)</f>
        <v>0</v>
      </c>
      <c r="I112" s="192">
        <f t="shared" si="3"/>
        <v>0</v>
      </c>
      <c r="J112" s="288">
        <f>IFERROR(Πελάτες!AJ33/'Ανάπτυξη δικτύου'!AJ63,0)</f>
        <v>0</v>
      </c>
    </row>
    <row r="113" spans="2:33" outlineLevel="1" x14ac:dyDescent="0.35">
      <c r="B113" s="236" t="s">
        <v>97</v>
      </c>
      <c r="C113" s="64" t="s">
        <v>237</v>
      </c>
      <c r="D113" s="184">
        <f>IFERROR(Πελάτες!U34/'Ανάπτυξη δικτύου'!U64,0)</f>
        <v>0</v>
      </c>
      <c r="E113" s="184">
        <f>IFERROR(Πελάτες!X34/'Ανάπτυξη δικτύου'!X64,0)</f>
        <v>0</v>
      </c>
      <c r="F113" s="184">
        <f>IFERROR(Πελάτες!AA34/'Ανάπτυξη δικτύου'!AA64,0)</f>
        <v>0</v>
      </c>
      <c r="G113" s="184">
        <f>IFERROR(Πελάτες!AD34/'Ανάπτυξη δικτύου'!AD64,0)</f>
        <v>0</v>
      </c>
      <c r="H113" s="184">
        <f>IFERROR(Πελάτες!AG34/'Ανάπτυξη δικτύου'!AG64,0)</f>
        <v>0</v>
      </c>
      <c r="I113" s="192">
        <f t="shared" si="3"/>
        <v>0</v>
      </c>
      <c r="J113" s="288">
        <f>IFERROR(Πελάτες!AJ34/'Ανάπτυξη δικτύου'!AJ64,0)</f>
        <v>0</v>
      </c>
    </row>
    <row r="114" spans="2:33" outlineLevel="1" x14ac:dyDescent="0.35">
      <c r="B114" s="237" t="s">
        <v>98</v>
      </c>
      <c r="C114" s="64" t="s">
        <v>237</v>
      </c>
      <c r="D114" s="184">
        <f>IFERROR(Πελάτες!U35/'Ανάπτυξη δικτύου'!U65,0)</f>
        <v>2.6129280163948426E-2</v>
      </c>
      <c r="E114" s="184">
        <f>IFERROR(Πελάτες!X35/'Ανάπτυξη δικτύου'!X65,0)</f>
        <v>0</v>
      </c>
      <c r="F114" s="184">
        <f>IFERROR(Πελάτες!AA35/'Ανάπτυξη δικτύου'!AA65,0)</f>
        <v>0.32474999999999998</v>
      </c>
      <c r="G114" s="184">
        <f>IFERROR(Πελάτες!AD35/'Ανάπτυξη δικτύου'!AD65,0)</f>
        <v>0</v>
      </c>
      <c r="H114" s="184">
        <f>IFERROR(Πελάτες!AG35/'Ανάπτυξη δικτύου'!AG65,0)</f>
        <v>0</v>
      </c>
      <c r="I114" s="192">
        <f t="shared" si="3"/>
        <v>-1</v>
      </c>
      <c r="J114" s="288">
        <f>IFERROR(Πελάτες!AJ35/'Ανάπτυξη δικτύου'!AJ65,0)</f>
        <v>0.19947807268792567</v>
      </c>
    </row>
    <row r="115" spans="2:33" outlineLevel="1" x14ac:dyDescent="0.35">
      <c r="B115" s="50" t="s">
        <v>138</v>
      </c>
      <c r="C115" s="47" t="s">
        <v>237</v>
      </c>
      <c r="D115" s="184">
        <f>IFERROR(Πελάτες!U36/'Ανάπτυξη δικτύου'!U66,0)</f>
        <v>6.7005129832354959E-2</v>
      </c>
      <c r="E115" s="184">
        <f>IFERROR(Πελάτες!X36/'Ανάπτυξη δικτύου'!X66,0)</f>
        <v>0.15686363636363637</v>
      </c>
      <c r="F115" s="184">
        <f>IFERROR(Πελάτες!AA36/'Ανάπτυξη δικτύου'!AA66,0)</f>
        <v>0.19928571428571429</v>
      </c>
      <c r="G115" s="184">
        <f>IFERROR(Πελάτες!AD36/'Ανάπτυξη δικτύου'!AD66,0)</f>
        <v>3.8120104438642298E-2</v>
      </c>
      <c r="H115" s="184">
        <f>IFERROR(Πελάτες!AG36/'Ανάπτυξη δικτύου'!AG66,0)</f>
        <v>9.3799999999999994E-2</v>
      </c>
      <c r="I115" s="192">
        <f>IFERROR((H115/D115)^(1/4)-1,0)</f>
        <v>8.773648599094197E-2</v>
      </c>
      <c r="J115" s="288"/>
    </row>
    <row r="117" spans="2:33" ht="15.5" x14ac:dyDescent="0.35">
      <c r="B117" s="296" t="s">
        <v>238</v>
      </c>
      <c r="C117" s="296"/>
      <c r="D117" s="296"/>
      <c r="E117" s="296"/>
      <c r="F117" s="296"/>
      <c r="G117" s="296"/>
      <c r="H117" s="296"/>
      <c r="I117" s="296"/>
    </row>
    <row r="118" spans="2:33" ht="5.5" customHeight="1" outlineLevel="1" x14ac:dyDescent="0.35">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row>
    <row r="119" spans="2:33" ht="33" customHeight="1" outlineLevel="1" x14ac:dyDescent="0.35">
      <c r="B119" s="62"/>
      <c r="C119" s="63" t="s">
        <v>105</v>
      </c>
      <c r="D119" s="91">
        <f>$C$3</f>
        <v>2024</v>
      </c>
      <c r="E119" s="91">
        <f>$C$3+1</f>
        <v>2025</v>
      </c>
      <c r="F119" s="91">
        <f>$C$3+2</f>
        <v>2026</v>
      </c>
      <c r="G119" s="91">
        <f>$C$3+3</f>
        <v>2027</v>
      </c>
      <c r="H119" s="91">
        <f>$C$3+4</f>
        <v>2028</v>
      </c>
      <c r="I119" s="230" t="str">
        <f>"Ετήσιος ρυθμός ανάπτυξης (CAGR) "&amp;$C$3&amp;" - "&amp;$E$3</f>
        <v>Ετήσιος ρυθμός ανάπτυξης (CAGR) 2024 - 2028</v>
      </c>
    </row>
    <row r="120" spans="2:33" outlineLevel="1" x14ac:dyDescent="0.35">
      <c r="B120" s="236" t="s">
        <v>75</v>
      </c>
      <c r="C120" s="64" t="s">
        <v>227</v>
      </c>
      <c r="D120" s="184">
        <f>IFERROR(Συνδέσεις!U14/'Ανάπτυξη δικτύου'!U44,0)</f>
        <v>0</v>
      </c>
      <c r="E120" s="184">
        <f>IFERROR(Συνδέσεις!Z14/'Ανάπτυξη δικτύου'!X44,0)</f>
        <v>0</v>
      </c>
      <c r="F120" s="184">
        <f>IFERROR(Συνδέσεις!AE14/'Ανάπτυξη δικτύου'!AA44,0)</f>
        <v>0</v>
      </c>
      <c r="G120" s="184">
        <f>IFERROR(Συνδέσεις!AJ14/'Ανάπτυξη δικτύου'!AD44,0)</f>
        <v>0</v>
      </c>
      <c r="H120" s="184">
        <f>IFERROR(Συνδέσεις!AO14/'Ανάπτυξη δικτύου'!AG44,0)</f>
        <v>0</v>
      </c>
      <c r="I120" s="192">
        <f t="shared" ref="I120:I141" si="4">IFERROR((H120/D120)^(1/4)-1,0)</f>
        <v>0</v>
      </c>
    </row>
    <row r="121" spans="2:33" outlineLevel="1" x14ac:dyDescent="0.35">
      <c r="B121" s="237" t="s">
        <v>76</v>
      </c>
      <c r="C121" s="64" t="s">
        <v>227</v>
      </c>
      <c r="D121" s="184">
        <f>IFERROR(Συνδέσεις!U15/'Ανάπτυξη δικτύου'!U45,0)</f>
        <v>7.7211834403743173E-3</v>
      </c>
      <c r="E121" s="184">
        <f>IFERROR(Συνδέσεις!Z15/'Ανάπτυξη δικτύου'!X45,0)</f>
        <v>2.8062500000000001E-2</v>
      </c>
      <c r="F121" s="184">
        <f>IFERROR(Συνδέσεις!AE15/'Ανάπτυξη δικτύου'!AA45,0)</f>
        <v>0.26824999999999999</v>
      </c>
      <c r="G121" s="184">
        <f>IFERROR(Συνδέσεις!AJ15/'Ανάπτυξη δικτύου'!AD45,0)</f>
        <v>0.32769230769230767</v>
      </c>
      <c r="H121" s="184">
        <f>IFERROR(Συνδέσεις!AO15/'Ανάπτυξη δικτύου'!AG45,0)</f>
        <v>4.1200000000000001E-2</v>
      </c>
      <c r="I121" s="192">
        <f t="shared" si="4"/>
        <v>0.51985912884300056</v>
      </c>
    </row>
    <row r="122" spans="2:33" outlineLevel="1" x14ac:dyDescent="0.35">
      <c r="B122" s="237" t="s">
        <v>77</v>
      </c>
      <c r="C122" s="64" t="s">
        <v>227</v>
      </c>
      <c r="D122" s="184">
        <f>IFERROR(Συνδέσεις!U16/'Ανάπτυξη δικτύου'!U46,0)</f>
        <v>0</v>
      </c>
      <c r="E122" s="184">
        <f>IFERROR(Συνδέσεις!Z16/'Ανάπτυξη δικτύου'!X46,0)</f>
        <v>0</v>
      </c>
      <c r="F122" s="184">
        <f>IFERROR(Συνδέσεις!AE16/'Ανάπτυξη δικτύου'!AA46,0)</f>
        <v>0</v>
      </c>
      <c r="G122" s="184">
        <f>IFERROR(Συνδέσεις!AJ16/'Ανάπτυξη δικτύου'!AD46,0)</f>
        <v>0</v>
      </c>
      <c r="H122" s="184">
        <f>IFERROR(Συνδέσεις!AO16/'Ανάπτυξη δικτύου'!AG46,0)</f>
        <v>0</v>
      </c>
      <c r="I122" s="192">
        <f t="shared" si="4"/>
        <v>0</v>
      </c>
    </row>
    <row r="123" spans="2:33" outlineLevel="1" x14ac:dyDescent="0.35">
      <c r="B123" s="237" t="s">
        <v>78</v>
      </c>
      <c r="C123" s="64" t="s">
        <v>227</v>
      </c>
      <c r="D123" s="184">
        <f>IFERROR(Συνδέσεις!U17/'Ανάπτυξη δικτύου'!U47,0)</f>
        <v>0</v>
      </c>
      <c r="E123" s="184">
        <f>IFERROR(Συνδέσεις!Z17/'Ανάπτυξη δικτύου'!X47,0)</f>
        <v>0</v>
      </c>
      <c r="F123" s="184">
        <f>IFERROR(Συνδέσεις!AE17/'Ανάπτυξη δικτύου'!AA47,0)</f>
        <v>0</v>
      </c>
      <c r="G123" s="184">
        <f>IFERROR(Συνδέσεις!AJ17/'Ανάπτυξη δικτύου'!AD47,0)</f>
        <v>0</v>
      </c>
      <c r="H123" s="184">
        <f>IFERROR(Συνδέσεις!AO17/'Ανάπτυξη δικτύου'!AG47,0)</f>
        <v>0</v>
      </c>
      <c r="I123" s="192">
        <f t="shared" si="4"/>
        <v>0</v>
      </c>
    </row>
    <row r="124" spans="2:33" outlineLevel="1" x14ac:dyDescent="0.35">
      <c r="B124" s="236" t="s">
        <v>80</v>
      </c>
      <c r="C124" s="64" t="s">
        <v>227</v>
      </c>
      <c r="D124" s="184">
        <f>IFERROR(Συνδέσεις!U18/'Ανάπτυξη δικτύου'!U48,0)</f>
        <v>0</v>
      </c>
      <c r="E124" s="184">
        <f>IFERROR(Συνδέσεις!Z18/'Ανάπτυξη δικτύου'!X48,0)</f>
        <v>0</v>
      </c>
      <c r="F124" s="184">
        <f>IFERROR(Συνδέσεις!AE18/'Ανάπτυξη δικτύου'!AA48,0)</f>
        <v>0</v>
      </c>
      <c r="G124" s="184">
        <f>IFERROR(Συνδέσεις!AJ18/'Ανάπτυξη δικτύου'!AD48,0)</f>
        <v>0</v>
      </c>
      <c r="H124" s="184">
        <f>IFERROR(Συνδέσεις!AO18/'Ανάπτυξη δικτύου'!AG48,0)</f>
        <v>0</v>
      </c>
      <c r="I124" s="192">
        <f t="shared" si="4"/>
        <v>0</v>
      </c>
    </row>
    <row r="125" spans="2:33" outlineLevel="1" x14ac:dyDescent="0.35">
      <c r="B125" s="237" t="s">
        <v>81</v>
      </c>
      <c r="C125" s="64" t="s">
        <v>227</v>
      </c>
      <c r="D125" s="184">
        <f>IFERROR(Συνδέσεις!U19/'Ανάπτυξη δικτύου'!U49,0)</f>
        <v>7.3526837295612895E-3</v>
      </c>
      <c r="E125" s="184">
        <f>IFERROR(Συνδέσεις!Z19/'Ανάπτυξη δικτύου'!X49,0)</f>
        <v>1.3333333333333334E-2</v>
      </c>
      <c r="F125" s="184">
        <f>IFERROR(Συνδέσεις!AE19/'Ανάπτυξη δικτύου'!AA49,0)</f>
        <v>0</v>
      </c>
      <c r="G125" s="184">
        <f>IFERROR(Συνδέσεις!AJ19/'Ανάπτυξη δικτύου'!AD49,0)</f>
        <v>0</v>
      </c>
      <c r="H125" s="184">
        <f>IFERROR(Συνδέσεις!AO19/'Ανάπτυξη δικτύου'!AG49,0)</f>
        <v>0</v>
      </c>
      <c r="I125" s="192">
        <f t="shared" si="4"/>
        <v>-1</v>
      </c>
    </row>
    <row r="126" spans="2:33" outlineLevel="1" x14ac:dyDescent="0.35">
      <c r="B126" s="236" t="s">
        <v>82</v>
      </c>
      <c r="C126" s="64" t="s">
        <v>227</v>
      </c>
      <c r="D126" s="184">
        <f>IFERROR(Συνδέσεις!U20/'Ανάπτυξη δικτύου'!U50,0)</f>
        <v>0</v>
      </c>
      <c r="E126" s="184">
        <f>IFERROR(Συνδέσεις!Z20/'Ανάπτυξη δικτύου'!X50,0)</f>
        <v>0</v>
      </c>
      <c r="F126" s="184">
        <f>IFERROR(Συνδέσεις!AE20/'Ανάπτυξη δικτύου'!AA50,0)</f>
        <v>0</v>
      </c>
      <c r="G126" s="184">
        <f>IFERROR(Συνδέσεις!AJ20/'Ανάπτυξη δικτύου'!AD50,0)</f>
        <v>0</v>
      </c>
      <c r="H126" s="184">
        <f>IFERROR(Συνδέσεις!AO20/'Ανάπτυξη δικτύου'!AG50,0)</f>
        <v>0</v>
      </c>
      <c r="I126" s="192">
        <f t="shared" si="4"/>
        <v>0</v>
      </c>
    </row>
    <row r="127" spans="2:33" outlineLevel="1" x14ac:dyDescent="0.35">
      <c r="B127" s="237" t="s">
        <v>83</v>
      </c>
      <c r="C127" s="64" t="s">
        <v>227</v>
      </c>
      <c r="D127" s="184">
        <f>IFERROR(Συνδέσεις!U21/'Ανάπτυξη δικτύου'!U51,0)</f>
        <v>9.3082636954503251E-2</v>
      </c>
      <c r="E127" s="184">
        <f>IFERROR(Συνδέσεις!Z21/'Ανάπτυξη δικτύου'!X51,0)</f>
        <v>0</v>
      </c>
      <c r="F127" s="184">
        <f>IFERROR(Συνδέσεις!AE21/'Ανάπτυξη δικτύου'!AA51,0)</f>
        <v>0</v>
      </c>
      <c r="G127" s="184">
        <f>IFERROR(Συνδέσεις!AJ21/'Ανάπτυξη δικτύου'!AD51,0)</f>
        <v>0</v>
      </c>
      <c r="H127" s="184">
        <f>IFERROR(Συνδέσεις!AO21/'Ανάπτυξη δικτύου'!AG51,0)</f>
        <v>0</v>
      </c>
      <c r="I127" s="192">
        <f t="shared" si="4"/>
        <v>-1</v>
      </c>
    </row>
    <row r="128" spans="2:33" outlineLevel="1" x14ac:dyDescent="0.35">
      <c r="B128" s="237" t="s">
        <v>84</v>
      </c>
      <c r="C128" s="64" t="s">
        <v>227</v>
      </c>
      <c r="D128" s="184">
        <f>IFERROR(Συνδέσεις!U22/'Ανάπτυξη δικτύου'!U52,0)</f>
        <v>0</v>
      </c>
      <c r="E128" s="184">
        <f>IFERROR(Συνδέσεις!Z22/'Ανάπτυξη δικτύου'!X52,0)</f>
        <v>0</v>
      </c>
      <c r="F128" s="184">
        <f>IFERROR(Συνδέσεις!AE22/'Ανάπτυξη δικτύου'!AA52,0)</f>
        <v>0</v>
      </c>
      <c r="G128" s="184">
        <f>IFERROR(Συνδέσεις!AJ22/'Ανάπτυξη δικτύου'!AD52,0)</f>
        <v>0</v>
      </c>
      <c r="H128" s="184">
        <f>IFERROR(Συνδέσεις!AO22/'Ανάπτυξη δικτύου'!AG52,0)</f>
        <v>0</v>
      </c>
      <c r="I128" s="192">
        <f t="shared" si="4"/>
        <v>0</v>
      </c>
    </row>
    <row r="129" spans="2:9" outlineLevel="1" x14ac:dyDescent="0.35">
      <c r="B129" s="237" t="s">
        <v>85</v>
      </c>
      <c r="C129" s="64" t="s">
        <v>227</v>
      </c>
      <c r="D129" s="184">
        <f>IFERROR(Συνδέσεις!U23/'Ανάπτυξη δικτύου'!U53,0)</f>
        <v>0</v>
      </c>
      <c r="E129" s="184">
        <f>IFERROR(Συνδέσεις!Z23/'Ανάπτυξη δικτύου'!X53,0)</f>
        <v>0</v>
      </c>
      <c r="F129" s="184">
        <f>IFERROR(Συνδέσεις!AE23/'Ανάπτυξη δικτύου'!AA53,0)</f>
        <v>0</v>
      </c>
      <c r="G129" s="184">
        <f>IFERROR(Συνδέσεις!AJ23/'Ανάπτυξη δικτύου'!AD53,0)</f>
        <v>0</v>
      </c>
      <c r="H129" s="184">
        <f>IFERROR(Συνδέσεις!AO23/'Ανάπτυξη δικτύου'!AG53,0)</f>
        <v>0</v>
      </c>
      <c r="I129" s="192">
        <f t="shared" si="4"/>
        <v>0</v>
      </c>
    </row>
    <row r="130" spans="2:9" outlineLevel="1" x14ac:dyDescent="0.35">
      <c r="B130" s="236" t="s">
        <v>86</v>
      </c>
      <c r="C130" s="64" t="s">
        <v>227</v>
      </c>
      <c r="D130" s="184">
        <f>IFERROR(Συνδέσεις!U24/'Ανάπτυξη δικτύου'!U54,0)</f>
        <v>0</v>
      </c>
      <c r="E130" s="184">
        <f>IFERROR(Συνδέσεις!Z24/'Ανάπτυξη δικτύου'!X54,0)</f>
        <v>0</v>
      </c>
      <c r="F130" s="184">
        <f>IFERROR(Συνδέσεις!AE24/'Ανάπτυξη δικτύου'!AA54,0)</f>
        <v>0</v>
      </c>
      <c r="G130" s="184">
        <f>IFERROR(Συνδέσεις!AJ24/'Ανάπτυξη δικτύου'!AD54,0)</f>
        <v>0</v>
      </c>
      <c r="H130" s="184">
        <f>IFERROR(Συνδέσεις!AO24/'Ανάπτυξη δικτύου'!AG54,0)</f>
        <v>0</v>
      </c>
      <c r="I130" s="192">
        <f t="shared" si="4"/>
        <v>0</v>
      </c>
    </row>
    <row r="131" spans="2:9" outlineLevel="1" x14ac:dyDescent="0.35">
      <c r="B131" s="237" t="s">
        <v>87</v>
      </c>
      <c r="C131" s="64" t="s">
        <v>227</v>
      </c>
      <c r="D131" s="184">
        <f>IFERROR(Συνδέσεις!U25/'Ανάπτυξη δικτύου'!U55,0)</f>
        <v>0</v>
      </c>
      <c r="E131" s="184">
        <f>IFERROR(Συνδέσεις!Z25/'Ανάπτυξη δικτύου'!X55,0)</f>
        <v>0</v>
      </c>
      <c r="F131" s="184">
        <f>IFERROR(Συνδέσεις!AE25/'Ανάπτυξη δικτύου'!AA55,0)</f>
        <v>0</v>
      </c>
      <c r="G131" s="184">
        <f>IFERROR(Συνδέσεις!AJ25/'Ανάπτυξη δικτύου'!AD55,0)</f>
        <v>0</v>
      </c>
      <c r="H131" s="184">
        <f>IFERROR(Συνδέσεις!AO25/'Ανάπτυξη δικτύου'!AG55,0)</f>
        <v>0</v>
      </c>
      <c r="I131" s="192">
        <f t="shared" si="4"/>
        <v>0</v>
      </c>
    </row>
    <row r="132" spans="2:9" outlineLevel="1" x14ac:dyDescent="0.35">
      <c r="B132" s="237" t="s">
        <v>88</v>
      </c>
      <c r="C132" s="64" t="s">
        <v>227</v>
      </c>
      <c r="D132" s="184">
        <f>IFERROR(Συνδέσεις!U26/'Ανάπτυξη δικτύου'!U56,0)</f>
        <v>0</v>
      </c>
      <c r="E132" s="184">
        <f>IFERROR(Συνδέσεις!Z26/'Ανάπτυξη δικτύου'!X56,0)</f>
        <v>0</v>
      </c>
      <c r="F132" s="184">
        <f>IFERROR(Συνδέσεις!AE26/'Ανάπτυξη δικτύου'!AA56,0)</f>
        <v>0</v>
      </c>
      <c r="G132" s="184">
        <f>IFERROR(Συνδέσεις!AJ26/'Ανάπτυξη δικτύου'!AD56,0)</f>
        <v>0</v>
      </c>
      <c r="H132" s="184">
        <f>IFERROR(Συνδέσεις!AO26/'Ανάπτυξη δικτύου'!AG56,0)</f>
        <v>0</v>
      </c>
      <c r="I132" s="192">
        <f t="shared" si="4"/>
        <v>0</v>
      </c>
    </row>
    <row r="133" spans="2:9" outlineLevel="1" x14ac:dyDescent="0.35">
      <c r="B133" s="236" t="s">
        <v>89</v>
      </c>
      <c r="C133" s="64" t="s">
        <v>227</v>
      </c>
      <c r="D133" s="184">
        <f>IFERROR(Συνδέσεις!U27/'Ανάπτυξη δικτύου'!U57,0)</f>
        <v>0</v>
      </c>
      <c r="E133" s="184">
        <f>IFERROR(Συνδέσεις!Z27/'Ανάπτυξη δικτύου'!X57,0)</f>
        <v>0</v>
      </c>
      <c r="F133" s="184">
        <f>IFERROR(Συνδέσεις!AE27/'Ανάπτυξη δικτύου'!AA57,0)</f>
        <v>0</v>
      </c>
      <c r="G133" s="184">
        <f>IFERROR(Συνδέσεις!AJ27/'Ανάπτυξη δικτύου'!AD57,0)</f>
        <v>0</v>
      </c>
      <c r="H133" s="184">
        <f>IFERROR(Συνδέσεις!AO27/'Ανάπτυξη δικτύου'!AG57,0)</f>
        <v>0</v>
      </c>
      <c r="I133" s="192">
        <f t="shared" si="4"/>
        <v>0</v>
      </c>
    </row>
    <row r="134" spans="2:9" outlineLevel="1" x14ac:dyDescent="0.35">
      <c r="B134" s="237" t="s">
        <v>90</v>
      </c>
      <c r="C134" s="64" t="s">
        <v>227</v>
      </c>
      <c r="D134" s="184">
        <f>IFERROR(Συνδέσεις!U28/'Ανάπτυξη δικτύου'!U58,0)</f>
        <v>0</v>
      </c>
      <c r="E134" s="184">
        <f>IFERROR(Συνδέσεις!Z28/'Ανάπτυξη δικτύου'!X58,0)</f>
        <v>0</v>
      </c>
      <c r="F134" s="184">
        <f>IFERROR(Συνδέσεις!AE28/'Ανάπτυξη δικτύου'!AA58,0)</f>
        <v>7.6923076923076927E-3</v>
      </c>
      <c r="G134" s="184">
        <f>IFERROR(Συνδέσεις!AJ28/'Ανάπτυξη δικτύου'!AD58,0)</f>
        <v>0</v>
      </c>
      <c r="H134" s="184">
        <f>IFERROR(Συνδέσεις!AO28/'Ανάπτυξη δικτύου'!AG58,0)</f>
        <v>0</v>
      </c>
      <c r="I134" s="192">
        <f t="shared" si="4"/>
        <v>0</v>
      </c>
    </row>
    <row r="135" spans="2:9" outlineLevel="1" x14ac:dyDescent="0.35">
      <c r="B135" s="236" t="s">
        <v>92</v>
      </c>
      <c r="C135" s="64" t="s">
        <v>227</v>
      </c>
      <c r="D135" s="184">
        <f>IFERROR(Συνδέσεις!U29/'Ανάπτυξη δικτύου'!U59,0)</f>
        <v>0</v>
      </c>
      <c r="E135" s="184">
        <f>IFERROR(Συνδέσεις!Z29/'Ανάπτυξη δικτύου'!X59,0)</f>
        <v>0</v>
      </c>
      <c r="F135" s="184">
        <f>IFERROR(Συνδέσεις!AE29/'Ανάπτυξη δικτύου'!AA59,0)</f>
        <v>0</v>
      </c>
      <c r="G135" s="184">
        <f>IFERROR(Συνδέσεις!AJ29/'Ανάπτυξη δικτύου'!AD59,0)</f>
        <v>0</v>
      </c>
      <c r="H135" s="184">
        <f>IFERROR(Συνδέσεις!AO29/'Ανάπτυξη δικτύου'!AG59,0)</f>
        <v>0</v>
      </c>
      <c r="I135" s="192">
        <f t="shared" si="4"/>
        <v>0</v>
      </c>
    </row>
    <row r="136" spans="2:9" outlineLevel="1" x14ac:dyDescent="0.35">
      <c r="B136" s="237" t="s">
        <v>93</v>
      </c>
      <c r="C136" s="64" t="s">
        <v>227</v>
      </c>
      <c r="D136" s="184">
        <f>IFERROR(Συνδέσεις!U30/'Ανάπτυξη δικτύου'!U60,0)</f>
        <v>0</v>
      </c>
      <c r="E136" s="184">
        <f>IFERROR(Συνδέσεις!Z30/'Ανάπτυξη δικτύου'!X60,0)</f>
        <v>0</v>
      </c>
      <c r="F136" s="184">
        <f>IFERROR(Συνδέσεις!AE30/'Ανάπτυξη δικτύου'!AA60,0)</f>
        <v>0</v>
      </c>
      <c r="G136" s="184">
        <f>IFERROR(Συνδέσεις!AJ30/'Ανάπτυξη δικτύου'!AD60,0)</f>
        <v>0</v>
      </c>
      <c r="H136" s="184">
        <f>IFERROR(Συνδέσεις!AO30/'Ανάπτυξη δικτύου'!AG60,0)</f>
        <v>0</v>
      </c>
      <c r="I136" s="192">
        <f t="shared" si="4"/>
        <v>0</v>
      </c>
    </row>
    <row r="137" spans="2:9" outlineLevel="1" x14ac:dyDescent="0.35">
      <c r="B137" s="237" t="s">
        <v>94</v>
      </c>
      <c r="C137" s="64" t="s">
        <v>227</v>
      </c>
      <c r="D137" s="184">
        <f>IFERROR(Συνδέσεις!U31/'Ανάπτυξη δικτύου'!U61,0)</f>
        <v>0</v>
      </c>
      <c r="E137" s="184">
        <f>IFERROR(Συνδέσεις!Z31/'Ανάπτυξη δικτύου'!X61,0)</f>
        <v>0</v>
      </c>
      <c r="F137" s="184">
        <f>IFERROR(Συνδέσεις!AE31/'Ανάπτυξη δικτύου'!AA61,0)</f>
        <v>0</v>
      </c>
      <c r="G137" s="184">
        <f>IFERROR(Συνδέσεις!AJ31/'Ανάπτυξη δικτύου'!AD61,0)</f>
        <v>0</v>
      </c>
      <c r="H137" s="184">
        <f>IFERROR(Συνδέσεις!AO31/'Ανάπτυξη δικτύου'!AG61,0)</f>
        <v>0</v>
      </c>
      <c r="I137" s="192">
        <f t="shared" si="4"/>
        <v>0</v>
      </c>
    </row>
    <row r="138" spans="2:9" outlineLevel="1" x14ac:dyDescent="0.35">
      <c r="B138" s="237" t="s">
        <v>95</v>
      </c>
      <c r="C138" s="64" t="s">
        <v>227</v>
      </c>
      <c r="D138" s="184">
        <f>IFERROR(Συνδέσεις!U32/'Ανάπτυξη δικτύου'!U62,0)</f>
        <v>0</v>
      </c>
      <c r="E138" s="184">
        <f>IFERROR(Συνδέσεις!Z32/'Ανάπτυξη δικτύου'!X62,0)</f>
        <v>0</v>
      </c>
      <c r="F138" s="184">
        <f>IFERROR(Συνδέσεις!AE32/'Ανάπτυξη δικτύου'!AA62,0)</f>
        <v>0</v>
      </c>
      <c r="G138" s="184">
        <f>IFERROR(Συνδέσεις!AJ32/'Ανάπτυξη δικτύου'!AD62,0)</f>
        <v>3.7027027027027029E-3</v>
      </c>
      <c r="H138" s="184">
        <f>IFERROR(Συνδέσεις!AO32/'Ανάπτυξη δικτύου'!AG62,0)</f>
        <v>0</v>
      </c>
      <c r="I138" s="192">
        <f t="shared" si="4"/>
        <v>0</v>
      </c>
    </row>
    <row r="139" spans="2:9" outlineLevel="1" x14ac:dyDescent="0.35">
      <c r="B139" s="237" t="s">
        <v>96</v>
      </c>
      <c r="C139" s="64" t="s">
        <v>227</v>
      </c>
      <c r="D139" s="184">
        <f>IFERROR(Συνδέσεις!U33/'Ανάπτυξη δικτύου'!U63,0)</f>
        <v>0</v>
      </c>
      <c r="E139" s="184">
        <f>IFERROR(Συνδέσεις!Z33/'Ανάπτυξη δικτύου'!X63,0)</f>
        <v>0</v>
      </c>
      <c r="F139" s="184">
        <f>IFERROR(Συνδέσεις!AE33/'Ανάπτυξη δικτύου'!AA63,0)</f>
        <v>0</v>
      </c>
      <c r="G139" s="184">
        <f>IFERROR(Συνδέσεις!AJ33/'Ανάπτυξη δικτύου'!AD63,0)</f>
        <v>0</v>
      </c>
      <c r="H139" s="184">
        <f>IFERROR(Συνδέσεις!AO33/'Ανάπτυξη δικτύου'!AG63,0)</f>
        <v>0</v>
      </c>
      <c r="I139" s="192">
        <f t="shared" si="4"/>
        <v>0</v>
      </c>
    </row>
    <row r="140" spans="2:9" outlineLevel="1" x14ac:dyDescent="0.35">
      <c r="B140" s="236" t="s">
        <v>97</v>
      </c>
      <c r="C140" s="64" t="s">
        <v>227</v>
      </c>
      <c r="D140" s="184">
        <f>IFERROR(Συνδέσεις!U34/'Ανάπτυξη δικτύου'!U64,0)</f>
        <v>0</v>
      </c>
      <c r="E140" s="184">
        <f>IFERROR(Συνδέσεις!Z34/'Ανάπτυξη δικτύου'!X64,0)</f>
        <v>0</v>
      </c>
      <c r="F140" s="184">
        <f>IFERROR(Συνδέσεις!AE34/'Ανάπτυξη δικτύου'!AA64,0)</f>
        <v>0</v>
      </c>
      <c r="G140" s="184">
        <f>IFERROR(Συνδέσεις!AJ34/'Ανάπτυξη δικτύου'!AD64,0)</f>
        <v>0</v>
      </c>
      <c r="H140" s="184">
        <f>IFERROR(Συνδέσεις!AO34/'Ανάπτυξη δικτύου'!AG64,0)</f>
        <v>0</v>
      </c>
      <c r="I140" s="192">
        <f t="shared" si="4"/>
        <v>0</v>
      </c>
    </row>
    <row r="141" spans="2:9" outlineLevel="1" x14ac:dyDescent="0.35">
      <c r="B141" s="237" t="s">
        <v>98</v>
      </c>
      <c r="C141" s="64" t="s">
        <v>227</v>
      </c>
      <c r="D141" s="184">
        <f>IFERROR(Συνδέσεις!U35/'Ανάπτυξη δικτύου'!U65,0)</f>
        <v>1.118606438391256E-2</v>
      </c>
      <c r="E141" s="184">
        <f>IFERROR(Συνδέσεις!Z35/'Ανάπτυξη δικτύου'!X65,0)</f>
        <v>0</v>
      </c>
      <c r="F141" s="184">
        <f>IFERROR(Συνδέσεις!AE35/'Ανάπτυξη δικτύου'!AA65,0)</f>
        <v>0.218</v>
      </c>
      <c r="G141" s="184">
        <f>IFERROR(Συνδέσεις!AJ35/'Ανάπτυξη δικτύου'!AD65,0)</f>
        <v>0</v>
      </c>
      <c r="H141" s="184">
        <f>IFERROR(Συνδέσεις!AO35/'Ανάπτυξη δικτύου'!AG65,0)</f>
        <v>0</v>
      </c>
      <c r="I141" s="192">
        <f t="shared" si="4"/>
        <v>-1</v>
      </c>
    </row>
    <row r="142" spans="2:9" outlineLevel="1" x14ac:dyDescent="0.35">
      <c r="B142" s="50" t="s">
        <v>138</v>
      </c>
      <c r="C142" s="47" t="s">
        <v>227</v>
      </c>
      <c r="D142" s="184">
        <f>IFERROR(Συνδέσεις!U36/'Ανάπτυξη δικτύου'!U66,0)</f>
        <v>3.2497752393040348E-2</v>
      </c>
      <c r="E142" s="184">
        <f>IFERROR(Συνδέσεις!Z36/'Ανάπτυξη δικτύου'!X66,0)</f>
        <v>8.8272727272727267E-2</v>
      </c>
      <c r="F142" s="184">
        <f>IFERROR(Συνδέσεις!AE36/'Ανάπτυξη δικτύου'!AA66,0)</f>
        <v>0.13390476190476192</v>
      </c>
      <c r="G142" s="184">
        <f>IFERROR(Συνδέσεις!AJ36/'Ανάπτυξη δικτύου'!AD66,0)</f>
        <v>2.6266318537859008E-2</v>
      </c>
      <c r="H142" s="184">
        <f>IFERROR(Συνδέσεις!AO36/'Ανάπτυξη δικτύου'!AG66,0)</f>
        <v>8.5699999999999998E-2</v>
      </c>
      <c r="I142" s="192">
        <f>IFERROR((H142/D142)^(1/4)-1,0)</f>
        <v>0.27432990270902757</v>
      </c>
    </row>
    <row r="144" spans="2:9" ht="15.5" x14ac:dyDescent="0.35">
      <c r="B144" s="296" t="s">
        <v>239</v>
      </c>
      <c r="C144" s="296"/>
      <c r="D144" s="296"/>
      <c r="E144" s="296"/>
      <c r="F144" s="296"/>
      <c r="G144" s="296"/>
      <c r="H144" s="296"/>
      <c r="I144" s="296"/>
    </row>
    <row r="145" spans="2:33" ht="5.5" customHeight="1" outlineLevel="1" x14ac:dyDescent="0.35">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row>
    <row r="146" spans="2:33" ht="29" outlineLevel="1" x14ac:dyDescent="0.35">
      <c r="B146" s="62"/>
      <c r="C146" s="63" t="s">
        <v>105</v>
      </c>
      <c r="D146" s="91">
        <f>$C$3</f>
        <v>2024</v>
      </c>
      <c r="E146" s="91">
        <f>$C$3+1</f>
        <v>2025</v>
      </c>
      <c r="F146" s="91">
        <f>$C$3+2</f>
        <v>2026</v>
      </c>
      <c r="G146" s="91">
        <f>$C$3+3</f>
        <v>2027</v>
      </c>
      <c r="H146" s="91">
        <f>$C$3+4</f>
        <v>2028</v>
      </c>
      <c r="I146" s="230" t="str">
        <f>"Ετήσιος ρυθμός ανάπτυξης (CAGR) "&amp;$C$3&amp;" - "&amp;$E$3</f>
        <v>Ετήσιος ρυθμός ανάπτυξης (CAGR) 2024 - 2028</v>
      </c>
      <c r="J146" t="s">
        <v>230</v>
      </c>
    </row>
    <row r="147" spans="2:33" outlineLevel="1" x14ac:dyDescent="0.35">
      <c r="B147" s="236" t="s">
        <v>75</v>
      </c>
      <c r="C147" s="64" t="s">
        <v>225</v>
      </c>
      <c r="D147" s="184">
        <f>IFERROR('Διανεμόμενες ποσότητες αερίου'!P15/'Ανάπτυξη δικτύου'!U44,0)</f>
        <v>0</v>
      </c>
      <c r="E147" s="184">
        <f>IFERROR('Διανεμόμενες ποσότητες αερίου'!V15/'Ανάπτυξη δικτύου'!X44,0)</f>
        <v>0</v>
      </c>
      <c r="F147" s="184">
        <f>IFERROR('Διανεμόμενες ποσότητες αερίου'!AB15/'Ανάπτυξη δικτύου'!AA44,0)</f>
        <v>0</v>
      </c>
      <c r="G147" s="184">
        <f>IFERROR('Διανεμόμενες ποσότητες αερίου'!AH15/'Ανάπτυξη δικτύου'!AD44,0)</f>
        <v>0</v>
      </c>
      <c r="H147" s="184">
        <f>IFERROR('Διανεμόμενες ποσότητες αερίου'!AN15/'Ανάπτυξη δικτύου'!AG44,0)</f>
        <v>0</v>
      </c>
      <c r="I147" s="192">
        <f t="shared" ref="I147:I168" si="5">IFERROR((H147/D147)^(1/4)-1,0)</f>
        <v>0</v>
      </c>
      <c r="J147" s="289">
        <f>IFERROR('Διανεμόμενες ποσότητες αερίου'!AR15/'Ανάπτυξη δικτύου'!AJ44,0)</f>
        <v>0</v>
      </c>
    </row>
    <row r="148" spans="2:33" outlineLevel="1" x14ac:dyDescent="0.35">
      <c r="B148" s="237" t="s">
        <v>76</v>
      </c>
      <c r="C148" s="64" t="s">
        <v>225</v>
      </c>
      <c r="D148" s="184">
        <f>IFERROR('Διανεμόμενες ποσότητες αερίου'!P16/'Ανάπτυξη δικτύου'!U45,0)</f>
        <v>0.14664555498229823</v>
      </c>
      <c r="E148" s="184">
        <f>IFERROR('Διανεμόμενες ποσότητες αερίου'!V16/'Ανάπτυξη δικτύου'!X45,0)</f>
        <v>2.0801375000000002</v>
      </c>
      <c r="F148" s="184">
        <f>IFERROR('Διανεμόμενες ποσότητες αερίου'!AB16/'Ανάπτυξη δικτύου'!AA45,0)</f>
        <v>23.84825</v>
      </c>
      <c r="G148" s="184">
        <f>IFERROR('Διανεμόμενες ποσότητες αερίου'!AH16/'Ανάπτυξη δικτύου'!AD45,0)</f>
        <v>112.77584615384616</v>
      </c>
      <c r="H148" s="184">
        <f>IFERROR('Διανεμόμενες ποσότητες αερίου'!AN16/'Ανάπτυξη δικτύου'!AG45,0)</f>
        <v>17.322099999999999</v>
      </c>
      <c r="I148" s="192">
        <f t="shared" si="5"/>
        <v>2.296726427065892</v>
      </c>
      <c r="J148" s="289">
        <f>IFERROR('Διανεμόμενες ποσότητες αερίου'!AR16/'Ανάπτυξη δικτύου'!AJ45,0)</f>
        <v>7.6193924702674041</v>
      </c>
    </row>
    <row r="149" spans="2:33" outlineLevel="1" x14ac:dyDescent="0.35">
      <c r="B149" s="237" t="s">
        <v>77</v>
      </c>
      <c r="C149" s="64" t="s">
        <v>225</v>
      </c>
      <c r="D149" s="184">
        <f>IFERROR('Διανεμόμενες ποσότητες αερίου'!P17/'Ανάπτυξη δικτύου'!U46,0)</f>
        <v>0</v>
      </c>
      <c r="E149" s="184">
        <f>IFERROR('Διανεμόμενες ποσότητες αερίου'!V17/'Ανάπτυξη δικτύου'!X46,0)</f>
        <v>0</v>
      </c>
      <c r="F149" s="184">
        <f>IFERROR('Διανεμόμενες ποσότητες αερίου'!AB17/'Ανάπτυξη δικτύου'!AA46,0)</f>
        <v>0</v>
      </c>
      <c r="G149" s="184">
        <f>IFERROR('Διανεμόμενες ποσότητες αερίου'!AH17/'Ανάπτυξη δικτύου'!AD46,0)</f>
        <v>0</v>
      </c>
      <c r="H149" s="184">
        <f>IFERROR('Διανεμόμενες ποσότητες αερίου'!AN17/'Ανάπτυξη δικτύου'!AG46,0)</f>
        <v>0</v>
      </c>
      <c r="I149" s="192">
        <f t="shared" si="5"/>
        <v>0</v>
      </c>
      <c r="J149" s="289">
        <f>IFERROR('Διανεμόμενες ποσότητες αερίου'!AR17/'Ανάπτυξη δικτύου'!AJ46,0)</f>
        <v>0</v>
      </c>
    </row>
    <row r="150" spans="2:33" outlineLevel="1" x14ac:dyDescent="0.35">
      <c r="B150" s="237" t="s">
        <v>78</v>
      </c>
      <c r="C150" s="64" t="s">
        <v>225</v>
      </c>
      <c r="D150" s="184">
        <f>IFERROR('Διανεμόμενες ποσότητες αερίου'!P18/'Ανάπτυξη δικτύου'!U47,0)</f>
        <v>0</v>
      </c>
      <c r="E150" s="184">
        <f>IFERROR('Διανεμόμενες ποσότητες αερίου'!V18/'Ανάπτυξη δικτύου'!X47,0)</f>
        <v>0</v>
      </c>
      <c r="F150" s="184">
        <f>IFERROR('Διανεμόμενες ποσότητες αερίου'!AB18/'Ανάπτυξη δικτύου'!AA47,0)</f>
        <v>0</v>
      </c>
      <c r="G150" s="184">
        <f>IFERROR('Διανεμόμενες ποσότητες αερίου'!AH18/'Ανάπτυξη δικτύου'!AD47,0)</f>
        <v>0</v>
      </c>
      <c r="H150" s="184">
        <f>IFERROR('Διανεμόμενες ποσότητες αερίου'!AN18/'Ανάπτυξη δικτύου'!AG47,0)</f>
        <v>0</v>
      </c>
      <c r="I150" s="192">
        <f t="shared" si="5"/>
        <v>0</v>
      </c>
      <c r="J150" s="289">
        <f>IFERROR('Διανεμόμενες ποσότητες αερίου'!AR18/'Ανάπτυξη δικτύου'!AJ47,0)</f>
        <v>0</v>
      </c>
    </row>
    <row r="151" spans="2:33" outlineLevel="1" x14ac:dyDescent="0.35">
      <c r="B151" s="236" t="s">
        <v>80</v>
      </c>
      <c r="C151" s="64" t="s">
        <v>225</v>
      </c>
      <c r="D151" s="184">
        <f>IFERROR('Διανεμόμενες ποσότητες αερίου'!P19/'Ανάπτυξη δικτύου'!U48,0)</f>
        <v>0</v>
      </c>
      <c r="E151" s="184">
        <f>IFERROR('Διανεμόμενες ποσότητες αερίου'!V19/'Ανάπτυξη δικτύου'!X48,0)</f>
        <v>0</v>
      </c>
      <c r="F151" s="184">
        <f>IFERROR('Διανεμόμενες ποσότητες αερίου'!AB19/'Ανάπτυξη δικτύου'!AA48,0)</f>
        <v>0</v>
      </c>
      <c r="G151" s="184">
        <f>IFERROR('Διανεμόμενες ποσότητες αερίου'!AH19/'Ανάπτυξη δικτύου'!AD48,0)</f>
        <v>0</v>
      </c>
      <c r="H151" s="184">
        <f>IFERROR('Διανεμόμενες ποσότητες αερίου'!AN19/'Ανάπτυξη δικτύου'!AG48,0)</f>
        <v>0</v>
      </c>
      <c r="I151" s="192">
        <f t="shared" si="5"/>
        <v>0</v>
      </c>
      <c r="J151" s="289">
        <f>IFERROR('Διανεμόμενες ποσότητες αερίου'!AR19/'Ανάπτυξη δικτύου'!AJ48,0)</f>
        <v>0</v>
      </c>
    </row>
    <row r="152" spans="2:33" outlineLevel="1" x14ac:dyDescent="0.35">
      <c r="B152" s="237" t="s">
        <v>81</v>
      </c>
      <c r="C152" s="64" t="s">
        <v>225</v>
      </c>
      <c r="D152" s="184">
        <f>IFERROR('Διανεμόμενες ποσότητες αερίου'!P20/'Ανάπτυξη δικτύου'!U49,0)</f>
        <v>0.10201323483071323</v>
      </c>
      <c r="E152" s="184">
        <f>IFERROR('Διανεμόμενες ποσότητες αερίου'!V20/'Ανάπτυξη δικτύου'!X49,0)</f>
        <v>1.9379666666666668</v>
      </c>
      <c r="F152" s="184">
        <f>IFERROR('Διανεμόμενες ποσότητες αερίου'!AB20/'Ανάπτυξη δικτύου'!AA49,0)</f>
        <v>0</v>
      </c>
      <c r="G152" s="184">
        <f>IFERROR('Διανεμόμενες ποσότητες αερίου'!AH20/'Ανάπτυξη δικτύου'!AD49,0)</f>
        <v>0</v>
      </c>
      <c r="H152" s="184">
        <f>IFERROR('Διανεμόμενες ποσότητες αερίου'!AN20/'Ανάπτυξη δικτύου'!AG49,0)</f>
        <v>0</v>
      </c>
      <c r="I152" s="192">
        <f t="shared" si="5"/>
        <v>-1</v>
      </c>
      <c r="J152" s="289">
        <f>IFERROR('Διανεμόμενες ποσότητες αερίου'!AR20/'Ανάπτυξη δικτύου'!AJ49,0)</f>
        <v>7.8885037351150116</v>
      </c>
    </row>
    <row r="153" spans="2:33" outlineLevel="1" x14ac:dyDescent="0.35">
      <c r="B153" s="236" t="s">
        <v>82</v>
      </c>
      <c r="C153" s="64" t="s">
        <v>225</v>
      </c>
      <c r="D153" s="184">
        <f>IFERROR('Διανεμόμενες ποσότητες αερίου'!P21/'Ανάπτυξη δικτύου'!U50,0)</f>
        <v>0</v>
      </c>
      <c r="E153" s="184">
        <f>IFERROR('Διανεμόμενες ποσότητες αερίου'!V21/'Ανάπτυξη δικτύου'!X50,0)</f>
        <v>0</v>
      </c>
      <c r="F153" s="184">
        <f>IFERROR('Διανεμόμενες ποσότητες αερίου'!AB21/'Ανάπτυξη δικτύου'!AA50,0)</f>
        <v>0</v>
      </c>
      <c r="G153" s="184">
        <f>IFERROR('Διανεμόμενες ποσότητες αερίου'!AH21/'Ανάπτυξη δικτύου'!AD50,0)</f>
        <v>0</v>
      </c>
      <c r="H153" s="184">
        <f>IFERROR('Διανεμόμενες ποσότητες αερίου'!AN21/'Ανάπτυξη δικτύου'!AG50,0)</f>
        <v>0</v>
      </c>
      <c r="I153" s="192">
        <f t="shared" si="5"/>
        <v>0</v>
      </c>
      <c r="J153" s="289">
        <f>IFERROR('Διανεμόμενες ποσότητες αερίου'!AR21/'Ανάπτυξη δικτύου'!AJ50,0)</f>
        <v>0</v>
      </c>
    </row>
    <row r="154" spans="2:33" outlineLevel="1" x14ac:dyDescent="0.35">
      <c r="B154" s="237" t="s">
        <v>83</v>
      </c>
      <c r="C154" s="64" t="s">
        <v>225</v>
      </c>
      <c r="D154" s="184">
        <f>IFERROR('Διανεμόμενες ποσότητες αερίου'!P22/'Ανάπτυξη δικτύου'!U51,0)</f>
        <v>0.45335190343546894</v>
      </c>
      <c r="E154" s="184">
        <f>IFERROR('Διανεμόμενες ποσότητες αερίου'!V22/'Ανάπτυξη δικτύου'!X51,0)</f>
        <v>0</v>
      </c>
      <c r="F154" s="184">
        <f>IFERROR('Διανεμόμενες ποσότητες αερίου'!AB22/'Ανάπτυξη δικτύου'!AA51,0)</f>
        <v>0</v>
      </c>
      <c r="G154" s="184">
        <f>IFERROR('Διανεμόμενες ποσότητες αερίου'!AH22/'Ανάπτυξη δικτύου'!AD51,0)</f>
        <v>0</v>
      </c>
      <c r="H154" s="184">
        <f>IFERROR('Διανεμόμενες ποσότητες αερίου'!AN22/'Ανάπτυξη δικτύου'!AG51,0)</f>
        <v>0</v>
      </c>
      <c r="I154" s="192">
        <f t="shared" si="5"/>
        <v>-1</v>
      </c>
      <c r="J154" s="289">
        <f>IFERROR('Διανεμόμενες ποσότητες αερίου'!AR22/'Ανάπτυξη δικτύου'!AJ51,0)</f>
        <v>12.27368616527391</v>
      </c>
    </row>
    <row r="155" spans="2:33" outlineLevel="1" x14ac:dyDescent="0.35">
      <c r="B155" s="237" t="s">
        <v>84</v>
      </c>
      <c r="C155" s="64" t="s">
        <v>225</v>
      </c>
      <c r="D155" s="184">
        <f>IFERROR('Διανεμόμενες ποσότητες αερίου'!P23/'Ανάπτυξη δικτύου'!U52,0)</f>
        <v>0</v>
      </c>
      <c r="E155" s="184">
        <f>IFERROR('Διανεμόμενες ποσότητες αερίου'!V23/'Ανάπτυξη δικτύου'!X52,0)</f>
        <v>0</v>
      </c>
      <c r="F155" s="184">
        <f>IFERROR('Διανεμόμενες ποσότητες αερίου'!AB23/'Ανάπτυξη δικτύου'!AA52,0)</f>
        <v>0</v>
      </c>
      <c r="G155" s="184">
        <f>IFERROR('Διανεμόμενες ποσότητες αερίου'!AH23/'Ανάπτυξη δικτύου'!AD52,0)</f>
        <v>0</v>
      </c>
      <c r="H155" s="184">
        <f>IFERROR('Διανεμόμενες ποσότητες αερίου'!AN23/'Ανάπτυξη δικτύου'!AG52,0)</f>
        <v>0</v>
      </c>
      <c r="I155" s="192">
        <f t="shared" si="5"/>
        <v>0</v>
      </c>
      <c r="J155" s="289">
        <f>IFERROR('Διανεμόμενες ποσότητες αερίου'!AR23/'Ανάπτυξη δικτύου'!AJ52,0)</f>
        <v>0</v>
      </c>
    </row>
    <row r="156" spans="2:33" outlineLevel="1" x14ac:dyDescent="0.35">
      <c r="B156" s="237" t="s">
        <v>85</v>
      </c>
      <c r="C156" s="64" t="s">
        <v>225</v>
      </c>
      <c r="D156" s="184">
        <f>IFERROR('Διανεμόμενες ποσότητες αερίου'!P24/'Ανάπτυξη δικτύου'!U53,0)</f>
        <v>0</v>
      </c>
      <c r="E156" s="184">
        <f>IFERROR('Διανεμόμενες ποσότητες αερίου'!V24/'Ανάπτυξη δικτύου'!X53,0)</f>
        <v>0</v>
      </c>
      <c r="F156" s="184">
        <f>IFERROR('Διανεμόμενες ποσότητες αερίου'!AB24/'Ανάπτυξη δικτύου'!AA53,0)</f>
        <v>0</v>
      </c>
      <c r="G156" s="184">
        <f>IFERROR('Διανεμόμενες ποσότητες αερίου'!AH24/'Ανάπτυξη δικτύου'!AD53,0)</f>
        <v>0</v>
      </c>
      <c r="H156" s="184">
        <f>IFERROR('Διανεμόμενες ποσότητες αερίου'!AN24/'Ανάπτυξη δικτύου'!AG53,0)</f>
        <v>0</v>
      </c>
      <c r="I156" s="192">
        <f t="shared" si="5"/>
        <v>0</v>
      </c>
      <c r="J156" s="289">
        <f>IFERROR('Διανεμόμενες ποσότητες αερίου'!AR24/'Ανάπτυξη δικτύου'!AJ53,0)</f>
        <v>0</v>
      </c>
    </row>
    <row r="157" spans="2:33" outlineLevel="1" x14ac:dyDescent="0.35">
      <c r="B157" s="236" t="s">
        <v>86</v>
      </c>
      <c r="C157" s="64" t="s">
        <v>225</v>
      </c>
      <c r="D157" s="184">
        <f>IFERROR('Διανεμόμενες ποσότητες αερίου'!P25/'Ανάπτυξη δικτύου'!U54,0)</f>
        <v>0</v>
      </c>
      <c r="E157" s="184">
        <f>IFERROR('Διανεμόμενες ποσότητες αερίου'!V25/'Ανάπτυξη δικτύου'!X54,0)</f>
        <v>0</v>
      </c>
      <c r="F157" s="184">
        <f>IFERROR('Διανεμόμενες ποσότητες αερίου'!AB25/'Ανάπτυξη δικτύου'!AA54,0)</f>
        <v>0</v>
      </c>
      <c r="G157" s="184">
        <f>IFERROR('Διανεμόμενες ποσότητες αερίου'!AH25/'Ανάπτυξη δικτύου'!AD54,0)</f>
        <v>0</v>
      </c>
      <c r="H157" s="184">
        <f>IFERROR('Διανεμόμενες ποσότητες αερίου'!AN25/'Ανάπτυξη δικτύου'!AG54,0)</f>
        <v>0</v>
      </c>
      <c r="I157" s="192">
        <f t="shared" si="5"/>
        <v>0</v>
      </c>
      <c r="J157" s="289">
        <f>IFERROR('Διανεμόμενες ποσότητες αερίου'!AR25/'Ανάπτυξη δικτύου'!AJ54,0)</f>
        <v>0</v>
      </c>
    </row>
    <row r="158" spans="2:33" outlineLevel="1" x14ac:dyDescent="0.35">
      <c r="B158" s="237" t="s">
        <v>87</v>
      </c>
      <c r="C158" s="64" t="s">
        <v>225</v>
      </c>
      <c r="D158" s="184">
        <f>IFERROR('Διανεμόμενες ποσότητες αερίου'!P26/'Ανάπτυξη δικτύου'!U55,0)</f>
        <v>0</v>
      </c>
      <c r="E158" s="184">
        <f>IFERROR('Διανεμόμενες ποσότητες αερίου'!V26/'Ανάπτυξη δικτύου'!X55,0)</f>
        <v>0</v>
      </c>
      <c r="F158" s="184">
        <f>IFERROR('Διανεμόμενες ποσότητες αερίου'!AB26/'Ανάπτυξη δικτύου'!AA55,0)</f>
        <v>0</v>
      </c>
      <c r="G158" s="184">
        <f>IFERROR('Διανεμόμενες ποσότητες αερίου'!AH26/'Ανάπτυξη δικτύου'!AD55,0)</f>
        <v>0</v>
      </c>
      <c r="H158" s="184">
        <f>IFERROR('Διανεμόμενες ποσότητες αερίου'!AN26/'Ανάπτυξη δικτύου'!AG55,0)</f>
        <v>0</v>
      </c>
      <c r="I158" s="192">
        <f t="shared" si="5"/>
        <v>0</v>
      </c>
      <c r="J158" s="289">
        <f>IFERROR('Διανεμόμενες ποσότητες αερίου'!AR26/'Ανάπτυξη δικτύου'!AJ55,0)</f>
        <v>0</v>
      </c>
    </row>
    <row r="159" spans="2:33" outlineLevel="1" x14ac:dyDescent="0.35">
      <c r="B159" s="237" t="s">
        <v>88</v>
      </c>
      <c r="C159" s="64" t="s">
        <v>225</v>
      </c>
      <c r="D159" s="184">
        <f>IFERROR('Διανεμόμενες ποσότητες αερίου'!P27/'Ανάπτυξη δικτύου'!U56,0)</f>
        <v>0</v>
      </c>
      <c r="E159" s="184">
        <f>IFERROR('Διανεμόμενες ποσότητες αερίου'!V27/'Ανάπτυξη δικτύου'!X56,0)</f>
        <v>0</v>
      </c>
      <c r="F159" s="184">
        <f>IFERROR('Διανεμόμενες ποσότητες αερίου'!AB27/'Ανάπτυξη δικτύου'!AA56,0)</f>
        <v>0</v>
      </c>
      <c r="G159" s="184">
        <f>IFERROR('Διανεμόμενες ποσότητες αερίου'!AH27/'Ανάπτυξη δικτύου'!AD56,0)</f>
        <v>0</v>
      </c>
      <c r="H159" s="184">
        <f>IFERROR('Διανεμόμενες ποσότητες αερίου'!AN27/'Ανάπτυξη δικτύου'!AG56,0)</f>
        <v>0</v>
      </c>
      <c r="I159" s="192">
        <f t="shared" si="5"/>
        <v>0</v>
      </c>
      <c r="J159" s="289">
        <f>IFERROR('Διανεμόμενες ποσότητες αερίου'!AR27/'Ανάπτυξη δικτύου'!AJ56,0)</f>
        <v>0</v>
      </c>
    </row>
    <row r="160" spans="2:33" outlineLevel="1" x14ac:dyDescent="0.35">
      <c r="B160" s="236" t="s">
        <v>89</v>
      </c>
      <c r="C160" s="64" t="s">
        <v>225</v>
      </c>
      <c r="D160" s="184">
        <f>IFERROR('Διανεμόμενες ποσότητες αερίου'!P28/'Ανάπτυξη δικτύου'!U57,0)</f>
        <v>0</v>
      </c>
      <c r="E160" s="184">
        <f>IFERROR('Διανεμόμενες ποσότητες αερίου'!V28/'Ανάπτυξη δικτύου'!X57,0)</f>
        <v>0</v>
      </c>
      <c r="F160" s="184">
        <f>IFERROR('Διανεμόμενες ποσότητες αερίου'!AB28/'Ανάπτυξη δικτύου'!AA57,0)</f>
        <v>0</v>
      </c>
      <c r="G160" s="184">
        <f>IFERROR('Διανεμόμενες ποσότητες αερίου'!AH28/'Ανάπτυξη δικτύου'!AD57,0)</f>
        <v>0</v>
      </c>
      <c r="H160" s="184">
        <f>IFERROR('Διανεμόμενες ποσότητες αερίου'!AN28/'Ανάπτυξη δικτύου'!AG57,0)</f>
        <v>0</v>
      </c>
      <c r="I160" s="192">
        <f t="shared" si="5"/>
        <v>0</v>
      </c>
      <c r="J160" s="289">
        <f>IFERROR('Διανεμόμενες ποσότητες αερίου'!AR28/'Ανάπτυξη δικτύου'!AJ57,0)</f>
        <v>0</v>
      </c>
    </row>
    <row r="161" spans="2:10" outlineLevel="1" x14ac:dyDescent="0.35">
      <c r="B161" s="237" t="s">
        <v>90</v>
      </c>
      <c r="C161" s="64" t="s">
        <v>225</v>
      </c>
      <c r="D161" s="184">
        <f>IFERROR('Διανεμόμενες ποσότητες αερίου'!P29/'Ανάπτυξη δικτύου'!U58,0)</f>
        <v>0</v>
      </c>
      <c r="E161" s="184">
        <f>IFERROR('Διανεμόμενες ποσότητες αερίου'!V29/'Ανάπτυξη δικτύου'!X58,0)</f>
        <v>0</v>
      </c>
      <c r="F161" s="184">
        <f>IFERROR('Διανεμόμενες ποσότητες αερίου'!AB29/'Ανάπτυξη δικτύου'!AA58,0)</f>
        <v>6.1784615384615389E-2</v>
      </c>
      <c r="G161" s="184">
        <f>IFERROR('Διανεμόμενες ποσότητες αερίου'!AH29/'Ανάπτυξη δικτύου'!AD58,0)</f>
        <v>0</v>
      </c>
      <c r="H161" s="184">
        <f>IFERROR('Διανεμόμενες ποσότητες αερίου'!AN29/'Ανάπτυξη δικτύου'!AG58,0)</f>
        <v>0</v>
      </c>
      <c r="I161" s="192">
        <f t="shared" si="5"/>
        <v>0</v>
      </c>
      <c r="J161" s="289">
        <f>IFERROR('Διανεμόμενες ποσότητες αερίου'!AR29/'Ανάπτυξη δικτύου'!AJ58,0)</f>
        <v>1.2956307692307694</v>
      </c>
    </row>
    <row r="162" spans="2:10" outlineLevel="1" x14ac:dyDescent="0.35">
      <c r="B162" s="236" t="s">
        <v>92</v>
      </c>
      <c r="C162" s="64" t="s">
        <v>225</v>
      </c>
      <c r="D162" s="184">
        <f>IFERROR('Διανεμόμενες ποσότητες αερίου'!P30/'Ανάπτυξη δικτύου'!U59,0)</f>
        <v>0</v>
      </c>
      <c r="E162" s="184">
        <f>IFERROR('Διανεμόμενες ποσότητες αερίου'!V30/'Ανάπτυξη δικτύου'!X59,0)</f>
        <v>0</v>
      </c>
      <c r="F162" s="184">
        <f>IFERROR('Διανεμόμενες ποσότητες αερίου'!AB30/'Ανάπτυξη δικτύου'!AA59,0)</f>
        <v>0</v>
      </c>
      <c r="G162" s="184">
        <f>IFERROR('Διανεμόμενες ποσότητες αερίου'!AH30/'Ανάπτυξη δικτύου'!AD59,0)</f>
        <v>0</v>
      </c>
      <c r="H162" s="184">
        <f>IFERROR('Διανεμόμενες ποσότητες αερίου'!AN30/'Ανάπτυξη δικτύου'!AG59,0)</f>
        <v>0</v>
      </c>
      <c r="I162" s="192">
        <f t="shared" si="5"/>
        <v>0</v>
      </c>
      <c r="J162" s="289">
        <f>IFERROR('Διανεμόμενες ποσότητες αερίου'!AR30/'Ανάπτυξη δικτύου'!AJ59,0)</f>
        <v>0</v>
      </c>
    </row>
    <row r="163" spans="2:10" outlineLevel="1" x14ac:dyDescent="0.35">
      <c r="B163" s="237" t="s">
        <v>93</v>
      </c>
      <c r="C163" s="64" t="s">
        <v>225</v>
      </c>
      <c r="D163" s="184">
        <f>IFERROR('Διανεμόμενες ποσότητες αερίου'!P31/'Ανάπτυξη δικτύου'!U60,0)</f>
        <v>0</v>
      </c>
      <c r="E163" s="184">
        <f>IFERROR('Διανεμόμενες ποσότητες αερίου'!V31/'Ανάπτυξη δικτύου'!X60,0)</f>
        <v>0</v>
      </c>
      <c r="F163" s="184">
        <f>IFERROR('Διανεμόμενες ποσότητες αερίου'!AB31/'Ανάπτυξη δικτύου'!AA60,0)</f>
        <v>0</v>
      </c>
      <c r="G163" s="184">
        <f>IFERROR('Διανεμόμενες ποσότητες αερίου'!AH31/'Ανάπτυξη δικτύου'!AD60,0)</f>
        <v>0</v>
      </c>
      <c r="H163" s="184">
        <f>IFERROR('Διανεμόμενες ποσότητες αερίου'!AN31/'Ανάπτυξη δικτύου'!AG60,0)</f>
        <v>0</v>
      </c>
      <c r="I163" s="192">
        <f t="shared" si="5"/>
        <v>0</v>
      </c>
      <c r="J163" s="289">
        <f>IFERROR('Διανεμόμενες ποσότητες αερίου'!AR31/'Ανάπτυξη δικτύου'!AJ60,0)</f>
        <v>0</v>
      </c>
    </row>
    <row r="164" spans="2:10" outlineLevel="1" x14ac:dyDescent="0.35">
      <c r="B164" s="237" t="s">
        <v>94</v>
      </c>
      <c r="C164" s="64" t="s">
        <v>225</v>
      </c>
      <c r="D164" s="184">
        <f>IFERROR('Διανεμόμενες ποσότητες αερίου'!P32/'Ανάπτυξη δικτύου'!U61,0)</f>
        <v>0</v>
      </c>
      <c r="E164" s="184">
        <f>IFERROR('Διανεμόμενες ποσότητες αερίου'!V32/'Ανάπτυξη δικτύου'!X61,0)</f>
        <v>0</v>
      </c>
      <c r="F164" s="184">
        <f>IFERROR('Διανεμόμενες ποσότητες αερίου'!AB32/'Ανάπτυξη δικτύου'!AA61,0)</f>
        <v>0</v>
      </c>
      <c r="G164" s="184">
        <f>IFERROR('Διανεμόμενες ποσότητες αερίου'!AH32/'Ανάπτυξη δικτύου'!AD61,0)</f>
        <v>0</v>
      </c>
      <c r="H164" s="184">
        <f>IFERROR('Διανεμόμενες ποσότητες αερίου'!AN32/'Ανάπτυξη δικτύου'!AG61,0)</f>
        <v>0</v>
      </c>
      <c r="I164" s="192">
        <f t="shared" si="5"/>
        <v>0</v>
      </c>
      <c r="J164" s="289">
        <f>IFERROR('Διανεμόμενες ποσότητες αερίου'!AR32/'Ανάπτυξη δικτύου'!AJ61,0)</f>
        <v>0</v>
      </c>
    </row>
    <row r="165" spans="2:10" outlineLevel="1" x14ac:dyDescent="0.35">
      <c r="B165" s="237" t="s">
        <v>95</v>
      </c>
      <c r="C165" s="64" t="s">
        <v>225</v>
      </c>
      <c r="D165" s="184">
        <f>IFERROR('Διανεμόμενες ποσότητες αερίου'!P33/'Ανάπτυξη δικτύου'!U62,0)</f>
        <v>0</v>
      </c>
      <c r="E165" s="184">
        <f>IFERROR('Διανεμόμενες ποσότητες αερίου'!V33/'Ανάπτυξη δικτύου'!X62,0)</f>
        <v>0</v>
      </c>
      <c r="F165" s="184">
        <f>IFERROR('Διανεμόμενες ποσότητες αερίου'!AB33/'Ανάπτυξη δικτύου'!AA62,0)</f>
        <v>0</v>
      </c>
      <c r="G165" s="184">
        <f>IFERROR('Διανεμόμενες ποσότητες αερίου'!AH33/'Ανάπτυξη δικτύου'!AD62,0)</f>
        <v>0.12660540540540541</v>
      </c>
      <c r="H165" s="184">
        <f>IFERROR('Διανεμόμενες ποσότητες αερίου'!AN33/'Ανάπτυξη δικτύου'!AG62,0)</f>
        <v>0</v>
      </c>
      <c r="I165" s="192">
        <f t="shared" si="5"/>
        <v>0</v>
      </c>
      <c r="J165" s="289">
        <f>IFERROR('Διανεμόμενες ποσότητες αερίου'!AR33/'Ανάπτυξη δικτύου'!AJ62,0)</f>
        <v>0.43544864864864868</v>
      </c>
    </row>
    <row r="166" spans="2:10" outlineLevel="1" x14ac:dyDescent="0.35">
      <c r="B166" s="237" t="s">
        <v>96</v>
      </c>
      <c r="C166" s="64" t="s">
        <v>225</v>
      </c>
      <c r="D166" s="184">
        <f>IFERROR('Διανεμόμενες ποσότητες αερίου'!P34/'Ανάπτυξη δικτύου'!U63,0)</f>
        <v>0</v>
      </c>
      <c r="E166" s="184">
        <f>IFERROR('Διανεμόμενες ποσότητες αερίου'!V34/'Ανάπτυξη δικτύου'!X63,0)</f>
        <v>0</v>
      </c>
      <c r="F166" s="184">
        <f>IFERROR('Διανεμόμενες ποσότητες αερίου'!AB34/'Ανάπτυξη δικτύου'!AA63,0)</f>
        <v>0</v>
      </c>
      <c r="G166" s="184">
        <f>IFERROR('Διανεμόμενες ποσότητες αερίου'!AH34/'Ανάπτυξη δικτύου'!AD63,0)</f>
        <v>0</v>
      </c>
      <c r="H166" s="184">
        <f>IFERROR('Διανεμόμενες ποσότητες αερίου'!AN34/'Ανάπτυξη δικτύου'!AG63,0)</f>
        <v>0</v>
      </c>
      <c r="I166" s="192">
        <f t="shared" si="5"/>
        <v>0</v>
      </c>
      <c r="J166" s="289">
        <f>IFERROR('Διανεμόμενες ποσότητες αερίου'!AR34/'Ανάπτυξη δικτύου'!AJ63,0)</f>
        <v>0</v>
      </c>
    </row>
    <row r="167" spans="2:10" outlineLevel="1" x14ac:dyDescent="0.35">
      <c r="B167" s="236" t="s">
        <v>97</v>
      </c>
      <c r="C167" s="64" t="s">
        <v>225</v>
      </c>
      <c r="D167" s="184">
        <f>IFERROR('Διανεμόμενες ποσότητες αερίου'!P35/'Ανάπτυξη δικτύου'!U64,0)</f>
        <v>0</v>
      </c>
      <c r="E167" s="184">
        <f>IFERROR('Διανεμόμενες ποσότητες αερίου'!V35/'Ανάπτυξη δικτύου'!X64,0)</f>
        <v>0</v>
      </c>
      <c r="F167" s="184">
        <f>IFERROR('Διανεμόμενες ποσότητες αερίου'!AB35/'Ανάπτυξη δικτύου'!AA64,0)</f>
        <v>0</v>
      </c>
      <c r="G167" s="184">
        <f>IFERROR('Διανεμόμενες ποσότητες αερίου'!AH35/'Ανάπτυξη δικτύου'!AD64,0)</f>
        <v>0</v>
      </c>
      <c r="H167" s="184">
        <f>IFERROR('Διανεμόμενες ποσότητες αερίου'!AN35/'Ανάπτυξη δικτύου'!AG64,0)</f>
        <v>0</v>
      </c>
      <c r="I167" s="192">
        <f t="shared" si="5"/>
        <v>0</v>
      </c>
      <c r="J167" s="289">
        <f>IFERROR('Διανεμόμενες ποσότητες αερίου'!AR35/'Ανάπτυξη δικτύου'!AJ64,0)</f>
        <v>0</v>
      </c>
    </row>
    <row r="168" spans="2:10" outlineLevel="1" x14ac:dyDescent="0.35">
      <c r="B168" s="237" t="s">
        <v>98</v>
      </c>
      <c r="C168" s="64" t="s">
        <v>225</v>
      </c>
      <c r="D168" s="184">
        <f>IFERROR('Διανεμόμενες ποσότητες αερίου'!P36/'Ανάπτυξη δικτύου'!U65,0)</f>
        <v>0.23716164289983777</v>
      </c>
      <c r="E168" s="184">
        <f>IFERROR('Διανεμόμενες ποσότητες αερίου'!V36/'Ανάπτυξη δικτύου'!X65,0)</f>
        <v>0</v>
      </c>
      <c r="F168" s="184">
        <f>IFERROR('Διανεμόμενες ποσότητες αερίου'!AB36/'Ανάπτυξη δικτύου'!AA65,0)</f>
        <v>19.221150000000002</v>
      </c>
      <c r="G168" s="184">
        <f>IFERROR('Διανεμόμενες ποσότητες αερίου'!AH36/'Ανάπτυξη δικτύου'!AD65,0)</f>
        <v>0</v>
      </c>
      <c r="H168" s="184">
        <f>IFERROR('Διανεμόμενες ποσότητες αερίου'!AN36/'Ανάπτυξη δικτύου'!AG65,0)</f>
        <v>0</v>
      </c>
      <c r="I168" s="192">
        <f t="shared" si="5"/>
        <v>-1</v>
      </c>
      <c r="J168" s="289">
        <f>IFERROR('Διανεμόμενες ποσότητες αερίου'!AR36/'Ανάπτυξη δικτύου'!AJ65,0)</f>
        <v>22.659168735281014</v>
      </c>
    </row>
    <row r="169" spans="2:10" outlineLevel="1" x14ac:dyDescent="0.35">
      <c r="B169" s="50" t="s">
        <v>138</v>
      </c>
      <c r="C169" s="47" t="s">
        <v>225</v>
      </c>
      <c r="D169" s="184">
        <f>IFERROR('Διανεμόμενες ποσότητες αερίου'!P37/'Ανάπτυξη δικτύου'!U66,0)</f>
        <v>0.23957903643767522</v>
      </c>
      <c r="E169" s="184">
        <f>IFERROR('Διανεμόμενες ποσότητες αερίου'!V37/'Ανάπτυξη δικτύου'!X66,0)</f>
        <v>5.4465272727272733</v>
      </c>
      <c r="F169" s="184">
        <f>IFERROR('Διανεμόμενες ποσότητες αερίου'!AB37/'Ανάπτυξη δικτύου'!AA66,0)</f>
        <v>12.694238095238095</v>
      </c>
      <c r="G169" s="184">
        <f>IFERROR('Διανεμόμενες ποσότητες αερίου'!AH37/'Ανάπτυξη δικτύου'!AD66,0)</f>
        <v>10.42760313315927</v>
      </c>
      <c r="H169" s="184">
        <f>IFERROR('Διανεμόμενες ποσότητες αερίου'!AN37/'Ανάπτυξη δικτύου'!AG66,0)</f>
        <v>46.203660000000006</v>
      </c>
      <c r="I169" s="192">
        <f>IFERROR((H169/D169)^(1/4)-1,0)</f>
        <v>2.7265494742172294</v>
      </c>
    </row>
  </sheetData>
  <mergeCells count="9">
    <mergeCell ref="B90:I90"/>
    <mergeCell ref="B144:I144"/>
    <mergeCell ref="B117:I117"/>
    <mergeCell ref="J2:L2"/>
    <mergeCell ref="C2:G2"/>
    <mergeCell ref="B9:I9"/>
    <mergeCell ref="B36:I36"/>
    <mergeCell ref="B63:I63"/>
    <mergeCell ref="B5:I5"/>
  </mergeCells>
  <hyperlinks>
    <hyperlink ref="J2" location="'Αρχική σελίδα'!A1" display="Πίσω στην αρχική σελίδα" xr:uid="{CF09721D-2E10-4A0B-8AF6-A0E4C2B557B7}"/>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topLeftCell="A3" workbookViewId="0">
      <selection activeCell="K45" sqref="K45"/>
    </sheetView>
  </sheetViews>
  <sheetFormatPr defaultColWidth="8.81640625" defaultRowHeight="14.5" x14ac:dyDescent="0.35"/>
  <cols>
    <col min="1" max="1" width="2.81640625" customWidth="1"/>
    <col min="2" max="2" width="23.7265625" customWidth="1"/>
  </cols>
  <sheetData>
    <row r="3" spans="2:17" ht="28.5" x14ac:dyDescent="0.65">
      <c r="B3" s="98" t="s">
        <v>240</v>
      </c>
      <c r="C3" s="99"/>
      <c r="D3" s="99"/>
      <c r="E3" s="99"/>
      <c r="F3" s="99"/>
      <c r="G3" s="99"/>
      <c r="H3" s="99"/>
      <c r="I3" s="99"/>
      <c r="J3" s="99"/>
      <c r="K3" s="99"/>
      <c r="L3" s="99"/>
      <c r="M3" s="99"/>
      <c r="N3" s="99"/>
      <c r="O3" s="99"/>
      <c r="P3" s="99"/>
      <c r="Q3" s="99"/>
    </row>
    <row r="5" spans="2:17" ht="21" x14ac:dyDescent="0.5">
      <c r="B5" s="96" t="s">
        <v>5</v>
      </c>
      <c r="C5" s="99"/>
      <c r="D5" s="99"/>
      <c r="E5" s="99"/>
      <c r="F5" s="99"/>
      <c r="G5" s="99"/>
      <c r="H5" s="99"/>
      <c r="I5" s="99"/>
      <c r="J5" s="99"/>
    </row>
    <row r="6" spans="2:17" ht="21" x14ac:dyDescent="0.5">
      <c r="B6" s="97"/>
    </row>
    <row r="7" spans="2:17" x14ac:dyDescent="0.35">
      <c r="B7" s="199" t="s">
        <v>21</v>
      </c>
    </row>
    <row r="8" spans="2:17" x14ac:dyDescent="0.35">
      <c r="B8" s="199" t="s">
        <v>22</v>
      </c>
    </row>
  </sheetData>
  <hyperlinks>
    <hyperlink ref="B7" location="'Αποτελέσματα ανάλυσης'!A1" display="Αποτελέσματα ανάλυσης" xr:uid="{DE47F44C-60B0-41D8-B5E4-B084E5FB4D91}"/>
    <hyperlink ref="B8" location="'Ανάλυση ανά δήμο'!A1" display="Ανάλυση ανά δήμο" xr:uid="{6E6E1B8A-408D-46DD-BD37-6730B50DDF7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18"/>
  <sheetViews>
    <sheetView showGridLines="0" topLeftCell="A8" workbookViewId="0">
      <selection activeCell="G15" sqref="G15"/>
    </sheetView>
  </sheetViews>
  <sheetFormatPr defaultColWidth="8.81640625" defaultRowHeight="14.5" x14ac:dyDescent="0.35"/>
  <cols>
    <col min="1" max="1" width="2.81640625" customWidth="1"/>
    <col min="2" max="2" width="27.7265625" customWidth="1"/>
    <col min="3" max="5" width="18.453125" customWidth="1"/>
  </cols>
  <sheetData>
    <row r="2" spans="2:12" ht="18.5" x14ac:dyDescent="0.45">
      <c r="B2" s="1" t="s">
        <v>0</v>
      </c>
      <c r="C2" s="297" t="str">
        <f>'Αρχική σελίδα'!C3</f>
        <v>Δυτικής Μακεδονίας</v>
      </c>
      <c r="D2" s="297"/>
      <c r="E2" s="297"/>
      <c r="F2" s="297"/>
      <c r="G2" s="297"/>
      <c r="H2" s="297"/>
      <c r="J2" s="298" t="s">
        <v>59</v>
      </c>
      <c r="K2" s="298"/>
      <c r="L2" s="298"/>
    </row>
    <row r="3" spans="2:12" ht="18.5" x14ac:dyDescent="0.45">
      <c r="B3" s="2" t="s">
        <v>2</v>
      </c>
      <c r="C3" s="100">
        <f>'Αρχική σελίδα'!C4</f>
        <v>2024</v>
      </c>
      <c r="D3" s="46" t="s">
        <v>3</v>
      </c>
      <c r="E3" s="46">
        <f>C3+4</f>
        <v>2028</v>
      </c>
    </row>
    <row r="5" spans="2:12" ht="46.4" customHeight="1" x14ac:dyDescent="0.35">
      <c r="B5" s="299" t="s">
        <v>241</v>
      </c>
      <c r="C5" s="299"/>
      <c r="D5" s="299"/>
      <c r="E5" s="299"/>
      <c r="F5" s="299"/>
      <c r="G5" s="299"/>
      <c r="H5" s="299"/>
      <c r="I5" s="299"/>
    </row>
    <row r="6" spans="2:12" x14ac:dyDescent="0.35">
      <c r="B6" s="225"/>
      <c r="C6" s="225"/>
      <c r="D6" s="225"/>
      <c r="E6" s="225"/>
      <c r="F6" s="225"/>
      <c r="G6" s="225"/>
      <c r="H6" s="225"/>
    </row>
    <row r="7" spans="2:12" ht="18.5" x14ac:dyDescent="0.45">
      <c r="B7" s="101" t="s">
        <v>242</v>
      </c>
      <c r="C7" s="102"/>
      <c r="D7" s="102"/>
      <c r="E7" s="102"/>
      <c r="F7" s="102"/>
      <c r="G7" s="102"/>
      <c r="H7" s="102"/>
      <c r="I7" s="102"/>
    </row>
    <row r="9" spans="2:12" ht="15.5" x14ac:dyDescent="0.35">
      <c r="B9" s="296" t="s">
        <v>243</v>
      </c>
      <c r="C9" s="296"/>
      <c r="D9" s="296"/>
      <c r="E9" s="296"/>
    </row>
    <row r="10" spans="2:12" ht="6.65" customHeight="1" x14ac:dyDescent="0.35">
      <c r="B10" s="120"/>
      <c r="C10" s="120"/>
      <c r="D10" s="120"/>
      <c r="E10" s="120"/>
    </row>
    <row r="11" spans="2:12" ht="57" customHeight="1" x14ac:dyDescent="0.35">
      <c r="B11" s="58"/>
      <c r="C11" s="78" t="s">
        <v>244</v>
      </c>
      <c r="D11" s="28" t="s">
        <v>245</v>
      </c>
      <c r="E11" s="28" t="s">
        <v>246</v>
      </c>
    </row>
    <row r="12" spans="2:12" x14ac:dyDescent="0.35">
      <c r="B12" s="236" t="str">
        <f>Επενδύσεις!B12</f>
        <v>ΔΗΜΟΣ ΚΑΣΤΟΡΙΑΣ</v>
      </c>
      <c r="C12" s="240">
        <f>'Ανάλυση ανά δήμο'!D36</f>
        <v>1326713.2325553922</v>
      </c>
      <c r="D12" s="252">
        <f>'Ανάλυση ανά δήμο'!D38</f>
        <v>0.1001455360509067</v>
      </c>
      <c r="E12" s="241">
        <f>'Ανάλυση ανά δήμο'!T16</f>
        <v>2040</v>
      </c>
    </row>
    <row r="13" spans="2:12" x14ac:dyDescent="0.35">
      <c r="B13" s="236" t="str">
        <f>Επενδύσεις!B16</f>
        <v>ΔΗΜΟΣ ΟΡΕΣΤΙΔΟΣ</v>
      </c>
      <c r="C13" s="240">
        <f>'Ανάλυση ανά δήμο'!D71</f>
        <v>861901.95083213097</v>
      </c>
      <c r="D13" s="252">
        <f>'Ανάλυση ανά δήμο'!D73</f>
        <v>0.11962086826203167</v>
      </c>
      <c r="E13" s="241">
        <f>'Ανάλυση ανά δήμο'!S51</f>
        <v>2039</v>
      </c>
    </row>
    <row r="14" spans="2:12" x14ac:dyDescent="0.35">
      <c r="B14" s="236" t="str">
        <f>Επενδύσεις!B18</f>
        <v>ΔΗΜΟΣ ΦΛΩΡΙΝΑΣ</v>
      </c>
      <c r="C14" s="240">
        <f>'Ανάλυση ανά δήμο'!D105</f>
        <v>-1116903.7679071657</v>
      </c>
      <c r="D14" s="252">
        <f>'Ανάλυση ανά δήμο'!D107</f>
        <v>5.7509533816732183E-2</v>
      </c>
      <c r="E14" s="241">
        <f>'Ανάλυση ανά δήμο'!Q85</f>
        <v>2037</v>
      </c>
    </row>
    <row r="15" spans="2:12" x14ac:dyDescent="0.35">
      <c r="B15" s="236" t="str">
        <f>Επενδύσεις!B25</f>
        <v>ΔΗΜΟΣ ΕΟΡΔΑΙΑΣ</v>
      </c>
      <c r="C15" s="240">
        <f>'Ανάλυση ανά δήμο'!D171</f>
        <v>-7701445.5207803249</v>
      </c>
      <c r="D15" s="252">
        <f>'Ανάλυση ανά δήμο'!D173</f>
        <v>-7.9375831745079672E-2</v>
      </c>
      <c r="E15" s="241" t="s">
        <v>247</v>
      </c>
    </row>
    <row r="16" spans="2:12" x14ac:dyDescent="0.35">
      <c r="B16" s="236" t="str">
        <f>Επενδύσεις!B27</f>
        <v>ΔΗΜΟΣ ΚΟΖΑΝΗΣ</v>
      </c>
      <c r="C16" s="240">
        <f>'Ανάλυση ανά δήμο'!D204</f>
        <v>-8438760.6264675725</v>
      </c>
      <c r="D16" s="252">
        <f>'Ανάλυση ανά δήμο'!D206</f>
        <v>-7.3027876488683474E-2</v>
      </c>
      <c r="E16" s="252" t="s">
        <v>247</v>
      </c>
    </row>
    <row r="17" spans="2:5" x14ac:dyDescent="0.35">
      <c r="B17" s="236" t="str">
        <f>Επενδύσεις!B32</f>
        <v>ΔΗΜΟΣ ΓΡΕΒΕΝΩΝ</v>
      </c>
      <c r="C17" s="240">
        <f>'Ανάλυση ανά δήμο'!D238</f>
        <v>4602034.7445300305</v>
      </c>
      <c r="D17" s="252">
        <f>'Ανάλυση ανά δήμο'!D240</f>
        <v>0.23371614634844229</v>
      </c>
      <c r="E17" s="241">
        <f>'Ανάλυση ανά δήμο'!N218</f>
        <v>2034</v>
      </c>
    </row>
    <row r="18" spans="2:5" x14ac:dyDescent="0.35">
      <c r="B18" s="236"/>
      <c r="C18" s="240"/>
      <c r="D18" s="246"/>
      <c r="E18" s="241"/>
    </row>
  </sheetData>
  <mergeCells count="4">
    <mergeCell ref="B9:E9"/>
    <mergeCell ref="C2:H2"/>
    <mergeCell ref="J2:L2"/>
    <mergeCell ref="B5:I5"/>
  </mergeCells>
  <hyperlinks>
    <hyperlink ref="J2" location="'Αρχική σελίδα'!A1" display="Πίσω στην αρχική σελίδα" xr:uid="{60111898-36B6-4F93-A857-57D482C14DA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sheetPr>
  <dimension ref="B2:AB250"/>
  <sheetViews>
    <sheetView showGridLines="0" topLeftCell="A196" zoomScale="85" zoomScaleNormal="85" workbookViewId="0">
      <selection activeCell="N218" sqref="N218"/>
    </sheetView>
  </sheetViews>
  <sheetFormatPr defaultColWidth="8.81640625" defaultRowHeight="14.5" outlineLevelRow="1" x14ac:dyDescent="0.35"/>
  <cols>
    <col min="1" max="1" width="2.81640625" customWidth="1"/>
    <col min="2" max="2" width="48.453125" customWidth="1"/>
    <col min="3" max="3" width="9.7265625" customWidth="1"/>
    <col min="4" max="4" width="14.7265625" customWidth="1"/>
    <col min="5" max="5" width="15.1796875" customWidth="1"/>
    <col min="6" max="6" width="18" customWidth="1"/>
    <col min="7" max="7" width="15.453125" customWidth="1"/>
    <col min="8" max="8" width="14.81640625" customWidth="1"/>
    <col min="9" max="9" width="11.26953125" customWidth="1"/>
    <col min="10" max="10" width="12" customWidth="1"/>
    <col min="11" max="12" width="11.453125" customWidth="1"/>
    <col min="13" max="13" width="12" customWidth="1"/>
    <col min="14" max="14" width="11.1796875" customWidth="1"/>
    <col min="15" max="15" width="10.7265625" customWidth="1"/>
    <col min="16" max="16" width="11.453125" customWidth="1"/>
    <col min="17" max="19" width="12" bestFit="1" customWidth="1"/>
    <col min="20" max="23" width="9.7265625" customWidth="1"/>
    <col min="24" max="25" width="12.26953125" bestFit="1" customWidth="1"/>
    <col min="26" max="28" width="9.7265625" customWidth="1"/>
  </cols>
  <sheetData>
    <row r="2" spans="2:28" ht="18.5" x14ac:dyDescent="0.45">
      <c r="B2" s="1" t="s">
        <v>0</v>
      </c>
      <c r="C2" s="297" t="str">
        <f>'Αρχική σελίδα'!C3</f>
        <v>Δυτικής Μακεδονίας</v>
      </c>
      <c r="D2" s="297"/>
      <c r="E2" s="297"/>
      <c r="F2" s="297"/>
      <c r="G2" s="297"/>
      <c r="H2" s="297"/>
      <c r="J2" s="298" t="s">
        <v>59</v>
      </c>
      <c r="K2" s="298"/>
      <c r="L2" s="298"/>
    </row>
    <row r="3" spans="2:28" ht="18.5" x14ac:dyDescent="0.45">
      <c r="B3" s="2" t="s">
        <v>2</v>
      </c>
      <c r="C3" s="100">
        <f>'Αρχική σελίδα'!C4</f>
        <v>2024</v>
      </c>
      <c r="D3" s="46" t="s">
        <v>3</v>
      </c>
      <c r="E3" s="46">
        <f>C3+4</f>
        <v>2028</v>
      </c>
    </row>
    <row r="5" spans="2:28" ht="44.5" customHeight="1" x14ac:dyDescent="0.35">
      <c r="B5" s="299" t="s">
        <v>248</v>
      </c>
      <c r="C5" s="299"/>
      <c r="D5" s="299"/>
      <c r="E5" s="299"/>
      <c r="F5" s="299"/>
      <c r="G5" s="299"/>
      <c r="H5" s="299"/>
      <c r="I5" s="299"/>
    </row>
    <row r="6" spans="2:28" x14ac:dyDescent="0.35">
      <c r="B6" s="225"/>
      <c r="C6" s="225"/>
      <c r="D6" s="225"/>
      <c r="E6" s="225"/>
      <c r="F6" s="225"/>
      <c r="G6" s="225"/>
      <c r="H6" s="225"/>
    </row>
    <row r="7" spans="2:28" ht="18.5" x14ac:dyDescent="0.45">
      <c r="B7" s="101" t="s">
        <v>249</v>
      </c>
      <c r="C7" s="102"/>
      <c r="D7" s="102"/>
      <c r="E7" s="102"/>
      <c r="F7" s="102"/>
      <c r="G7" s="102"/>
      <c r="H7" s="102"/>
      <c r="I7" s="102"/>
    </row>
    <row r="10" spans="2:28" x14ac:dyDescent="0.35">
      <c r="B10" s="3" t="s">
        <v>250</v>
      </c>
      <c r="C10" s="3" t="s">
        <v>221</v>
      </c>
      <c r="D10" s="245">
        <v>8.3799999999999999E-2</v>
      </c>
      <c r="E10" s="245">
        <v>8.3799999999999999E-2</v>
      </c>
      <c r="F10" s="245">
        <v>8.3799999999999999E-2</v>
      </c>
      <c r="G10" s="245">
        <v>8.3799999999999999E-2</v>
      </c>
      <c r="H10" s="245">
        <v>8.3799999999999999E-2</v>
      </c>
      <c r="I10" s="17" t="s">
        <v>251</v>
      </c>
    </row>
    <row r="11" spans="2:28" x14ac:dyDescent="0.35">
      <c r="B11" s="3" t="s">
        <v>252</v>
      </c>
      <c r="C11" s="198" t="s">
        <v>233</v>
      </c>
      <c r="D11" s="132">
        <f>18.1165*1.035</f>
        <v>18.750577499999999</v>
      </c>
      <c r="E11" s="17"/>
    </row>
    <row r="13" spans="2:28" ht="16.5" customHeight="1" x14ac:dyDescent="0.35">
      <c r="B13" s="375" t="s">
        <v>253</v>
      </c>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7"/>
    </row>
    <row r="14" spans="2:28" ht="6" customHeight="1" x14ac:dyDescent="0.35">
      <c r="B14" s="105"/>
      <c r="C14" s="105"/>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row>
    <row r="15" spans="2:28" outlineLevel="1" x14ac:dyDescent="0.35">
      <c r="B15" s="107" t="s">
        <v>254</v>
      </c>
      <c r="C15" s="99"/>
    </row>
    <row r="16" spans="2:28" outlineLevel="1" x14ac:dyDescent="0.35">
      <c r="B16" s="3"/>
      <c r="C16" s="27" t="s">
        <v>105</v>
      </c>
      <c r="D16" s="27">
        <f>$C$3</f>
        <v>2024</v>
      </c>
      <c r="E16" s="27">
        <f>$C$3+1</f>
        <v>2025</v>
      </c>
      <c r="F16" s="27">
        <f>$C$3+2</f>
        <v>2026</v>
      </c>
      <c r="G16" s="27">
        <f>$C$3+3</f>
        <v>2027</v>
      </c>
      <c r="H16" s="27">
        <f>$C$3+4</f>
        <v>2028</v>
      </c>
      <c r="I16" s="27">
        <f>H16+1</f>
        <v>2029</v>
      </c>
      <c r="J16" s="27">
        <f t="shared" ref="J16:AB16" si="0">I16+1</f>
        <v>2030</v>
      </c>
      <c r="K16" s="27">
        <f t="shared" si="0"/>
        <v>2031</v>
      </c>
      <c r="L16" s="27">
        <f t="shared" si="0"/>
        <v>2032</v>
      </c>
      <c r="M16" s="27">
        <f t="shared" si="0"/>
        <v>2033</v>
      </c>
      <c r="N16" s="27">
        <f t="shared" si="0"/>
        <v>2034</v>
      </c>
      <c r="O16" s="27">
        <f t="shared" si="0"/>
        <v>2035</v>
      </c>
      <c r="P16" s="27">
        <f t="shared" si="0"/>
        <v>2036</v>
      </c>
      <c r="Q16" s="27">
        <f t="shared" si="0"/>
        <v>2037</v>
      </c>
      <c r="R16" s="27">
        <f t="shared" si="0"/>
        <v>2038</v>
      </c>
      <c r="S16" s="27">
        <f t="shared" si="0"/>
        <v>2039</v>
      </c>
      <c r="T16" s="27">
        <f t="shared" si="0"/>
        <v>2040</v>
      </c>
      <c r="U16" s="27">
        <f t="shared" si="0"/>
        <v>2041</v>
      </c>
      <c r="V16" s="27">
        <f t="shared" si="0"/>
        <v>2042</v>
      </c>
      <c r="W16" s="27">
        <f t="shared" si="0"/>
        <v>2043</v>
      </c>
      <c r="X16" s="27">
        <f t="shared" si="0"/>
        <v>2044</v>
      </c>
      <c r="Y16" s="27">
        <f t="shared" si="0"/>
        <v>2045</v>
      </c>
      <c r="Z16" s="27">
        <f t="shared" si="0"/>
        <v>2046</v>
      </c>
      <c r="AA16" s="27">
        <f t="shared" si="0"/>
        <v>2047</v>
      </c>
      <c r="AB16" s="27">
        <f t="shared" si="0"/>
        <v>2048</v>
      </c>
    </row>
    <row r="17" spans="2:28" outlineLevel="1" x14ac:dyDescent="0.35">
      <c r="B17" s="3" t="s">
        <v>255</v>
      </c>
      <c r="C17" s="38"/>
      <c r="D17" s="21">
        <v>1</v>
      </c>
      <c r="E17" s="21">
        <v>2</v>
      </c>
      <c r="F17" s="21">
        <v>3</v>
      </c>
      <c r="G17" s="21">
        <v>4</v>
      </c>
      <c r="H17" s="21">
        <v>5</v>
      </c>
      <c r="I17" s="21">
        <v>6</v>
      </c>
      <c r="J17" s="21">
        <v>7</v>
      </c>
      <c r="K17" s="21">
        <v>8</v>
      </c>
      <c r="L17" s="21">
        <v>9</v>
      </c>
      <c r="M17" s="21">
        <v>10</v>
      </c>
      <c r="N17" s="21">
        <v>11</v>
      </c>
      <c r="O17" s="21">
        <v>12</v>
      </c>
      <c r="P17" s="21">
        <v>13</v>
      </c>
      <c r="Q17" s="21">
        <v>14</v>
      </c>
      <c r="R17" s="21">
        <v>15</v>
      </c>
      <c r="S17" s="21">
        <v>16</v>
      </c>
      <c r="T17" s="21">
        <v>17</v>
      </c>
      <c r="U17" s="21">
        <v>18</v>
      </c>
      <c r="V17" s="21">
        <v>19</v>
      </c>
      <c r="W17" s="21">
        <v>20</v>
      </c>
      <c r="X17" s="21">
        <v>21</v>
      </c>
      <c r="Y17" s="21">
        <v>22</v>
      </c>
      <c r="Z17" s="21">
        <v>23</v>
      </c>
      <c r="AA17" s="21">
        <v>24</v>
      </c>
      <c r="AB17" s="21">
        <v>25</v>
      </c>
    </row>
    <row r="18" spans="2:28" outlineLevel="1" x14ac:dyDescent="0.35">
      <c r="B18" s="372" t="s">
        <v>256</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4"/>
    </row>
    <row r="19" spans="2:28" outlineLevel="1" x14ac:dyDescent="0.35">
      <c r="B19" s="3" t="s">
        <v>257</v>
      </c>
      <c r="C19" s="108" t="s">
        <v>205</v>
      </c>
      <c r="D19" s="35">
        <f>Επενδύσεις!D13</f>
        <v>5270155.8249178277</v>
      </c>
      <c r="E19" s="35">
        <f>Επενδύσεις!E13</f>
        <v>2950592.8195035402</v>
      </c>
      <c r="F19" s="35">
        <f>Επενδύσεις!F13</f>
        <v>2157074.7114589293</v>
      </c>
      <c r="G19" s="35">
        <f>Επενδύσεις!G13</f>
        <v>1303507.0779909519</v>
      </c>
      <c r="H19" s="35">
        <f>Επενδύσεις!H13</f>
        <v>1471778.1269184921</v>
      </c>
      <c r="I19" s="109"/>
      <c r="J19" s="109"/>
      <c r="K19" s="109"/>
      <c r="L19" s="109"/>
      <c r="M19" s="109"/>
      <c r="N19" s="109"/>
      <c r="O19" s="109"/>
      <c r="P19" s="109"/>
      <c r="Q19" s="109"/>
      <c r="R19" s="109"/>
      <c r="S19" s="109"/>
      <c r="T19" s="109"/>
      <c r="U19" s="109"/>
      <c r="V19" s="109"/>
      <c r="W19" s="109"/>
      <c r="X19" s="109"/>
      <c r="Y19" s="109"/>
      <c r="Z19" s="109"/>
      <c r="AA19" s="109"/>
      <c r="AB19" s="109"/>
    </row>
    <row r="20" spans="2:28" outlineLevel="1" x14ac:dyDescent="0.35">
      <c r="B20" s="3" t="s">
        <v>258</v>
      </c>
      <c r="C20" s="108" t="s">
        <v>205</v>
      </c>
      <c r="D20" s="35"/>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row>
    <row r="21" spans="2:28" outlineLevel="1" x14ac:dyDescent="0.35">
      <c r="B21" s="3" t="s">
        <v>259</v>
      </c>
      <c r="C21" s="108" t="s">
        <v>205</v>
      </c>
      <c r="D21" s="109"/>
      <c r="E21" s="109"/>
      <c r="F21" s="109"/>
      <c r="G21" s="109"/>
      <c r="H21" s="109"/>
      <c r="I21" s="35">
        <v>165733.32999999999</v>
      </c>
      <c r="J21" s="35">
        <v>151994.04</v>
      </c>
      <c r="K21" s="35">
        <v>87301.78</v>
      </c>
      <c r="L21" s="35">
        <v>82261.119999999995</v>
      </c>
      <c r="M21" s="35">
        <v>73702.880000000005</v>
      </c>
      <c r="N21" s="35">
        <v>68229.929999999993</v>
      </c>
      <c r="O21" s="35">
        <v>63966.25</v>
      </c>
      <c r="P21" s="35">
        <v>56768.86</v>
      </c>
      <c r="Q21" s="35">
        <v>57336.55</v>
      </c>
      <c r="R21" s="35">
        <v>57909.91</v>
      </c>
      <c r="S21" s="35">
        <v>58489.01</v>
      </c>
      <c r="T21" s="35">
        <v>44232.72</v>
      </c>
      <c r="U21" s="35">
        <v>44675.05</v>
      </c>
      <c r="V21" s="35">
        <v>45121.8</v>
      </c>
      <c r="W21" s="35">
        <v>43818.75</v>
      </c>
      <c r="X21" s="35"/>
      <c r="Y21" s="35"/>
      <c r="Z21" s="35"/>
      <c r="AA21" s="35"/>
      <c r="AB21" s="35"/>
    </row>
    <row r="22" spans="2:28" outlineLevel="1" x14ac:dyDescent="0.35">
      <c r="B22" s="3" t="s">
        <v>260</v>
      </c>
      <c r="C22" s="110" t="s">
        <v>205</v>
      </c>
      <c r="D22" s="35">
        <v>2590</v>
      </c>
      <c r="E22" s="35">
        <v>12177</v>
      </c>
      <c r="F22" s="35">
        <v>21240</v>
      </c>
      <c r="G22" s="35">
        <v>30471</v>
      </c>
      <c r="H22" s="35">
        <v>38342</v>
      </c>
      <c r="I22" s="35">
        <v>42663</v>
      </c>
      <c r="J22" s="35">
        <v>45125</v>
      </c>
      <c r="K22" s="35">
        <v>48736</v>
      </c>
      <c r="L22" s="35">
        <v>52177</v>
      </c>
      <c r="M22" s="35">
        <v>55379</v>
      </c>
      <c r="N22" s="35">
        <v>58388</v>
      </c>
      <c r="O22" s="35">
        <v>61290</v>
      </c>
      <c r="P22" s="35">
        <v>63955</v>
      </c>
      <c r="Q22" s="35">
        <v>64589</v>
      </c>
      <c r="R22" s="35">
        <v>69407</v>
      </c>
      <c r="S22" s="35">
        <v>72220</v>
      </c>
      <c r="T22" s="35">
        <v>73817</v>
      </c>
      <c r="U22" s="35">
        <v>76921</v>
      </c>
      <c r="V22" s="35">
        <v>79348</v>
      </c>
      <c r="W22" s="35">
        <v>81759</v>
      </c>
      <c r="X22" s="35"/>
      <c r="Y22" s="35"/>
      <c r="Z22" s="35"/>
      <c r="AA22" s="35"/>
      <c r="AB22" s="35"/>
    </row>
    <row r="23" spans="2:28" outlineLevel="1" x14ac:dyDescent="0.35">
      <c r="B23" s="111" t="s">
        <v>261</v>
      </c>
      <c r="C23" s="110" t="s">
        <v>205</v>
      </c>
      <c r="D23" s="195">
        <f>D19+D22+D20</f>
        <v>5272745.8249178277</v>
      </c>
      <c r="E23" s="195">
        <f>E19+E22</f>
        <v>2962769.8195035402</v>
      </c>
      <c r="F23" s="195">
        <f>F19+F22</f>
        <v>2178314.7114589293</v>
      </c>
      <c r="G23" s="195">
        <f>G19+G22</f>
        <v>1333978.0779909519</v>
      </c>
      <c r="H23" s="195">
        <f>H19+H22</f>
        <v>1510120.1269184921</v>
      </c>
      <c r="I23" s="195">
        <f>I21+I22</f>
        <v>208396.33</v>
      </c>
      <c r="J23" s="195">
        <f t="shared" ref="J23:AB23" si="1">J21+J22</f>
        <v>197119.04</v>
      </c>
      <c r="K23" s="195">
        <f t="shared" si="1"/>
        <v>136037.78</v>
      </c>
      <c r="L23" s="195">
        <f t="shared" si="1"/>
        <v>134438.12</v>
      </c>
      <c r="M23" s="195">
        <f t="shared" si="1"/>
        <v>129081.88</v>
      </c>
      <c r="N23" s="195">
        <f t="shared" si="1"/>
        <v>126617.93</v>
      </c>
      <c r="O23" s="195">
        <f t="shared" si="1"/>
        <v>125256.25</v>
      </c>
      <c r="P23" s="195">
        <f t="shared" si="1"/>
        <v>120723.86</v>
      </c>
      <c r="Q23" s="195">
        <f t="shared" si="1"/>
        <v>121925.55</v>
      </c>
      <c r="R23" s="195">
        <f t="shared" si="1"/>
        <v>127316.91</v>
      </c>
      <c r="S23" s="195">
        <f t="shared" si="1"/>
        <v>130709.01000000001</v>
      </c>
      <c r="T23" s="195">
        <f t="shared" si="1"/>
        <v>118049.72</v>
      </c>
      <c r="U23" s="195">
        <f t="shared" si="1"/>
        <v>121596.05</v>
      </c>
      <c r="V23" s="195">
        <f t="shared" si="1"/>
        <v>124469.8</v>
      </c>
      <c r="W23" s="195">
        <f t="shared" si="1"/>
        <v>125577.75</v>
      </c>
      <c r="X23" s="195">
        <f t="shared" si="1"/>
        <v>0</v>
      </c>
      <c r="Y23" s="195">
        <f t="shared" si="1"/>
        <v>0</v>
      </c>
      <c r="Z23" s="195">
        <f t="shared" si="1"/>
        <v>0</v>
      </c>
      <c r="AA23" s="195">
        <f t="shared" si="1"/>
        <v>0</v>
      </c>
      <c r="AB23" s="195">
        <f t="shared" si="1"/>
        <v>0</v>
      </c>
    </row>
    <row r="24" spans="2:28" outlineLevel="1" x14ac:dyDescent="0.35">
      <c r="B24" s="17" t="s">
        <v>262</v>
      </c>
    </row>
    <row r="25" spans="2:28" outlineLevel="1" x14ac:dyDescent="0.35">
      <c r="B25" s="17" t="s">
        <v>263</v>
      </c>
    </row>
    <row r="26" spans="2:28" outlineLevel="1" x14ac:dyDescent="0.35">
      <c r="B26" s="372" t="s">
        <v>264</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4"/>
    </row>
    <row r="27" spans="2:28" outlineLevel="1" x14ac:dyDescent="0.35">
      <c r="B27" s="112" t="s">
        <v>265</v>
      </c>
      <c r="C27" s="108" t="s">
        <v>114</v>
      </c>
      <c r="D27" s="35">
        <v>4044</v>
      </c>
      <c r="E27" s="35">
        <v>26081.648219999999</v>
      </c>
      <c r="F27" s="35">
        <v>50328.773220000003</v>
      </c>
      <c r="G27" s="35">
        <v>65663.988809999995</v>
      </c>
      <c r="H27" s="35">
        <v>78217.135150000002</v>
      </c>
      <c r="I27" s="35">
        <v>80794.788149999993</v>
      </c>
      <c r="J27" s="35">
        <v>85245.509980000003</v>
      </c>
      <c r="K27" s="35">
        <v>86562.239019999994</v>
      </c>
      <c r="L27" s="35">
        <v>97213.612009999997</v>
      </c>
      <c r="M27" s="35">
        <v>98303.33223</v>
      </c>
      <c r="N27" s="35">
        <v>99302.14503</v>
      </c>
      <c r="O27" s="35">
        <v>100956.2525</v>
      </c>
      <c r="P27" s="35">
        <v>101770.9129</v>
      </c>
      <c r="Q27" s="35">
        <v>102585.5732</v>
      </c>
      <c r="R27" s="35">
        <v>103400.2335</v>
      </c>
      <c r="S27" s="35">
        <v>104214.8939</v>
      </c>
      <c r="T27" s="35">
        <v>104830.9865</v>
      </c>
      <c r="U27" s="35">
        <v>105447.079</v>
      </c>
      <c r="V27" s="35">
        <v>106063.1716</v>
      </c>
      <c r="W27" s="35">
        <v>106661.47229999999</v>
      </c>
      <c r="X27" s="35"/>
      <c r="Y27" s="35"/>
      <c r="Z27" s="35"/>
      <c r="AA27" s="35"/>
      <c r="AB27" s="35"/>
    </row>
    <row r="28" spans="2:28" outlineLevel="1" x14ac:dyDescent="0.35">
      <c r="B28" s="112" t="s">
        <v>266</v>
      </c>
      <c r="C28" s="110" t="s">
        <v>205</v>
      </c>
      <c r="D28" s="153">
        <f t="shared" ref="D28:AB28" si="2">D27*$D$11</f>
        <v>75827.33541</v>
      </c>
      <c r="E28" s="153">
        <f t="shared" si="2"/>
        <v>489045.966276847</v>
      </c>
      <c r="F28" s="153">
        <f t="shared" si="2"/>
        <v>943693.56274153455</v>
      </c>
      <c r="G28" s="153">
        <f t="shared" si="2"/>
        <v>1231237.7111410375</v>
      </c>
      <c r="H28" s="153">
        <f t="shared" si="2"/>
        <v>1466616.454458049</v>
      </c>
      <c r="I28" s="153">
        <f t="shared" si="2"/>
        <v>1514948.9368026564</v>
      </c>
      <c r="J28" s="153">
        <f t="shared" si="2"/>
        <v>1598402.5414070133</v>
      </c>
      <c r="K28" s="153">
        <f t="shared" si="2"/>
        <v>1623091.9713180338</v>
      </c>
      <c r="L28" s="153">
        <f t="shared" si="2"/>
        <v>1822811.3660484357</v>
      </c>
      <c r="M28" s="153">
        <f t="shared" si="2"/>
        <v>1843244.2494868627</v>
      </c>
      <c r="N28" s="153">
        <f t="shared" si="2"/>
        <v>1861972.5663012548</v>
      </c>
      <c r="O28" s="153">
        <f t="shared" si="2"/>
        <v>1892988.0366108187</v>
      </c>
      <c r="P28" s="153">
        <f t="shared" si="2"/>
        <v>1908263.3895771995</v>
      </c>
      <c r="Q28" s="153">
        <f t="shared" si="2"/>
        <v>1923538.7406685229</v>
      </c>
      <c r="R28" s="153">
        <f t="shared" si="2"/>
        <v>1938814.0917598461</v>
      </c>
      <c r="S28" s="153">
        <f t="shared" si="2"/>
        <v>1954089.4447262271</v>
      </c>
      <c r="T28" s="153">
        <f t="shared" si="2"/>
        <v>1965641.5367697035</v>
      </c>
      <c r="U28" s="153">
        <f t="shared" si="2"/>
        <v>1977193.6269381223</v>
      </c>
      <c r="V28" s="153">
        <f t="shared" si="2"/>
        <v>1988745.718981599</v>
      </c>
      <c r="W28" s="153">
        <f t="shared" si="2"/>
        <v>1999964.202625253</v>
      </c>
      <c r="X28" s="153">
        <f t="shared" si="2"/>
        <v>0</v>
      </c>
      <c r="Y28" s="153">
        <f t="shared" si="2"/>
        <v>0</v>
      </c>
      <c r="Z28" s="153">
        <f t="shared" si="2"/>
        <v>0</v>
      </c>
      <c r="AA28" s="153">
        <f t="shared" si="2"/>
        <v>0</v>
      </c>
      <c r="AB28" s="153">
        <f t="shared" si="2"/>
        <v>0</v>
      </c>
    </row>
    <row r="29" spans="2:28" outlineLevel="1" x14ac:dyDescent="0.35">
      <c r="B29" s="112" t="s">
        <v>267</v>
      </c>
      <c r="C29" s="110" t="s">
        <v>205</v>
      </c>
      <c r="D29" s="153"/>
      <c r="E29" s="153"/>
      <c r="F29" s="153"/>
      <c r="G29" s="153"/>
      <c r="H29" s="153"/>
      <c r="I29" s="153"/>
      <c r="J29" s="153"/>
      <c r="K29" s="153"/>
      <c r="L29" s="153"/>
      <c r="M29" s="153"/>
      <c r="N29" s="153"/>
      <c r="O29" s="153"/>
      <c r="P29" s="153">
        <v>0</v>
      </c>
      <c r="Q29" s="153">
        <v>0</v>
      </c>
      <c r="R29" s="153">
        <v>0</v>
      </c>
      <c r="S29" s="153">
        <v>0</v>
      </c>
      <c r="T29" s="153">
        <v>0</v>
      </c>
      <c r="U29" s="153">
        <v>0</v>
      </c>
      <c r="V29" s="153">
        <v>0</v>
      </c>
      <c r="W29" s="153">
        <v>0</v>
      </c>
      <c r="X29" s="153">
        <v>0</v>
      </c>
      <c r="Y29" s="153"/>
      <c r="Z29" s="153"/>
      <c r="AA29" s="153"/>
      <c r="AB29" s="153"/>
    </row>
    <row r="30" spans="2:28" outlineLevel="1" x14ac:dyDescent="0.35">
      <c r="B30" s="112" t="s">
        <v>268</v>
      </c>
      <c r="C30" s="110" t="s">
        <v>205</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2:28" outlineLevel="1" x14ac:dyDescent="0.35">
      <c r="B31" s="111" t="s">
        <v>269</v>
      </c>
      <c r="C31" s="110" t="s">
        <v>205</v>
      </c>
      <c r="D31" s="195">
        <f>D28+D29+D30</f>
        <v>75827.33541</v>
      </c>
      <c r="E31" s="195">
        <f t="shared" ref="E31:AB31" si="3">E28+E29+E30</f>
        <v>489045.966276847</v>
      </c>
      <c r="F31" s="195">
        <f t="shared" si="3"/>
        <v>943693.56274153455</v>
      </c>
      <c r="G31" s="195">
        <f t="shared" si="3"/>
        <v>1231237.7111410375</v>
      </c>
      <c r="H31" s="195">
        <f t="shared" si="3"/>
        <v>1466616.454458049</v>
      </c>
      <c r="I31" s="195">
        <f t="shared" si="3"/>
        <v>1514948.9368026564</v>
      </c>
      <c r="J31" s="195">
        <f t="shared" si="3"/>
        <v>1598402.5414070133</v>
      </c>
      <c r="K31" s="195">
        <f t="shared" si="3"/>
        <v>1623091.9713180338</v>
      </c>
      <c r="L31" s="195">
        <f t="shared" si="3"/>
        <v>1822811.3660484357</v>
      </c>
      <c r="M31" s="195">
        <f t="shared" si="3"/>
        <v>1843244.2494868627</v>
      </c>
      <c r="N31" s="195">
        <f t="shared" si="3"/>
        <v>1861972.5663012548</v>
      </c>
      <c r="O31" s="195">
        <f t="shared" si="3"/>
        <v>1892988.0366108187</v>
      </c>
      <c r="P31" s="195">
        <f t="shared" si="3"/>
        <v>1908263.3895771995</v>
      </c>
      <c r="Q31" s="195">
        <f t="shared" si="3"/>
        <v>1923538.7406685229</v>
      </c>
      <c r="R31" s="195">
        <f t="shared" si="3"/>
        <v>1938814.0917598461</v>
      </c>
      <c r="S31" s="195">
        <f t="shared" si="3"/>
        <v>1954089.4447262271</v>
      </c>
      <c r="T31" s="195">
        <f t="shared" si="3"/>
        <v>1965641.5367697035</v>
      </c>
      <c r="U31" s="195">
        <f t="shared" si="3"/>
        <v>1977193.6269381223</v>
      </c>
      <c r="V31" s="195">
        <f t="shared" si="3"/>
        <v>1988745.718981599</v>
      </c>
      <c r="W31" s="195">
        <f t="shared" si="3"/>
        <v>1999964.202625253</v>
      </c>
      <c r="X31" s="195">
        <f t="shared" si="3"/>
        <v>0</v>
      </c>
      <c r="Y31" s="195">
        <f t="shared" si="3"/>
        <v>0</v>
      </c>
      <c r="Z31" s="195">
        <f t="shared" si="3"/>
        <v>0</v>
      </c>
      <c r="AA31" s="195">
        <f t="shared" si="3"/>
        <v>0</v>
      </c>
      <c r="AB31" s="195">
        <f t="shared" si="3"/>
        <v>0</v>
      </c>
    </row>
    <row r="32" spans="2:28" outlineLevel="1" x14ac:dyDescent="0.35">
      <c r="B32" s="113" t="s">
        <v>270</v>
      </c>
    </row>
    <row r="33" spans="2:28" outlineLevel="1" x14ac:dyDescent="0.35">
      <c r="B33" s="3" t="s">
        <v>271</v>
      </c>
      <c r="C33" s="114" t="s">
        <v>205</v>
      </c>
      <c r="D33" s="154">
        <f>D31-D23</f>
        <v>-5196918.4895078279</v>
      </c>
      <c r="E33" s="154">
        <f>E31-E23</f>
        <v>-2473723.8532266933</v>
      </c>
      <c r="F33" s="154">
        <f t="shared" ref="F33:AB33" si="4">F31-F23</f>
        <v>-1234621.1487173948</v>
      </c>
      <c r="G33" s="154">
        <f t="shared" si="4"/>
        <v>-102740.36684991443</v>
      </c>
      <c r="H33" s="154">
        <f t="shared" si="4"/>
        <v>-43503.672460443107</v>
      </c>
      <c r="I33" s="154">
        <f t="shared" si="4"/>
        <v>1306552.6068026563</v>
      </c>
      <c r="J33" s="154">
        <f t="shared" si="4"/>
        <v>1401283.5014070133</v>
      </c>
      <c r="K33" s="154">
        <f t="shared" si="4"/>
        <v>1487054.1913180337</v>
      </c>
      <c r="L33" s="154">
        <f t="shared" si="4"/>
        <v>1688373.2460484356</v>
      </c>
      <c r="M33" s="154">
        <f t="shared" si="4"/>
        <v>1714162.3694868628</v>
      </c>
      <c r="N33" s="154">
        <f t="shared" si="4"/>
        <v>1735354.6363012549</v>
      </c>
      <c r="O33" s="154">
        <f t="shared" si="4"/>
        <v>1767731.7866108187</v>
      </c>
      <c r="P33" s="154">
        <f t="shared" si="4"/>
        <v>1787539.5295771994</v>
      </c>
      <c r="Q33" s="154">
        <f t="shared" si="4"/>
        <v>1801613.1906685228</v>
      </c>
      <c r="R33" s="154">
        <f t="shared" si="4"/>
        <v>1811497.1817598462</v>
      </c>
      <c r="S33" s="154">
        <f t="shared" si="4"/>
        <v>1823380.4347262271</v>
      </c>
      <c r="T33" s="154">
        <f t="shared" si="4"/>
        <v>1847591.8167697035</v>
      </c>
      <c r="U33" s="154">
        <f t="shared" si="4"/>
        <v>1855597.5769381223</v>
      </c>
      <c r="V33" s="154">
        <f t="shared" si="4"/>
        <v>1864275.9189815989</v>
      </c>
      <c r="W33" s="154">
        <f t="shared" si="4"/>
        <v>1874386.452625253</v>
      </c>
      <c r="X33" s="154">
        <f t="shared" si="4"/>
        <v>0</v>
      </c>
      <c r="Y33" s="154">
        <f t="shared" si="4"/>
        <v>0</v>
      </c>
      <c r="Z33" s="154">
        <f t="shared" si="4"/>
        <v>0</v>
      </c>
      <c r="AA33" s="154">
        <f t="shared" si="4"/>
        <v>0</v>
      </c>
      <c r="AB33" s="154">
        <f t="shared" si="4"/>
        <v>0</v>
      </c>
    </row>
    <row r="34" spans="2:28" outlineLevel="1" x14ac:dyDescent="0.35">
      <c r="B34" s="3" t="s">
        <v>272</v>
      </c>
      <c r="C34" s="114" t="s">
        <v>205</v>
      </c>
      <c r="D34" s="154">
        <f>D33*1/(1+$D$10)</f>
        <v>-4795089.9515665509</v>
      </c>
      <c r="E34" s="154">
        <f>E33*1/(1+$E$10)*(1/(1+$D$10))</f>
        <v>-2105973.6039324198</v>
      </c>
      <c r="F34" s="154">
        <f>F33*1/(1+$F$10)*(1/(1+$E$10))*(1/(1+$D$10))</f>
        <v>-969809.13818517968</v>
      </c>
      <c r="G34" s="154">
        <f>G33*1/(1+$G$10)*(1/(1+$F$10)*(1/(1+$E$10))*(1/(1+$D$10)))</f>
        <v>-74463.685165111528</v>
      </c>
      <c r="H34" s="154">
        <f>H33*1/(1+$H$10)*(1/(1+$G$10)*(1/(1+$F$10)*(1/(1+$E$10))*(1/(1+$D$10))))</f>
        <v>-29092.442663382877</v>
      </c>
      <c r="I34" s="154">
        <f t="shared" ref="I34:AB34" si="5">I33*(1/((1+$H$10)^(I17-$G$17))*(1/(1+$G$10)*(1/(1+$F$10)*(1/(1+$E$10))*((1/(1+$D$10))))))</f>
        <v>806180.0016603237</v>
      </c>
      <c r="J34" s="154">
        <f t="shared" si="5"/>
        <v>797777.86439665477</v>
      </c>
      <c r="K34" s="154">
        <f t="shared" si="5"/>
        <v>781148.53388221632</v>
      </c>
      <c r="L34" s="154">
        <f t="shared" si="5"/>
        <v>818325.60759195348</v>
      </c>
      <c r="M34" s="154">
        <f t="shared" si="5"/>
        <v>766585.30560578476</v>
      </c>
      <c r="N34" s="154">
        <f t="shared" si="5"/>
        <v>716057.05330400891</v>
      </c>
      <c r="O34" s="154">
        <f t="shared" si="5"/>
        <v>673017.89385447814</v>
      </c>
      <c r="P34" s="154">
        <f t="shared" si="5"/>
        <v>627937.97447069141</v>
      </c>
      <c r="Q34" s="154">
        <f t="shared" si="5"/>
        <v>583947.09119858232</v>
      </c>
      <c r="R34" s="154">
        <f t="shared" si="5"/>
        <v>541751.92425598856</v>
      </c>
      <c r="S34" s="154">
        <f t="shared" si="5"/>
        <v>503142.43077434308</v>
      </c>
      <c r="T34" s="154">
        <f t="shared" si="5"/>
        <v>470403.49146321253</v>
      </c>
      <c r="U34" s="154">
        <f t="shared" si="5"/>
        <v>435912.33314728847</v>
      </c>
      <c r="V34" s="154">
        <f t="shared" si="5"/>
        <v>404088.4180794959</v>
      </c>
      <c r="W34" s="154">
        <f t="shared" si="5"/>
        <v>374866.13038301445</v>
      </c>
      <c r="X34" s="154">
        <f t="shared" si="5"/>
        <v>0</v>
      </c>
      <c r="Y34" s="154">
        <f t="shared" si="5"/>
        <v>0</v>
      </c>
      <c r="Z34" s="154">
        <f t="shared" si="5"/>
        <v>0</v>
      </c>
      <c r="AA34" s="154">
        <f t="shared" si="5"/>
        <v>0</v>
      </c>
      <c r="AB34" s="154">
        <f t="shared" si="5"/>
        <v>0</v>
      </c>
    </row>
    <row r="35" spans="2:28" outlineLevel="1" x14ac:dyDescent="0.3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2:28" outlineLevel="1" x14ac:dyDescent="0.35">
      <c r="B36" s="40" t="s">
        <v>273</v>
      </c>
      <c r="C36" s="115" t="s">
        <v>205</v>
      </c>
      <c r="D36" s="116">
        <f>SUM(D34:AB34)</f>
        <v>1326713.2325553922</v>
      </c>
      <c r="E36" s="39"/>
      <c r="F36" s="39"/>
      <c r="G36" s="39"/>
      <c r="H36" s="39"/>
    </row>
    <row r="37" spans="2:28" ht="5.15" customHeight="1" outlineLevel="1" x14ac:dyDescent="0.35"/>
    <row r="38" spans="2:28" outlineLevel="1" x14ac:dyDescent="0.35">
      <c r="B38" s="40" t="s">
        <v>245</v>
      </c>
      <c r="C38" s="40"/>
      <c r="D38" s="196">
        <f>IFERROR(IRR(D33:AB33),0)</f>
        <v>0.1001455360509067</v>
      </c>
    </row>
    <row r="39" spans="2:28" ht="5.15" customHeight="1" outlineLevel="1" x14ac:dyDescent="0.35"/>
    <row r="40" spans="2:28" outlineLevel="1" x14ac:dyDescent="0.35">
      <c r="B40" s="40" t="s">
        <v>274</v>
      </c>
    </row>
    <row r="41" spans="2:28" outlineLevel="1" x14ac:dyDescent="0.35">
      <c r="B41" s="3" t="s">
        <v>255</v>
      </c>
      <c r="C41" s="38"/>
      <c r="D41" s="21">
        <v>1</v>
      </c>
      <c r="E41" s="21">
        <v>2</v>
      </c>
      <c r="F41" s="21">
        <v>3</v>
      </c>
      <c r="G41" s="21">
        <v>4</v>
      </c>
      <c r="H41" s="21">
        <v>5</v>
      </c>
      <c r="I41" s="21">
        <v>6</v>
      </c>
      <c r="J41" s="21">
        <v>7</v>
      </c>
      <c r="K41" s="21">
        <v>8</v>
      </c>
      <c r="L41" s="21">
        <v>9</v>
      </c>
      <c r="M41" s="21">
        <v>10</v>
      </c>
      <c r="N41" s="21">
        <v>11</v>
      </c>
      <c r="O41" s="21">
        <v>12</v>
      </c>
      <c r="P41" s="21">
        <v>13</v>
      </c>
      <c r="Q41" s="21">
        <v>14</v>
      </c>
      <c r="R41" s="21">
        <v>15</v>
      </c>
      <c r="S41" s="21">
        <v>16</v>
      </c>
      <c r="T41" s="21">
        <v>17</v>
      </c>
      <c r="U41" s="21">
        <v>18</v>
      </c>
      <c r="V41" s="21">
        <v>19</v>
      </c>
      <c r="W41" s="21">
        <v>20</v>
      </c>
      <c r="X41" s="21">
        <v>21</v>
      </c>
      <c r="Y41" s="21">
        <v>22</v>
      </c>
      <c r="Z41" s="21">
        <v>23</v>
      </c>
      <c r="AA41" s="21">
        <v>24</v>
      </c>
      <c r="AB41" s="21">
        <v>25</v>
      </c>
    </row>
    <row r="42" spans="2:28" outlineLevel="1" x14ac:dyDescent="0.35">
      <c r="B42" s="3" t="s">
        <v>271</v>
      </c>
      <c r="C42" s="114" t="s">
        <v>205</v>
      </c>
      <c r="D42" s="153">
        <f>D33</f>
        <v>-5196918.4895078279</v>
      </c>
      <c r="E42" s="153">
        <f>E33</f>
        <v>-2473723.8532266933</v>
      </c>
      <c r="F42" s="153">
        <f t="shared" ref="F42:AB42" si="6">F33</f>
        <v>-1234621.1487173948</v>
      </c>
      <c r="G42" s="153">
        <f t="shared" si="6"/>
        <v>-102740.36684991443</v>
      </c>
      <c r="H42" s="153">
        <f t="shared" si="6"/>
        <v>-43503.672460443107</v>
      </c>
      <c r="I42" s="153">
        <f t="shared" si="6"/>
        <v>1306552.6068026563</v>
      </c>
      <c r="J42" s="153">
        <f t="shared" si="6"/>
        <v>1401283.5014070133</v>
      </c>
      <c r="K42" s="153">
        <f t="shared" si="6"/>
        <v>1487054.1913180337</v>
      </c>
      <c r="L42" s="153">
        <f t="shared" si="6"/>
        <v>1688373.2460484356</v>
      </c>
      <c r="M42" s="153">
        <f t="shared" si="6"/>
        <v>1714162.3694868628</v>
      </c>
      <c r="N42" s="153">
        <f t="shared" si="6"/>
        <v>1735354.6363012549</v>
      </c>
      <c r="O42" s="153">
        <f t="shared" si="6"/>
        <v>1767731.7866108187</v>
      </c>
      <c r="P42" s="153">
        <f t="shared" si="6"/>
        <v>1787539.5295771994</v>
      </c>
      <c r="Q42" s="153">
        <f t="shared" si="6"/>
        <v>1801613.1906685228</v>
      </c>
      <c r="R42" s="153">
        <f t="shared" si="6"/>
        <v>1811497.1817598462</v>
      </c>
      <c r="S42" s="153">
        <f t="shared" si="6"/>
        <v>1823380.4347262271</v>
      </c>
      <c r="T42" s="153">
        <f t="shared" si="6"/>
        <v>1847591.8167697035</v>
      </c>
      <c r="U42" s="153">
        <f t="shared" si="6"/>
        <v>1855597.5769381223</v>
      </c>
      <c r="V42" s="153">
        <f t="shared" si="6"/>
        <v>1864275.9189815989</v>
      </c>
      <c r="W42" s="153">
        <f t="shared" si="6"/>
        <v>1874386.452625253</v>
      </c>
      <c r="X42" s="153">
        <f t="shared" si="6"/>
        <v>0</v>
      </c>
      <c r="Y42" s="153">
        <f t="shared" si="6"/>
        <v>0</v>
      </c>
      <c r="Z42" s="153">
        <f t="shared" si="6"/>
        <v>0</v>
      </c>
      <c r="AA42" s="153">
        <f t="shared" si="6"/>
        <v>0</v>
      </c>
      <c r="AB42" s="153">
        <f t="shared" si="6"/>
        <v>0</v>
      </c>
    </row>
    <row r="43" spans="2:28" outlineLevel="1" x14ac:dyDescent="0.35">
      <c r="B43" s="117" t="s">
        <v>275</v>
      </c>
      <c r="C43" s="118" t="s">
        <v>205</v>
      </c>
      <c r="D43" s="197">
        <f>D19*1/(1+$D$10)</f>
        <v>4862664.5367390914</v>
      </c>
      <c r="E43" s="197">
        <f>E19*1/(1+$E$10)*(1/(1+$D$10))</f>
        <v>2511949.9841187606</v>
      </c>
      <c r="F43" s="197">
        <f>F19*1/(1+$F$10)*(1/(1+$E$10))*(1/(1+$D$10))</f>
        <v>1694407.0406490969</v>
      </c>
      <c r="G43" s="197">
        <f>G19*1/(1+$G$10)*(1/(1+$F$10)*(1/(1+$E$10))*(1/(1+$D$10)))</f>
        <v>944749.79642428225</v>
      </c>
      <c r="H43" s="197">
        <f>H19*1/(1+$H$10)*(1/(1+$G$10)*(1/(1+$F$10)*(1/(1+$E$10))*(1/(1+$D$10))))</f>
        <v>984230.02815521753</v>
      </c>
    </row>
    <row r="44" spans="2:28" outlineLevel="1" x14ac:dyDescent="0.35">
      <c r="B44" s="3" t="s">
        <v>276</v>
      </c>
      <c r="C44" s="114" t="s">
        <v>205</v>
      </c>
      <c r="D44" s="154">
        <f>D42-D43</f>
        <v>-10059583.02624692</v>
      </c>
      <c r="E44" s="154">
        <f>D44+E42-E43</f>
        <v>-15045256.863592375</v>
      </c>
      <c r="F44" s="154">
        <f>E44+F42-F43</f>
        <v>-17974285.052958865</v>
      </c>
      <c r="G44" s="154">
        <f>F44+G42-G43</f>
        <v>-19021775.21623306</v>
      </c>
      <c r="H44" s="154">
        <f>G44+H42-H43</f>
        <v>-20049508.916848723</v>
      </c>
      <c r="I44" s="154">
        <f t="shared" ref="I44:AA44" si="7">H44+I42</f>
        <v>-18742956.310046066</v>
      </c>
      <c r="J44" s="154">
        <f t="shared" si="7"/>
        <v>-17341672.808639053</v>
      </c>
      <c r="K44" s="154">
        <f t="shared" si="7"/>
        <v>-15854618.61732102</v>
      </c>
      <c r="L44" s="154">
        <f t="shared" si="7"/>
        <v>-14166245.371272584</v>
      </c>
      <c r="M44" s="154">
        <f t="shared" si="7"/>
        <v>-12452083.001785722</v>
      </c>
      <c r="N44" s="154">
        <f t="shared" si="7"/>
        <v>-10716728.365484467</v>
      </c>
      <c r="O44" s="154">
        <f t="shared" si="7"/>
        <v>-8948996.5788736474</v>
      </c>
      <c r="P44" s="154">
        <f t="shared" si="7"/>
        <v>-7161457.049296448</v>
      </c>
      <c r="Q44" s="154">
        <f t="shared" si="7"/>
        <v>-5359843.8586279247</v>
      </c>
      <c r="R44" s="154">
        <f t="shared" si="7"/>
        <v>-3548346.6768680783</v>
      </c>
      <c r="S44" s="154">
        <f t="shared" si="7"/>
        <v>-1724966.2421418512</v>
      </c>
      <c r="T44" s="154">
        <f t="shared" si="7"/>
        <v>122625.5746278523</v>
      </c>
      <c r="U44" s="154">
        <f t="shared" si="7"/>
        <v>1978223.1515659746</v>
      </c>
      <c r="V44" s="154">
        <f t="shared" si="7"/>
        <v>3842499.0705475733</v>
      </c>
      <c r="W44" s="154">
        <f t="shared" si="7"/>
        <v>5716885.5231728265</v>
      </c>
      <c r="X44" s="154">
        <f t="shared" si="7"/>
        <v>5716885.5231728265</v>
      </c>
      <c r="Y44" s="154">
        <f t="shared" si="7"/>
        <v>5716885.5231728265</v>
      </c>
      <c r="Z44" s="154">
        <f t="shared" si="7"/>
        <v>5716885.5231728265</v>
      </c>
      <c r="AA44" s="154">
        <f t="shared" si="7"/>
        <v>5716885.5231728265</v>
      </c>
      <c r="AB44" s="154">
        <f>AA44+AB42</f>
        <v>5716885.5231728265</v>
      </c>
    </row>
    <row r="45" spans="2:28" outlineLevel="1" x14ac:dyDescent="0.35">
      <c r="B45" s="119" t="s">
        <v>277</v>
      </c>
    </row>
    <row r="48" spans="2:28" ht="15.5" x14ac:dyDescent="0.35">
      <c r="B48" s="375" t="s">
        <v>278</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7"/>
    </row>
    <row r="49" spans="2:28" ht="15.5" x14ac:dyDescent="0.35">
      <c r="B49" s="105"/>
      <c r="C49" s="105"/>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row>
    <row r="50" spans="2:28" x14ac:dyDescent="0.35">
      <c r="B50" s="107" t="s">
        <v>254</v>
      </c>
      <c r="C50" s="99"/>
    </row>
    <row r="51" spans="2:28" x14ac:dyDescent="0.35">
      <c r="B51" s="3"/>
      <c r="C51" s="27" t="s">
        <v>105</v>
      </c>
      <c r="D51" s="27">
        <f>$C$3</f>
        <v>2024</v>
      </c>
      <c r="E51" s="27">
        <f>$C$3+1</f>
        <v>2025</v>
      </c>
      <c r="F51" s="27">
        <f>$C$3+2</f>
        <v>2026</v>
      </c>
      <c r="G51" s="27">
        <f>$C$3+3</f>
        <v>2027</v>
      </c>
      <c r="H51" s="27">
        <f>$C$3+4</f>
        <v>2028</v>
      </c>
      <c r="I51" s="27">
        <f>H51+1</f>
        <v>2029</v>
      </c>
      <c r="J51" s="27">
        <f t="shared" ref="J51" si="8">I51+1</f>
        <v>2030</v>
      </c>
      <c r="K51" s="27">
        <f t="shared" ref="K51" si="9">J51+1</f>
        <v>2031</v>
      </c>
      <c r="L51" s="27">
        <f t="shared" ref="L51" si="10">K51+1</f>
        <v>2032</v>
      </c>
      <c r="M51" s="27">
        <f t="shared" ref="M51" si="11">L51+1</f>
        <v>2033</v>
      </c>
      <c r="N51" s="27">
        <f t="shared" ref="N51" si="12">M51+1</f>
        <v>2034</v>
      </c>
      <c r="O51" s="27">
        <f t="shared" ref="O51" si="13">N51+1</f>
        <v>2035</v>
      </c>
      <c r="P51" s="27">
        <f t="shared" ref="P51" si="14">O51+1</f>
        <v>2036</v>
      </c>
      <c r="Q51" s="27">
        <f t="shared" ref="Q51" si="15">P51+1</f>
        <v>2037</v>
      </c>
      <c r="R51" s="27">
        <f t="shared" ref="R51" si="16">Q51+1</f>
        <v>2038</v>
      </c>
      <c r="S51" s="27">
        <f t="shared" ref="S51" si="17">R51+1</f>
        <v>2039</v>
      </c>
      <c r="T51" s="27">
        <f t="shared" ref="T51" si="18">S51+1</f>
        <v>2040</v>
      </c>
      <c r="U51" s="27">
        <f t="shared" ref="U51" si="19">T51+1</f>
        <v>2041</v>
      </c>
      <c r="V51" s="27">
        <f t="shared" ref="V51" si="20">U51+1</f>
        <v>2042</v>
      </c>
      <c r="W51" s="27">
        <f t="shared" ref="W51" si="21">V51+1</f>
        <v>2043</v>
      </c>
      <c r="X51" s="27">
        <f t="shared" ref="X51" si="22">W51+1</f>
        <v>2044</v>
      </c>
      <c r="Y51" s="27">
        <f t="shared" ref="Y51" si="23">X51+1</f>
        <v>2045</v>
      </c>
      <c r="Z51" s="27">
        <f t="shared" ref="Z51" si="24">Y51+1</f>
        <v>2046</v>
      </c>
      <c r="AA51" s="27">
        <f t="shared" ref="AA51" si="25">Z51+1</f>
        <v>2047</v>
      </c>
      <c r="AB51" s="27">
        <f t="shared" ref="AB51" si="26">AA51+1</f>
        <v>2048</v>
      </c>
    </row>
    <row r="52" spans="2:28" x14ac:dyDescent="0.35">
      <c r="B52" s="3" t="s">
        <v>255</v>
      </c>
      <c r="C52" s="38"/>
      <c r="D52" s="21">
        <v>1</v>
      </c>
      <c r="E52" s="21">
        <v>2</v>
      </c>
      <c r="F52" s="21">
        <v>3</v>
      </c>
      <c r="G52" s="21">
        <v>4</v>
      </c>
      <c r="H52" s="21">
        <v>5</v>
      </c>
      <c r="I52" s="21">
        <v>6</v>
      </c>
      <c r="J52" s="21">
        <v>7</v>
      </c>
      <c r="K52" s="21">
        <v>8</v>
      </c>
      <c r="L52" s="21">
        <v>9</v>
      </c>
      <c r="M52" s="21">
        <v>10</v>
      </c>
      <c r="N52" s="21">
        <v>11</v>
      </c>
      <c r="O52" s="21">
        <v>12</v>
      </c>
      <c r="P52" s="21">
        <v>13</v>
      </c>
      <c r="Q52" s="21">
        <v>14</v>
      </c>
      <c r="R52" s="21">
        <v>15</v>
      </c>
      <c r="S52" s="21">
        <v>16</v>
      </c>
      <c r="T52" s="21">
        <v>17</v>
      </c>
      <c r="U52" s="21">
        <v>18</v>
      </c>
      <c r="V52" s="21">
        <v>19</v>
      </c>
      <c r="W52" s="21">
        <v>20</v>
      </c>
      <c r="X52" s="21">
        <v>21</v>
      </c>
      <c r="Y52" s="21">
        <v>22</v>
      </c>
      <c r="Z52" s="21">
        <v>23</v>
      </c>
      <c r="AA52" s="21">
        <v>24</v>
      </c>
      <c r="AB52" s="21">
        <v>25</v>
      </c>
    </row>
    <row r="53" spans="2:28" x14ac:dyDescent="0.35">
      <c r="B53" s="372" t="s">
        <v>256</v>
      </c>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4"/>
    </row>
    <row r="54" spans="2:28" x14ac:dyDescent="0.35">
      <c r="B54" s="3" t="s">
        <v>257</v>
      </c>
      <c r="C54" s="108" t="s">
        <v>205</v>
      </c>
      <c r="D54" s="35">
        <f>Επενδύσεις!D17</f>
        <v>1533687.394098673</v>
      </c>
      <c r="E54" s="35">
        <f>Επενδύσεις!E17</f>
        <v>1102249.0236013732</v>
      </c>
      <c r="F54" s="35">
        <f>Επενδύσεις!F17</f>
        <v>900921.13153136265</v>
      </c>
      <c r="G54" s="35">
        <f>Επενδύσεις!G17</f>
        <v>132858.76199580112</v>
      </c>
      <c r="H54" s="35">
        <f>Επενδύσεις!H17</f>
        <v>108523.00893131022</v>
      </c>
      <c r="I54" s="109"/>
      <c r="J54" s="109"/>
      <c r="K54" s="109"/>
      <c r="L54" s="109"/>
      <c r="M54" s="109"/>
      <c r="N54" s="109"/>
      <c r="O54" s="109"/>
      <c r="P54" s="109"/>
      <c r="Q54" s="109"/>
      <c r="R54" s="109"/>
      <c r="S54" s="109"/>
      <c r="T54" s="109"/>
      <c r="U54" s="109"/>
      <c r="V54" s="109"/>
      <c r="W54" s="109"/>
      <c r="X54" s="109"/>
      <c r="Y54" s="109"/>
      <c r="Z54" s="109"/>
      <c r="AA54" s="109"/>
      <c r="AB54" s="109"/>
    </row>
    <row r="55" spans="2:28" x14ac:dyDescent="0.35">
      <c r="B55" s="3" t="s">
        <v>258</v>
      </c>
      <c r="C55" s="108" t="s">
        <v>205</v>
      </c>
      <c r="D55" s="35"/>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x14ac:dyDescent="0.35">
      <c r="B56" s="3" t="s">
        <v>259</v>
      </c>
      <c r="C56" s="108" t="s">
        <v>205</v>
      </c>
      <c r="D56" s="109"/>
      <c r="E56" s="109"/>
      <c r="F56" s="109"/>
      <c r="G56" s="109"/>
      <c r="H56" s="109"/>
      <c r="I56" s="35">
        <v>48745.1</v>
      </c>
      <c r="J56" s="35">
        <v>44704.13</v>
      </c>
      <c r="K56" s="35">
        <v>25677</v>
      </c>
      <c r="L56" s="35">
        <v>24194.45</v>
      </c>
      <c r="M56" s="35">
        <v>21677.32</v>
      </c>
      <c r="N56" s="35">
        <v>20067.63</v>
      </c>
      <c r="O56" s="35">
        <v>18813.599999999999</v>
      </c>
      <c r="P56" s="35">
        <v>16696.72</v>
      </c>
      <c r="Q56" s="35">
        <v>16863.689999999999</v>
      </c>
      <c r="R56" s="35">
        <v>17032.330000000002</v>
      </c>
      <c r="S56" s="35">
        <v>17202.650000000001</v>
      </c>
      <c r="T56" s="35">
        <v>13009.62</v>
      </c>
      <c r="U56" s="35">
        <v>13139.72</v>
      </c>
      <c r="V56" s="35">
        <v>13271.12</v>
      </c>
      <c r="W56" s="35">
        <v>12887.87</v>
      </c>
      <c r="X56" s="35"/>
      <c r="Y56" s="35"/>
      <c r="Z56" s="35"/>
      <c r="AA56" s="35"/>
      <c r="AB56" s="35"/>
    </row>
    <row r="57" spans="2:28" x14ac:dyDescent="0.35">
      <c r="B57" s="3" t="s">
        <v>260</v>
      </c>
      <c r="C57" s="110" t="s">
        <v>205</v>
      </c>
      <c r="D57" s="35">
        <v>1274</v>
      </c>
      <c r="E57" s="35">
        <v>4764</v>
      </c>
      <c r="F57" s="35">
        <v>7168</v>
      </c>
      <c r="G57" s="35">
        <v>8952</v>
      </c>
      <c r="H57" s="35">
        <v>10328</v>
      </c>
      <c r="I57" s="35">
        <v>11581</v>
      </c>
      <c r="J57" s="35">
        <v>12287</v>
      </c>
      <c r="K57" s="35">
        <v>13339</v>
      </c>
      <c r="L57" s="35">
        <v>14341</v>
      </c>
      <c r="M57" s="35">
        <v>15273</v>
      </c>
      <c r="N57" s="35">
        <v>16148</v>
      </c>
      <c r="O57" s="35">
        <v>16991</v>
      </c>
      <c r="P57" s="35">
        <v>17764</v>
      </c>
      <c r="Q57" s="35">
        <v>17941</v>
      </c>
      <c r="R57" s="35">
        <v>19347</v>
      </c>
      <c r="S57" s="35">
        <v>20164</v>
      </c>
      <c r="T57" s="35">
        <v>20633</v>
      </c>
      <c r="U57" s="35">
        <v>21525</v>
      </c>
      <c r="V57" s="35">
        <v>22227</v>
      </c>
      <c r="W57" s="35">
        <v>22925</v>
      </c>
      <c r="X57" s="35"/>
      <c r="Y57" s="35"/>
      <c r="Z57" s="35"/>
      <c r="AA57" s="35"/>
      <c r="AB57" s="35"/>
    </row>
    <row r="58" spans="2:28" x14ac:dyDescent="0.35">
      <c r="B58" s="111" t="s">
        <v>261</v>
      </c>
      <c r="C58" s="110" t="s">
        <v>205</v>
      </c>
      <c r="D58" s="195">
        <f>D54+D57+D55</f>
        <v>1534961.394098673</v>
      </c>
      <c r="E58" s="195">
        <f>E54+E57</f>
        <v>1107013.0236013732</v>
      </c>
      <c r="F58" s="195">
        <f>F54+F57</f>
        <v>908089.13153136265</v>
      </c>
      <c r="G58" s="195">
        <f>G54+G57</f>
        <v>141810.76199580112</v>
      </c>
      <c r="H58" s="195">
        <f>H54+H57</f>
        <v>118851.00893131022</v>
      </c>
      <c r="I58" s="195">
        <f>I56+I57</f>
        <v>60326.1</v>
      </c>
      <c r="J58" s="195">
        <f t="shared" ref="J58:AB58" si="27">J56+J57</f>
        <v>56991.13</v>
      </c>
      <c r="K58" s="195">
        <f t="shared" si="27"/>
        <v>39016</v>
      </c>
      <c r="L58" s="195">
        <f t="shared" si="27"/>
        <v>38535.449999999997</v>
      </c>
      <c r="M58" s="195">
        <f t="shared" si="27"/>
        <v>36950.32</v>
      </c>
      <c r="N58" s="195">
        <f t="shared" si="27"/>
        <v>36215.630000000005</v>
      </c>
      <c r="O58" s="195">
        <f t="shared" si="27"/>
        <v>35804.6</v>
      </c>
      <c r="P58" s="195">
        <f t="shared" si="27"/>
        <v>34460.720000000001</v>
      </c>
      <c r="Q58" s="195">
        <f t="shared" si="27"/>
        <v>34804.69</v>
      </c>
      <c r="R58" s="195">
        <f t="shared" si="27"/>
        <v>36379.33</v>
      </c>
      <c r="S58" s="195">
        <f t="shared" si="27"/>
        <v>37366.65</v>
      </c>
      <c r="T58" s="195">
        <f t="shared" si="27"/>
        <v>33642.620000000003</v>
      </c>
      <c r="U58" s="195">
        <f t="shared" si="27"/>
        <v>34664.720000000001</v>
      </c>
      <c r="V58" s="195">
        <f t="shared" si="27"/>
        <v>35498.120000000003</v>
      </c>
      <c r="W58" s="195">
        <f t="shared" si="27"/>
        <v>35812.870000000003</v>
      </c>
      <c r="X58" s="195">
        <f t="shared" si="27"/>
        <v>0</v>
      </c>
      <c r="Y58" s="195">
        <f t="shared" si="27"/>
        <v>0</v>
      </c>
      <c r="Z58" s="195">
        <f t="shared" si="27"/>
        <v>0</v>
      </c>
      <c r="AA58" s="195">
        <f t="shared" si="27"/>
        <v>0</v>
      </c>
      <c r="AB58" s="195">
        <f t="shared" si="27"/>
        <v>0</v>
      </c>
    </row>
    <row r="59" spans="2:28" x14ac:dyDescent="0.35">
      <c r="B59" s="17" t="s">
        <v>262</v>
      </c>
    </row>
    <row r="60" spans="2:28" x14ac:dyDescent="0.35">
      <c r="B60" s="17" t="s">
        <v>263</v>
      </c>
    </row>
    <row r="61" spans="2:28" x14ac:dyDescent="0.35">
      <c r="B61" s="372" t="s">
        <v>264</v>
      </c>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4"/>
    </row>
    <row r="62" spans="2:28" x14ac:dyDescent="0.35">
      <c r="B62" s="112" t="s">
        <v>265</v>
      </c>
      <c r="C62" s="108" t="s">
        <v>114</v>
      </c>
      <c r="D62" s="35">
        <v>2317</v>
      </c>
      <c r="E62" s="35">
        <v>11345.67489</v>
      </c>
      <c r="F62" s="35">
        <v>20928.053329999999</v>
      </c>
      <c r="G62" s="35">
        <v>24068.620330000002</v>
      </c>
      <c r="H62" s="35">
        <v>24962.1345</v>
      </c>
      <c r="I62" s="35">
        <v>25720.26773</v>
      </c>
      <c r="J62" s="35">
        <v>27029.30357</v>
      </c>
      <c r="K62" s="35">
        <v>27416.576809999999</v>
      </c>
      <c r="L62" s="35">
        <v>30549.333579999999</v>
      </c>
      <c r="M62" s="35">
        <v>30869.839520000001</v>
      </c>
      <c r="N62" s="35">
        <v>31163.60799</v>
      </c>
      <c r="O62" s="35">
        <v>31650.110189999999</v>
      </c>
      <c r="P62" s="35">
        <v>31889.716179999999</v>
      </c>
      <c r="Q62" s="35">
        <v>32129.32216</v>
      </c>
      <c r="R62" s="35">
        <v>32368.92814</v>
      </c>
      <c r="S62" s="35">
        <v>32608.53413</v>
      </c>
      <c r="T62" s="35">
        <v>32789.737820000002</v>
      </c>
      <c r="U62" s="35">
        <v>32970.94152</v>
      </c>
      <c r="V62" s="35">
        <v>33152.145219999999</v>
      </c>
      <c r="W62" s="35">
        <v>33328.116009999998</v>
      </c>
      <c r="X62" s="35"/>
      <c r="Y62" s="35"/>
      <c r="Z62" s="35"/>
      <c r="AA62" s="35"/>
      <c r="AB62" s="35"/>
    </row>
    <row r="63" spans="2:28" x14ac:dyDescent="0.35">
      <c r="B63" s="112" t="s">
        <v>266</v>
      </c>
      <c r="C63" s="110" t="s">
        <v>205</v>
      </c>
      <c r="D63" s="153">
        <f t="shared" ref="D63:AB63" si="28">D62*$D$11</f>
        <v>43445.088067499993</v>
      </c>
      <c r="E63" s="153">
        <f t="shared" si="28"/>
        <v>212737.95631474897</v>
      </c>
      <c r="F63" s="153">
        <f t="shared" si="28"/>
        <v>392413.085888298</v>
      </c>
      <c r="G63" s="153">
        <f t="shared" si="28"/>
        <v>451300.53081574058</v>
      </c>
      <c r="H63" s="153">
        <f t="shared" si="28"/>
        <v>468054.43750767369</v>
      </c>
      <c r="I63" s="153">
        <f t="shared" si="28"/>
        <v>482269.87339211401</v>
      </c>
      <c r="J63" s="153">
        <f t="shared" si="28"/>
        <v>506815.05136031163</v>
      </c>
      <c r="K63" s="153">
        <f t="shared" si="28"/>
        <v>514076.64826060773</v>
      </c>
      <c r="L63" s="153">
        <f t="shared" si="28"/>
        <v>572817.64686514239</v>
      </c>
      <c r="M63" s="153">
        <f t="shared" si="28"/>
        <v>578827.31833232276</v>
      </c>
      <c r="N63" s="153">
        <f t="shared" si="28"/>
        <v>584335.64679611416</v>
      </c>
      <c r="O63" s="153">
        <f t="shared" si="28"/>
        <v>593457.84400113462</v>
      </c>
      <c r="P63" s="153">
        <f t="shared" si="28"/>
        <v>597950.59468609386</v>
      </c>
      <c r="Q63" s="153">
        <f t="shared" si="28"/>
        <v>602443.34518354735</v>
      </c>
      <c r="R63" s="153">
        <f t="shared" si="28"/>
        <v>606936.09568100085</v>
      </c>
      <c r="S63" s="153">
        <f t="shared" si="28"/>
        <v>611428.84636596008</v>
      </c>
      <c r="T63" s="153">
        <f t="shared" si="28"/>
        <v>614826.52019859105</v>
      </c>
      <c r="U63" s="153">
        <f t="shared" si="28"/>
        <v>618224.19421872776</v>
      </c>
      <c r="V63" s="153">
        <f t="shared" si="28"/>
        <v>621621.86823886447</v>
      </c>
      <c r="W63" s="153">
        <f t="shared" si="28"/>
        <v>624921.42217449564</v>
      </c>
      <c r="X63" s="153">
        <f t="shared" si="28"/>
        <v>0</v>
      </c>
      <c r="Y63" s="153">
        <f t="shared" si="28"/>
        <v>0</v>
      </c>
      <c r="Z63" s="153">
        <f t="shared" si="28"/>
        <v>0</v>
      </c>
      <c r="AA63" s="153">
        <f t="shared" si="28"/>
        <v>0</v>
      </c>
      <c r="AB63" s="153">
        <f t="shared" si="28"/>
        <v>0</v>
      </c>
    </row>
    <row r="64" spans="2:28" x14ac:dyDescent="0.35">
      <c r="B64" s="112" t="s">
        <v>267</v>
      </c>
      <c r="C64" s="110" t="s">
        <v>205</v>
      </c>
      <c r="D64" s="153"/>
      <c r="E64" s="153"/>
      <c r="F64" s="153"/>
      <c r="G64" s="153"/>
      <c r="H64" s="153"/>
      <c r="I64" s="153"/>
      <c r="J64" s="153"/>
      <c r="K64" s="153"/>
      <c r="L64" s="153"/>
      <c r="M64" s="153"/>
      <c r="N64" s="153"/>
      <c r="O64" s="153"/>
      <c r="P64" s="153">
        <v>0</v>
      </c>
      <c r="Q64" s="153">
        <v>0</v>
      </c>
      <c r="R64" s="153">
        <v>0</v>
      </c>
      <c r="S64" s="153">
        <v>0</v>
      </c>
      <c r="T64" s="153">
        <v>0</v>
      </c>
      <c r="U64" s="153">
        <v>0</v>
      </c>
      <c r="V64" s="153">
        <v>0</v>
      </c>
      <c r="W64" s="153">
        <v>0</v>
      </c>
      <c r="X64" s="153">
        <v>0</v>
      </c>
      <c r="Y64" s="153"/>
      <c r="Z64" s="153"/>
      <c r="AA64" s="153"/>
      <c r="AB64" s="153"/>
    </row>
    <row r="65" spans="2:28" x14ac:dyDescent="0.35">
      <c r="B65" s="112" t="s">
        <v>268</v>
      </c>
      <c r="C65" s="110" t="s">
        <v>205</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row>
    <row r="66" spans="2:28" x14ac:dyDescent="0.35">
      <c r="B66" s="111" t="s">
        <v>269</v>
      </c>
      <c r="C66" s="110" t="s">
        <v>205</v>
      </c>
      <c r="D66" s="195">
        <f>D63+D64+D65</f>
        <v>43445.088067499993</v>
      </c>
      <c r="E66" s="195">
        <f t="shared" ref="E66:AB66" si="29">E63+E64+E65</f>
        <v>212737.95631474897</v>
      </c>
      <c r="F66" s="195">
        <f t="shared" si="29"/>
        <v>392413.085888298</v>
      </c>
      <c r="G66" s="195">
        <f>G63+G64+G65</f>
        <v>451300.53081574058</v>
      </c>
      <c r="H66" s="195">
        <f t="shared" si="29"/>
        <v>468054.43750767369</v>
      </c>
      <c r="I66" s="195">
        <f t="shared" si="29"/>
        <v>482269.87339211401</v>
      </c>
      <c r="J66" s="195">
        <f t="shared" si="29"/>
        <v>506815.05136031163</v>
      </c>
      <c r="K66" s="195">
        <f t="shared" si="29"/>
        <v>514076.64826060773</v>
      </c>
      <c r="L66" s="195">
        <f t="shared" si="29"/>
        <v>572817.64686514239</v>
      </c>
      <c r="M66" s="195">
        <f t="shared" si="29"/>
        <v>578827.31833232276</v>
      </c>
      <c r="N66" s="195">
        <f t="shared" si="29"/>
        <v>584335.64679611416</v>
      </c>
      <c r="O66" s="195">
        <f t="shared" si="29"/>
        <v>593457.84400113462</v>
      </c>
      <c r="P66" s="195">
        <f t="shared" si="29"/>
        <v>597950.59468609386</v>
      </c>
      <c r="Q66" s="195">
        <f t="shared" si="29"/>
        <v>602443.34518354735</v>
      </c>
      <c r="R66" s="195">
        <f t="shared" si="29"/>
        <v>606936.09568100085</v>
      </c>
      <c r="S66" s="195">
        <f t="shared" si="29"/>
        <v>611428.84636596008</v>
      </c>
      <c r="T66" s="195">
        <f t="shared" si="29"/>
        <v>614826.52019859105</v>
      </c>
      <c r="U66" s="195">
        <f t="shared" si="29"/>
        <v>618224.19421872776</v>
      </c>
      <c r="V66" s="195">
        <f t="shared" si="29"/>
        <v>621621.86823886447</v>
      </c>
      <c r="W66" s="195">
        <f t="shared" si="29"/>
        <v>624921.42217449564</v>
      </c>
      <c r="X66" s="195">
        <f t="shared" si="29"/>
        <v>0</v>
      </c>
      <c r="Y66" s="195">
        <f>Y63+Y64+Y65</f>
        <v>0</v>
      </c>
      <c r="Z66" s="195">
        <f t="shared" si="29"/>
        <v>0</v>
      </c>
      <c r="AA66" s="195">
        <f t="shared" si="29"/>
        <v>0</v>
      </c>
      <c r="AB66" s="195">
        <f t="shared" si="29"/>
        <v>0</v>
      </c>
    </row>
    <row r="67" spans="2:28" x14ac:dyDescent="0.35">
      <c r="B67" s="113" t="s">
        <v>270</v>
      </c>
    </row>
    <row r="68" spans="2:28" x14ac:dyDescent="0.35">
      <c r="B68" s="3" t="s">
        <v>271</v>
      </c>
      <c r="C68" s="114" t="s">
        <v>205</v>
      </c>
      <c r="D68" s="154">
        <f>D66-D58</f>
        <v>-1491516.3060311731</v>
      </c>
      <c r="E68" s="154">
        <f t="shared" ref="E68:AB68" si="30">E66-E58</f>
        <v>-894275.06728662422</v>
      </c>
      <c r="F68" s="154">
        <f t="shared" si="30"/>
        <v>-515676.04564306466</v>
      </c>
      <c r="G68" s="154">
        <f t="shared" si="30"/>
        <v>309489.76881993946</v>
      </c>
      <c r="H68" s="154">
        <f t="shared" si="30"/>
        <v>349203.42857636348</v>
      </c>
      <c r="I68" s="154">
        <f t="shared" si="30"/>
        <v>421943.77339211403</v>
      </c>
      <c r="J68" s="154">
        <f t="shared" si="30"/>
        <v>449823.92136031162</v>
      </c>
      <c r="K68" s="154">
        <f t="shared" si="30"/>
        <v>475060.64826060773</v>
      </c>
      <c r="L68" s="154">
        <f t="shared" si="30"/>
        <v>534282.19686514244</v>
      </c>
      <c r="M68" s="154">
        <f t="shared" si="30"/>
        <v>541876.99833232281</v>
      </c>
      <c r="N68" s="154">
        <f t="shared" si="30"/>
        <v>548120.01679611416</v>
      </c>
      <c r="O68" s="154">
        <f t="shared" si="30"/>
        <v>557653.24400113465</v>
      </c>
      <c r="P68" s="154">
        <f t="shared" si="30"/>
        <v>563489.87468609388</v>
      </c>
      <c r="Q68" s="154">
        <f t="shared" si="30"/>
        <v>567638.65518354741</v>
      </c>
      <c r="R68" s="154">
        <f t="shared" si="30"/>
        <v>570556.76568100089</v>
      </c>
      <c r="S68" s="154">
        <f t="shared" si="30"/>
        <v>574062.19636596006</v>
      </c>
      <c r="T68" s="154">
        <f t="shared" si="30"/>
        <v>581183.90019859106</v>
      </c>
      <c r="U68" s="154">
        <f t="shared" si="30"/>
        <v>583559.47421872779</v>
      </c>
      <c r="V68" s="154">
        <f t="shared" si="30"/>
        <v>586123.74823886447</v>
      </c>
      <c r="W68" s="154">
        <f t="shared" si="30"/>
        <v>589108.55217449565</v>
      </c>
      <c r="X68" s="154">
        <f t="shared" si="30"/>
        <v>0</v>
      </c>
      <c r="Y68" s="154">
        <f t="shared" si="30"/>
        <v>0</v>
      </c>
      <c r="Z68" s="154">
        <f t="shared" si="30"/>
        <v>0</v>
      </c>
      <c r="AA68" s="154">
        <f t="shared" si="30"/>
        <v>0</v>
      </c>
      <c r="AB68" s="154">
        <f t="shared" si="30"/>
        <v>0</v>
      </c>
    </row>
    <row r="69" spans="2:28" x14ac:dyDescent="0.35">
      <c r="B69" s="3" t="s">
        <v>272</v>
      </c>
      <c r="C69" s="114" t="s">
        <v>205</v>
      </c>
      <c r="D69" s="154">
        <f>D68*1/(1+$D$10)</f>
        <v>-1376191.461553029</v>
      </c>
      <c r="E69" s="154">
        <f>E68*1/(1+$E$10)*(1/(1+$D$10))</f>
        <v>-761329.79997097969</v>
      </c>
      <c r="F69" s="154">
        <f>F68*1/(1+$F$10)*(1/(1+$E$10))*(1/(1+$D$10))</f>
        <v>-405069.47570709133</v>
      </c>
      <c r="G69" s="154">
        <f>G68*1/(1+$G$10)*(1/(1+$F$10)*(1/(1+$E$10))*(1/(1+$D$10)))</f>
        <v>224310.55498270609</v>
      </c>
      <c r="H69" s="154">
        <f>H68*1/(1+$H$10)*(1/(1+$G$10)*(1/(1+$F$10)*(1/(1+$E$10))*(1/(1+$D$10))))</f>
        <v>233524.66927825651</v>
      </c>
      <c r="I69" s="154">
        <f t="shared" ref="I69:AB69" si="31">I68*(1/((1+$H$10)^(I52-$G$17))*(1/(1+$G$10)*(1/(1+$F$10)*(1/(1+$E$10))*((1/(1+$D$10))))))</f>
        <v>260351.27109519934</v>
      </c>
      <c r="J69" s="154">
        <f t="shared" si="31"/>
        <v>256093.4792831224</v>
      </c>
      <c r="K69" s="154">
        <f t="shared" si="31"/>
        <v>249549.02858314459</v>
      </c>
      <c r="L69" s="154">
        <f t="shared" si="31"/>
        <v>258957.43396699656</v>
      </c>
      <c r="M69" s="154">
        <f t="shared" si="31"/>
        <v>242331.15354858604</v>
      </c>
      <c r="N69" s="154">
        <f t="shared" si="31"/>
        <v>226170.02650277564</v>
      </c>
      <c r="O69" s="154">
        <f t="shared" si="31"/>
        <v>212311.96645409922</v>
      </c>
      <c r="P69" s="154">
        <f t="shared" si="31"/>
        <v>197946.21863764952</v>
      </c>
      <c r="Q69" s="154">
        <f t="shared" si="31"/>
        <v>183985.63202310313</v>
      </c>
      <c r="R69" s="154">
        <f t="shared" si="31"/>
        <v>170632.46292476621</v>
      </c>
      <c r="S69" s="154">
        <f t="shared" si="31"/>
        <v>158406.35524785303</v>
      </c>
      <c r="T69" s="154">
        <f t="shared" si="31"/>
        <v>147971.50179719692</v>
      </c>
      <c r="U69" s="154">
        <f t="shared" si="31"/>
        <v>137088.32944082536</v>
      </c>
      <c r="V69" s="154">
        <f t="shared" si="31"/>
        <v>127044.40142854476</v>
      </c>
      <c r="W69" s="154">
        <f t="shared" si="31"/>
        <v>117818.2028684057</v>
      </c>
      <c r="X69" s="154">
        <f t="shared" si="31"/>
        <v>0</v>
      </c>
      <c r="Y69" s="154">
        <f t="shared" si="31"/>
        <v>0</v>
      </c>
      <c r="Z69" s="154">
        <f t="shared" si="31"/>
        <v>0</v>
      </c>
      <c r="AA69" s="154">
        <f t="shared" si="31"/>
        <v>0</v>
      </c>
      <c r="AB69" s="154">
        <f t="shared" si="31"/>
        <v>0</v>
      </c>
    </row>
    <row r="70" spans="2:28" x14ac:dyDescent="0.3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row>
    <row r="71" spans="2:28" x14ac:dyDescent="0.35">
      <c r="B71" s="40" t="s">
        <v>273</v>
      </c>
      <c r="C71" s="115" t="s">
        <v>205</v>
      </c>
      <c r="D71" s="116">
        <f>SUM(D69:AB69)</f>
        <v>861901.95083213097</v>
      </c>
      <c r="E71" s="39"/>
      <c r="F71" s="39"/>
      <c r="G71" s="39"/>
      <c r="H71" s="39"/>
    </row>
    <row r="73" spans="2:28" x14ac:dyDescent="0.35">
      <c r="B73" s="40" t="s">
        <v>245</v>
      </c>
      <c r="C73" s="40"/>
      <c r="D73" s="196">
        <f>IFERROR(IRR(D68:AB68),0)</f>
        <v>0.11962086826203167</v>
      </c>
    </row>
    <row r="75" spans="2:28" x14ac:dyDescent="0.35">
      <c r="B75" s="40" t="s">
        <v>274</v>
      </c>
    </row>
    <row r="76" spans="2:28" x14ac:dyDescent="0.35">
      <c r="B76" s="3" t="s">
        <v>255</v>
      </c>
      <c r="C76" s="38"/>
      <c r="D76" s="21">
        <v>1</v>
      </c>
      <c r="E76" s="21">
        <v>2</v>
      </c>
      <c r="F76" s="21">
        <v>3</v>
      </c>
      <c r="G76" s="21">
        <v>4</v>
      </c>
      <c r="H76" s="21">
        <v>5</v>
      </c>
      <c r="I76" s="21">
        <v>6</v>
      </c>
      <c r="J76" s="21">
        <v>7</v>
      </c>
      <c r="K76" s="21">
        <v>8</v>
      </c>
      <c r="L76" s="21">
        <v>9</v>
      </c>
      <c r="M76" s="21">
        <v>10</v>
      </c>
      <c r="N76" s="21">
        <v>11</v>
      </c>
      <c r="O76" s="21">
        <v>12</v>
      </c>
      <c r="P76" s="21">
        <v>13</v>
      </c>
      <c r="Q76" s="21">
        <v>14</v>
      </c>
      <c r="R76" s="21">
        <v>15</v>
      </c>
      <c r="S76" s="21">
        <v>16</v>
      </c>
      <c r="T76" s="21">
        <v>17</v>
      </c>
      <c r="U76" s="21">
        <v>18</v>
      </c>
      <c r="V76" s="21">
        <v>19</v>
      </c>
      <c r="W76" s="21">
        <v>20</v>
      </c>
      <c r="X76" s="21">
        <v>21</v>
      </c>
      <c r="Y76" s="21">
        <v>22</v>
      </c>
      <c r="Z76" s="21">
        <v>23</v>
      </c>
      <c r="AA76" s="21">
        <v>24</v>
      </c>
      <c r="AB76" s="21">
        <v>25</v>
      </c>
    </row>
    <row r="77" spans="2:28" x14ac:dyDescent="0.35">
      <c r="B77" s="3" t="s">
        <v>271</v>
      </c>
      <c r="C77" s="114" t="s">
        <v>205</v>
      </c>
      <c r="D77" s="153">
        <f>D68</f>
        <v>-1491516.3060311731</v>
      </c>
      <c r="E77" s="153">
        <f>E68</f>
        <v>-894275.06728662422</v>
      </c>
      <c r="F77" s="153">
        <f t="shared" ref="F77:AB77" si="32">F68</f>
        <v>-515676.04564306466</v>
      </c>
      <c r="G77" s="153">
        <f t="shared" si="32"/>
        <v>309489.76881993946</v>
      </c>
      <c r="H77" s="153">
        <f t="shared" si="32"/>
        <v>349203.42857636348</v>
      </c>
      <c r="I77" s="153">
        <f t="shared" si="32"/>
        <v>421943.77339211403</v>
      </c>
      <c r="J77" s="153">
        <f t="shared" si="32"/>
        <v>449823.92136031162</v>
      </c>
      <c r="K77" s="153">
        <f t="shared" si="32"/>
        <v>475060.64826060773</v>
      </c>
      <c r="L77" s="153">
        <f t="shared" si="32"/>
        <v>534282.19686514244</v>
      </c>
      <c r="M77" s="153">
        <f t="shared" si="32"/>
        <v>541876.99833232281</v>
      </c>
      <c r="N77" s="153">
        <f t="shared" si="32"/>
        <v>548120.01679611416</v>
      </c>
      <c r="O77" s="153">
        <f t="shared" si="32"/>
        <v>557653.24400113465</v>
      </c>
      <c r="P77" s="153">
        <f t="shared" si="32"/>
        <v>563489.87468609388</v>
      </c>
      <c r="Q77" s="153">
        <f t="shared" si="32"/>
        <v>567638.65518354741</v>
      </c>
      <c r="R77" s="153">
        <f t="shared" si="32"/>
        <v>570556.76568100089</v>
      </c>
      <c r="S77" s="153">
        <f t="shared" si="32"/>
        <v>574062.19636596006</v>
      </c>
      <c r="T77" s="153">
        <f t="shared" si="32"/>
        <v>581183.90019859106</v>
      </c>
      <c r="U77" s="153">
        <f t="shared" si="32"/>
        <v>583559.47421872779</v>
      </c>
      <c r="V77" s="153">
        <f t="shared" si="32"/>
        <v>586123.74823886447</v>
      </c>
      <c r="W77" s="153">
        <f t="shared" si="32"/>
        <v>589108.55217449565</v>
      </c>
      <c r="X77" s="153">
        <f t="shared" si="32"/>
        <v>0</v>
      </c>
      <c r="Y77" s="153">
        <f t="shared" si="32"/>
        <v>0</v>
      </c>
      <c r="Z77" s="153">
        <f t="shared" si="32"/>
        <v>0</v>
      </c>
      <c r="AA77" s="153">
        <f t="shared" si="32"/>
        <v>0</v>
      </c>
      <c r="AB77" s="153">
        <f t="shared" si="32"/>
        <v>0</v>
      </c>
    </row>
    <row r="78" spans="2:28" x14ac:dyDescent="0.35">
      <c r="B78" s="117" t="s">
        <v>275</v>
      </c>
      <c r="C78" s="118" t="s">
        <v>205</v>
      </c>
      <c r="D78" s="197">
        <f>D54*1/(1+$D$10)</f>
        <v>1415101.8583674782</v>
      </c>
      <c r="E78" s="197">
        <f>E54*1/(1+$E$10)*(1/(1+$D$10))</f>
        <v>938385.80471983238</v>
      </c>
      <c r="F78" s="197">
        <f>F54*1/(1+$F$10)*(1/(1+$E$10))*(1/(1+$D$10))</f>
        <v>707683.92964183947</v>
      </c>
      <c r="G78" s="197">
        <f>G54*1/(1+$G$10)*(1/(1+$F$10)*(1/(1+$E$10))*(1/(1+$D$10)))</f>
        <v>96292.755496327663</v>
      </c>
      <c r="H78" s="197">
        <f>H54*1/(1+$H$10)*(1/(1+$G$10)*(1/(1+$F$10)*(1/(1+$E$10))*(1/(1+$D$10))))</f>
        <v>72573.169951633376</v>
      </c>
    </row>
    <row r="79" spans="2:28" x14ac:dyDescent="0.35">
      <c r="B79" s="3" t="s">
        <v>276</v>
      </c>
      <c r="C79" s="114" t="s">
        <v>205</v>
      </c>
      <c r="D79" s="154">
        <f>D77-D78</f>
        <v>-2906618.1643986516</v>
      </c>
      <c r="E79" s="154">
        <f>D79+E77-E78</f>
        <v>-4739279.0364051079</v>
      </c>
      <c r="F79" s="154">
        <f>E79+F77-F78</f>
        <v>-5962639.0116900112</v>
      </c>
      <c r="G79" s="154">
        <f>F79+G77-G78</f>
        <v>-5749441.9983663997</v>
      </c>
      <c r="H79" s="154">
        <f>G79+H77-H78</f>
        <v>-5472811.73974167</v>
      </c>
      <c r="I79" s="154">
        <f t="shared" ref="I79" si="33">H79+I77</f>
        <v>-5050867.9663495561</v>
      </c>
      <c r="J79" s="154">
        <f t="shared" ref="J79" si="34">I79+J77</f>
        <v>-4601044.0449892441</v>
      </c>
      <c r="K79" s="154">
        <f t="shared" ref="K79" si="35">J79+K77</f>
        <v>-4125983.3967286362</v>
      </c>
      <c r="L79" s="154">
        <f t="shared" ref="L79" si="36">K79+L77</f>
        <v>-3591701.1998634939</v>
      </c>
      <c r="M79" s="154">
        <f t="shared" ref="M79" si="37">L79+M77</f>
        <v>-3049824.2015311709</v>
      </c>
      <c r="N79" s="154">
        <f t="shared" ref="N79" si="38">M79+N77</f>
        <v>-2501704.1847350569</v>
      </c>
      <c r="O79" s="154">
        <f t="shared" ref="O79" si="39">N79+O77</f>
        <v>-1944050.9407339222</v>
      </c>
      <c r="P79" s="154">
        <f t="shared" ref="P79" si="40">O79+P77</f>
        <v>-1380561.0660478282</v>
      </c>
      <c r="Q79" s="154">
        <f t="shared" ref="Q79" si="41">P79+Q77</f>
        <v>-812922.41086428077</v>
      </c>
      <c r="R79" s="154">
        <f t="shared" ref="R79" si="42">Q79+R77</f>
        <v>-242365.64518327988</v>
      </c>
      <c r="S79" s="154">
        <f t="shared" ref="S79" si="43">R79+S77</f>
        <v>331696.55118268018</v>
      </c>
      <c r="T79" s="154">
        <f t="shared" ref="T79" si="44">S79+T77</f>
        <v>912880.45138127124</v>
      </c>
      <c r="U79" s="154">
        <f t="shared" ref="U79" si="45">T79+U77</f>
        <v>1496439.925599999</v>
      </c>
      <c r="V79" s="154">
        <f t="shared" ref="V79" si="46">U79+V77</f>
        <v>2082563.6738388636</v>
      </c>
      <c r="W79" s="154">
        <f t="shared" ref="W79" si="47">V79+W77</f>
        <v>2671672.2260133591</v>
      </c>
      <c r="X79" s="154">
        <f t="shared" ref="X79" si="48">W79+X77</f>
        <v>2671672.2260133591</v>
      </c>
      <c r="Y79" s="154">
        <f t="shared" ref="Y79" si="49">X79+Y77</f>
        <v>2671672.2260133591</v>
      </c>
      <c r="Z79" s="154">
        <f t="shared" ref="Z79" si="50">Y79+Z77</f>
        <v>2671672.2260133591</v>
      </c>
      <c r="AA79" s="154">
        <f t="shared" ref="AA79" si="51">Z79+AA77</f>
        <v>2671672.2260133591</v>
      </c>
      <c r="AB79" s="154">
        <f>AA79+AB77</f>
        <v>2671672.2260133591</v>
      </c>
    </row>
    <row r="80" spans="2:28" x14ac:dyDescent="0.35">
      <c r="B80" s="119" t="s">
        <v>277</v>
      </c>
    </row>
    <row r="82" spans="2:28" ht="15.5" x14ac:dyDescent="0.35">
      <c r="B82" s="375" t="s">
        <v>279</v>
      </c>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c r="AA82" s="376"/>
      <c r="AB82" s="377"/>
    </row>
    <row r="83" spans="2:28" ht="15.5" x14ac:dyDescent="0.35">
      <c r="B83" s="105"/>
      <c r="C83" s="105"/>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row>
    <row r="84" spans="2:28" x14ac:dyDescent="0.35">
      <c r="B84" s="107" t="s">
        <v>254</v>
      </c>
      <c r="C84" s="99"/>
    </row>
    <row r="85" spans="2:28" x14ac:dyDescent="0.35">
      <c r="B85" s="3"/>
      <c r="C85" s="27" t="s">
        <v>105</v>
      </c>
      <c r="D85" s="27">
        <f>$C$3</f>
        <v>2024</v>
      </c>
      <c r="E85" s="27">
        <f>$C$3+1</f>
        <v>2025</v>
      </c>
      <c r="F85" s="27">
        <f>$C$3+2</f>
        <v>2026</v>
      </c>
      <c r="G85" s="27">
        <f>$C$3+3</f>
        <v>2027</v>
      </c>
      <c r="H85" s="27">
        <f>$C$3+4</f>
        <v>2028</v>
      </c>
      <c r="I85" s="27">
        <f>H85+1</f>
        <v>2029</v>
      </c>
      <c r="J85" s="27">
        <f t="shared" ref="J85" si="52">I85+1</f>
        <v>2030</v>
      </c>
      <c r="K85" s="27">
        <f t="shared" ref="K85" si="53">J85+1</f>
        <v>2031</v>
      </c>
      <c r="L85" s="27">
        <f t="shared" ref="L85" si="54">K85+1</f>
        <v>2032</v>
      </c>
      <c r="M85" s="27">
        <f t="shared" ref="M85" si="55">L85+1</f>
        <v>2033</v>
      </c>
      <c r="N85" s="27">
        <f t="shared" ref="N85" si="56">M85+1</f>
        <v>2034</v>
      </c>
      <c r="O85" s="27">
        <f t="shared" ref="O85" si="57">N85+1</f>
        <v>2035</v>
      </c>
      <c r="P85" s="27">
        <f t="shared" ref="P85" si="58">O85+1</f>
        <v>2036</v>
      </c>
      <c r="Q85" s="27">
        <f t="shared" ref="Q85" si="59">P85+1</f>
        <v>2037</v>
      </c>
      <c r="R85" s="27">
        <f t="shared" ref="R85" si="60">Q85+1</f>
        <v>2038</v>
      </c>
      <c r="S85" s="27">
        <f t="shared" ref="S85" si="61">R85+1</f>
        <v>2039</v>
      </c>
      <c r="T85" s="27">
        <f t="shared" ref="T85" si="62">S85+1</f>
        <v>2040</v>
      </c>
      <c r="U85" s="27">
        <f t="shared" ref="U85" si="63">T85+1</f>
        <v>2041</v>
      </c>
      <c r="V85" s="27">
        <f t="shared" ref="V85" si="64">U85+1</f>
        <v>2042</v>
      </c>
      <c r="W85" s="27">
        <f t="shared" ref="W85" si="65">V85+1</f>
        <v>2043</v>
      </c>
      <c r="X85" s="27">
        <f t="shared" ref="X85" si="66">W85+1</f>
        <v>2044</v>
      </c>
      <c r="Y85" s="27">
        <f t="shared" ref="Y85" si="67">X85+1</f>
        <v>2045</v>
      </c>
      <c r="Z85" s="27">
        <f t="shared" ref="Z85" si="68">Y85+1</f>
        <v>2046</v>
      </c>
      <c r="AA85" s="27">
        <f t="shared" ref="AA85" si="69">Z85+1</f>
        <v>2047</v>
      </c>
      <c r="AB85" s="27">
        <f t="shared" ref="AB85" si="70">AA85+1</f>
        <v>2048</v>
      </c>
    </row>
    <row r="86" spans="2:28" x14ac:dyDescent="0.35">
      <c r="B86" s="3" t="s">
        <v>255</v>
      </c>
      <c r="C86" s="38"/>
      <c r="D86" s="21">
        <v>1</v>
      </c>
      <c r="E86" s="21">
        <v>2</v>
      </c>
      <c r="F86" s="21">
        <v>3</v>
      </c>
      <c r="G86" s="21">
        <v>4</v>
      </c>
      <c r="H86" s="21">
        <v>5</v>
      </c>
      <c r="I86" s="21">
        <v>6</v>
      </c>
      <c r="J86" s="21">
        <v>7</v>
      </c>
      <c r="K86" s="21">
        <v>8</v>
      </c>
      <c r="L86" s="21">
        <v>9</v>
      </c>
      <c r="M86" s="21">
        <v>10</v>
      </c>
      <c r="N86" s="21">
        <v>11</v>
      </c>
      <c r="O86" s="21">
        <v>12</v>
      </c>
      <c r="P86" s="21">
        <v>13</v>
      </c>
      <c r="Q86" s="21">
        <v>14</v>
      </c>
      <c r="R86" s="21">
        <v>15</v>
      </c>
      <c r="S86" s="21">
        <v>16</v>
      </c>
      <c r="T86" s="21">
        <v>17</v>
      </c>
      <c r="U86" s="21">
        <v>18</v>
      </c>
      <c r="V86" s="21">
        <v>19</v>
      </c>
      <c r="W86" s="21">
        <v>20</v>
      </c>
      <c r="X86" s="21">
        <v>21</v>
      </c>
      <c r="Y86" s="21">
        <v>22</v>
      </c>
      <c r="Z86" s="21">
        <v>23</v>
      </c>
      <c r="AA86" s="21">
        <v>24</v>
      </c>
      <c r="AB86" s="21">
        <v>25</v>
      </c>
    </row>
    <row r="87" spans="2:28" x14ac:dyDescent="0.35">
      <c r="B87" s="372" t="s">
        <v>256</v>
      </c>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4"/>
    </row>
    <row r="88" spans="2:28" x14ac:dyDescent="0.35">
      <c r="B88" s="3" t="s">
        <v>257</v>
      </c>
      <c r="C88" s="108" t="s">
        <v>205</v>
      </c>
      <c r="D88" s="35">
        <f>Επενδύσεις!D19</f>
        <v>5677021.1830574283</v>
      </c>
      <c r="E88" s="35">
        <f>Επενδύσεις!E19</f>
        <v>199704.87158409637</v>
      </c>
      <c r="F88" s="35">
        <f>Επενδύσεις!F19</f>
        <v>265096.98625590914</v>
      </c>
      <c r="G88" s="35">
        <f>Επενδύσεις!G19</f>
        <v>138027.09916501091</v>
      </c>
      <c r="H88" s="35">
        <f>Επενδύσεις!H19</f>
        <v>155005.58144679983</v>
      </c>
      <c r="I88" s="109"/>
      <c r="J88" s="109"/>
      <c r="K88" s="109"/>
      <c r="L88" s="109"/>
      <c r="M88" s="109"/>
      <c r="N88" s="109"/>
      <c r="O88" s="109"/>
      <c r="P88" s="109"/>
      <c r="Q88" s="109"/>
      <c r="R88" s="109"/>
      <c r="S88" s="109"/>
      <c r="T88" s="109"/>
      <c r="U88" s="109"/>
      <c r="V88" s="109"/>
      <c r="W88" s="109"/>
      <c r="X88" s="109"/>
      <c r="Y88" s="109"/>
      <c r="Z88" s="109"/>
      <c r="AA88" s="109"/>
      <c r="AB88" s="109"/>
    </row>
    <row r="89" spans="2:28" x14ac:dyDescent="0.35">
      <c r="B89" s="3" t="s">
        <v>258</v>
      </c>
      <c r="C89" s="108" t="s">
        <v>205</v>
      </c>
      <c r="D89" s="35"/>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row>
    <row r="90" spans="2:28" x14ac:dyDescent="0.35">
      <c r="B90" s="3" t="s">
        <v>259</v>
      </c>
      <c r="C90" s="108" t="s">
        <v>205</v>
      </c>
      <c r="D90" s="109"/>
      <c r="E90" s="109"/>
      <c r="F90" s="109"/>
      <c r="G90" s="109"/>
      <c r="H90" s="109"/>
      <c r="I90" s="35">
        <v>68243.14</v>
      </c>
      <c r="J90" s="35">
        <v>62585.78</v>
      </c>
      <c r="K90" s="35">
        <v>35947.79</v>
      </c>
      <c r="L90" s="35">
        <v>33872.22</v>
      </c>
      <c r="M90" s="35">
        <v>30348.240000000002</v>
      </c>
      <c r="N90" s="35">
        <v>28094.68</v>
      </c>
      <c r="O90" s="35">
        <v>26339.040000000001</v>
      </c>
      <c r="P90" s="35">
        <v>23375.41</v>
      </c>
      <c r="Q90" s="35">
        <v>23609.17</v>
      </c>
      <c r="R90" s="35">
        <v>23845.26</v>
      </c>
      <c r="S90" s="35">
        <v>24083.71</v>
      </c>
      <c r="T90" s="35">
        <v>18213.47</v>
      </c>
      <c r="U90" s="35">
        <v>18395.61</v>
      </c>
      <c r="V90" s="35">
        <v>18579.560000000001</v>
      </c>
      <c r="W90" s="35">
        <v>18043.009999999998</v>
      </c>
      <c r="X90" s="35"/>
      <c r="Y90" s="35"/>
      <c r="Z90" s="35"/>
      <c r="AA90" s="35"/>
      <c r="AB90" s="35"/>
    </row>
    <row r="91" spans="2:28" x14ac:dyDescent="0.35">
      <c r="B91" s="3" t="s">
        <v>260</v>
      </c>
      <c r="C91" s="110" t="s">
        <v>205</v>
      </c>
      <c r="D91" s="35">
        <v>27360</v>
      </c>
      <c r="E91" s="35">
        <v>29541</v>
      </c>
      <c r="F91" s="35">
        <v>33505</v>
      </c>
      <c r="G91" s="35">
        <v>35761</v>
      </c>
      <c r="H91" s="35">
        <v>37990</v>
      </c>
      <c r="I91" s="35">
        <v>40193</v>
      </c>
      <c r="J91" s="35">
        <v>41638</v>
      </c>
      <c r="K91" s="35">
        <v>43359</v>
      </c>
      <c r="L91" s="35">
        <v>45001</v>
      </c>
      <c r="M91" s="35">
        <v>46562</v>
      </c>
      <c r="N91" s="35">
        <v>48035</v>
      </c>
      <c r="O91" s="35">
        <v>49473</v>
      </c>
      <c r="P91" s="35">
        <v>50813</v>
      </c>
      <c r="Q91" s="35">
        <v>51317</v>
      </c>
      <c r="R91" s="35">
        <v>53544</v>
      </c>
      <c r="S91" s="35">
        <v>54954</v>
      </c>
      <c r="T91" s="35">
        <v>55611</v>
      </c>
      <c r="U91" s="35">
        <v>57393</v>
      </c>
      <c r="V91" s="35">
        <v>58653</v>
      </c>
      <c r="W91" s="35">
        <v>59907</v>
      </c>
      <c r="X91" s="35"/>
      <c r="Y91" s="35"/>
      <c r="Z91" s="35"/>
      <c r="AA91" s="35"/>
      <c r="AB91" s="35"/>
    </row>
    <row r="92" spans="2:28" x14ac:dyDescent="0.35">
      <c r="B92" s="111" t="s">
        <v>261</v>
      </c>
      <c r="C92" s="110" t="s">
        <v>205</v>
      </c>
      <c r="D92" s="195">
        <f>D88+D91+D89</f>
        <v>5704381.1830574283</v>
      </c>
      <c r="E92" s="195">
        <f>E88+E91</f>
        <v>229245.87158409637</v>
      </c>
      <c r="F92" s="195">
        <f>F88+F91</f>
        <v>298601.98625590914</v>
      </c>
      <c r="G92" s="195">
        <f>G88+G91</f>
        <v>173788.09916501091</v>
      </c>
      <c r="H92" s="195">
        <f>H88+H91</f>
        <v>192995.58144679983</v>
      </c>
      <c r="I92" s="195">
        <f>I90+I91</f>
        <v>108436.14</v>
      </c>
      <c r="J92" s="195">
        <f t="shared" ref="J92:AB92" si="71">J90+J91</f>
        <v>104223.78</v>
      </c>
      <c r="K92" s="195">
        <f t="shared" si="71"/>
        <v>79306.790000000008</v>
      </c>
      <c r="L92" s="195">
        <f t="shared" si="71"/>
        <v>78873.22</v>
      </c>
      <c r="M92" s="195">
        <f t="shared" si="71"/>
        <v>76910.240000000005</v>
      </c>
      <c r="N92" s="195">
        <f t="shared" si="71"/>
        <v>76129.679999999993</v>
      </c>
      <c r="O92" s="195">
        <f t="shared" si="71"/>
        <v>75812.040000000008</v>
      </c>
      <c r="P92" s="195">
        <f t="shared" si="71"/>
        <v>74188.41</v>
      </c>
      <c r="Q92" s="195">
        <f t="shared" si="71"/>
        <v>74926.17</v>
      </c>
      <c r="R92" s="195">
        <f t="shared" si="71"/>
        <v>77389.259999999995</v>
      </c>
      <c r="S92" s="195">
        <f t="shared" si="71"/>
        <v>79037.709999999992</v>
      </c>
      <c r="T92" s="195">
        <f t="shared" si="71"/>
        <v>73824.47</v>
      </c>
      <c r="U92" s="195">
        <f t="shared" si="71"/>
        <v>75788.61</v>
      </c>
      <c r="V92" s="195">
        <f t="shared" si="71"/>
        <v>77232.56</v>
      </c>
      <c r="W92" s="195">
        <f t="shared" si="71"/>
        <v>77950.009999999995</v>
      </c>
      <c r="X92" s="195">
        <f t="shared" si="71"/>
        <v>0</v>
      </c>
      <c r="Y92" s="195">
        <f t="shared" si="71"/>
        <v>0</v>
      </c>
      <c r="Z92" s="195">
        <f t="shared" si="71"/>
        <v>0</v>
      </c>
      <c r="AA92" s="195">
        <f t="shared" si="71"/>
        <v>0</v>
      </c>
      <c r="AB92" s="195">
        <f t="shared" si="71"/>
        <v>0</v>
      </c>
    </row>
    <row r="93" spans="2:28" x14ac:dyDescent="0.35">
      <c r="B93" s="17" t="s">
        <v>262</v>
      </c>
    </row>
    <row r="94" spans="2:28" x14ac:dyDescent="0.35">
      <c r="B94" s="17" t="s">
        <v>263</v>
      </c>
    </row>
    <row r="95" spans="2:28" x14ac:dyDescent="0.35">
      <c r="B95" s="372" t="s">
        <v>264</v>
      </c>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4"/>
    </row>
    <row r="96" spans="2:28" x14ac:dyDescent="0.35">
      <c r="B96" s="112" t="s">
        <v>265</v>
      </c>
      <c r="C96" s="108" t="s">
        <v>114</v>
      </c>
      <c r="D96" s="35">
        <v>11558</v>
      </c>
      <c r="E96" s="35">
        <v>15299.807049999999</v>
      </c>
      <c r="F96" s="35">
        <v>20845.002280000001</v>
      </c>
      <c r="G96" s="35">
        <v>24565.411899999999</v>
      </c>
      <c r="H96" s="35">
        <v>29202.61175</v>
      </c>
      <c r="I96" s="35">
        <v>30263.99828</v>
      </c>
      <c r="J96" s="35">
        <v>32096.648450000001</v>
      </c>
      <c r="K96" s="35">
        <v>32638.830989999999</v>
      </c>
      <c r="L96" s="35">
        <v>37024.690459999998</v>
      </c>
      <c r="M96" s="35">
        <v>37473.398789999999</v>
      </c>
      <c r="N96" s="35">
        <v>37884.674650000001</v>
      </c>
      <c r="O96" s="35">
        <v>38565.777730000002</v>
      </c>
      <c r="P96" s="35">
        <v>38901.2261</v>
      </c>
      <c r="Q96" s="35">
        <v>39236.674480000001</v>
      </c>
      <c r="R96" s="35">
        <v>39572.122860000003</v>
      </c>
      <c r="S96" s="35">
        <v>39907.571230000001</v>
      </c>
      <c r="T96" s="35">
        <v>40161.256410000002</v>
      </c>
      <c r="U96" s="35">
        <v>40414.941579999999</v>
      </c>
      <c r="V96" s="35">
        <v>40668.626759999999</v>
      </c>
      <c r="W96" s="35">
        <v>40914.985860000001</v>
      </c>
      <c r="X96" s="35"/>
      <c r="Y96" s="35"/>
      <c r="Z96" s="35"/>
      <c r="AA96" s="35"/>
      <c r="AB96" s="35"/>
    </row>
    <row r="97" spans="2:28" x14ac:dyDescent="0.35">
      <c r="B97" s="112" t="s">
        <v>266</v>
      </c>
      <c r="C97" s="110" t="s">
        <v>205</v>
      </c>
      <c r="D97" s="153">
        <f t="shared" ref="D97:AB97" si="72">D96*$D$11</f>
        <v>216719.174745</v>
      </c>
      <c r="E97" s="153">
        <f t="shared" si="72"/>
        <v>286880.21782607137</v>
      </c>
      <c r="F97" s="153">
        <f t="shared" si="72"/>
        <v>390855.8307388167</v>
      </c>
      <c r="G97" s="153">
        <f t="shared" si="72"/>
        <v>460615.65965037222</v>
      </c>
      <c r="H97" s="153">
        <f t="shared" si="72"/>
        <v>547565.83482078556</v>
      </c>
      <c r="I97" s="153">
        <f t="shared" si="72"/>
        <v>567467.44520900666</v>
      </c>
      <c r="J97" s="153">
        <f t="shared" si="72"/>
        <v>601830.69425197982</v>
      </c>
      <c r="K97" s="153">
        <f t="shared" si="72"/>
        <v>611996.9299873967</v>
      </c>
      <c r="L97" s="153">
        <f t="shared" si="72"/>
        <v>694234.32788374054</v>
      </c>
      <c r="M97" s="153">
        <f t="shared" si="72"/>
        <v>702647.86820030119</v>
      </c>
      <c r="N97" s="153">
        <f t="shared" si="72"/>
        <v>710359.52808711038</v>
      </c>
      <c r="O97" s="153">
        <f t="shared" si="72"/>
        <v>723130.60417413909</v>
      </c>
      <c r="P97" s="153">
        <f t="shared" si="72"/>
        <v>729420.45483307273</v>
      </c>
      <c r="Q97" s="153">
        <f t="shared" si="72"/>
        <v>735710.30567951221</v>
      </c>
      <c r="R97" s="153">
        <f t="shared" si="72"/>
        <v>742000.15652595169</v>
      </c>
      <c r="S97" s="153">
        <f t="shared" si="72"/>
        <v>748290.00718488533</v>
      </c>
      <c r="T97" s="153">
        <f t="shared" si="72"/>
        <v>753046.75081307674</v>
      </c>
      <c r="U97" s="153">
        <f t="shared" si="72"/>
        <v>757803.49425376242</v>
      </c>
      <c r="V97" s="153">
        <f t="shared" si="72"/>
        <v>762560.23788195383</v>
      </c>
      <c r="W97" s="153">
        <f t="shared" si="72"/>
        <v>767179.61327933415</v>
      </c>
      <c r="X97" s="153">
        <f t="shared" si="72"/>
        <v>0</v>
      </c>
      <c r="Y97" s="153">
        <f t="shared" si="72"/>
        <v>0</v>
      </c>
      <c r="Z97" s="153">
        <f t="shared" si="72"/>
        <v>0</v>
      </c>
      <c r="AA97" s="153">
        <f t="shared" si="72"/>
        <v>0</v>
      </c>
      <c r="AB97" s="153">
        <f t="shared" si="72"/>
        <v>0</v>
      </c>
    </row>
    <row r="98" spans="2:28" x14ac:dyDescent="0.35">
      <c r="B98" s="112" t="s">
        <v>267</v>
      </c>
      <c r="C98" s="110" t="s">
        <v>205</v>
      </c>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row>
    <row r="99" spans="2:28" x14ac:dyDescent="0.35">
      <c r="B99" s="112" t="s">
        <v>268</v>
      </c>
      <c r="C99" s="110" t="s">
        <v>205</v>
      </c>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row>
    <row r="100" spans="2:28" x14ac:dyDescent="0.35">
      <c r="B100" s="111" t="s">
        <v>269</v>
      </c>
      <c r="C100" s="110" t="s">
        <v>205</v>
      </c>
      <c r="D100" s="195">
        <f>D97+D98+D99</f>
        <v>216719.174745</v>
      </c>
      <c r="E100" s="195">
        <f t="shared" ref="E100:AB100" si="73">E97+E98+E99</f>
        <v>286880.21782607137</v>
      </c>
      <c r="F100" s="195">
        <f t="shared" si="73"/>
        <v>390855.8307388167</v>
      </c>
      <c r="G100" s="195">
        <f t="shared" si="73"/>
        <v>460615.65965037222</v>
      </c>
      <c r="H100" s="195">
        <f t="shared" si="73"/>
        <v>547565.83482078556</v>
      </c>
      <c r="I100" s="195">
        <f t="shared" si="73"/>
        <v>567467.44520900666</v>
      </c>
      <c r="J100" s="195">
        <f t="shared" si="73"/>
        <v>601830.69425197982</v>
      </c>
      <c r="K100" s="195">
        <f t="shared" si="73"/>
        <v>611996.9299873967</v>
      </c>
      <c r="L100" s="195">
        <f t="shared" si="73"/>
        <v>694234.32788374054</v>
      </c>
      <c r="M100" s="195">
        <f t="shared" si="73"/>
        <v>702647.86820030119</v>
      </c>
      <c r="N100" s="195">
        <f t="shared" si="73"/>
        <v>710359.52808711038</v>
      </c>
      <c r="O100" s="195">
        <f t="shared" si="73"/>
        <v>723130.60417413909</v>
      </c>
      <c r="P100" s="195">
        <f t="shared" si="73"/>
        <v>729420.45483307273</v>
      </c>
      <c r="Q100" s="195">
        <f t="shared" si="73"/>
        <v>735710.30567951221</v>
      </c>
      <c r="R100" s="195">
        <f t="shared" si="73"/>
        <v>742000.15652595169</v>
      </c>
      <c r="S100" s="195">
        <f t="shared" si="73"/>
        <v>748290.00718488533</v>
      </c>
      <c r="T100" s="195">
        <f t="shared" si="73"/>
        <v>753046.75081307674</v>
      </c>
      <c r="U100" s="195">
        <f t="shared" si="73"/>
        <v>757803.49425376242</v>
      </c>
      <c r="V100" s="195">
        <f t="shared" si="73"/>
        <v>762560.23788195383</v>
      </c>
      <c r="W100" s="195">
        <f t="shared" si="73"/>
        <v>767179.61327933415</v>
      </c>
      <c r="X100" s="195">
        <f t="shared" si="73"/>
        <v>0</v>
      </c>
      <c r="Y100" s="195">
        <f t="shared" si="73"/>
        <v>0</v>
      </c>
      <c r="Z100" s="195">
        <f t="shared" si="73"/>
        <v>0</v>
      </c>
      <c r="AA100" s="195">
        <f t="shared" si="73"/>
        <v>0</v>
      </c>
      <c r="AB100" s="195">
        <f t="shared" si="73"/>
        <v>0</v>
      </c>
    </row>
    <row r="101" spans="2:28" x14ac:dyDescent="0.35">
      <c r="B101" s="113" t="s">
        <v>270</v>
      </c>
    </row>
    <row r="102" spans="2:28" x14ac:dyDescent="0.35">
      <c r="B102" s="3" t="s">
        <v>271</v>
      </c>
      <c r="C102" s="114" t="s">
        <v>205</v>
      </c>
      <c r="D102" s="154">
        <f>D100-D92</f>
        <v>-5487662.0083124284</v>
      </c>
      <c r="E102" s="154">
        <f t="shared" ref="E102:AB102" si="74">E100-E92</f>
        <v>57634.346241974999</v>
      </c>
      <c r="F102" s="154">
        <f t="shared" si="74"/>
        <v>92253.84448290756</v>
      </c>
      <c r="G102" s="154">
        <f t="shared" si="74"/>
        <v>286827.56048536132</v>
      </c>
      <c r="H102" s="154">
        <f t="shared" si="74"/>
        <v>354570.25337398576</v>
      </c>
      <c r="I102" s="154">
        <f t="shared" si="74"/>
        <v>459031.30520900665</v>
      </c>
      <c r="J102" s="154">
        <f t="shared" si="74"/>
        <v>497606.91425197979</v>
      </c>
      <c r="K102" s="154">
        <f t="shared" si="74"/>
        <v>532690.13998739666</v>
      </c>
      <c r="L102" s="154">
        <f t="shared" si="74"/>
        <v>615361.10788374057</v>
      </c>
      <c r="M102" s="154">
        <f t="shared" si="74"/>
        <v>625737.6282003012</v>
      </c>
      <c r="N102" s="154">
        <f t="shared" si="74"/>
        <v>634229.84808711032</v>
      </c>
      <c r="O102" s="154">
        <f t="shared" si="74"/>
        <v>647318.56417413906</v>
      </c>
      <c r="P102" s="154">
        <f t="shared" si="74"/>
        <v>655232.04483307269</v>
      </c>
      <c r="Q102" s="154">
        <f t="shared" si="74"/>
        <v>660784.13567951217</v>
      </c>
      <c r="R102" s="154">
        <f t="shared" si="74"/>
        <v>664610.89652595168</v>
      </c>
      <c r="S102" s="154">
        <f t="shared" si="74"/>
        <v>669252.29718488536</v>
      </c>
      <c r="T102" s="154">
        <f t="shared" si="74"/>
        <v>679222.28081307677</v>
      </c>
      <c r="U102" s="154">
        <f t="shared" si="74"/>
        <v>682014.88425376243</v>
      </c>
      <c r="V102" s="154">
        <f t="shared" si="74"/>
        <v>685327.67788195377</v>
      </c>
      <c r="W102" s="154">
        <f t="shared" si="74"/>
        <v>689229.60327933414</v>
      </c>
      <c r="X102" s="154">
        <f t="shared" si="74"/>
        <v>0</v>
      </c>
      <c r="Y102" s="154">
        <f t="shared" si="74"/>
        <v>0</v>
      </c>
      <c r="Z102" s="154">
        <f t="shared" si="74"/>
        <v>0</v>
      </c>
      <c r="AA102" s="154">
        <f t="shared" si="74"/>
        <v>0</v>
      </c>
      <c r="AB102" s="154">
        <f t="shared" si="74"/>
        <v>0</v>
      </c>
    </row>
    <row r="103" spans="2:28" x14ac:dyDescent="0.35">
      <c r="B103" s="3" t="s">
        <v>272</v>
      </c>
      <c r="C103" s="114" t="s">
        <v>205</v>
      </c>
      <c r="D103" s="154">
        <f>D102*1/(1+$D$10)</f>
        <v>-5063353.0248315446</v>
      </c>
      <c r="E103" s="154">
        <f>E102*1/(1+$E$10)*(1/(1+$D$10))</f>
        <v>49066.273790899984</v>
      </c>
      <c r="F103" s="154">
        <f>F102*1/(1+$F$10)*(1/(1+$E$10))*(1/(1+$D$10))</f>
        <v>72466.457832173081</v>
      </c>
      <c r="G103" s="154">
        <f>G102*1/(1+$G$10)*(1/(1+$F$10)*(1/(1+$E$10))*(1/(1+$D$10)))</f>
        <v>207885.54504442785</v>
      </c>
      <c r="H103" s="154">
        <f>H102*1/(1+$H$10)*(1/(1+$G$10)*(1/(1+$F$10)*(1/(1+$E$10))*(1/(1+$D$10))))</f>
        <v>237113.65461854512</v>
      </c>
      <c r="I103" s="154">
        <f t="shared" ref="I103:AB103" si="75">I102*(1/((1+$H$10)^(I86-$G$17))*(1/(1+$G$10)*(1/(1+$F$10)*(1/(1+$E$10))*((1/(1+$D$10))))))</f>
        <v>283235.32972861937</v>
      </c>
      <c r="J103" s="154">
        <f t="shared" si="75"/>
        <v>283297.26351758995</v>
      </c>
      <c r="K103" s="154">
        <f t="shared" si="75"/>
        <v>279821.76056129666</v>
      </c>
      <c r="L103" s="154">
        <f t="shared" si="75"/>
        <v>298254.99407550634</v>
      </c>
      <c r="M103" s="154">
        <f t="shared" si="75"/>
        <v>279834.20910503372</v>
      </c>
      <c r="N103" s="154">
        <f t="shared" si="75"/>
        <v>261701.41055817402</v>
      </c>
      <c r="O103" s="154">
        <f t="shared" si="75"/>
        <v>246449.7046515448</v>
      </c>
      <c r="P103" s="154">
        <f t="shared" si="75"/>
        <v>230173.97726476382</v>
      </c>
      <c r="Q103" s="154">
        <f t="shared" si="75"/>
        <v>214176.37034342467</v>
      </c>
      <c r="R103" s="154">
        <f t="shared" si="75"/>
        <v>198760.58086087884</v>
      </c>
      <c r="S103" s="154">
        <f t="shared" si="75"/>
        <v>184673.05077641393</v>
      </c>
      <c r="T103" s="154">
        <f t="shared" si="75"/>
        <v>172932.42450743308</v>
      </c>
      <c r="U103" s="154">
        <f t="shared" si="75"/>
        <v>160217.22766355463</v>
      </c>
      <c r="V103" s="154">
        <f t="shared" si="75"/>
        <v>148547.20505787237</v>
      </c>
      <c r="W103" s="154">
        <f t="shared" si="75"/>
        <v>137841.81696622624</v>
      </c>
      <c r="X103" s="154">
        <f t="shared" si="75"/>
        <v>0</v>
      </c>
      <c r="Y103" s="154">
        <f t="shared" si="75"/>
        <v>0</v>
      </c>
      <c r="Z103" s="154">
        <f t="shared" si="75"/>
        <v>0</v>
      </c>
      <c r="AA103" s="154">
        <f t="shared" si="75"/>
        <v>0</v>
      </c>
      <c r="AB103" s="154">
        <f t="shared" si="75"/>
        <v>0</v>
      </c>
    </row>
    <row r="104" spans="2:28" x14ac:dyDescent="0.3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2:28" x14ac:dyDescent="0.35">
      <c r="B105" s="40" t="s">
        <v>273</v>
      </c>
      <c r="C105" s="115" t="s">
        <v>205</v>
      </c>
      <c r="D105" s="116">
        <f>SUM(D103:AB103)</f>
        <v>-1116903.7679071657</v>
      </c>
      <c r="E105" s="39"/>
      <c r="F105" s="39"/>
      <c r="G105" s="39"/>
      <c r="H105" s="39"/>
    </row>
    <row r="107" spans="2:28" x14ac:dyDescent="0.35">
      <c r="B107" s="40" t="s">
        <v>245</v>
      </c>
      <c r="C107" s="40"/>
      <c r="D107" s="196">
        <f>IFERROR(IRR(D102:AB102),0)</f>
        <v>5.7509533816732183E-2</v>
      </c>
    </row>
    <row r="109" spans="2:28" x14ac:dyDescent="0.35">
      <c r="B109" s="40" t="s">
        <v>274</v>
      </c>
    </row>
    <row r="110" spans="2:28" x14ac:dyDescent="0.35">
      <c r="B110" s="3" t="s">
        <v>255</v>
      </c>
      <c r="C110" s="38"/>
      <c r="D110" s="21">
        <v>1</v>
      </c>
      <c r="E110" s="21">
        <v>2</v>
      </c>
      <c r="F110" s="21">
        <v>3</v>
      </c>
      <c r="G110" s="21">
        <v>4</v>
      </c>
      <c r="H110" s="21">
        <v>5</v>
      </c>
      <c r="I110" s="21">
        <v>6</v>
      </c>
      <c r="J110" s="21">
        <v>7</v>
      </c>
      <c r="K110" s="21">
        <v>8</v>
      </c>
      <c r="L110" s="21">
        <v>9</v>
      </c>
      <c r="M110" s="21">
        <v>10</v>
      </c>
      <c r="N110" s="21">
        <v>11</v>
      </c>
      <c r="O110" s="21">
        <v>12</v>
      </c>
      <c r="P110" s="21">
        <v>13</v>
      </c>
      <c r="Q110" s="21">
        <v>14</v>
      </c>
      <c r="R110" s="21">
        <v>15</v>
      </c>
      <c r="S110" s="21">
        <v>16</v>
      </c>
      <c r="T110" s="21">
        <v>17</v>
      </c>
      <c r="U110" s="21">
        <v>18</v>
      </c>
      <c r="V110" s="21">
        <v>19</v>
      </c>
      <c r="W110" s="21">
        <v>20</v>
      </c>
      <c r="X110" s="21">
        <v>21</v>
      </c>
      <c r="Y110" s="21">
        <v>22</v>
      </c>
      <c r="Z110" s="21">
        <v>23</v>
      </c>
      <c r="AA110" s="21">
        <v>24</v>
      </c>
      <c r="AB110" s="21">
        <v>25</v>
      </c>
    </row>
    <row r="111" spans="2:28" x14ac:dyDescent="0.35">
      <c r="B111" s="3" t="s">
        <v>271</v>
      </c>
      <c r="C111" s="114" t="s">
        <v>205</v>
      </c>
      <c r="D111" s="153">
        <f>D102</f>
        <v>-5487662.0083124284</v>
      </c>
      <c r="E111" s="153">
        <f>E102</f>
        <v>57634.346241974999</v>
      </c>
      <c r="F111" s="153">
        <f t="shared" ref="F111:AB111" si="76">F102</f>
        <v>92253.84448290756</v>
      </c>
      <c r="G111" s="153">
        <f t="shared" si="76"/>
        <v>286827.56048536132</v>
      </c>
      <c r="H111" s="153">
        <f t="shared" si="76"/>
        <v>354570.25337398576</v>
      </c>
      <c r="I111" s="153">
        <f t="shared" si="76"/>
        <v>459031.30520900665</v>
      </c>
      <c r="J111" s="153">
        <f t="shared" si="76"/>
        <v>497606.91425197979</v>
      </c>
      <c r="K111" s="153">
        <f t="shared" si="76"/>
        <v>532690.13998739666</v>
      </c>
      <c r="L111" s="153">
        <f t="shared" si="76"/>
        <v>615361.10788374057</v>
      </c>
      <c r="M111" s="153">
        <f t="shared" si="76"/>
        <v>625737.6282003012</v>
      </c>
      <c r="N111" s="153">
        <f t="shared" si="76"/>
        <v>634229.84808711032</v>
      </c>
      <c r="O111" s="153">
        <f t="shared" si="76"/>
        <v>647318.56417413906</v>
      </c>
      <c r="P111" s="153">
        <f t="shared" si="76"/>
        <v>655232.04483307269</v>
      </c>
      <c r="Q111" s="153">
        <f t="shared" si="76"/>
        <v>660784.13567951217</v>
      </c>
      <c r="R111" s="153">
        <f t="shared" si="76"/>
        <v>664610.89652595168</v>
      </c>
      <c r="S111" s="153">
        <f t="shared" si="76"/>
        <v>669252.29718488536</v>
      </c>
      <c r="T111" s="153">
        <f t="shared" si="76"/>
        <v>679222.28081307677</v>
      </c>
      <c r="U111" s="153">
        <f t="shared" si="76"/>
        <v>682014.88425376243</v>
      </c>
      <c r="V111" s="153">
        <f t="shared" si="76"/>
        <v>685327.67788195377</v>
      </c>
      <c r="W111" s="153">
        <f t="shared" si="76"/>
        <v>689229.60327933414</v>
      </c>
      <c r="X111" s="153">
        <f t="shared" si="76"/>
        <v>0</v>
      </c>
      <c r="Y111" s="153">
        <f t="shared" si="76"/>
        <v>0</v>
      </c>
      <c r="Z111" s="153">
        <f t="shared" si="76"/>
        <v>0</v>
      </c>
      <c r="AA111" s="153">
        <f t="shared" si="76"/>
        <v>0</v>
      </c>
      <c r="AB111" s="153">
        <f t="shared" si="76"/>
        <v>0</v>
      </c>
    </row>
    <row r="112" spans="2:28" x14ac:dyDescent="0.35">
      <c r="B112" s="117" t="s">
        <v>275</v>
      </c>
      <c r="C112" s="118" t="s">
        <v>205</v>
      </c>
      <c r="D112" s="197">
        <f>D88*1/(1+D79)</f>
        <v>-1.9531368811110508</v>
      </c>
      <c r="E112" s="197">
        <f>E88*1/(1+E79)*(1/(1+D79))</f>
        <v>1.4497350448121636E-8</v>
      </c>
      <c r="F112" s="197">
        <f>F88*1/(1+F79)*(1/(1+E79))*(1/(1+D79))</f>
        <v>-3.2275005453788792E-15</v>
      </c>
      <c r="G112" s="197">
        <f>G88*1/(1+G79)*(1/(1+F79)*(1/(1+E79))*(1/(1+D79)))</f>
        <v>2.9228079035759511E-22</v>
      </c>
      <c r="H112" s="197">
        <f>H88*1/(1+$H$10)*(1/(1+$G$10)*(1/(1+$F$10)*(1/(1+$E$10))*(1/(1+$D$10))))</f>
        <v>103657.70831981426</v>
      </c>
    </row>
    <row r="113" spans="2:28" x14ac:dyDescent="0.35">
      <c r="B113" s="3" t="s">
        <v>276</v>
      </c>
      <c r="C113" s="114" t="s">
        <v>205</v>
      </c>
      <c r="D113" s="154">
        <f>D111-D112</f>
        <v>-5487660.0551755475</v>
      </c>
      <c r="E113" s="154">
        <f>D113+E111-E112</f>
        <v>-5430025.7089335872</v>
      </c>
      <c r="F113" s="154">
        <f>E113+F111-F112</f>
        <v>-5337771.8644506801</v>
      </c>
      <c r="G113" s="154">
        <f>F113+G111-G112</f>
        <v>-5050944.3039653189</v>
      </c>
      <c r="H113" s="154">
        <f>G113+H111-H112</f>
        <v>-4800031.7589111468</v>
      </c>
      <c r="I113" s="154">
        <f t="shared" ref="I113" si="77">H113+I111</f>
        <v>-4341000.4537021406</v>
      </c>
      <c r="J113" s="154">
        <f t="shared" ref="J113" si="78">I113+J111</f>
        <v>-3843393.5394501607</v>
      </c>
      <c r="K113" s="154">
        <f t="shared" ref="K113" si="79">J113+K111</f>
        <v>-3310703.3994627642</v>
      </c>
      <c r="L113" s="154">
        <f t="shared" ref="L113" si="80">K113+L111</f>
        <v>-2695342.2915790235</v>
      </c>
      <c r="M113" s="154">
        <f t="shared" ref="M113" si="81">L113+M111</f>
        <v>-2069604.6633787223</v>
      </c>
      <c r="N113" s="154">
        <f t="shared" ref="N113" si="82">M113+N111</f>
        <v>-1435374.8152916119</v>
      </c>
      <c r="O113" s="154">
        <f t="shared" ref="O113" si="83">N113+O111</f>
        <v>-788056.25111747289</v>
      </c>
      <c r="P113" s="154">
        <f t="shared" ref="P113" si="84">O113+P111</f>
        <v>-132824.20628440019</v>
      </c>
      <c r="Q113" s="154">
        <f t="shared" ref="Q113" si="85">P113+Q111</f>
        <v>527959.92939511198</v>
      </c>
      <c r="R113" s="154">
        <f t="shared" ref="R113" si="86">Q113+R111</f>
        <v>1192570.8259210638</v>
      </c>
      <c r="S113" s="154">
        <f t="shared" ref="S113" si="87">R113+S111</f>
        <v>1861823.1231059493</v>
      </c>
      <c r="T113" s="154">
        <f t="shared" ref="T113" si="88">S113+T111</f>
        <v>2541045.4039190263</v>
      </c>
      <c r="U113" s="154">
        <f t="shared" ref="U113" si="89">T113+U111</f>
        <v>3223060.2881727889</v>
      </c>
      <c r="V113" s="154">
        <f t="shared" ref="V113" si="90">U113+V111</f>
        <v>3908387.9660547427</v>
      </c>
      <c r="W113" s="154">
        <f t="shared" ref="W113" si="91">V113+W111</f>
        <v>4597617.5693340767</v>
      </c>
      <c r="X113" s="154">
        <f t="shared" ref="X113" si="92">W113+X111</f>
        <v>4597617.5693340767</v>
      </c>
      <c r="Y113" s="154">
        <f t="shared" ref="Y113" si="93">X113+Y111</f>
        <v>4597617.5693340767</v>
      </c>
      <c r="Z113" s="154">
        <f t="shared" ref="Z113" si="94">Y113+Z111</f>
        <v>4597617.5693340767</v>
      </c>
      <c r="AA113" s="154">
        <f t="shared" ref="AA113" si="95">Z113+AA111</f>
        <v>4597617.5693340767</v>
      </c>
      <c r="AB113" s="154">
        <f>AA113+AB111</f>
        <v>4597617.5693340767</v>
      </c>
    </row>
    <row r="114" spans="2:28" x14ac:dyDescent="0.35">
      <c r="B114" s="119" t="s">
        <v>277</v>
      </c>
    </row>
    <row r="116" spans="2:28" ht="15.5" x14ac:dyDescent="0.35">
      <c r="B116" s="375" t="s">
        <v>280</v>
      </c>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7"/>
    </row>
    <row r="117" spans="2:28" ht="15.5" x14ac:dyDescent="0.35">
      <c r="B117" s="105"/>
      <c r="C117" s="105"/>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row>
    <row r="118" spans="2:28" x14ac:dyDescent="0.35">
      <c r="B118" s="107" t="s">
        <v>254</v>
      </c>
      <c r="C118" s="99"/>
    </row>
    <row r="119" spans="2:28" x14ac:dyDescent="0.35">
      <c r="B119" s="3"/>
      <c r="C119" s="27" t="s">
        <v>105</v>
      </c>
      <c r="D119" s="27">
        <f>$C$3</f>
        <v>2024</v>
      </c>
      <c r="E119" s="27">
        <f>$C$3+1</f>
        <v>2025</v>
      </c>
      <c r="F119" s="27">
        <f>$C$3+2</f>
        <v>2026</v>
      </c>
      <c r="G119" s="27">
        <f>$C$3+3</f>
        <v>2027</v>
      </c>
      <c r="H119" s="27">
        <f>$C$3+4</f>
        <v>2028</v>
      </c>
      <c r="I119" s="27">
        <f>H119+1</f>
        <v>2029</v>
      </c>
      <c r="J119" s="27">
        <f t="shared" ref="J119" si="96">I119+1</f>
        <v>2030</v>
      </c>
      <c r="K119" s="27">
        <f t="shared" ref="K119" si="97">J119+1</f>
        <v>2031</v>
      </c>
      <c r="L119" s="27">
        <f t="shared" ref="L119" si="98">K119+1</f>
        <v>2032</v>
      </c>
      <c r="M119" s="27">
        <f t="shared" ref="M119" si="99">L119+1</f>
        <v>2033</v>
      </c>
      <c r="N119" s="27">
        <f t="shared" ref="N119" si="100">M119+1</f>
        <v>2034</v>
      </c>
      <c r="O119" s="27">
        <f t="shared" ref="O119" si="101">N119+1</f>
        <v>2035</v>
      </c>
      <c r="P119" s="27">
        <f t="shared" ref="P119" si="102">O119+1</f>
        <v>2036</v>
      </c>
      <c r="Q119" s="27">
        <f t="shared" ref="Q119" si="103">P119+1</f>
        <v>2037</v>
      </c>
      <c r="R119" s="27">
        <f t="shared" ref="R119" si="104">Q119+1</f>
        <v>2038</v>
      </c>
      <c r="S119" s="27">
        <f t="shared" ref="S119" si="105">R119+1</f>
        <v>2039</v>
      </c>
      <c r="T119" s="27">
        <f t="shared" ref="T119" si="106">S119+1</f>
        <v>2040</v>
      </c>
      <c r="U119" s="27">
        <f t="shared" ref="U119" si="107">T119+1</f>
        <v>2041</v>
      </c>
      <c r="V119" s="27">
        <f t="shared" ref="V119" si="108">U119+1</f>
        <v>2042</v>
      </c>
      <c r="W119" s="27">
        <f t="shared" ref="W119" si="109">V119+1</f>
        <v>2043</v>
      </c>
      <c r="X119" s="27">
        <f t="shared" ref="X119" si="110">W119+1</f>
        <v>2044</v>
      </c>
      <c r="Y119" s="27">
        <f t="shared" ref="Y119" si="111">X119+1</f>
        <v>2045</v>
      </c>
      <c r="Z119" s="27">
        <f t="shared" ref="Z119" si="112">Y119+1</f>
        <v>2046</v>
      </c>
      <c r="AA119" s="27">
        <f t="shared" ref="AA119" si="113">Z119+1</f>
        <v>2047</v>
      </c>
      <c r="AB119" s="27">
        <f t="shared" ref="AB119" si="114">AA119+1</f>
        <v>2048</v>
      </c>
    </row>
    <row r="120" spans="2:28" x14ac:dyDescent="0.35">
      <c r="B120" s="3" t="s">
        <v>255</v>
      </c>
      <c r="C120" s="38"/>
      <c r="D120" s="21">
        <v>1</v>
      </c>
      <c r="E120" s="21">
        <v>2</v>
      </c>
      <c r="F120" s="21">
        <v>3</v>
      </c>
      <c r="G120" s="21">
        <v>4</v>
      </c>
      <c r="H120" s="21">
        <v>5</v>
      </c>
      <c r="I120" s="21">
        <v>6</v>
      </c>
      <c r="J120" s="21">
        <v>7</v>
      </c>
      <c r="K120" s="21">
        <v>8</v>
      </c>
      <c r="L120" s="21">
        <v>9</v>
      </c>
      <c r="M120" s="21">
        <v>10</v>
      </c>
      <c r="N120" s="21">
        <v>11</v>
      </c>
      <c r="O120" s="21">
        <v>12</v>
      </c>
      <c r="P120" s="21">
        <v>13</v>
      </c>
      <c r="Q120" s="21">
        <v>14</v>
      </c>
      <c r="R120" s="21">
        <v>15</v>
      </c>
      <c r="S120" s="21">
        <v>16</v>
      </c>
      <c r="T120" s="21">
        <v>17</v>
      </c>
      <c r="U120" s="21">
        <v>18</v>
      </c>
      <c r="V120" s="21">
        <v>19</v>
      </c>
      <c r="W120" s="21">
        <v>20</v>
      </c>
      <c r="X120" s="21">
        <v>21</v>
      </c>
      <c r="Y120" s="21">
        <v>22</v>
      </c>
      <c r="Z120" s="21">
        <v>23</v>
      </c>
      <c r="AA120" s="21">
        <v>24</v>
      </c>
      <c r="AB120" s="21">
        <v>25</v>
      </c>
    </row>
    <row r="121" spans="2:28" x14ac:dyDescent="0.35">
      <c r="B121" s="372" t="s">
        <v>256</v>
      </c>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4"/>
    </row>
    <row r="122" spans="2:28" x14ac:dyDescent="0.35">
      <c r="B122" s="3" t="s">
        <v>257</v>
      </c>
      <c r="C122" s="108" t="s">
        <v>205</v>
      </c>
      <c r="D122" s="35"/>
      <c r="E122" s="35"/>
      <c r="F122" s="35"/>
      <c r="G122" s="35">
        <v>0</v>
      </c>
      <c r="H122" s="35">
        <v>0</v>
      </c>
      <c r="I122" s="109"/>
      <c r="J122" s="109"/>
      <c r="K122" s="109"/>
      <c r="L122" s="109"/>
      <c r="M122" s="109"/>
      <c r="N122" s="109"/>
      <c r="O122" s="109"/>
      <c r="P122" s="109"/>
      <c r="Q122" s="109"/>
      <c r="R122" s="109"/>
      <c r="S122" s="109"/>
      <c r="T122" s="109"/>
      <c r="U122" s="109"/>
      <c r="V122" s="109"/>
      <c r="W122" s="109"/>
      <c r="X122" s="109"/>
      <c r="Y122" s="109"/>
      <c r="Z122" s="109"/>
      <c r="AA122" s="109"/>
      <c r="AB122" s="109"/>
    </row>
    <row r="123" spans="2:28" x14ac:dyDescent="0.35">
      <c r="B123" s="3" t="s">
        <v>259</v>
      </c>
      <c r="C123" s="108" t="s">
        <v>205</v>
      </c>
      <c r="D123" s="109"/>
      <c r="E123" s="109"/>
      <c r="F123" s="109"/>
      <c r="G123" s="109"/>
      <c r="H123" s="109"/>
      <c r="I123" s="35"/>
      <c r="J123" s="35"/>
      <c r="K123" s="35"/>
      <c r="L123" s="35"/>
      <c r="M123" s="35"/>
      <c r="N123" s="35"/>
      <c r="O123" s="35"/>
      <c r="P123" s="35"/>
      <c r="Q123" s="35"/>
      <c r="R123" s="35"/>
      <c r="S123" s="35"/>
      <c r="T123" s="35"/>
      <c r="U123" s="35"/>
      <c r="V123" s="35"/>
      <c r="W123" s="35"/>
      <c r="X123" s="35"/>
      <c r="Y123" s="35"/>
      <c r="Z123" s="35"/>
      <c r="AA123" s="35"/>
      <c r="AB123" s="35"/>
    </row>
    <row r="124" spans="2:28" x14ac:dyDescent="0.35">
      <c r="B124" s="3" t="s">
        <v>260</v>
      </c>
      <c r="C124" s="110" t="s">
        <v>205</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row>
    <row r="125" spans="2:28" x14ac:dyDescent="0.35">
      <c r="B125" s="111" t="s">
        <v>261</v>
      </c>
      <c r="C125" s="110" t="s">
        <v>205</v>
      </c>
      <c r="D125" s="195">
        <f>D122+D124</f>
        <v>0</v>
      </c>
      <c r="E125" s="195">
        <f>E122+E124</f>
        <v>0</v>
      </c>
      <c r="F125" s="195">
        <f>F122+F124</f>
        <v>0</v>
      </c>
      <c r="G125" s="195">
        <f>G122+G124</f>
        <v>0</v>
      </c>
      <c r="H125" s="195">
        <f>H122+H124</f>
        <v>0</v>
      </c>
      <c r="I125" s="195">
        <f>I123+I124</f>
        <v>0</v>
      </c>
      <c r="J125" s="195">
        <f t="shared" ref="J125:AB125" si="115">J123+J124</f>
        <v>0</v>
      </c>
      <c r="K125" s="195">
        <f t="shared" si="115"/>
        <v>0</v>
      </c>
      <c r="L125" s="195">
        <f t="shared" si="115"/>
        <v>0</v>
      </c>
      <c r="M125" s="195">
        <f t="shared" si="115"/>
        <v>0</v>
      </c>
      <c r="N125" s="195">
        <f t="shared" si="115"/>
        <v>0</v>
      </c>
      <c r="O125" s="195">
        <f t="shared" si="115"/>
        <v>0</v>
      </c>
      <c r="P125" s="195">
        <f t="shared" si="115"/>
        <v>0</v>
      </c>
      <c r="Q125" s="195">
        <f t="shared" si="115"/>
        <v>0</v>
      </c>
      <c r="R125" s="195">
        <f t="shared" si="115"/>
        <v>0</v>
      </c>
      <c r="S125" s="195">
        <f t="shared" si="115"/>
        <v>0</v>
      </c>
      <c r="T125" s="195">
        <f t="shared" si="115"/>
        <v>0</v>
      </c>
      <c r="U125" s="195">
        <f t="shared" si="115"/>
        <v>0</v>
      </c>
      <c r="V125" s="195">
        <f t="shared" si="115"/>
        <v>0</v>
      </c>
      <c r="W125" s="195">
        <f t="shared" si="115"/>
        <v>0</v>
      </c>
      <c r="X125" s="195">
        <f t="shared" si="115"/>
        <v>0</v>
      </c>
      <c r="Y125" s="195">
        <f t="shared" si="115"/>
        <v>0</v>
      </c>
      <c r="Z125" s="195">
        <f t="shared" si="115"/>
        <v>0</v>
      </c>
      <c r="AA125" s="195">
        <f t="shared" si="115"/>
        <v>0</v>
      </c>
      <c r="AB125" s="195">
        <f t="shared" si="115"/>
        <v>0</v>
      </c>
    </row>
    <row r="126" spans="2:28" x14ac:dyDescent="0.35">
      <c r="B126" s="17" t="s">
        <v>262</v>
      </c>
    </row>
    <row r="127" spans="2:28" x14ac:dyDescent="0.35">
      <c r="B127" s="17" t="s">
        <v>263</v>
      </c>
    </row>
    <row r="128" spans="2:28" x14ac:dyDescent="0.35">
      <c r="B128" s="372" t="s">
        <v>264</v>
      </c>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4"/>
    </row>
    <row r="129" spans="2:28" x14ac:dyDescent="0.35">
      <c r="B129" s="112" t="s">
        <v>265</v>
      </c>
      <c r="C129" s="108" t="s">
        <v>114</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2:28" x14ac:dyDescent="0.35">
      <c r="B130" s="112" t="s">
        <v>266</v>
      </c>
      <c r="C130" s="110" t="s">
        <v>205</v>
      </c>
      <c r="D130" s="153">
        <f t="shared" ref="D130:AB130" si="116">D129*$D$11</f>
        <v>0</v>
      </c>
      <c r="E130" s="153">
        <f t="shared" si="116"/>
        <v>0</v>
      </c>
      <c r="F130" s="153">
        <f t="shared" si="116"/>
        <v>0</v>
      </c>
      <c r="G130" s="153">
        <f t="shared" si="116"/>
        <v>0</v>
      </c>
      <c r="H130" s="153">
        <f t="shared" si="116"/>
        <v>0</v>
      </c>
      <c r="I130" s="153">
        <f t="shared" si="116"/>
        <v>0</v>
      </c>
      <c r="J130" s="153">
        <f t="shared" si="116"/>
        <v>0</v>
      </c>
      <c r="K130" s="153">
        <f t="shared" si="116"/>
        <v>0</v>
      </c>
      <c r="L130" s="153">
        <f t="shared" si="116"/>
        <v>0</v>
      </c>
      <c r="M130" s="153">
        <f t="shared" si="116"/>
        <v>0</v>
      </c>
      <c r="N130" s="153">
        <f t="shared" si="116"/>
        <v>0</v>
      </c>
      <c r="O130" s="153">
        <f t="shared" si="116"/>
        <v>0</v>
      </c>
      <c r="P130" s="153">
        <f t="shared" si="116"/>
        <v>0</v>
      </c>
      <c r="Q130" s="153">
        <f t="shared" si="116"/>
        <v>0</v>
      </c>
      <c r="R130" s="153">
        <f t="shared" si="116"/>
        <v>0</v>
      </c>
      <c r="S130" s="153">
        <f t="shared" si="116"/>
        <v>0</v>
      </c>
      <c r="T130" s="153">
        <f t="shared" si="116"/>
        <v>0</v>
      </c>
      <c r="U130" s="153">
        <f t="shared" si="116"/>
        <v>0</v>
      </c>
      <c r="V130" s="153">
        <f t="shared" si="116"/>
        <v>0</v>
      </c>
      <c r="W130" s="153">
        <f t="shared" si="116"/>
        <v>0</v>
      </c>
      <c r="X130" s="153">
        <f t="shared" si="116"/>
        <v>0</v>
      </c>
      <c r="Y130" s="153">
        <f t="shared" si="116"/>
        <v>0</v>
      </c>
      <c r="Z130" s="153">
        <f t="shared" si="116"/>
        <v>0</v>
      </c>
      <c r="AA130" s="153">
        <f t="shared" si="116"/>
        <v>0</v>
      </c>
      <c r="AB130" s="153">
        <f t="shared" si="116"/>
        <v>0</v>
      </c>
    </row>
    <row r="131" spans="2:28" x14ac:dyDescent="0.35">
      <c r="B131" s="112" t="s">
        <v>267</v>
      </c>
      <c r="C131" s="110" t="s">
        <v>205</v>
      </c>
      <c r="D131" s="153"/>
      <c r="E131" s="153"/>
      <c r="F131" s="153"/>
      <c r="G131" s="153"/>
      <c r="H131" s="153"/>
      <c r="I131" s="153"/>
      <c r="J131" s="153"/>
      <c r="K131" s="153"/>
      <c r="L131" s="153"/>
      <c r="M131" s="153"/>
      <c r="N131" s="153"/>
      <c r="O131" s="153"/>
      <c r="P131" s="153"/>
      <c r="Q131" s="153"/>
      <c r="R131" s="153"/>
      <c r="S131" s="153"/>
      <c r="T131" s="153"/>
      <c r="U131" s="153"/>
      <c r="V131" s="153"/>
      <c r="W131" s="153"/>
      <c r="X131" s="153">
        <v>0</v>
      </c>
      <c r="Y131" s="153"/>
      <c r="Z131" s="153"/>
      <c r="AA131" s="153"/>
      <c r="AB131" s="153"/>
    </row>
    <row r="132" spans="2:28" x14ac:dyDescent="0.35">
      <c r="B132" s="112" t="s">
        <v>268</v>
      </c>
      <c r="C132" s="110" t="s">
        <v>205</v>
      </c>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row>
    <row r="133" spans="2:28" x14ac:dyDescent="0.35">
      <c r="B133" s="111" t="s">
        <v>269</v>
      </c>
      <c r="C133" s="110" t="s">
        <v>205</v>
      </c>
      <c r="D133" s="195">
        <f>D130+D131+D132</f>
        <v>0</v>
      </c>
      <c r="E133" s="195">
        <f t="shared" ref="E133:AB133" si="117">E130+E131+E132</f>
        <v>0</v>
      </c>
      <c r="F133" s="195">
        <f t="shared" si="117"/>
        <v>0</v>
      </c>
      <c r="G133" s="195">
        <f t="shared" si="117"/>
        <v>0</v>
      </c>
      <c r="H133" s="195">
        <f t="shared" si="117"/>
        <v>0</v>
      </c>
      <c r="I133" s="195">
        <f>I130+I131+I132</f>
        <v>0</v>
      </c>
      <c r="J133" s="195">
        <f t="shared" si="117"/>
        <v>0</v>
      </c>
      <c r="K133" s="195">
        <f t="shared" si="117"/>
        <v>0</v>
      </c>
      <c r="L133" s="195">
        <f t="shared" si="117"/>
        <v>0</v>
      </c>
      <c r="M133" s="195">
        <f t="shared" si="117"/>
        <v>0</v>
      </c>
      <c r="N133" s="195">
        <f t="shared" si="117"/>
        <v>0</v>
      </c>
      <c r="O133" s="195">
        <f t="shared" si="117"/>
        <v>0</v>
      </c>
      <c r="P133" s="195">
        <f t="shared" si="117"/>
        <v>0</v>
      </c>
      <c r="Q133" s="195">
        <f t="shared" si="117"/>
        <v>0</v>
      </c>
      <c r="R133" s="195">
        <f t="shared" si="117"/>
        <v>0</v>
      </c>
      <c r="S133" s="195">
        <f t="shared" si="117"/>
        <v>0</v>
      </c>
      <c r="T133" s="195">
        <f t="shared" si="117"/>
        <v>0</v>
      </c>
      <c r="U133" s="195">
        <f t="shared" si="117"/>
        <v>0</v>
      </c>
      <c r="V133" s="195">
        <f t="shared" si="117"/>
        <v>0</v>
      </c>
      <c r="W133" s="195">
        <f t="shared" si="117"/>
        <v>0</v>
      </c>
      <c r="X133" s="195">
        <f>X130+X131+X132</f>
        <v>0</v>
      </c>
      <c r="Y133" s="195">
        <f t="shared" si="117"/>
        <v>0</v>
      </c>
      <c r="Z133" s="195">
        <f t="shared" si="117"/>
        <v>0</v>
      </c>
      <c r="AA133" s="195">
        <f t="shared" si="117"/>
        <v>0</v>
      </c>
      <c r="AB133" s="195">
        <f t="shared" si="117"/>
        <v>0</v>
      </c>
    </row>
    <row r="134" spans="2:28" x14ac:dyDescent="0.35">
      <c r="B134" s="113" t="s">
        <v>270</v>
      </c>
    </row>
    <row r="135" spans="2:28" x14ac:dyDescent="0.35">
      <c r="B135" s="3" t="s">
        <v>271</v>
      </c>
      <c r="C135" s="114" t="s">
        <v>205</v>
      </c>
      <c r="D135" s="154">
        <f>D133-D125</f>
        <v>0</v>
      </c>
      <c r="E135" s="154">
        <f>E133-E125</f>
        <v>0</v>
      </c>
      <c r="F135" s="154">
        <f t="shared" ref="F135:AB135" si="118">F133-F125</f>
        <v>0</v>
      </c>
      <c r="G135" s="154">
        <f t="shared" si="118"/>
        <v>0</v>
      </c>
      <c r="H135" s="154">
        <f t="shared" si="118"/>
        <v>0</v>
      </c>
      <c r="I135" s="154">
        <f t="shared" si="118"/>
        <v>0</v>
      </c>
      <c r="J135" s="154">
        <f t="shared" si="118"/>
        <v>0</v>
      </c>
      <c r="K135" s="154">
        <f t="shared" si="118"/>
        <v>0</v>
      </c>
      <c r="L135" s="154">
        <f t="shared" si="118"/>
        <v>0</v>
      </c>
      <c r="M135" s="154">
        <f t="shared" si="118"/>
        <v>0</v>
      </c>
      <c r="N135" s="154">
        <f t="shared" si="118"/>
        <v>0</v>
      </c>
      <c r="O135" s="154">
        <f t="shared" si="118"/>
        <v>0</v>
      </c>
      <c r="P135" s="154">
        <f t="shared" si="118"/>
        <v>0</v>
      </c>
      <c r="Q135" s="154">
        <f t="shared" si="118"/>
        <v>0</v>
      </c>
      <c r="R135" s="154">
        <f t="shared" si="118"/>
        <v>0</v>
      </c>
      <c r="S135" s="154">
        <f t="shared" si="118"/>
        <v>0</v>
      </c>
      <c r="T135" s="154">
        <f t="shared" si="118"/>
        <v>0</v>
      </c>
      <c r="U135" s="154">
        <f t="shared" si="118"/>
        <v>0</v>
      </c>
      <c r="V135" s="154">
        <f t="shared" si="118"/>
        <v>0</v>
      </c>
      <c r="W135" s="154">
        <f t="shared" si="118"/>
        <v>0</v>
      </c>
      <c r="X135" s="154">
        <f t="shared" si="118"/>
        <v>0</v>
      </c>
      <c r="Y135" s="154">
        <f t="shared" si="118"/>
        <v>0</v>
      </c>
      <c r="Z135" s="154">
        <f t="shared" si="118"/>
        <v>0</v>
      </c>
      <c r="AA135" s="154">
        <f t="shared" si="118"/>
        <v>0</v>
      </c>
      <c r="AB135" s="154">
        <f t="shared" si="118"/>
        <v>0</v>
      </c>
    </row>
    <row r="136" spans="2:28" x14ac:dyDescent="0.35">
      <c r="B136" s="3" t="s">
        <v>272</v>
      </c>
      <c r="C136" s="114" t="s">
        <v>205</v>
      </c>
      <c r="D136" s="154">
        <f>D135*1/(1+$D$10)</f>
        <v>0</v>
      </c>
      <c r="E136" s="154">
        <f>E135*1/(1+$E$10)*(1/(1+$D$10))</f>
        <v>0</v>
      </c>
      <c r="F136" s="154">
        <f>F135*1/(1+$F$10)*(1/(1+$E$10))*(1/(1+$D$10))</f>
        <v>0</v>
      </c>
      <c r="G136" s="154">
        <f>G135*1/(1+$G$10)*(1/(1+$F$10)*(1/(1+$E$10))*(1/(1+$D$10)))</f>
        <v>0</v>
      </c>
      <c r="H136" s="154">
        <f>H135*1/(1+$H$10)*(1/(1+$G$10)*(1/(1+$F$10)*(1/(1+$E$10))*(1/(1+$D$10))))</f>
        <v>0</v>
      </c>
      <c r="I136" s="154">
        <f t="shared" ref="I136:AB136" si="119">I135*(1/((1+$H$10)^(I120-$G$17))*(1/(1+$G$10)*(1/(1+$F$10)*(1/(1+$E$10))*((1/(1+$D$10))))))</f>
        <v>0</v>
      </c>
      <c r="J136" s="154">
        <f t="shared" si="119"/>
        <v>0</v>
      </c>
      <c r="K136" s="154">
        <f t="shared" si="119"/>
        <v>0</v>
      </c>
      <c r="L136" s="154">
        <f t="shared" si="119"/>
        <v>0</v>
      </c>
      <c r="M136" s="154">
        <f t="shared" si="119"/>
        <v>0</v>
      </c>
      <c r="N136" s="154">
        <f t="shared" si="119"/>
        <v>0</v>
      </c>
      <c r="O136" s="154">
        <f t="shared" si="119"/>
        <v>0</v>
      </c>
      <c r="P136" s="154">
        <f t="shared" si="119"/>
        <v>0</v>
      </c>
      <c r="Q136" s="154">
        <f t="shared" si="119"/>
        <v>0</v>
      </c>
      <c r="R136" s="154">
        <f t="shared" si="119"/>
        <v>0</v>
      </c>
      <c r="S136" s="154">
        <f t="shared" si="119"/>
        <v>0</v>
      </c>
      <c r="T136" s="154">
        <f t="shared" si="119"/>
        <v>0</v>
      </c>
      <c r="U136" s="154">
        <f t="shared" si="119"/>
        <v>0</v>
      </c>
      <c r="V136" s="154">
        <f t="shared" si="119"/>
        <v>0</v>
      </c>
      <c r="W136" s="154">
        <f t="shared" si="119"/>
        <v>0</v>
      </c>
      <c r="X136" s="154">
        <f t="shared" si="119"/>
        <v>0</v>
      </c>
      <c r="Y136" s="154">
        <f t="shared" si="119"/>
        <v>0</v>
      </c>
      <c r="Z136" s="154">
        <f t="shared" si="119"/>
        <v>0</v>
      </c>
      <c r="AA136" s="154">
        <f t="shared" si="119"/>
        <v>0</v>
      </c>
      <c r="AB136" s="154">
        <f t="shared" si="119"/>
        <v>0</v>
      </c>
    </row>
    <row r="137" spans="2:28" x14ac:dyDescent="0.3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2:28" x14ac:dyDescent="0.35">
      <c r="B138" s="40" t="s">
        <v>273</v>
      </c>
      <c r="C138" s="115" t="s">
        <v>205</v>
      </c>
      <c r="D138" s="116">
        <f>SUM(D136:AB136)</f>
        <v>0</v>
      </c>
      <c r="E138" s="253"/>
      <c r="F138" s="39"/>
      <c r="G138" s="39"/>
      <c r="H138" s="39"/>
    </row>
    <row r="140" spans="2:28" x14ac:dyDescent="0.35">
      <c r="B140" s="40" t="s">
        <v>245</v>
      </c>
      <c r="C140" s="40"/>
      <c r="D140" s="196">
        <f>IFERROR(IRR(D135:AB135),0)</f>
        <v>0</v>
      </c>
    </row>
    <row r="142" spans="2:28" x14ac:dyDescent="0.35">
      <c r="B142" s="40" t="s">
        <v>274</v>
      </c>
    </row>
    <row r="143" spans="2:28" x14ac:dyDescent="0.35">
      <c r="B143" s="3" t="s">
        <v>255</v>
      </c>
      <c r="C143" s="38"/>
      <c r="D143" s="21">
        <v>1</v>
      </c>
      <c r="E143" s="21">
        <v>2</v>
      </c>
      <c r="F143" s="21">
        <v>3</v>
      </c>
      <c r="G143" s="21">
        <v>4</v>
      </c>
      <c r="H143" s="21">
        <v>5</v>
      </c>
      <c r="I143" s="21">
        <v>6</v>
      </c>
      <c r="J143" s="21">
        <v>7</v>
      </c>
      <c r="K143" s="21">
        <v>8</v>
      </c>
      <c r="L143" s="21">
        <v>9</v>
      </c>
      <c r="M143" s="21">
        <v>10</v>
      </c>
      <c r="N143" s="21">
        <v>11</v>
      </c>
      <c r="O143" s="21">
        <v>12</v>
      </c>
      <c r="P143" s="21">
        <v>13</v>
      </c>
      <c r="Q143" s="21">
        <v>14</v>
      </c>
      <c r="R143" s="21">
        <v>15</v>
      </c>
      <c r="S143" s="21">
        <v>16</v>
      </c>
      <c r="T143" s="21">
        <v>17</v>
      </c>
      <c r="U143" s="21">
        <v>18</v>
      </c>
      <c r="V143" s="21">
        <v>19</v>
      </c>
      <c r="W143" s="21">
        <v>20</v>
      </c>
      <c r="X143" s="21">
        <v>21</v>
      </c>
      <c r="Y143" s="21">
        <v>22</v>
      </c>
      <c r="Z143" s="21">
        <v>23</v>
      </c>
      <c r="AA143" s="21">
        <v>24</v>
      </c>
      <c r="AB143" s="21">
        <v>25</v>
      </c>
    </row>
    <row r="144" spans="2:28" x14ac:dyDescent="0.35">
      <c r="B144" s="3" t="s">
        <v>271</v>
      </c>
      <c r="C144" s="114" t="s">
        <v>205</v>
      </c>
      <c r="D144" s="153">
        <f>D135</f>
        <v>0</v>
      </c>
      <c r="E144" s="153">
        <f>E135</f>
        <v>0</v>
      </c>
      <c r="F144" s="153">
        <f t="shared" ref="F144:AB144" si="120">F135</f>
        <v>0</v>
      </c>
      <c r="G144" s="153">
        <f t="shared" si="120"/>
        <v>0</v>
      </c>
      <c r="H144" s="153">
        <f t="shared" si="120"/>
        <v>0</v>
      </c>
      <c r="I144" s="153">
        <f t="shared" si="120"/>
        <v>0</v>
      </c>
      <c r="J144" s="153">
        <f t="shared" si="120"/>
        <v>0</v>
      </c>
      <c r="K144" s="153">
        <f t="shared" si="120"/>
        <v>0</v>
      </c>
      <c r="L144" s="153">
        <f t="shared" si="120"/>
        <v>0</v>
      </c>
      <c r="M144" s="153">
        <f t="shared" si="120"/>
        <v>0</v>
      </c>
      <c r="N144" s="153">
        <f t="shared" si="120"/>
        <v>0</v>
      </c>
      <c r="O144" s="153">
        <f t="shared" si="120"/>
        <v>0</v>
      </c>
      <c r="P144" s="153">
        <f t="shared" si="120"/>
        <v>0</v>
      </c>
      <c r="Q144" s="153">
        <f t="shared" si="120"/>
        <v>0</v>
      </c>
      <c r="R144" s="153">
        <f t="shared" si="120"/>
        <v>0</v>
      </c>
      <c r="S144" s="153">
        <f t="shared" si="120"/>
        <v>0</v>
      </c>
      <c r="T144" s="153">
        <f t="shared" si="120"/>
        <v>0</v>
      </c>
      <c r="U144" s="153">
        <f t="shared" si="120"/>
        <v>0</v>
      </c>
      <c r="V144" s="153">
        <f t="shared" si="120"/>
        <v>0</v>
      </c>
      <c r="W144" s="153">
        <f t="shared" si="120"/>
        <v>0</v>
      </c>
      <c r="X144" s="153">
        <f t="shared" si="120"/>
        <v>0</v>
      </c>
      <c r="Y144" s="153">
        <f t="shared" si="120"/>
        <v>0</v>
      </c>
      <c r="Z144" s="153">
        <f t="shared" si="120"/>
        <v>0</v>
      </c>
      <c r="AA144" s="153">
        <f t="shared" si="120"/>
        <v>0</v>
      </c>
      <c r="AB144" s="153">
        <f t="shared" si="120"/>
        <v>0</v>
      </c>
    </row>
    <row r="145" spans="2:28" x14ac:dyDescent="0.35">
      <c r="B145" s="117" t="s">
        <v>275</v>
      </c>
      <c r="C145" s="118" t="s">
        <v>205</v>
      </c>
      <c r="D145" s="197">
        <f>D122*1/(1+$D$10)</f>
        <v>0</v>
      </c>
      <c r="E145" s="197">
        <f>E122*1/(1+$E$10)*(1/(1+$D$10))</f>
        <v>0</v>
      </c>
      <c r="F145" s="197">
        <f>F122*1/(1+$F$10)*(1/(1+$E$10))*(1/(1+$D$10))</f>
        <v>0</v>
      </c>
      <c r="G145" s="197">
        <f>G122*1/(1+$G$10)*(1/(1+$F$10)*(1/(1+$E$10))*(1/(1+$D$10)))</f>
        <v>0</v>
      </c>
      <c r="H145" s="197">
        <f>H122*1/(1+$H$10)*(1/(1+$G$10)*(1/(1+$F$10)*(1/(1+$E$10))*(1/(1+$D$10))))</f>
        <v>0</v>
      </c>
    </row>
    <row r="146" spans="2:28" x14ac:dyDescent="0.35">
      <c r="B146" s="3" t="s">
        <v>276</v>
      </c>
      <c r="C146" s="114" t="s">
        <v>205</v>
      </c>
      <c r="D146" s="154">
        <f>D144-D145</f>
        <v>0</v>
      </c>
      <c r="E146" s="154">
        <f>D146+E144-E145</f>
        <v>0</v>
      </c>
      <c r="F146" s="154">
        <f>E146+F144-F145</f>
        <v>0</v>
      </c>
      <c r="G146" s="154">
        <f>F146+G144-G145</f>
        <v>0</v>
      </c>
      <c r="H146" s="154">
        <f>G146+H144-H145</f>
        <v>0</v>
      </c>
      <c r="I146" s="154">
        <f t="shared" ref="I146" si="121">H146+I144</f>
        <v>0</v>
      </c>
      <c r="J146" s="154">
        <f t="shared" ref="J146" si="122">I146+J144</f>
        <v>0</v>
      </c>
      <c r="K146" s="154">
        <f t="shared" ref="K146" si="123">J146+K144</f>
        <v>0</v>
      </c>
      <c r="L146" s="154">
        <f t="shared" ref="L146" si="124">K146+L144</f>
        <v>0</v>
      </c>
      <c r="M146" s="154">
        <f t="shared" ref="M146" si="125">L146+M144</f>
        <v>0</v>
      </c>
      <c r="N146" s="154">
        <f t="shared" ref="N146" si="126">M146+N144</f>
        <v>0</v>
      </c>
      <c r="O146" s="154">
        <f t="shared" ref="O146" si="127">N146+O144</f>
        <v>0</v>
      </c>
      <c r="P146" s="154">
        <f t="shared" ref="P146" si="128">O146+P144</f>
        <v>0</v>
      </c>
      <c r="Q146" s="154">
        <f t="shared" ref="Q146" si="129">P146+Q144</f>
        <v>0</v>
      </c>
      <c r="R146" s="154">
        <f t="shared" ref="R146" si="130">Q146+R144</f>
        <v>0</v>
      </c>
      <c r="S146" s="154">
        <f t="shared" ref="S146" si="131">R146+S144</f>
        <v>0</v>
      </c>
      <c r="T146" s="154">
        <f t="shared" ref="T146" si="132">S146+T144</f>
        <v>0</v>
      </c>
      <c r="U146" s="154">
        <f t="shared" ref="U146" si="133">T146+U144</f>
        <v>0</v>
      </c>
      <c r="V146" s="154">
        <f t="shared" ref="V146" si="134">U146+V144</f>
        <v>0</v>
      </c>
      <c r="W146" s="154">
        <f t="shared" ref="W146" si="135">V146+W144</f>
        <v>0</v>
      </c>
      <c r="X146" s="154">
        <f t="shared" ref="X146" si="136">W146+X144</f>
        <v>0</v>
      </c>
      <c r="Y146" s="154">
        <f t="shared" ref="Y146" si="137">X146+Y144</f>
        <v>0</v>
      </c>
      <c r="Z146" s="154">
        <f t="shared" ref="Z146" si="138">Y146+Z144</f>
        <v>0</v>
      </c>
      <c r="AA146" s="154">
        <f t="shared" ref="AA146" si="139">Z146+AA144</f>
        <v>0</v>
      </c>
      <c r="AB146" s="154">
        <f>AA146+AB144</f>
        <v>0</v>
      </c>
    </row>
    <row r="147" spans="2:28" x14ac:dyDescent="0.35">
      <c r="B147" s="119" t="s">
        <v>277</v>
      </c>
    </row>
    <row r="149" spans="2:28" ht="15.5" x14ac:dyDescent="0.35">
      <c r="B149" s="375" t="s">
        <v>281</v>
      </c>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7"/>
    </row>
    <row r="150" spans="2:28" ht="15.5" x14ac:dyDescent="0.35">
      <c r="B150" s="105"/>
      <c r="C150" s="105"/>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row>
    <row r="151" spans="2:28" x14ac:dyDescent="0.35">
      <c r="B151" s="107" t="s">
        <v>254</v>
      </c>
      <c r="C151" s="99"/>
    </row>
    <row r="152" spans="2:28" x14ac:dyDescent="0.35">
      <c r="B152" s="3"/>
      <c r="C152" s="27" t="s">
        <v>105</v>
      </c>
      <c r="D152" s="27">
        <f>$C$3</f>
        <v>2024</v>
      </c>
      <c r="E152" s="27">
        <f>$C$3+1</f>
        <v>2025</v>
      </c>
      <c r="F152" s="27">
        <f>$C$3+2</f>
        <v>2026</v>
      </c>
      <c r="G152" s="27">
        <f>$C$3+3</f>
        <v>2027</v>
      </c>
      <c r="H152" s="27">
        <f>$C$3+4</f>
        <v>2028</v>
      </c>
      <c r="I152" s="27">
        <f>H152+1</f>
        <v>2029</v>
      </c>
      <c r="J152" s="27">
        <f t="shared" ref="J152" si="140">I152+1</f>
        <v>2030</v>
      </c>
      <c r="K152" s="27">
        <f t="shared" ref="K152" si="141">J152+1</f>
        <v>2031</v>
      </c>
      <c r="L152" s="27">
        <f t="shared" ref="L152" si="142">K152+1</f>
        <v>2032</v>
      </c>
      <c r="M152" s="27">
        <f t="shared" ref="M152" si="143">L152+1</f>
        <v>2033</v>
      </c>
      <c r="N152" s="27">
        <f t="shared" ref="N152" si="144">M152+1</f>
        <v>2034</v>
      </c>
      <c r="O152" s="27">
        <f t="shared" ref="O152" si="145">N152+1</f>
        <v>2035</v>
      </c>
      <c r="P152" s="27">
        <f t="shared" ref="P152" si="146">O152+1</f>
        <v>2036</v>
      </c>
      <c r="Q152" s="27">
        <f t="shared" ref="Q152" si="147">P152+1</f>
        <v>2037</v>
      </c>
      <c r="R152" s="27">
        <f t="shared" ref="R152" si="148">Q152+1</f>
        <v>2038</v>
      </c>
      <c r="S152" s="27">
        <f t="shared" ref="S152" si="149">R152+1</f>
        <v>2039</v>
      </c>
      <c r="T152" s="27">
        <f t="shared" ref="T152" si="150">S152+1</f>
        <v>2040</v>
      </c>
      <c r="U152" s="27">
        <f t="shared" ref="U152" si="151">T152+1</f>
        <v>2041</v>
      </c>
      <c r="V152" s="27">
        <f t="shared" ref="V152" si="152">U152+1</f>
        <v>2042</v>
      </c>
      <c r="W152" s="27">
        <f t="shared" ref="W152" si="153">V152+1</f>
        <v>2043</v>
      </c>
      <c r="X152" s="27">
        <f t="shared" ref="X152" si="154">W152+1</f>
        <v>2044</v>
      </c>
      <c r="Y152" s="27">
        <f t="shared" ref="Y152" si="155">X152+1</f>
        <v>2045</v>
      </c>
      <c r="Z152" s="27">
        <f t="shared" ref="Z152" si="156">Y152+1</f>
        <v>2046</v>
      </c>
      <c r="AA152" s="27">
        <f t="shared" ref="AA152" si="157">Z152+1</f>
        <v>2047</v>
      </c>
      <c r="AB152" s="27">
        <f t="shared" ref="AB152" si="158">AA152+1</f>
        <v>2048</v>
      </c>
    </row>
    <row r="153" spans="2:28" x14ac:dyDescent="0.35">
      <c r="B153" s="3" t="s">
        <v>255</v>
      </c>
      <c r="C153" s="38"/>
      <c r="D153" s="21">
        <v>1</v>
      </c>
      <c r="E153" s="21">
        <v>2</v>
      </c>
      <c r="F153" s="21">
        <v>3</v>
      </c>
      <c r="G153" s="21">
        <v>4</v>
      </c>
      <c r="H153" s="21">
        <v>5</v>
      </c>
      <c r="I153" s="21">
        <v>6</v>
      </c>
      <c r="J153" s="21">
        <v>7</v>
      </c>
      <c r="K153" s="21">
        <v>8</v>
      </c>
      <c r="L153" s="21">
        <v>9</v>
      </c>
      <c r="M153" s="21">
        <v>10</v>
      </c>
      <c r="N153" s="21">
        <v>11</v>
      </c>
      <c r="O153" s="21">
        <v>12</v>
      </c>
      <c r="P153" s="21">
        <v>13</v>
      </c>
      <c r="Q153" s="21">
        <v>14</v>
      </c>
      <c r="R153" s="21">
        <v>15</v>
      </c>
      <c r="S153" s="21">
        <v>16</v>
      </c>
      <c r="T153" s="21">
        <v>17</v>
      </c>
      <c r="U153" s="21">
        <v>18</v>
      </c>
      <c r="V153" s="21">
        <v>19</v>
      </c>
      <c r="W153" s="21">
        <v>20</v>
      </c>
      <c r="X153" s="21">
        <v>21</v>
      </c>
      <c r="Y153" s="21">
        <v>22</v>
      </c>
      <c r="Z153" s="21">
        <v>23</v>
      </c>
      <c r="AA153" s="21">
        <v>24</v>
      </c>
      <c r="AB153" s="21">
        <v>25</v>
      </c>
    </row>
    <row r="154" spans="2:28" x14ac:dyDescent="0.35">
      <c r="B154" s="372" t="s">
        <v>256</v>
      </c>
      <c r="C154" s="373"/>
      <c r="D154" s="373"/>
      <c r="E154" s="373"/>
      <c r="F154" s="373"/>
      <c r="G154" s="373"/>
      <c r="H154" s="373"/>
      <c r="I154" s="373"/>
      <c r="J154" s="373"/>
      <c r="K154" s="373"/>
      <c r="L154" s="373"/>
      <c r="M154" s="373"/>
      <c r="N154" s="373"/>
      <c r="O154" s="373"/>
      <c r="P154" s="373"/>
      <c r="Q154" s="373"/>
      <c r="R154" s="373"/>
      <c r="S154" s="373"/>
      <c r="T154" s="373"/>
      <c r="U154" s="373"/>
      <c r="V154" s="373"/>
      <c r="W154" s="373"/>
      <c r="X154" s="373"/>
      <c r="Y154" s="373"/>
      <c r="Z154" s="373"/>
      <c r="AA154" s="373"/>
      <c r="AB154" s="374"/>
    </row>
    <row r="155" spans="2:28" x14ac:dyDescent="0.35">
      <c r="B155" s="3" t="s">
        <v>257</v>
      </c>
      <c r="C155" s="108" t="s">
        <v>205</v>
      </c>
      <c r="D155" s="35">
        <f>Επενδύσεις!D26</f>
        <v>650195.27888954966</v>
      </c>
      <c r="E155" s="35">
        <f>Επενδύσεις!E26</f>
        <v>8695181.1210298948</v>
      </c>
      <c r="F155" s="35">
        <f>Επενδύσεις!F26</f>
        <v>1356307.3132527405</v>
      </c>
      <c r="G155" s="35">
        <f>Επενδύσεις!G26</f>
        <v>298003.89735358511</v>
      </c>
      <c r="H155" s="35">
        <f>Επενδύσεις!H26</f>
        <v>73385.863547562214</v>
      </c>
      <c r="I155" s="109"/>
      <c r="J155" s="109"/>
      <c r="K155" s="109"/>
      <c r="L155" s="109"/>
      <c r="M155" s="109"/>
      <c r="N155" s="109"/>
      <c r="O155" s="109"/>
      <c r="P155" s="109"/>
      <c r="Q155" s="109"/>
      <c r="R155" s="109"/>
      <c r="S155" s="109"/>
      <c r="T155" s="109"/>
      <c r="U155" s="109"/>
      <c r="V155" s="109"/>
      <c r="W155" s="109"/>
      <c r="X155" s="109"/>
      <c r="Y155" s="109"/>
      <c r="Z155" s="109"/>
      <c r="AA155" s="109"/>
      <c r="AB155" s="109"/>
    </row>
    <row r="156" spans="2:28" x14ac:dyDescent="0.35">
      <c r="B156" s="3" t="s">
        <v>259</v>
      </c>
      <c r="C156" s="108" t="s">
        <v>205</v>
      </c>
      <c r="D156" s="109"/>
      <c r="E156" s="109"/>
      <c r="F156" s="109"/>
      <c r="G156" s="109"/>
      <c r="H156" s="109"/>
      <c r="I156" s="35">
        <v>34817.93</v>
      </c>
      <c r="J156" s="35">
        <v>31931.52</v>
      </c>
      <c r="K156" s="35">
        <v>18340.71</v>
      </c>
      <c r="L156" s="35">
        <v>17281.75</v>
      </c>
      <c r="M156" s="35">
        <v>15483.8</v>
      </c>
      <c r="N156" s="35">
        <v>14334.02</v>
      </c>
      <c r="O156" s="35">
        <v>13438.29</v>
      </c>
      <c r="P156" s="35">
        <v>11926.23</v>
      </c>
      <c r="Q156" s="35">
        <v>12045.49</v>
      </c>
      <c r="R156" s="35">
        <v>12165.95</v>
      </c>
      <c r="S156" s="35">
        <v>12287.61</v>
      </c>
      <c r="T156" s="35">
        <v>9292.59</v>
      </c>
      <c r="U156" s="35">
        <v>9385.51</v>
      </c>
      <c r="V156" s="35">
        <v>9479.3700000000008</v>
      </c>
      <c r="W156" s="35">
        <v>9205.6200000000008</v>
      </c>
      <c r="X156" s="35"/>
      <c r="Y156" s="35"/>
      <c r="Z156" s="35"/>
      <c r="AA156" s="35"/>
      <c r="AB156" s="35"/>
    </row>
    <row r="157" spans="2:28" x14ac:dyDescent="0.35">
      <c r="B157" s="3" t="s">
        <v>260</v>
      </c>
      <c r="C157" s="110" t="s">
        <v>205</v>
      </c>
      <c r="D157" s="35">
        <v>0</v>
      </c>
      <c r="E157" s="35">
        <v>10</v>
      </c>
      <c r="F157" s="35">
        <v>1613</v>
      </c>
      <c r="G157" s="35">
        <v>4378</v>
      </c>
      <c r="H157" s="35">
        <v>5784</v>
      </c>
      <c r="I157" s="35">
        <v>6649</v>
      </c>
      <c r="J157" s="35">
        <v>7122</v>
      </c>
      <c r="K157" s="35">
        <v>7857</v>
      </c>
      <c r="L157" s="35">
        <v>8557</v>
      </c>
      <c r="M157" s="35">
        <v>9204</v>
      </c>
      <c r="N157" s="35">
        <v>9813</v>
      </c>
      <c r="O157" s="35">
        <v>10398</v>
      </c>
      <c r="P157" s="35">
        <v>10933</v>
      </c>
      <c r="Q157" s="35">
        <v>11041</v>
      </c>
      <c r="R157" s="35">
        <v>12028</v>
      </c>
      <c r="S157" s="35">
        <v>12593</v>
      </c>
      <c r="T157" s="35">
        <v>12929</v>
      </c>
      <c r="U157" s="35">
        <v>13530</v>
      </c>
      <c r="V157" s="35">
        <v>14013</v>
      </c>
      <c r="W157" s="35">
        <v>14493</v>
      </c>
      <c r="X157" s="35"/>
      <c r="Y157" s="35"/>
      <c r="Z157" s="35"/>
      <c r="AA157" s="35"/>
      <c r="AB157" s="35"/>
    </row>
    <row r="158" spans="2:28" x14ac:dyDescent="0.35">
      <c r="B158" s="111" t="s">
        <v>261</v>
      </c>
      <c r="C158" s="110" t="s">
        <v>205</v>
      </c>
      <c r="D158" s="195">
        <f>D155+D157</f>
        <v>650195.27888954966</v>
      </c>
      <c r="E158" s="195">
        <f>E155+E157</f>
        <v>8695191.1210298948</v>
      </c>
      <c r="F158" s="195">
        <f>F155+F157</f>
        <v>1357920.3132527405</v>
      </c>
      <c r="G158" s="195">
        <f>G155+G157</f>
        <v>302381.89735358511</v>
      </c>
      <c r="H158" s="195">
        <f>H155+H157</f>
        <v>79169.863547562214</v>
      </c>
      <c r="I158" s="195">
        <f>I156+I157</f>
        <v>41466.93</v>
      </c>
      <c r="J158" s="195">
        <f t="shared" ref="J158:AB158" si="159">J156+J157</f>
        <v>39053.520000000004</v>
      </c>
      <c r="K158" s="195">
        <f t="shared" si="159"/>
        <v>26197.71</v>
      </c>
      <c r="L158" s="195">
        <f t="shared" si="159"/>
        <v>25838.75</v>
      </c>
      <c r="M158" s="195">
        <f t="shared" si="159"/>
        <v>24687.8</v>
      </c>
      <c r="N158" s="195">
        <f t="shared" si="159"/>
        <v>24147.02</v>
      </c>
      <c r="O158" s="195">
        <f t="shared" si="159"/>
        <v>23836.29</v>
      </c>
      <c r="P158" s="195">
        <f t="shared" si="159"/>
        <v>22859.23</v>
      </c>
      <c r="Q158" s="195">
        <f t="shared" si="159"/>
        <v>23086.489999999998</v>
      </c>
      <c r="R158" s="195">
        <f t="shared" si="159"/>
        <v>24193.95</v>
      </c>
      <c r="S158" s="195">
        <f t="shared" si="159"/>
        <v>24880.61</v>
      </c>
      <c r="T158" s="195">
        <f t="shared" si="159"/>
        <v>22221.59</v>
      </c>
      <c r="U158" s="195">
        <f t="shared" si="159"/>
        <v>22915.510000000002</v>
      </c>
      <c r="V158" s="195">
        <f t="shared" si="159"/>
        <v>23492.370000000003</v>
      </c>
      <c r="W158" s="195">
        <f t="shared" si="159"/>
        <v>23698.620000000003</v>
      </c>
      <c r="X158" s="195">
        <f t="shared" si="159"/>
        <v>0</v>
      </c>
      <c r="Y158" s="195">
        <f t="shared" si="159"/>
        <v>0</v>
      </c>
      <c r="Z158" s="195">
        <f t="shared" si="159"/>
        <v>0</v>
      </c>
      <c r="AA158" s="195">
        <f t="shared" si="159"/>
        <v>0</v>
      </c>
      <c r="AB158" s="195">
        <f t="shared" si="159"/>
        <v>0</v>
      </c>
    </row>
    <row r="159" spans="2:28" x14ac:dyDescent="0.35">
      <c r="B159" s="17" t="s">
        <v>262</v>
      </c>
    </row>
    <row r="160" spans="2:28" x14ac:dyDescent="0.35">
      <c r="B160" s="17" t="s">
        <v>263</v>
      </c>
    </row>
    <row r="161" spans="2:28" x14ac:dyDescent="0.35">
      <c r="B161" s="372" t="s">
        <v>264</v>
      </c>
      <c r="C161" s="373"/>
      <c r="D161" s="373"/>
      <c r="E161" s="373"/>
      <c r="F161" s="373"/>
      <c r="G161" s="373"/>
      <c r="H161" s="373"/>
      <c r="I161" s="373"/>
      <c r="J161" s="373"/>
      <c r="K161" s="373"/>
      <c r="L161" s="373"/>
      <c r="M161" s="373"/>
      <c r="N161" s="373"/>
      <c r="O161" s="373"/>
      <c r="P161" s="373"/>
      <c r="Q161" s="373"/>
      <c r="R161" s="373"/>
      <c r="S161" s="373"/>
      <c r="T161" s="373"/>
      <c r="U161" s="373"/>
      <c r="V161" s="373"/>
      <c r="W161" s="373"/>
      <c r="X161" s="373"/>
      <c r="Y161" s="373"/>
      <c r="Z161" s="373"/>
      <c r="AA161" s="373"/>
      <c r="AB161" s="374"/>
    </row>
    <row r="162" spans="2:28" x14ac:dyDescent="0.35">
      <c r="B162" s="112" t="s">
        <v>265</v>
      </c>
      <c r="C162" s="108" t="s">
        <v>114</v>
      </c>
      <c r="D162" s="35">
        <v>0</v>
      </c>
      <c r="E162" s="35">
        <v>15.477131419999999</v>
      </c>
      <c r="F162" s="35">
        <v>1661.433751</v>
      </c>
      <c r="G162" s="35">
        <v>5579.8621649999995</v>
      </c>
      <c r="H162" s="35">
        <v>11027.528710000001</v>
      </c>
      <c r="I162" s="35">
        <v>11569.052449999999</v>
      </c>
      <c r="J162" s="35">
        <v>12504.07804</v>
      </c>
      <c r="K162" s="35">
        <v>12780.701789999999</v>
      </c>
      <c r="L162" s="35">
        <v>15018.385190000001</v>
      </c>
      <c r="M162" s="35">
        <v>15247.318010000001</v>
      </c>
      <c r="N162" s="35">
        <v>15457.15264</v>
      </c>
      <c r="O162" s="35">
        <v>15804.654210000001</v>
      </c>
      <c r="P162" s="35">
        <v>15975.80134</v>
      </c>
      <c r="Q162" s="35">
        <v>16146.948469999999</v>
      </c>
      <c r="R162" s="35">
        <v>16318.095600000001</v>
      </c>
      <c r="S162" s="35">
        <v>16489.242730000002</v>
      </c>
      <c r="T162" s="35">
        <v>16618.673940000001</v>
      </c>
      <c r="U162" s="35">
        <v>16748.105149999999</v>
      </c>
      <c r="V162" s="35">
        <v>16877.536359999998</v>
      </c>
      <c r="W162" s="35">
        <v>17003.229790000001</v>
      </c>
      <c r="X162" s="35"/>
      <c r="Y162" s="35"/>
      <c r="Z162" s="35"/>
      <c r="AA162" s="35"/>
      <c r="AB162" s="35"/>
    </row>
    <row r="163" spans="2:28" x14ac:dyDescent="0.35">
      <c r="B163" s="112" t="s">
        <v>266</v>
      </c>
      <c r="C163" s="110" t="s">
        <v>205</v>
      </c>
      <c r="D163" s="153">
        <f t="shared" ref="D163:AB163" si="160">D162*$D$11</f>
        <v>0</v>
      </c>
      <c r="E163" s="153">
        <f t="shared" si="160"/>
        <v>290.20515216839499</v>
      </c>
      <c r="F163" s="153">
        <f t="shared" si="160"/>
        <v>31152.842309241201</v>
      </c>
      <c r="G163" s="153">
        <f t="shared" si="160"/>
        <v>104625.63796415027</v>
      </c>
      <c r="H163" s="153">
        <f t="shared" si="160"/>
        <v>206772.53171033002</v>
      </c>
      <c r="I163" s="153">
        <f t="shared" si="160"/>
        <v>216926.41456528983</v>
      </c>
      <c r="J163" s="153">
        <f t="shared" si="160"/>
        <v>234458.68435506808</v>
      </c>
      <c r="K163" s="153">
        <f t="shared" si="160"/>
        <v>239645.5394177837</v>
      </c>
      <c r="L163" s="153">
        <f t="shared" si="160"/>
        <v>281603.39542994724</v>
      </c>
      <c r="M163" s="153">
        <f t="shared" si="160"/>
        <v>285896.01801365078</v>
      </c>
      <c r="N163" s="153">
        <f t="shared" si="160"/>
        <v>289830.5385056496</v>
      </c>
      <c r="O163" s="153">
        <f t="shared" si="160"/>
        <v>296346.39362530626</v>
      </c>
      <c r="P163" s="153">
        <f t="shared" si="160"/>
        <v>299555.50115027383</v>
      </c>
      <c r="Q163" s="153">
        <f t="shared" si="160"/>
        <v>302764.60867524141</v>
      </c>
      <c r="R163" s="153">
        <f t="shared" si="160"/>
        <v>305973.71620020899</v>
      </c>
      <c r="S163" s="153">
        <f t="shared" si="160"/>
        <v>309182.82372517657</v>
      </c>
      <c r="T163" s="153">
        <f t="shared" si="160"/>
        <v>311609.73365920031</v>
      </c>
      <c r="U163" s="153">
        <f t="shared" si="160"/>
        <v>314036.64359322411</v>
      </c>
      <c r="V163" s="153">
        <f t="shared" si="160"/>
        <v>316463.55352724786</v>
      </c>
      <c r="W163" s="153">
        <f t="shared" si="160"/>
        <v>318820.37792770372</v>
      </c>
      <c r="X163" s="153">
        <f t="shared" si="160"/>
        <v>0</v>
      </c>
      <c r="Y163" s="153">
        <f t="shared" si="160"/>
        <v>0</v>
      </c>
      <c r="Z163" s="153">
        <f t="shared" si="160"/>
        <v>0</v>
      </c>
      <c r="AA163" s="153">
        <f t="shared" si="160"/>
        <v>0</v>
      </c>
      <c r="AB163" s="153">
        <f t="shared" si="160"/>
        <v>0</v>
      </c>
    </row>
    <row r="164" spans="2:28" x14ac:dyDescent="0.35">
      <c r="B164" s="112" t="s">
        <v>267</v>
      </c>
      <c r="C164" s="110" t="s">
        <v>205</v>
      </c>
      <c r="D164" s="153"/>
      <c r="E164" s="153"/>
      <c r="F164" s="153"/>
      <c r="G164" s="153"/>
      <c r="H164" s="153"/>
      <c r="I164" s="153"/>
      <c r="J164" s="153"/>
      <c r="K164" s="153"/>
      <c r="L164" s="153"/>
      <c r="M164" s="153"/>
      <c r="N164" s="153"/>
      <c r="O164" s="153"/>
      <c r="P164" s="153">
        <v>0</v>
      </c>
      <c r="Q164" s="153">
        <v>0</v>
      </c>
      <c r="R164" s="153">
        <v>0</v>
      </c>
      <c r="S164" s="153">
        <v>0</v>
      </c>
      <c r="T164" s="153">
        <v>0</v>
      </c>
      <c r="U164" s="153">
        <v>0</v>
      </c>
      <c r="V164" s="153">
        <v>0</v>
      </c>
      <c r="W164" s="153">
        <v>0</v>
      </c>
      <c r="X164" s="153">
        <v>0</v>
      </c>
      <c r="Y164" s="153"/>
      <c r="Z164" s="153"/>
      <c r="AA164" s="153"/>
      <c r="AB164" s="153"/>
    </row>
    <row r="165" spans="2:28" x14ac:dyDescent="0.35">
      <c r="B165" s="112" t="s">
        <v>268</v>
      </c>
      <c r="C165" s="110" t="s">
        <v>205</v>
      </c>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row>
    <row r="166" spans="2:28" x14ac:dyDescent="0.35">
      <c r="B166" s="111" t="s">
        <v>269</v>
      </c>
      <c r="C166" s="110" t="s">
        <v>205</v>
      </c>
      <c r="D166" s="195">
        <f>D163+D164+D165</f>
        <v>0</v>
      </c>
      <c r="E166" s="195">
        <f t="shared" ref="E166:AB166" si="161">E163+E164+E165</f>
        <v>290.20515216839499</v>
      </c>
      <c r="F166" s="195">
        <f t="shared" si="161"/>
        <v>31152.842309241201</v>
      </c>
      <c r="G166" s="195">
        <f t="shared" si="161"/>
        <v>104625.63796415027</v>
      </c>
      <c r="H166" s="195">
        <f t="shared" si="161"/>
        <v>206772.53171033002</v>
      </c>
      <c r="I166" s="195">
        <f>I163+I164+I165</f>
        <v>216926.41456528983</v>
      </c>
      <c r="J166" s="195">
        <f t="shared" si="161"/>
        <v>234458.68435506808</v>
      </c>
      <c r="K166" s="195">
        <f t="shared" si="161"/>
        <v>239645.5394177837</v>
      </c>
      <c r="L166" s="195">
        <f t="shared" si="161"/>
        <v>281603.39542994724</v>
      </c>
      <c r="M166" s="195">
        <f t="shared" si="161"/>
        <v>285896.01801365078</v>
      </c>
      <c r="N166" s="195">
        <f t="shared" si="161"/>
        <v>289830.5385056496</v>
      </c>
      <c r="O166" s="195">
        <f t="shared" si="161"/>
        <v>296346.39362530626</v>
      </c>
      <c r="P166" s="195">
        <f t="shared" si="161"/>
        <v>299555.50115027383</v>
      </c>
      <c r="Q166" s="195">
        <f t="shared" si="161"/>
        <v>302764.60867524141</v>
      </c>
      <c r="R166" s="195">
        <f t="shared" si="161"/>
        <v>305973.71620020899</v>
      </c>
      <c r="S166" s="195">
        <f t="shared" si="161"/>
        <v>309182.82372517657</v>
      </c>
      <c r="T166" s="195">
        <f t="shared" si="161"/>
        <v>311609.73365920031</v>
      </c>
      <c r="U166" s="195">
        <f t="shared" si="161"/>
        <v>314036.64359322411</v>
      </c>
      <c r="V166" s="195">
        <f t="shared" si="161"/>
        <v>316463.55352724786</v>
      </c>
      <c r="W166" s="195">
        <f t="shared" si="161"/>
        <v>318820.37792770372</v>
      </c>
      <c r="X166" s="195">
        <f t="shared" si="161"/>
        <v>0</v>
      </c>
      <c r="Y166" s="195">
        <f t="shared" si="161"/>
        <v>0</v>
      </c>
      <c r="Z166" s="195">
        <f t="shared" si="161"/>
        <v>0</v>
      </c>
      <c r="AA166" s="195">
        <f t="shared" si="161"/>
        <v>0</v>
      </c>
      <c r="AB166" s="195">
        <f t="shared" si="161"/>
        <v>0</v>
      </c>
    </row>
    <row r="167" spans="2:28" x14ac:dyDescent="0.35">
      <c r="B167" s="113" t="s">
        <v>270</v>
      </c>
    </row>
    <row r="168" spans="2:28" x14ac:dyDescent="0.35">
      <c r="B168" s="3" t="s">
        <v>271</v>
      </c>
      <c r="C168" s="114" t="s">
        <v>205</v>
      </c>
      <c r="D168" s="154">
        <f>D166-D158</f>
        <v>-650195.27888954966</v>
      </c>
      <c r="E168" s="154">
        <f t="shared" ref="E168:AB168" si="162">E166-E158</f>
        <v>-8694900.9158777259</v>
      </c>
      <c r="F168" s="154">
        <f t="shared" si="162"/>
        <v>-1326767.4709434994</v>
      </c>
      <c r="G168" s="154">
        <f t="shared" si="162"/>
        <v>-197756.25938943482</v>
      </c>
      <c r="H168" s="154">
        <f t="shared" si="162"/>
        <v>127602.6681627678</v>
      </c>
      <c r="I168" s="154">
        <f t="shared" si="162"/>
        <v>175459.48456528984</v>
      </c>
      <c r="J168" s="154">
        <f t="shared" si="162"/>
        <v>195405.16435506806</v>
      </c>
      <c r="K168" s="154">
        <f t="shared" si="162"/>
        <v>213447.82941778371</v>
      </c>
      <c r="L168" s="154">
        <f t="shared" si="162"/>
        <v>255764.64542994724</v>
      </c>
      <c r="M168" s="154">
        <f t="shared" si="162"/>
        <v>261208.2180136508</v>
      </c>
      <c r="N168" s="154">
        <f t="shared" si="162"/>
        <v>265683.51850564958</v>
      </c>
      <c r="O168" s="154">
        <f t="shared" si="162"/>
        <v>272510.10362530628</v>
      </c>
      <c r="P168" s="154">
        <f t="shared" si="162"/>
        <v>276696.27115027385</v>
      </c>
      <c r="Q168" s="154">
        <f t="shared" si="162"/>
        <v>279678.11867524142</v>
      </c>
      <c r="R168" s="154">
        <f t="shared" si="162"/>
        <v>281779.76620020898</v>
      </c>
      <c r="S168" s="154">
        <f t="shared" si="162"/>
        <v>284302.21372517658</v>
      </c>
      <c r="T168" s="154">
        <f t="shared" si="162"/>
        <v>289388.14365920029</v>
      </c>
      <c r="U168" s="154">
        <f t="shared" si="162"/>
        <v>291121.13359322411</v>
      </c>
      <c r="V168" s="154">
        <f t="shared" si="162"/>
        <v>292971.18352724786</v>
      </c>
      <c r="W168" s="154">
        <f t="shared" si="162"/>
        <v>295121.75792770373</v>
      </c>
      <c r="X168" s="154">
        <f t="shared" si="162"/>
        <v>0</v>
      </c>
      <c r="Y168" s="154">
        <f t="shared" si="162"/>
        <v>0</v>
      </c>
      <c r="Z168" s="154">
        <f t="shared" si="162"/>
        <v>0</v>
      </c>
      <c r="AA168" s="154">
        <f t="shared" si="162"/>
        <v>0</v>
      </c>
      <c r="AB168" s="154">
        <f t="shared" si="162"/>
        <v>0</v>
      </c>
    </row>
    <row r="169" spans="2:28" x14ac:dyDescent="0.35">
      <c r="B169" s="3" t="s">
        <v>272</v>
      </c>
      <c r="C169" s="114" t="s">
        <v>205</v>
      </c>
      <c r="D169" s="154">
        <f>D168*1/(1+$D$10)</f>
        <v>-599921.82957146119</v>
      </c>
      <c r="E169" s="154">
        <f>E168*1/(1+$E$10)*(1/(1+$D$10))</f>
        <v>-7402294.2349694297</v>
      </c>
      <c r="F169" s="154">
        <f>F168*1/(1+$F$10)*(1/(1+$E$10))*(1/(1+$D$10))</f>
        <v>-1042191.1360457136</v>
      </c>
      <c r="G169" s="154">
        <f>G168*1/(1+$G$10)*(1/(1+$F$10)*(1/(1+$E$10))*(1/(1+$D$10)))</f>
        <v>-143328.86177169872</v>
      </c>
      <c r="H169" s="154">
        <f>H168*1/(1+$H$10)*(1/(1+$G$10)*(1/(1+$F$10)*(1/(1+$E$10))*(1/(1+$D$10))))</f>
        <v>85332.412122114038</v>
      </c>
      <c r="I169" s="154">
        <f t="shared" ref="I169:AB169" si="163">I168*(1/((1+$H$10)^(I153-$G$17))*(1/(1+$G$10)*(1/(1+$F$10)*(1/(1+$E$10))*((1/(1+$D$10))))))</f>
        <v>108263.47658845552</v>
      </c>
      <c r="J169" s="154">
        <f t="shared" si="163"/>
        <v>111247.94843779734</v>
      </c>
      <c r="K169" s="154">
        <f t="shared" si="163"/>
        <v>112123.99654531751</v>
      </c>
      <c r="L169" s="154">
        <f t="shared" si="163"/>
        <v>123964.74497677381</v>
      </c>
      <c r="M169" s="154">
        <f t="shared" si="163"/>
        <v>116814.12752788328</v>
      </c>
      <c r="N169" s="154">
        <f t="shared" si="163"/>
        <v>109628.63347522149</v>
      </c>
      <c r="O169" s="154">
        <f t="shared" si="163"/>
        <v>103751.13316687064</v>
      </c>
      <c r="P169" s="154">
        <f t="shared" si="163"/>
        <v>97199.582540584262</v>
      </c>
      <c r="Q169" s="154">
        <f t="shared" si="163"/>
        <v>90650.548474113457</v>
      </c>
      <c r="R169" s="154">
        <f t="shared" si="163"/>
        <v>84269.924398702991</v>
      </c>
      <c r="S169" s="154">
        <f t="shared" si="163"/>
        <v>78450.170992259053</v>
      </c>
      <c r="T169" s="154">
        <f t="shared" si="163"/>
        <v>73679.257468974611</v>
      </c>
      <c r="U169" s="154">
        <f t="shared" si="163"/>
        <v>68389.447232683873</v>
      </c>
      <c r="V169" s="154">
        <f t="shared" si="163"/>
        <v>63502.543206734284</v>
      </c>
      <c r="W169" s="154">
        <f t="shared" si="163"/>
        <v>59022.594423493501</v>
      </c>
      <c r="X169" s="154">
        <f t="shared" si="163"/>
        <v>0</v>
      </c>
      <c r="Y169" s="154">
        <f t="shared" si="163"/>
        <v>0</v>
      </c>
      <c r="Z169" s="154">
        <f t="shared" si="163"/>
        <v>0</v>
      </c>
      <c r="AA169" s="154">
        <f t="shared" si="163"/>
        <v>0</v>
      </c>
      <c r="AB169" s="154">
        <f t="shared" si="163"/>
        <v>0</v>
      </c>
    </row>
    <row r="170" spans="2:28" x14ac:dyDescent="0.3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2:28" x14ac:dyDescent="0.35">
      <c r="B171" s="40" t="s">
        <v>273</v>
      </c>
      <c r="C171" s="115" t="s">
        <v>205</v>
      </c>
      <c r="D171" s="116">
        <f>SUM(D169:AB169)</f>
        <v>-7701445.5207803249</v>
      </c>
      <c r="E171" s="39"/>
      <c r="F171" s="39"/>
      <c r="G171" s="39"/>
      <c r="H171" s="39"/>
    </row>
    <row r="173" spans="2:28" x14ac:dyDescent="0.35">
      <c r="B173" s="40" t="s">
        <v>245</v>
      </c>
      <c r="C173" s="40"/>
      <c r="D173" s="196">
        <f>IFERROR(IRR(D168:AB168),0)</f>
        <v>-7.9375831745079672E-2</v>
      </c>
    </row>
    <row r="175" spans="2:28" x14ac:dyDescent="0.35">
      <c r="B175" s="40" t="s">
        <v>274</v>
      </c>
    </row>
    <row r="176" spans="2:28" x14ac:dyDescent="0.35">
      <c r="B176" s="3" t="s">
        <v>255</v>
      </c>
      <c r="C176" s="38"/>
      <c r="D176" s="21">
        <v>1</v>
      </c>
      <c r="E176" s="21">
        <v>2</v>
      </c>
      <c r="F176" s="21">
        <v>3</v>
      </c>
      <c r="G176" s="21">
        <v>4</v>
      </c>
      <c r="H176" s="21">
        <v>5</v>
      </c>
      <c r="I176" s="21">
        <v>6</v>
      </c>
      <c r="J176" s="21">
        <v>7</v>
      </c>
      <c r="K176" s="21">
        <v>8</v>
      </c>
      <c r="L176" s="21">
        <v>9</v>
      </c>
      <c r="M176" s="21">
        <v>10</v>
      </c>
      <c r="N176" s="21">
        <v>11</v>
      </c>
      <c r="O176" s="21">
        <v>12</v>
      </c>
      <c r="P176" s="21">
        <v>13</v>
      </c>
      <c r="Q176" s="21">
        <v>14</v>
      </c>
      <c r="R176" s="21">
        <v>15</v>
      </c>
      <c r="S176" s="21">
        <v>16</v>
      </c>
      <c r="T176" s="21">
        <v>17</v>
      </c>
      <c r="U176" s="21">
        <v>18</v>
      </c>
      <c r="V176" s="21">
        <v>19</v>
      </c>
      <c r="W176" s="21">
        <v>20</v>
      </c>
      <c r="X176" s="21">
        <v>21</v>
      </c>
      <c r="Y176" s="21">
        <v>22</v>
      </c>
      <c r="Z176" s="21">
        <v>23</v>
      </c>
      <c r="AA176" s="21">
        <v>24</v>
      </c>
      <c r="AB176" s="21">
        <v>25</v>
      </c>
    </row>
    <row r="177" spans="2:28" x14ac:dyDescent="0.35">
      <c r="B177" s="3" t="s">
        <v>271</v>
      </c>
      <c r="C177" s="114" t="s">
        <v>205</v>
      </c>
      <c r="D177" s="153">
        <f>D168</f>
        <v>-650195.27888954966</v>
      </c>
      <c r="E177" s="153">
        <f>E168</f>
        <v>-8694900.9158777259</v>
      </c>
      <c r="F177" s="153">
        <f t="shared" ref="F177:AB177" si="164">F168</f>
        <v>-1326767.4709434994</v>
      </c>
      <c r="G177" s="153">
        <f t="shared" si="164"/>
        <v>-197756.25938943482</v>
      </c>
      <c r="H177" s="153">
        <f t="shared" si="164"/>
        <v>127602.6681627678</v>
      </c>
      <c r="I177" s="153">
        <f t="shared" si="164"/>
        <v>175459.48456528984</v>
      </c>
      <c r="J177" s="153">
        <f t="shared" si="164"/>
        <v>195405.16435506806</v>
      </c>
      <c r="K177" s="153">
        <f t="shared" si="164"/>
        <v>213447.82941778371</v>
      </c>
      <c r="L177" s="153">
        <f t="shared" si="164"/>
        <v>255764.64542994724</v>
      </c>
      <c r="M177" s="153">
        <f t="shared" si="164"/>
        <v>261208.2180136508</v>
      </c>
      <c r="N177" s="153">
        <f t="shared" si="164"/>
        <v>265683.51850564958</v>
      </c>
      <c r="O177" s="153">
        <f t="shared" si="164"/>
        <v>272510.10362530628</v>
      </c>
      <c r="P177" s="153">
        <f t="shared" si="164"/>
        <v>276696.27115027385</v>
      </c>
      <c r="Q177" s="153">
        <f t="shared" si="164"/>
        <v>279678.11867524142</v>
      </c>
      <c r="R177" s="153">
        <f t="shared" si="164"/>
        <v>281779.76620020898</v>
      </c>
      <c r="S177" s="153">
        <f t="shared" si="164"/>
        <v>284302.21372517658</v>
      </c>
      <c r="T177" s="153">
        <f t="shared" si="164"/>
        <v>289388.14365920029</v>
      </c>
      <c r="U177" s="153">
        <f t="shared" si="164"/>
        <v>291121.13359322411</v>
      </c>
      <c r="V177" s="153">
        <f t="shared" si="164"/>
        <v>292971.18352724786</v>
      </c>
      <c r="W177" s="153">
        <f t="shared" si="164"/>
        <v>295121.75792770373</v>
      </c>
      <c r="X177" s="153">
        <f t="shared" si="164"/>
        <v>0</v>
      </c>
      <c r="Y177" s="153">
        <f t="shared" si="164"/>
        <v>0</v>
      </c>
      <c r="Z177" s="153">
        <f t="shared" si="164"/>
        <v>0</v>
      </c>
      <c r="AA177" s="153">
        <f t="shared" si="164"/>
        <v>0</v>
      </c>
      <c r="AB177" s="153">
        <f t="shared" si="164"/>
        <v>0</v>
      </c>
    </row>
    <row r="178" spans="2:28" x14ac:dyDescent="0.35">
      <c r="B178" s="117" t="s">
        <v>275</v>
      </c>
      <c r="C178" s="118" t="s">
        <v>205</v>
      </c>
      <c r="D178" s="197">
        <f>D155*1/(1+$D$10)</f>
        <v>599921.82957146119</v>
      </c>
      <c r="E178" s="197">
        <f>E155*1/(1+$E$10)*(1/(1+$D$10))</f>
        <v>7402532.7840917921</v>
      </c>
      <c r="F178" s="197">
        <f>F155*1/(1+$F$10)*(1/(1+$E$10))*(1/(1+$D$10))</f>
        <v>1065395.0225511512</v>
      </c>
      <c r="G178" s="197">
        <f>G155*1/(1+$G$10)*(1/(1+$F$10)*(1/(1+$E$10))*(1/(1+$D$10)))</f>
        <v>215985.87849048598</v>
      </c>
      <c r="H178" s="197">
        <f>H155*1/(1+$H$10)*(1/(1+$G$10)*(1/(1+$F$10)*(1/(1+$E$10))*(1/(1+$D$10))))</f>
        <v>49075.71951544036</v>
      </c>
    </row>
    <row r="179" spans="2:28" x14ac:dyDescent="0.35">
      <c r="B179" s="3" t="s">
        <v>276</v>
      </c>
      <c r="C179" s="114" t="s">
        <v>205</v>
      </c>
      <c r="D179" s="154">
        <f>D177-D178</f>
        <v>-1250117.1084610107</v>
      </c>
      <c r="E179" s="154">
        <f>D179+E177-E178</f>
        <v>-17347550.80843053</v>
      </c>
      <c r="F179" s="154">
        <f>E179+F177-F178</f>
        <v>-19739713.301925182</v>
      </c>
      <c r="G179" s="154">
        <f>F179+G177-G178</f>
        <v>-20153455.439805102</v>
      </c>
      <c r="H179" s="154">
        <f>G179+H177-H178</f>
        <v>-20074928.491157774</v>
      </c>
      <c r="I179" s="154">
        <f t="shared" ref="I179" si="165">H179+I177</f>
        <v>-19899469.006592482</v>
      </c>
      <c r="J179" s="154">
        <f t="shared" ref="J179" si="166">I179+J177</f>
        <v>-19704063.842237413</v>
      </c>
      <c r="K179" s="154">
        <f t="shared" ref="K179" si="167">J179+K177</f>
        <v>-19490616.012819629</v>
      </c>
      <c r="L179" s="154">
        <f t="shared" ref="L179" si="168">K179+L177</f>
        <v>-19234851.367389683</v>
      </c>
      <c r="M179" s="154">
        <f t="shared" ref="M179" si="169">L179+M177</f>
        <v>-18973643.149376031</v>
      </c>
      <c r="N179" s="154">
        <f t="shared" ref="N179" si="170">M179+N177</f>
        <v>-18707959.630870383</v>
      </c>
      <c r="O179" s="154">
        <f t="shared" ref="O179" si="171">N179+O177</f>
        <v>-18435449.527245078</v>
      </c>
      <c r="P179" s="154">
        <f t="shared" ref="P179" si="172">O179+P177</f>
        <v>-18158753.256094806</v>
      </c>
      <c r="Q179" s="154">
        <f t="shared" ref="Q179" si="173">P179+Q177</f>
        <v>-17879075.137419563</v>
      </c>
      <c r="R179" s="154">
        <f t="shared" ref="R179" si="174">Q179+R177</f>
        <v>-17597295.371219356</v>
      </c>
      <c r="S179" s="154">
        <f t="shared" ref="S179" si="175">R179+S177</f>
        <v>-17312993.15749418</v>
      </c>
      <c r="T179" s="154">
        <f t="shared" ref="T179" si="176">S179+T177</f>
        <v>-17023605.013834979</v>
      </c>
      <c r="U179" s="154">
        <f t="shared" ref="U179" si="177">T179+U177</f>
        <v>-16732483.880241755</v>
      </c>
      <c r="V179" s="154">
        <f t="shared" ref="V179" si="178">U179+V177</f>
        <v>-16439512.696714507</v>
      </c>
      <c r="W179" s="154">
        <f t="shared" ref="W179" si="179">V179+W177</f>
        <v>-16144390.938786803</v>
      </c>
      <c r="X179" s="154">
        <f t="shared" ref="X179" si="180">W179+X177</f>
        <v>-16144390.938786803</v>
      </c>
      <c r="Y179" s="154">
        <f t="shared" ref="Y179" si="181">X179+Y177</f>
        <v>-16144390.938786803</v>
      </c>
      <c r="Z179" s="154">
        <f t="shared" ref="Z179" si="182">Y179+Z177</f>
        <v>-16144390.938786803</v>
      </c>
      <c r="AA179" s="154">
        <f t="shared" ref="AA179" si="183">Z179+AA177</f>
        <v>-16144390.938786803</v>
      </c>
      <c r="AB179" s="154">
        <f>AA179+AB177</f>
        <v>-16144390.938786803</v>
      </c>
    </row>
    <row r="180" spans="2:28" x14ac:dyDescent="0.35">
      <c r="B180" s="119" t="s">
        <v>277</v>
      </c>
    </row>
    <row r="182" spans="2:28" ht="15.5" x14ac:dyDescent="0.35">
      <c r="B182" s="375" t="s">
        <v>282</v>
      </c>
      <c r="C182" s="376"/>
      <c r="D182" s="376"/>
      <c r="E182" s="376"/>
      <c r="F182" s="376"/>
      <c r="G182" s="376"/>
      <c r="H182" s="376"/>
      <c r="I182" s="376"/>
      <c r="J182" s="376"/>
      <c r="K182" s="376"/>
      <c r="L182" s="376"/>
      <c r="M182" s="376"/>
      <c r="N182" s="376"/>
      <c r="O182" s="376"/>
      <c r="P182" s="376"/>
      <c r="Q182" s="376"/>
      <c r="R182" s="376"/>
      <c r="S182" s="376"/>
      <c r="T182" s="376"/>
      <c r="U182" s="376"/>
      <c r="V182" s="376"/>
      <c r="W182" s="376"/>
      <c r="X182" s="376"/>
      <c r="Y182" s="376"/>
      <c r="Z182" s="376"/>
      <c r="AA182" s="376"/>
      <c r="AB182" s="377"/>
    </row>
    <row r="183" spans="2:28" ht="15.5" x14ac:dyDescent="0.35">
      <c r="B183" s="105"/>
      <c r="C183" s="105"/>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row>
    <row r="184" spans="2:28" x14ac:dyDescent="0.35">
      <c r="B184" s="107" t="s">
        <v>254</v>
      </c>
      <c r="C184" s="99"/>
    </row>
    <row r="185" spans="2:28" x14ac:dyDescent="0.35">
      <c r="B185" s="3"/>
      <c r="C185" s="27" t="s">
        <v>105</v>
      </c>
      <c r="D185" s="27">
        <f>$C$3</f>
        <v>2024</v>
      </c>
      <c r="E185" s="27">
        <f>$C$3+1</f>
        <v>2025</v>
      </c>
      <c r="F185" s="27">
        <f>$C$3+2</f>
        <v>2026</v>
      </c>
      <c r="G185" s="27">
        <f>$C$3+3</f>
        <v>2027</v>
      </c>
      <c r="H185" s="27">
        <f>$C$3+4</f>
        <v>2028</v>
      </c>
      <c r="I185" s="27">
        <f>H185+1</f>
        <v>2029</v>
      </c>
      <c r="J185" s="27">
        <f t="shared" ref="J185" si="184">I185+1</f>
        <v>2030</v>
      </c>
      <c r="K185" s="27">
        <f t="shared" ref="K185" si="185">J185+1</f>
        <v>2031</v>
      </c>
      <c r="L185" s="27">
        <f t="shared" ref="L185" si="186">K185+1</f>
        <v>2032</v>
      </c>
      <c r="M185" s="27">
        <f t="shared" ref="M185" si="187">L185+1</f>
        <v>2033</v>
      </c>
      <c r="N185" s="27">
        <f t="shared" ref="N185" si="188">M185+1</f>
        <v>2034</v>
      </c>
      <c r="O185" s="27">
        <f t="shared" ref="O185" si="189">N185+1</f>
        <v>2035</v>
      </c>
      <c r="P185" s="27">
        <f t="shared" ref="P185" si="190">O185+1</f>
        <v>2036</v>
      </c>
      <c r="Q185" s="27">
        <f t="shared" ref="Q185" si="191">P185+1</f>
        <v>2037</v>
      </c>
      <c r="R185" s="27">
        <f t="shared" ref="R185" si="192">Q185+1</f>
        <v>2038</v>
      </c>
      <c r="S185" s="27">
        <f t="shared" ref="S185" si="193">R185+1</f>
        <v>2039</v>
      </c>
      <c r="T185" s="27">
        <f t="shared" ref="T185" si="194">S185+1</f>
        <v>2040</v>
      </c>
      <c r="U185" s="27">
        <f t="shared" ref="U185" si="195">T185+1</f>
        <v>2041</v>
      </c>
      <c r="V185" s="27">
        <f t="shared" ref="V185" si="196">U185+1</f>
        <v>2042</v>
      </c>
      <c r="W185" s="27">
        <f t="shared" ref="W185" si="197">V185+1</f>
        <v>2043</v>
      </c>
      <c r="X185" s="27">
        <f t="shared" ref="X185" si="198">W185+1</f>
        <v>2044</v>
      </c>
      <c r="Y185" s="27">
        <f t="shared" ref="Y185" si="199">X185+1</f>
        <v>2045</v>
      </c>
      <c r="Z185" s="27">
        <f t="shared" ref="Z185" si="200">Y185+1</f>
        <v>2046</v>
      </c>
      <c r="AA185" s="27">
        <f t="shared" ref="AA185" si="201">Z185+1</f>
        <v>2047</v>
      </c>
      <c r="AB185" s="27">
        <f t="shared" ref="AB185" si="202">AA185+1</f>
        <v>2048</v>
      </c>
    </row>
    <row r="186" spans="2:28" x14ac:dyDescent="0.35">
      <c r="B186" s="3" t="s">
        <v>255</v>
      </c>
      <c r="C186" s="38"/>
      <c r="D186" s="21">
        <v>1</v>
      </c>
      <c r="E186" s="21">
        <v>2</v>
      </c>
      <c r="F186" s="21">
        <v>3</v>
      </c>
      <c r="G186" s="21">
        <v>4</v>
      </c>
      <c r="H186" s="21">
        <v>5</v>
      </c>
      <c r="I186" s="21">
        <v>6</v>
      </c>
      <c r="J186" s="21">
        <v>7</v>
      </c>
      <c r="K186" s="21">
        <v>8</v>
      </c>
      <c r="L186" s="21">
        <v>9</v>
      </c>
      <c r="M186" s="21">
        <v>10</v>
      </c>
      <c r="N186" s="21">
        <v>11</v>
      </c>
      <c r="O186" s="21">
        <v>12</v>
      </c>
      <c r="P186" s="21">
        <v>13</v>
      </c>
      <c r="Q186" s="21">
        <v>14</v>
      </c>
      <c r="R186" s="21">
        <v>15</v>
      </c>
      <c r="S186" s="21">
        <v>16</v>
      </c>
      <c r="T186" s="21">
        <v>17</v>
      </c>
      <c r="U186" s="21">
        <v>18</v>
      </c>
      <c r="V186" s="21">
        <v>19</v>
      </c>
      <c r="W186" s="21">
        <v>20</v>
      </c>
      <c r="X186" s="21">
        <v>21</v>
      </c>
      <c r="Y186" s="21">
        <v>22</v>
      </c>
      <c r="Z186" s="21">
        <v>23</v>
      </c>
      <c r="AA186" s="21">
        <v>24</v>
      </c>
      <c r="AB186" s="21">
        <v>25</v>
      </c>
    </row>
    <row r="187" spans="2:28" x14ac:dyDescent="0.35">
      <c r="B187" s="372" t="s">
        <v>256</v>
      </c>
      <c r="C187" s="373"/>
      <c r="D187" s="373"/>
      <c r="E187" s="373"/>
      <c r="F187" s="373"/>
      <c r="G187" s="373"/>
      <c r="H187" s="373"/>
      <c r="I187" s="373"/>
      <c r="J187" s="373"/>
      <c r="K187" s="373"/>
      <c r="L187" s="373"/>
      <c r="M187" s="373"/>
      <c r="N187" s="373"/>
      <c r="O187" s="373"/>
      <c r="P187" s="373"/>
      <c r="Q187" s="373"/>
      <c r="R187" s="373"/>
      <c r="S187" s="373"/>
      <c r="T187" s="373"/>
      <c r="U187" s="373"/>
      <c r="V187" s="373"/>
      <c r="W187" s="373"/>
      <c r="X187" s="373"/>
      <c r="Y187" s="373"/>
      <c r="Z187" s="373"/>
      <c r="AA187" s="373"/>
      <c r="AB187" s="374"/>
    </row>
    <row r="188" spans="2:28" x14ac:dyDescent="0.35">
      <c r="B188" s="3" t="s">
        <v>257</v>
      </c>
      <c r="C188" s="108" t="s">
        <v>205</v>
      </c>
      <c r="D188" s="35">
        <f>Επενδύσεις!D30</f>
        <v>0</v>
      </c>
      <c r="E188" s="35">
        <f>Επενδύσεις!E30</f>
        <v>6189381.8857961437</v>
      </c>
      <c r="F188" s="35">
        <f>Επενδύσεις!F30</f>
        <v>113005.28367901877</v>
      </c>
      <c r="G188" s="35">
        <f>Επενδύσεις!G30</f>
        <v>3298557.5849383296</v>
      </c>
      <c r="H188" s="35">
        <f>Επενδύσεις!H30</f>
        <v>4308197.3927888721</v>
      </c>
      <c r="I188" s="109"/>
      <c r="J188" s="109"/>
      <c r="K188" s="109"/>
      <c r="L188" s="109"/>
      <c r="M188" s="109"/>
      <c r="N188" s="109"/>
      <c r="O188" s="109"/>
      <c r="P188" s="109"/>
      <c r="Q188" s="109"/>
      <c r="R188" s="109"/>
      <c r="S188" s="109"/>
      <c r="T188" s="109"/>
      <c r="U188" s="109"/>
      <c r="V188" s="109"/>
      <c r="W188" s="109"/>
      <c r="X188" s="109"/>
      <c r="Y188" s="109"/>
      <c r="Z188" s="109"/>
      <c r="AA188" s="109"/>
      <c r="AB188" s="109"/>
    </row>
    <row r="189" spans="2:28" x14ac:dyDescent="0.35">
      <c r="B189" s="3" t="s">
        <v>259</v>
      </c>
      <c r="C189" s="108" t="s">
        <v>205</v>
      </c>
      <c r="D189" s="109"/>
      <c r="E189" s="109"/>
      <c r="F189" s="109"/>
      <c r="G189" s="109"/>
      <c r="H189" s="109"/>
      <c r="I189" s="35">
        <v>104453.78</v>
      </c>
      <c r="J189" s="35">
        <v>95794.559999999998</v>
      </c>
      <c r="K189" s="35">
        <v>55022.13</v>
      </c>
      <c r="L189" s="35">
        <v>51845.24</v>
      </c>
      <c r="M189" s="35">
        <v>46451.4</v>
      </c>
      <c r="N189" s="35">
        <v>43002.06</v>
      </c>
      <c r="O189" s="35">
        <v>40314.86</v>
      </c>
      <c r="P189" s="35">
        <v>35778.69</v>
      </c>
      <c r="Q189" s="35">
        <v>36136.480000000003</v>
      </c>
      <c r="R189" s="35">
        <v>36497.839999999997</v>
      </c>
      <c r="S189" s="35">
        <v>36862.82</v>
      </c>
      <c r="T189" s="35">
        <v>27877.77</v>
      </c>
      <c r="U189" s="35">
        <v>28156.54</v>
      </c>
      <c r="V189" s="35">
        <v>28438.11</v>
      </c>
      <c r="W189" s="35">
        <v>27616.86</v>
      </c>
      <c r="X189" s="35"/>
      <c r="Y189" s="35"/>
      <c r="Z189" s="35"/>
      <c r="AA189" s="35"/>
      <c r="AB189" s="35"/>
    </row>
    <row r="190" spans="2:28" x14ac:dyDescent="0.35">
      <c r="B190" s="3" t="s">
        <v>260</v>
      </c>
      <c r="C190" s="110" t="s">
        <v>205</v>
      </c>
      <c r="D190" s="35">
        <v>0</v>
      </c>
      <c r="E190" s="35">
        <v>0</v>
      </c>
      <c r="F190" s="35">
        <v>1066</v>
      </c>
      <c r="G190" s="35">
        <v>3641</v>
      </c>
      <c r="H190" s="35">
        <v>6130</v>
      </c>
      <c r="I190" s="35">
        <v>8510</v>
      </c>
      <c r="J190" s="35">
        <v>9711</v>
      </c>
      <c r="K190" s="35">
        <v>11797</v>
      </c>
      <c r="L190" s="35">
        <v>13783</v>
      </c>
      <c r="M190" s="35">
        <v>15603</v>
      </c>
      <c r="N190" s="35">
        <v>17310</v>
      </c>
      <c r="O190" s="35">
        <v>18942</v>
      </c>
      <c r="P190" s="35">
        <v>20424</v>
      </c>
      <c r="Q190" s="35">
        <v>20627</v>
      </c>
      <c r="R190" s="35">
        <v>23466</v>
      </c>
      <c r="S190" s="35">
        <v>25034</v>
      </c>
      <c r="T190" s="35">
        <v>26041</v>
      </c>
      <c r="U190" s="35">
        <v>27588</v>
      </c>
      <c r="V190" s="35">
        <v>28905</v>
      </c>
      <c r="W190" s="35">
        <v>30213</v>
      </c>
      <c r="X190" s="35"/>
      <c r="Y190" s="35"/>
      <c r="Z190" s="35"/>
      <c r="AA190" s="35"/>
      <c r="AB190" s="35"/>
    </row>
    <row r="191" spans="2:28" x14ac:dyDescent="0.35">
      <c r="B191" s="111" t="s">
        <v>261</v>
      </c>
      <c r="C191" s="110" t="s">
        <v>205</v>
      </c>
      <c r="D191" s="195">
        <f>D188+D190</f>
        <v>0</v>
      </c>
      <c r="E191" s="195">
        <f>E188+E190</f>
        <v>6189381.8857961437</v>
      </c>
      <c r="F191" s="195">
        <f>F188+F190</f>
        <v>114071.28367901877</v>
      </c>
      <c r="G191" s="195">
        <f>G188+G190</f>
        <v>3302198.5849383296</v>
      </c>
      <c r="H191" s="195">
        <f>H188+H190</f>
        <v>4314327.3927888721</v>
      </c>
      <c r="I191" s="195">
        <f>I189+I190</f>
        <v>112963.78</v>
      </c>
      <c r="J191" s="195">
        <f t="shared" ref="J191:AB191" si="203">J189+J190</f>
        <v>105505.56</v>
      </c>
      <c r="K191" s="195">
        <f t="shared" si="203"/>
        <v>66819.13</v>
      </c>
      <c r="L191" s="195">
        <f t="shared" si="203"/>
        <v>65628.239999999991</v>
      </c>
      <c r="M191" s="195">
        <f t="shared" si="203"/>
        <v>62054.400000000001</v>
      </c>
      <c r="N191" s="195">
        <f t="shared" si="203"/>
        <v>60312.06</v>
      </c>
      <c r="O191" s="195">
        <f t="shared" si="203"/>
        <v>59256.86</v>
      </c>
      <c r="P191" s="195">
        <f t="shared" si="203"/>
        <v>56202.69</v>
      </c>
      <c r="Q191" s="195">
        <f t="shared" si="203"/>
        <v>56763.48</v>
      </c>
      <c r="R191" s="195">
        <f t="shared" si="203"/>
        <v>59963.839999999997</v>
      </c>
      <c r="S191" s="195">
        <f t="shared" si="203"/>
        <v>61896.82</v>
      </c>
      <c r="T191" s="195">
        <f t="shared" si="203"/>
        <v>53918.770000000004</v>
      </c>
      <c r="U191" s="195">
        <f t="shared" si="203"/>
        <v>55744.54</v>
      </c>
      <c r="V191" s="195">
        <f t="shared" si="203"/>
        <v>57343.11</v>
      </c>
      <c r="W191" s="195">
        <f t="shared" si="203"/>
        <v>57829.86</v>
      </c>
      <c r="X191" s="195">
        <f t="shared" si="203"/>
        <v>0</v>
      </c>
      <c r="Y191" s="195">
        <f t="shared" si="203"/>
        <v>0</v>
      </c>
      <c r="Z191" s="195">
        <f t="shared" si="203"/>
        <v>0</v>
      </c>
      <c r="AA191" s="195">
        <f t="shared" si="203"/>
        <v>0</v>
      </c>
      <c r="AB191" s="195">
        <f t="shared" si="203"/>
        <v>0</v>
      </c>
    </row>
    <row r="192" spans="2:28" x14ac:dyDescent="0.35">
      <c r="B192" s="17" t="s">
        <v>262</v>
      </c>
    </row>
    <row r="193" spans="2:28" x14ac:dyDescent="0.35">
      <c r="B193" s="17" t="s">
        <v>263</v>
      </c>
    </row>
    <row r="194" spans="2:28" x14ac:dyDescent="0.35">
      <c r="B194" s="372" t="s">
        <v>264</v>
      </c>
      <c r="C194" s="373"/>
      <c r="D194" s="373"/>
      <c r="E194" s="373"/>
      <c r="F194" s="373"/>
      <c r="G194" s="373"/>
      <c r="H194" s="373"/>
      <c r="I194" s="373"/>
      <c r="J194" s="373"/>
      <c r="K194" s="373"/>
      <c r="L194" s="373"/>
      <c r="M194" s="373"/>
      <c r="N194" s="373"/>
      <c r="O194" s="373"/>
      <c r="P194" s="373"/>
      <c r="Q194" s="373"/>
      <c r="R194" s="373"/>
      <c r="S194" s="373"/>
      <c r="T194" s="373"/>
      <c r="U194" s="373"/>
      <c r="V194" s="373"/>
      <c r="W194" s="373"/>
      <c r="X194" s="373"/>
      <c r="Y194" s="373"/>
      <c r="Z194" s="373"/>
      <c r="AA194" s="373"/>
      <c r="AB194" s="374"/>
    </row>
    <row r="195" spans="2:28" x14ac:dyDescent="0.35">
      <c r="B195" s="112" t="s">
        <v>265</v>
      </c>
      <c r="C195" s="108" t="s">
        <v>114</v>
      </c>
      <c r="D195" s="35">
        <v>0</v>
      </c>
      <c r="E195" s="35">
        <v>0</v>
      </c>
      <c r="F195" s="35">
        <v>1094.8713660000001</v>
      </c>
      <c r="G195" s="35">
        <v>4932.0712190000004</v>
      </c>
      <c r="H195" s="35">
        <v>11192.023370000001</v>
      </c>
      <c r="I195" s="35">
        <v>12816.594590000001</v>
      </c>
      <c r="J195" s="35">
        <v>15621.67138</v>
      </c>
      <c r="K195" s="35">
        <v>16451.54262</v>
      </c>
      <c r="L195" s="35">
        <v>23164.592830000001</v>
      </c>
      <c r="M195" s="35">
        <v>23851.39128</v>
      </c>
      <c r="N195" s="35">
        <v>24480.89515</v>
      </c>
      <c r="O195" s="35">
        <v>25523.399860000001</v>
      </c>
      <c r="P195" s="35">
        <v>26036.841260000001</v>
      </c>
      <c r="Q195" s="35">
        <v>26550.282650000001</v>
      </c>
      <c r="R195" s="35">
        <v>27063.724040000001</v>
      </c>
      <c r="S195" s="35">
        <v>27577.165440000001</v>
      </c>
      <c r="T195" s="35">
        <v>27965.459070000001</v>
      </c>
      <c r="U195" s="35">
        <v>28353.752700000001</v>
      </c>
      <c r="V195" s="35">
        <v>28742.046340000001</v>
      </c>
      <c r="W195" s="35">
        <v>29119.1266</v>
      </c>
      <c r="X195" s="35"/>
      <c r="Y195" s="35"/>
      <c r="Z195" s="35"/>
      <c r="AA195" s="35"/>
      <c r="AB195" s="35"/>
    </row>
    <row r="196" spans="2:28" x14ac:dyDescent="0.35">
      <c r="B196" s="112" t="s">
        <v>266</v>
      </c>
      <c r="C196" s="110" t="s">
        <v>205</v>
      </c>
      <c r="D196" s="153">
        <f t="shared" ref="D196:AB196" si="204">D195*$D$11</f>
        <v>0</v>
      </c>
      <c r="E196" s="153">
        <f t="shared" si="204"/>
        <v>0</v>
      </c>
      <c r="F196" s="153">
        <f t="shared" si="204"/>
        <v>20529.470400713864</v>
      </c>
      <c r="G196" s="153">
        <f t="shared" si="204"/>
        <v>92479.183627378967</v>
      </c>
      <c r="H196" s="153">
        <f t="shared" si="204"/>
        <v>209856.90158099617</v>
      </c>
      <c r="I196" s="153">
        <f t="shared" si="204"/>
        <v>240318.55014587572</v>
      </c>
      <c r="J196" s="153">
        <f t="shared" si="204"/>
        <v>292915.35989022191</v>
      </c>
      <c r="K196" s="153">
        <f t="shared" si="204"/>
        <v>308475.92489086301</v>
      </c>
      <c r="L196" s="153">
        <f t="shared" si="204"/>
        <v>434349.49311485933</v>
      </c>
      <c r="M196" s="153">
        <f t="shared" si="204"/>
        <v>447227.36067846417</v>
      </c>
      <c r="N196" s="153">
        <f t="shared" si="204"/>
        <v>459030.9217794491</v>
      </c>
      <c r="O196" s="153">
        <f t="shared" si="204"/>
        <v>478578.48713841912</v>
      </c>
      <c r="P196" s="153">
        <f t="shared" si="204"/>
        <v>488205.80990082765</v>
      </c>
      <c r="Q196" s="153">
        <f t="shared" si="204"/>
        <v>497833.13247573038</v>
      </c>
      <c r="R196" s="153">
        <f t="shared" si="204"/>
        <v>507460.45505063306</v>
      </c>
      <c r="S196" s="153">
        <f t="shared" si="204"/>
        <v>517087.77781304158</v>
      </c>
      <c r="T196" s="153">
        <f t="shared" si="204"/>
        <v>524368.50761511293</v>
      </c>
      <c r="U196" s="153">
        <f t="shared" si="204"/>
        <v>531649.23741718428</v>
      </c>
      <c r="V196" s="153">
        <f t="shared" si="204"/>
        <v>538929.96740676137</v>
      </c>
      <c r="W196" s="153">
        <f t="shared" si="204"/>
        <v>546000.44004561147</v>
      </c>
      <c r="X196" s="153">
        <f t="shared" si="204"/>
        <v>0</v>
      </c>
      <c r="Y196" s="153">
        <f t="shared" si="204"/>
        <v>0</v>
      </c>
      <c r="Z196" s="153">
        <f t="shared" si="204"/>
        <v>0</v>
      </c>
      <c r="AA196" s="153">
        <f t="shared" si="204"/>
        <v>0</v>
      </c>
      <c r="AB196" s="153">
        <f t="shared" si="204"/>
        <v>0</v>
      </c>
    </row>
    <row r="197" spans="2:28" x14ac:dyDescent="0.35">
      <c r="B197" s="112" t="s">
        <v>267</v>
      </c>
      <c r="C197" s="110" t="s">
        <v>205</v>
      </c>
      <c r="D197" s="153"/>
      <c r="E197" s="153"/>
      <c r="F197" s="153"/>
      <c r="G197" s="153"/>
      <c r="H197" s="153"/>
      <c r="I197" s="153"/>
      <c r="J197" s="153"/>
      <c r="K197" s="153"/>
      <c r="L197" s="153"/>
      <c r="M197" s="153"/>
      <c r="N197" s="153"/>
      <c r="O197" s="153"/>
      <c r="P197" s="153">
        <v>0</v>
      </c>
      <c r="Q197" s="153">
        <v>0</v>
      </c>
      <c r="R197" s="153">
        <v>0</v>
      </c>
      <c r="S197" s="153">
        <v>0</v>
      </c>
      <c r="T197" s="153">
        <v>0</v>
      </c>
      <c r="U197" s="153">
        <v>0</v>
      </c>
      <c r="V197" s="153">
        <v>0</v>
      </c>
      <c r="W197" s="153">
        <v>0</v>
      </c>
      <c r="X197" s="153">
        <v>0</v>
      </c>
      <c r="Y197" s="153"/>
      <c r="Z197" s="153"/>
      <c r="AA197" s="153"/>
      <c r="AB197" s="153"/>
    </row>
    <row r="198" spans="2:28" x14ac:dyDescent="0.35">
      <c r="B198" s="112" t="s">
        <v>268</v>
      </c>
      <c r="C198" s="110" t="s">
        <v>205</v>
      </c>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row>
    <row r="199" spans="2:28" x14ac:dyDescent="0.35">
      <c r="B199" s="111" t="s">
        <v>269</v>
      </c>
      <c r="C199" s="110" t="s">
        <v>205</v>
      </c>
      <c r="D199" s="195">
        <f>D196+D197+D198</f>
        <v>0</v>
      </c>
      <c r="E199" s="195">
        <f t="shared" ref="E199:AB199" si="205">E196+E197+E198</f>
        <v>0</v>
      </c>
      <c r="F199" s="195">
        <f t="shared" si="205"/>
        <v>20529.470400713864</v>
      </c>
      <c r="G199" s="195">
        <f t="shared" si="205"/>
        <v>92479.183627378967</v>
      </c>
      <c r="H199" s="195">
        <f t="shared" si="205"/>
        <v>209856.90158099617</v>
      </c>
      <c r="I199" s="195">
        <f t="shared" si="205"/>
        <v>240318.55014587572</v>
      </c>
      <c r="J199" s="195">
        <f t="shared" si="205"/>
        <v>292915.35989022191</v>
      </c>
      <c r="K199" s="195">
        <f t="shared" si="205"/>
        <v>308475.92489086301</v>
      </c>
      <c r="L199" s="195">
        <f t="shared" si="205"/>
        <v>434349.49311485933</v>
      </c>
      <c r="M199" s="195">
        <f t="shared" si="205"/>
        <v>447227.36067846417</v>
      </c>
      <c r="N199" s="195">
        <f t="shared" si="205"/>
        <v>459030.9217794491</v>
      </c>
      <c r="O199" s="195">
        <f t="shared" si="205"/>
        <v>478578.48713841912</v>
      </c>
      <c r="P199" s="195">
        <f t="shared" si="205"/>
        <v>488205.80990082765</v>
      </c>
      <c r="Q199" s="195">
        <f t="shared" si="205"/>
        <v>497833.13247573038</v>
      </c>
      <c r="R199" s="195">
        <f t="shared" si="205"/>
        <v>507460.45505063306</v>
      </c>
      <c r="S199" s="195">
        <f t="shared" si="205"/>
        <v>517087.77781304158</v>
      </c>
      <c r="T199" s="195">
        <f t="shared" si="205"/>
        <v>524368.50761511293</v>
      </c>
      <c r="U199" s="195">
        <f t="shared" si="205"/>
        <v>531649.23741718428</v>
      </c>
      <c r="V199" s="195">
        <f t="shared" si="205"/>
        <v>538929.96740676137</v>
      </c>
      <c r="W199" s="195">
        <f>W196+W197+W198</f>
        <v>546000.44004561147</v>
      </c>
      <c r="X199" s="195">
        <f t="shared" si="205"/>
        <v>0</v>
      </c>
      <c r="Y199" s="195">
        <f t="shared" si="205"/>
        <v>0</v>
      </c>
      <c r="Z199" s="195">
        <f t="shared" si="205"/>
        <v>0</v>
      </c>
      <c r="AA199" s="195">
        <f t="shared" si="205"/>
        <v>0</v>
      </c>
      <c r="AB199" s="195">
        <f t="shared" si="205"/>
        <v>0</v>
      </c>
    </row>
    <row r="200" spans="2:28" x14ac:dyDescent="0.35">
      <c r="B200" s="113" t="s">
        <v>270</v>
      </c>
    </row>
    <row r="201" spans="2:28" x14ac:dyDescent="0.35">
      <c r="B201" s="3" t="s">
        <v>271</v>
      </c>
      <c r="C201" s="114" t="s">
        <v>205</v>
      </c>
      <c r="D201" s="154">
        <f>D199-D191</f>
        <v>0</v>
      </c>
      <c r="E201" s="154">
        <f t="shared" ref="E201:AB201" si="206">E199-E191</f>
        <v>-6189381.8857961437</v>
      </c>
      <c r="F201" s="154">
        <f t="shared" si="206"/>
        <v>-93541.813278304908</v>
      </c>
      <c r="G201" s="154">
        <f t="shared" si="206"/>
        <v>-3209719.4013109505</v>
      </c>
      <c r="H201" s="154">
        <f t="shared" si="206"/>
        <v>-4104470.4912078758</v>
      </c>
      <c r="I201" s="154">
        <f t="shared" si="206"/>
        <v>127354.77014587572</v>
      </c>
      <c r="J201" s="154">
        <f t="shared" si="206"/>
        <v>187409.79989022191</v>
      </c>
      <c r="K201" s="154">
        <f t="shared" si="206"/>
        <v>241656.79489086301</v>
      </c>
      <c r="L201" s="154">
        <f t="shared" si="206"/>
        <v>368721.25311485934</v>
      </c>
      <c r="M201" s="154">
        <f t="shared" si="206"/>
        <v>385172.96067846415</v>
      </c>
      <c r="N201" s="154">
        <f t="shared" si="206"/>
        <v>398718.8617794491</v>
      </c>
      <c r="O201" s="154">
        <f t="shared" si="206"/>
        <v>419321.62713841914</v>
      </c>
      <c r="P201" s="154">
        <f t="shared" si="206"/>
        <v>432003.11990082765</v>
      </c>
      <c r="Q201" s="154">
        <f t="shared" si="206"/>
        <v>441069.6524757304</v>
      </c>
      <c r="R201" s="154">
        <f t="shared" si="206"/>
        <v>447496.61505063309</v>
      </c>
      <c r="S201" s="154">
        <f t="shared" si="206"/>
        <v>455190.95781304158</v>
      </c>
      <c r="T201" s="154">
        <f t="shared" si="206"/>
        <v>470449.73761511291</v>
      </c>
      <c r="U201" s="154">
        <f t="shared" si="206"/>
        <v>475904.6974171843</v>
      </c>
      <c r="V201" s="154">
        <f t="shared" si="206"/>
        <v>481586.85740676138</v>
      </c>
      <c r="W201" s="154">
        <f t="shared" si="206"/>
        <v>488170.58004561148</v>
      </c>
      <c r="X201" s="154">
        <f t="shared" si="206"/>
        <v>0</v>
      </c>
      <c r="Y201" s="154">
        <f t="shared" si="206"/>
        <v>0</v>
      </c>
      <c r="Z201" s="154">
        <f t="shared" si="206"/>
        <v>0</v>
      </c>
      <c r="AA201" s="154">
        <f t="shared" si="206"/>
        <v>0</v>
      </c>
      <c r="AB201" s="154">
        <f t="shared" si="206"/>
        <v>0</v>
      </c>
    </row>
    <row r="202" spans="2:28" x14ac:dyDescent="0.35">
      <c r="B202" s="3" t="s">
        <v>272</v>
      </c>
      <c r="C202" s="114" t="s">
        <v>205</v>
      </c>
      <c r="D202" s="154">
        <f>D201*1/(1+$D$10)</f>
        <v>0</v>
      </c>
      <c r="E202" s="154">
        <f>E201*1/(1+$E$10)*(1/(1+$D$10))</f>
        <v>-5269252.2082211738</v>
      </c>
      <c r="F202" s="154">
        <f>F201*1/(1+$F$10)*(1/(1+$E$10))*(1/(1+$D$10))</f>
        <v>-73478.172161521259</v>
      </c>
      <c r="G202" s="154">
        <f>G201*1/(1+$G$10)*(1/(1+$F$10)*(1/(1+$E$10))*(1/(1+$D$10)))</f>
        <v>-2326325.4969365331</v>
      </c>
      <c r="H202" s="154">
        <f>H201*1/(1+$H$10)*(1/(1+$G$10)*(1/(1+$F$10)*(1/(1+$E$10))*(1/(1+$D$10))))</f>
        <v>-2744804.4193875361</v>
      </c>
      <c r="I202" s="154">
        <f t="shared" ref="I202:AB202" si="207">I201*(1/((1+$H$10)^(I186-$G$17))*(1/(1+$G$10)*(1/(1+$F$10)*(1/(1+$E$10))*((1/(1+$D$10))))))</f>
        <v>78581.503931100262</v>
      </c>
      <c r="J202" s="154">
        <f t="shared" si="207"/>
        <v>106696.03243976178</v>
      </c>
      <c r="K202" s="154">
        <f t="shared" si="207"/>
        <v>126942.14651609909</v>
      </c>
      <c r="L202" s="154">
        <f t="shared" si="207"/>
        <v>178712.8789167201</v>
      </c>
      <c r="M202" s="154">
        <f t="shared" si="207"/>
        <v>172252.02059544352</v>
      </c>
      <c r="N202" s="154">
        <f t="shared" si="207"/>
        <v>164522.8285274581</v>
      </c>
      <c r="O202" s="154">
        <f t="shared" si="207"/>
        <v>159645.8017454108</v>
      </c>
      <c r="P202" s="154">
        <f t="shared" si="207"/>
        <v>151756.73577395393</v>
      </c>
      <c r="Q202" s="154">
        <f t="shared" si="207"/>
        <v>142961.50911483908</v>
      </c>
      <c r="R202" s="154">
        <f t="shared" si="207"/>
        <v>133829.71541043313</v>
      </c>
      <c r="S202" s="154">
        <f t="shared" si="207"/>
        <v>125605.10172137636</v>
      </c>
      <c r="T202" s="154">
        <f t="shared" si="207"/>
        <v>119778.18754307994</v>
      </c>
      <c r="U202" s="154">
        <f t="shared" si="207"/>
        <v>111798.33902843956</v>
      </c>
      <c r="V202" s="154">
        <f t="shared" si="207"/>
        <v>104385.65954533192</v>
      </c>
      <c r="W202" s="154">
        <f t="shared" si="207"/>
        <v>97631.209429743452</v>
      </c>
      <c r="X202" s="154">
        <f t="shared" si="207"/>
        <v>0</v>
      </c>
      <c r="Y202" s="154">
        <f t="shared" si="207"/>
        <v>0</v>
      </c>
      <c r="Z202" s="154">
        <f t="shared" si="207"/>
        <v>0</v>
      </c>
      <c r="AA202" s="154">
        <f t="shared" si="207"/>
        <v>0</v>
      </c>
      <c r="AB202" s="154">
        <f t="shared" si="207"/>
        <v>0</v>
      </c>
    </row>
    <row r="203" spans="2:28" x14ac:dyDescent="0.3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2:28" x14ac:dyDescent="0.35">
      <c r="B204" s="40" t="s">
        <v>273</v>
      </c>
      <c r="C204" s="115" t="s">
        <v>205</v>
      </c>
      <c r="D204" s="116">
        <f>SUM(D202:AB202)</f>
        <v>-8438760.6264675725</v>
      </c>
      <c r="E204" s="253"/>
      <c r="F204" s="39"/>
      <c r="G204" s="39"/>
      <c r="H204" s="39"/>
    </row>
    <row r="206" spans="2:28" x14ac:dyDescent="0.35">
      <c r="B206" s="40" t="s">
        <v>245</v>
      </c>
      <c r="C206" s="40"/>
      <c r="D206" s="196">
        <f>IFERROR(IRR(D201:AB201),0)</f>
        <v>-7.3027876488683474E-2</v>
      </c>
    </row>
    <row r="208" spans="2:28" x14ac:dyDescent="0.35">
      <c r="B208" s="40" t="s">
        <v>274</v>
      </c>
    </row>
    <row r="209" spans="2:28" x14ac:dyDescent="0.35">
      <c r="B209" s="3" t="s">
        <v>255</v>
      </c>
      <c r="C209" s="38"/>
      <c r="D209" s="21">
        <v>1</v>
      </c>
      <c r="E209" s="21">
        <v>2</v>
      </c>
      <c r="F209" s="21">
        <v>3</v>
      </c>
      <c r="G209" s="21">
        <v>4</v>
      </c>
      <c r="H209" s="21">
        <v>5</v>
      </c>
      <c r="I209" s="21">
        <v>6</v>
      </c>
      <c r="J209" s="21">
        <v>7</v>
      </c>
      <c r="K209" s="21">
        <v>8</v>
      </c>
      <c r="L209" s="21">
        <v>9</v>
      </c>
      <c r="M209" s="21">
        <v>10</v>
      </c>
      <c r="N209" s="21">
        <v>11</v>
      </c>
      <c r="O209" s="21">
        <v>12</v>
      </c>
      <c r="P209" s="21">
        <v>13</v>
      </c>
      <c r="Q209" s="21">
        <v>14</v>
      </c>
      <c r="R209" s="21">
        <v>15</v>
      </c>
      <c r="S209" s="21">
        <v>16</v>
      </c>
      <c r="T209" s="21">
        <v>17</v>
      </c>
      <c r="U209" s="21">
        <v>18</v>
      </c>
      <c r="V209" s="21">
        <v>19</v>
      </c>
      <c r="W209" s="21">
        <v>20</v>
      </c>
      <c r="X209" s="21">
        <v>21</v>
      </c>
      <c r="Y209" s="21">
        <v>22</v>
      </c>
      <c r="Z209" s="21">
        <v>23</v>
      </c>
      <c r="AA209" s="21">
        <v>24</v>
      </c>
      <c r="AB209" s="21">
        <v>25</v>
      </c>
    </row>
    <row r="210" spans="2:28" x14ac:dyDescent="0.35">
      <c r="B210" s="3" t="s">
        <v>271</v>
      </c>
      <c r="C210" s="114" t="s">
        <v>205</v>
      </c>
      <c r="D210" s="153">
        <f>D201</f>
        <v>0</v>
      </c>
      <c r="E210" s="153">
        <f>E201</f>
        <v>-6189381.8857961437</v>
      </c>
      <c r="F210" s="153">
        <f t="shared" ref="F210:AB210" si="208">F201</f>
        <v>-93541.813278304908</v>
      </c>
      <c r="G210" s="153">
        <f t="shared" si="208"/>
        <v>-3209719.4013109505</v>
      </c>
      <c r="H210" s="153">
        <f t="shared" si="208"/>
        <v>-4104470.4912078758</v>
      </c>
      <c r="I210" s="153">
        <f t="shared" si="208"/>
        <v>127354.77014587572</v>
      </c>
      <c r="J210" s="153">
        <f t="shared" si="208"/>
        <v>187409.79989022191</v>
      </c>
      <c r="K210" s="153">
        <f t="shared" si="208"/>
        <v>241656.79489086301</v>
      </c>
      <c r="L210" s="153">
        <f t="shared" si="208"/>
        <v>368721.25311485934</v>
      </c>
      <c r="M210" s="153">
        <f t="shared" si="208"/>
        <v>385172.96067846415</v>
      </c>
      <c r="N210" s="153">
        <f t="shared" si="208"/>
        <v>398718.8617794491</v>
      </c>
      <c r="O210" s="153">
        <f t="shared" si="208"/>
        <v>419321.62713841914</v>
      </c>
      <c r="P210" s="153">
        <f t="shared" si="208"/>
        <v>432003.11990082765</v>
      </c>
      <c r="Q210" s="153">
        <f t="shared" si="208"/>
        <v>441069.6524757304</v>
      </c>
      <c r="R210" s="153">
        <f t="shared" si="208"/>
        <v>447496.61505063309</v>
      </c>
      <c r="S210" s="153">
        <f t="shared" si="208"/>
        <v>455190.95781304158</v>
      </c>
      <c r="T210" s="153">
        <f t="shared" si="208"/>
        <v>470449.73761511291</v>
      </c>
      <c r="U210" s="153">
        <f t="shared" si="208"/>
        <v>475904.6974171843</v>
      </c>
      <c r="V210" s="153">
        <f t="shared" si="208"/>
        <v>481586.85740676138</v>
      </c>
      <c r="W210" s="153">
        <f t="shared" si="208"/>
        <v>488170.58004561148</v>
      </c>
      <c r="X210" s="153">
        <f t="shared" si="208"/>
        <v>0</v>
      </c>
      <c r="Y210" s="153">
        <f t="shared" si="208"/>
        <v>0</v>
      </c>
      <c r="Z210" s="153">
        <f t="shared" si="208"/>
        <v>0</v>
      </c>
      <c r="AA210" s="153">
        <f t="shared" si="208"/>
        <v>0</v>
      </c>
      <c r="AB210" s="153">
        <f t="shared" si="208"/>
        <v>0</v>
      </c>
    </row>
    <row r="211" spans="2:28" x14ac:dyDescent="0.35">
      <c r="B211" s="117" t="s">
        <v>275</v>
      </c>
      <c r="C211" s="118" t="s">
        <v>205</v>
      </c>
      <c r="D211" s="197">
        <f>D188*1/(1+$D$10)</f>
        <v>0</v>
      </c>
      <c r="E211" s="197">
        <f>E188*1/(1+$E$10)*(1/(1+$D$10))</f>
        <v>5269252.2082211738</v>
      </c>
      <c r="F211" s="197">
        <f>F188*1/(1+$F$10)*(1/(1+$E$10))*(1/(1+$D$10))</f>
        <v>88766.952428260207</v>
      </c>
      <c r="G211" s="197">
        <f>G188*1/(1+$G$10)*(1/(1+$F$10)*(1/(1+$E$10))*(1/(1+$D$10)))</f>
        <v>2390713.2224148074</v>
      </c>
      <c r="H211" s="197">
        <f>H188*1/(1+$H$10)*(1/(1+$G$10)*(1/(1+$F$10)*(1/(1+$E$10))*(1/(1+$D$10))))</f>
        <v>2881043.7956981906</v>
      </c>
    </row>
    <row r="212" spans="2:28" x14ac:dyDescent="0.35">
      <c r="B212" s="3" t="s">
        <v>276</v>
      </c>
      <c r="C212" s="114" t="s">
        <v>205</v>
      </c>
      <c r="D212" s="154">
        <f>D210-D211</f>
        <v>0</v>
      </c>
      <c r="E212" s="154">
        <f>D212+E210-E211</f>
        <v>-11458634.094017318</v>
      </c>
      <c r="F212" s="154">
        <f>E212+F210-F211</f>
        <v>-11640942.859723883</v>
      </c>
      <c r="G212" s="154">
        <f>F212+G210-G211</f>
        <v>-17241375.483449642</v>
      </c>
      <c r="H212" s="154">
        <f>G212+H210-H211</f>
        <v>-24226889.770355709</v>
      </c>
      <c r="I212" s="154">
        <f t="shared" ref="I212" si="209">H212+I210</f>
        <v>-24099535.000209834</v>
      </c>
      <c r="J212" s="154">
        <f t="shared" ref="J212" si="210">I212+J210</f>
        <v>-23912125.200319614</v>
      </c>
      <c r="K212" s="154">
        <f t="shared" ref="K212" si="211">J212+K210</f>
        <v>-23670468.405428752</v>
      </c>
      <c r="L212" s="154">
        <f t="shared" ref="L212" si="212">K212+L210</f>
        <v>-23301747.152313892</v>
      </c>
      <c r="M212" s="154">
        <f t="shared" ref="M212" si="213">L212+M210</f>
        <v>-22916574.191635426</v>
      </c>
      <c r="N212" s="154">
        <f t="shared" ref="N212" si="214">M212+N210</f>
        <v>-22517855.329855978</v>
      </c>
      <c r="O212" s="154">
        <f t="shared" ref="O212" si="215">N212+O210</f>
        <v>-22098533.702717558</v>
      </c>
      <c r="P212" s="154">
        <f t="shared" ref="P212" si="216">O212+P210</f>
        <v>-21666530.582816731</v>
      </c>
      <c r="Q212" s="154">
        <f t="shared" ref="Q212" si="217">P212+Q210</f>
        <v>-21225460.930341002</v>
      </c>
      <c r="R212" s="154">
        <f t="shared" ref="R212" si="218">Q212+R210</f>
        <v>-20777964.315290369</v>
      </c>
      <c r="S212" s="154">
        <f t="shared" ref="S212" si="219">R212+S210</f>
        <v>-20322773.357477326</v>
      </c>
      <c r="T212" s="154">
        <f t="shared" ref="T212" si="220">S212+T210</f>
        <v>-19852323.619862214</v>
      </c>
      <c r="U212" s="154">
        <f t="shared" ref="U212" si="221">T212+U210</f>
        <v>-19376418.922445029</v>
      </c>
      <c r="V212" s="154">
        <f t="shared" ref="V212" si="222">U212+V210</f>
        <v>-18894832.065038268</v>
      </c>
      <c r="W212" s="154">
        <f t="shared" ref="W212" si="223">V212+W210</f>
        <v>-18406661.484992657</v>
      </c>
      <c r="X212" s="154">
        <f t="shared" ref="X212" si="224">W212+X210</f>
        <v>-18406661.484992657</v>
      </c>
      <c r="Y212" s="154">
        <f t="shared" ref="Y212" si="225">X212+Y210</f>
        <v>-18406661.484992657</v>
      </c>
      <c r="Z212" s="154">
        <f t="shared" ref="Z212" si="226">Y212+Z210</f>
        <v>-18406661.484992657</v>
      </c>
      <c r="AA212" s="154">
        <f t="shared" ref="AA212" si="227">Z212+AA210</f>
        <v>-18406661.484992657</v>
      </c>
      <c r="AB212" s="154">
        <f>AA212+AB210</f>
        <v>-18406661.484992657</v>
      </c>
    </row>
    <row r="213" spans="2:28" x14ac:dyDescent="0.35">
      <c r="B213" s="119" t="s">
        <v>277</v>
      </c>
    </row>
    <row r="215" spans="2:28" ht="15.5" x14ac:dyDescent="0.35">
      <c r="B215" s="375" t="s">
        <v>283</v>
      </c>
      <c r="C215" s="376"/>
      <c r="D215" s="376"/>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6"/>
      <c r="AB215" s="377"/>
    </row>
    <row r="216" spans="2:28" ht="15.5" x14ac:dyDescent="0.35">
      <c r="B216" s="105"/>
      <c r="C216" s="105"/>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row>
    <row r="217" spans="2:28" x14ac:dyDescent="0.35">
      <c r="B217" s="107" t="s">
        <v>254</v>
      </c>
      <c r="C217" s="99"/>
    </row>
    <row r="218" spans="2:28" x14ac:dyDescent="0.35">
      <c r="B218" s="3"/>
      <c r="C218" s="27" t="s">
        <v>105</v>
      </c>
      <c r="D218" s="27">
        <f>$C$3</f>
        <v>2024</v>
      </c>
      <c r="E218" s="27">
        <f>$C$3+1</f>
        <v>2025</v>
      </c>
      <c r="F218" s="27">
        <f>$C$3+2</f>
        <v>2026</v>
      </c>
      <c r="G218" s="27">
        <f>$C$3+3</f>
        <v>2027</v>
      </c>
      <c r="H218" s="27">
        <f>$C$3+4</f>
        <v>2028</v>
      </c>
      <c r="I218" s="27">
        <f>H218+1</f>
        <v>2029</v>
      </c>
      <c r="J218" s="27">
        <f t="shared" ref="J218" si="228">I218+1</f>
        <v>2030</v>
      </c>
      <c r="K218" s="27">
        <f t="shared" ref="K218" si="229">J218+1</f>
        <v>2031</v>
      </c>
      <c r="L218" s="27">
        <f t="shared" ref="L218" si="230">K218+1</f>
        <v>2032</v>
      </c>
      <c r="M218" s="27">
        <f t="shared" ref="M218" si="231">L218+1</f>
        <v>2033</v>
      </c>
      <c r="N218" s="27">
        <f t="shared" ref="N218" si="232">M218+1</f>
        <v>2034</v>
      </c>
      <c r="O218" s="27">
        <f t="shared" ref="O218" si="233">N218+1</f>
        <v>2035</v>
      </c>
      <c r="P218" s="27">
        <f t="shared" ref="P218" si="234">O218+1</f>
        <v>2036</v>
      </c>
      <c r="Q218" s="27">
        <f t="shared" ref="Q218" si="235">P218+1</f>
        <v>2037</v>
      </c>
      <c r="R218" s="27">
        <f t="shared" ref="R218" si="236">Q218+1</f>
        <v>2038</v>
      </c>
      <c r="S218" s="27">
        <f t="shared" ref="S218" si="237">R218+1</f>
        <v>2039</v>
      </c>
      <c r="T218" s="27">
        <f t="shared" ref="T218" si="238">S218+1</f>
        <v>2040</v>
      </c>
      <c r="U218" s="27">
        <f t="shared" ref="U218" si="239">T218+1</f>
        <v>2041</v>
      </c>
      <c r="V218" s="27">
        <f t="shared" ref="V218" si="240">U218+1</f>
        <v>2042</v>
      </c>
      <c r="W218" s="27">
        <f t="shared" ref="W218" si="241">V218+1</f>
        <v>2043</v>
      </c>
      <c r="X218" s="27">
        <f t="shared" ref="X218" si="242">W218+1</f>
        <v>2044</v>
      </c>
      <c r="Y218" s="27">
        <f t="shared" ref="Y218" si="243">X218+1</f>
        <v>2045</v>
      </c>
      <c r="Z218" s="27">
        <f t="shared" ref="Z218" si="244">Y218+1</f>
        <v>2046</v>
      </c>
      <c r="AA218" s="27">
        <f t="shared" ref="AA218" si="245">Z218+1</f>
        <v>2047</v>
      </c>
      <c r="AB218" s="27">
        <f t="shared" ref="AB218" si="246">AA218+1</f>
        <v>2048</v>
      </c>
    </row>
    <row r="219" spans="2:28" x14ac:dyDescent="0.35">
      <c r="B219" s="3" t="s">
        <v>255</v>
      </c>
      <c r="C219" s="38"/>
      <c r="D219" s="21">
        <v>1</v>
      </c>
      <c r="E219" s="21">
        <v>2</v>
      </c>
      <c r="F219" s="21">
        <v>3</v>
      </c>
      <c r="G219" s="21">
        <v>4</v>
      </c>
      <c r="H219" s="21">
        <v>5</v>
      </c>
      <c r="I219" s="21">
        <v>6</v>
      </c>
      <c r="J219" s="21">
        <v>7</v>
      </c>
      <c r="K219" s="21">
        <v>8</v>
      </c>
      <c r="L219" s="21">
        <v>9</v>
      </c>
      <c r="M219" s="21">
        <v>10</v>
      </c>
      <c r="N219" s="21">
        <v>11</v>
      </c>
      <c r="O219" s="21">
        <v>12</v>
      </c>
      <c r="P219" s="21">
        <v>13</v>
      </c>
      <c r="Q219" s="21">
        <v>14</v>
      </c>
      <c r="R219" s="21">
        <v>15</v>
      </c>
      <c r="S219" s="21">
        <v>16</v>
      </c>
      <c r="T219" s="21">
        <v>17</v>
      </c>
      <c r="U219" s="21">
        <v>18</v>
      </c>
      <c r="V219" s="21">
        <v>19</v>
      </c>
      <c r="W219" s="21">
        <v>20</v>
      </c>
      <c r="X219" s="21">
        <v>21</v>
      </c>
      <c r="Y219" s="21">
        <v>22</v>
      </c>
      <c r="Z219" s="21">
        <v>23</v>
      </c>
      <c r="AA219" s="21">
        <v>24</v>
      </c>
      <c r="AB219" s="21">
        <v>25</v>
      </c>
    </row>
    <row r="220" spans="2:28" x14ac:dyDescent="0.35">
      <c r="B220" s="372" t="s">
        <v>256</v>
      </c>
      <c r="C220" s="373"/>
      <c r="D220" s="373"/>
      <c r="E220" s="373"/>
      <c r="F220" s="373"/>
      <c r="G220" s="373"/>
      <c r="H220" s="373"/>
      <c r="I220" s="373"/>
      <c r="J220" s="373"/>
      <c r="K220" s="373"/>
      <c r="L220" s="373"/>
      <c r="M220" s="373"/>
      <c r="N220" s="373"/>
      <c r="O220" s="373"/>
      <c r="P220" s="373"/>
      <c r="Q220" s="373"/>
      <c r="R220" s="373"/>
      <c r="S220" s="373"/>
      <c r="T220" s="373"/>
      <c r="U220" s="373"/>
      <c r="V220" s="373"/>
      <c r="W220" s="373"/>
      <c r="X220" s="373"/>
      <c r="Y220" s="373"/>
      <c r="Z220" s="373"/>
      <c r="AA220" s="373"/>
      <c r="AB220" s="374"/>
    </row>
    <row r="221" spans="2:28" x14ac:dyDescent="0.35">
      <c r="B221" s="3" t="s">
        <v>257</v>
      </c>
      <c r="C221" s="108" t="s">
        <v>205</v>
      </c>
      <c r="D221" s="35">
        <f>Επενδύσεις!D33</f>
        <v>1236198.8874987217</v>
      </c>
      <c r="E221" s="35">
        <f>Επενδύσεις!E33</f>
        <v>1185808.3030912518</v>
      </c>
      <c r="F221" s="35">
        <f>Επενδύσεις!F33</f>
        <v>1821689.9410192403</v>
      </c>
      <c r="G221" s="35">
        <f>Επενδύσεις!G33</f>
        <v>271798.44435220124</v>
      </c>
      <c r="H221" s="35">
        <f>Επενδύσεις!H33</f>
        <v>156561.36783683291</v>
      </c>
      <c r="I221" s="109"/>
      <c r="J221" s="109"/>
      <c r="K221" s="109"/>
      <c r="L221" s="109"/>
      <c r="M221" s="109"/>
      <c r="N221" s="109"/>
      <c r="O221" s="109"/>
      <c r="P221" s="109"/>
      <c r="Q221" s="109"/>
      <c r="R221" s="109"/>
      <c r="S221" s="109"/>
      <c r="T221" s="109"/>
      <c r="U221" s="109"/>
      <c r="V221" s="109"/>
      <c r="W221" s="109"/>
      <c r="X221" s="109"/>
      <c r="Y221" s="109"/>
      <c r="Z221" s="109"/>
      <c r="AA221" s="109"/>
      <c r="AB221" s="109"/>
    </row>
    <row r="222" spans="2:28" x14ac:dyDescent="0.35">
      <c r="B222" s="3" t="s">
        <v>258</v>
      </c>
      <c r="C222" s="108" t="s">
        <v>205</v>
      </c>
      <c r="D222" s="35"/>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row>
    <row r="223" spans="2:28" x14ac:dyDescent="0.35">
      <c r="B223" s="3" t="s">
        <v>259</v>
      </c>
      <c r="C223" s="108" t="s">
        <v>205</v>
      </c>
      <c r="D223" s="109"/>
      <c r="E223" s="109"/>
      <c r="F223" s="109"/>
      <c r="G223" s="109"/>
      <c r="H223" s="109"/>
      <c r="I223" s="35">
        <v>67546.78</v>
      </c>
      <c r="J223" s="35">
        <v>61947.15</v>
      </c>
      <c r="K223" s="35">
        <v>35580.980000000003</v>
      </c>
      <c r="L223" s="35">
        <v>33526.589999999997</v>
      </c>
      <c r="M223" s="35">
        <v>30038.57</v>
      </c>
      <c r="N223" s="35">
        <v>27808</v>
      </c>
      <c r="O223" s="35">
        <v>26070.28</v>
      </c>
      <c r="P223" s="35">
        <v>23136.89</v>
      </c>
      <c r="Q223" s="35">
        <v>23368.26</v>
      </c>
      <c r="R223" s="35">
        <v>23601.94</v>
      </c>
      <c r="S223" s="35">
        <v>23837.96</v>
      </c>
      <c r="T223" s="35">
        <v>18027.62</v>
      </c>
      <c r="U223" s="35">
        <v>18207.900000000001</v>
      </c>
      <c r="V223" s="35">
        <v>18389.98</v>
      </c>
      <c r="W223" s="35">
        <v>17858.900000000001</v>
      </c>
      <c r="X223" s="35"/>
      <c r="Y223" s="35"/>
      <c r="Z223" s="35"/>
      <c r="AA223" s="35"/>
      <c r="AB223" s="35"/>
    </row>
    <row r="224" spans="2:28" x14ac:dyDescent="0.35">
      <c r="B224" s="3" t="s">
        <v>260</v>
      </c>
      <c r="C224" s="110" t="s">
        <v>205</v>
      </c>
      <c r="D224" s="35">
        <v>1569</v>
      </c>
      <c r="E224" s="35">
        <v>5879</v>
      </c>
      <c r="F224" s="35">
        <v>9850</v>
      </c>
      <c r="G224" s="35">
        <v>13386</v>
      </c>
      <c r="H224" s="35">
        <v>15629</v>
      </c>
      <c r="I224" s="35">
        <v>17390</v>
      </c>
      <c r="J224" s="35">
        <v>18393</v>
      </c>
      <c r="K224" s="35">
        <v>19865</v>
      </c>
      <c r="L224" s="35">
        <v>21268</v>
      </c>
      <c r="M224" s="35">
        <v>22572</v>
      </c>
      <c r="N224" s="35">
        <v>23799</v>
      </c>
      <c r="O224" s="35">
        <v>24982</v>
      </c>
      <c r="P224" s="35">
        <v>26068</v>
      </c>
      <c r="Q224" s="35">
        <v>26327</v>
      </c>
      <c r="R224" s="35">
        <v>28290</v>
      </c>
      <c r="S224" s="35">
        <v>29436</v>
      </c>
      <c r="T224" s="35">
        <v>30087</v>
      </c>
      <c r="U224" s="35">
        <v>31353</v>
      </c>
      <c r="V224" s="35">
        <v>32342</v>
      </c>
      <c r="W224" s="35">
        <v>33324</v>
      </c>
      <c r="X224" s="35"/>
      <c r="Y224" s="35"/>
      <c r="Z224" s="35"/>
      <c r="AA224" s="35"/>
      <c r="AB224" s="35"/>
    </row>
    <row r="225" spans="2:28" x14ac:dyDescent="0.35">
      <c r="B225" s="111" t="s">
        <v>261</v>
      </c>
      <c r="C225" s="110" t="s">
        <v>205</v>
      </c>
      <c r="D225" s="195">
        <f>D221+D224+D222</f>
        <v>1237767.8874987217</v>
      </c>
      <c r="E225" s="195">
        <f>E221+E224</f>
        <v>1191687.3030912518</v>
      </c>
      <c r="F225" s="195">
        <f>F221+F224</f>
        <v>1831539.9410192403</v>
      </c>
      <c r="G225" s="195">
        <f>G221+G224</f>
        <v>285184.44435220124</v>
      </c>
      <c r="H225" s="195">
        <f>H221+H224</f>
        <v>172190.36783683291</v>
      </c>
      <c r="I225" s="195">
        <f>I223+I224</f>
        <v>84936.78</v>
      </c>
      <c r="J225" s="195">
        <f t="shared" ref="J225:AB225" si="247">J223+J224</f>
        <v>80340.149999999994</v>
      </c>
      <c r="K225" s="195">
        <f t="shared" si="247"/>
        <v>55445.98</v>
      </c>
      <c r="L225" s="195">
        <f t="shared" si="247"/>
        <v>54794.59</v>
      </c>
      <c r="M225" s="195">
        <f t="shared" si="247"/>
        <v>52610.57</v>
      </c>
      <c r="N225" s="195">
        <f t="shared" si="247"/>
        <v>51607</v>
      </c>
      <c r="O225" s="195">
        <f t="shared" si="247"/>
        <v>51052.28</v>
      </c>
      <c r="P225" s="195">
        <f t="shared" si="247"/>
        <v>49204.89</v>
      </c>
      <c r="Q225" s="195">
        <f t="shared" si="247"/>
        <v>49695.259999999995</v>
      </c>
      <c r="R225" s="195">
        <f t="shared" si="247"/>
        <v>51891.94</v>
      </c>
      <c r="S225" s="195">
        <f t="shared" si="247"/>
        <v>53273.96</v>
      </c>
      <c r="T225" s="195">
        <f t="shared" si="247"/>
        <v>48114.619999999995</v>
      </c>
      <c r="U225" s="195">
        <f t="shared" si="247"/>
        <v>49560.9</v>
      </c>
      <c r="V225" s="195">
        <f t="shared" si="247"/>
        <v>50731.979999999996</v>
      </c>
      <c r="W225" s="195">
        <f t="shared" si="247"/>
        <v>51182.9</v>
      </c>
      <c r="X225" s="195">
        <f t="shared" si="247"/>
        <v>0</v>
      </c>
      <c r="Y225" s="195">
        <f t="shared" si="247"/>
        <v>0</v>
      </c>
      <c r="Z225" s="195">
        <f t="shared" si="247"/>
        <v>0</v>
      </c>
      <c r="AA225" s="195">
        <f t="shared" si="247"/>
        <v>0</v>
      </c>
      <c r="AB225" s="195">
        <f t="shared" si="247"/>
        <v>0</v>
      </c>
    </row>
    <row r="226" spans="2:28" x14ac:dyDescent="0.35">
      <c r="B226" s="17" t="s">
        <v>262</v>
      </c>
    </row>
    <row r="227" spans="2:28" x14ac:dyDescent="0.35">
      <c r="B227" s="17" t="s">
        <v>263</v>
      </c>
    </row>
    <row r="228" spans="2:28" x14ac:dyDescent="0.35">
      <c r="B228" s="372" t="s">
        <v>264</v>
      </c>
      <c r="C228" s="373"/>
      <c r="D228" s="373"/>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4"/>
    </row>
    <row r="229" spans="2:28" x14ac:dyDescent="0.35">
      <c r="B229" s="112" t="s">
        <v>265</v>
      </c>
      <c r="C229" s="108" t="s">
        <v>114</v>
      </c>
      <c r="D229" s="35">
        <v>2450</v>
      </c>
      <c r="E229" s="35">
        <v>18164.094000000001</v>
      </c>
      <c r="F229" s="35">
        <v>37435.109859999997</v>
      </c>
      <c r="G229" s="35">
        <v>47291.832069999997</v>
      </c>
      <c r="H229" s="35">
        <v>55743.115689999999</v>
      </c>
      <c r="I229" s="35">
        <v>56793.671750000001</v>
      </c>
      <c r="J229" s="35">
        <v>58607.621400000004</v>
      </c>
      <c r="K229" s="35">
        <v>59144.27147</v>
      </c>
      <c r="L229" s="35">
        <v>63485.377269999997</v>
      </c>
      <c r="M229" s="35">
        <v>63929.506939999999</v>
      </c>
      <c r="N229" s="35">
        <v>64336.586109999997</v>
      </c>
      <c r="O229" s="35">
        <v>65010.739159999997</v>
      </c>
      <c r="P229" s="35">
        <v>65342.764589999999</v>
      </c>
      <c r="Q229" s="35">
        <v>65674.79002</v>
      </c>
      <c r="R229" s="35">
        <v>66006.815459999998</v>
      </c>
      <c r="S229" s="35">
        <v>66338.840890000007</v>
      </c>
      <c r="T229" s="35">
        <v>66589.937439999994</v>
      </c>
      <c r="U229" s="35">
        <v>66841.033989999996</v>
      </c>
      <c r="V229" s="35">
        <v>67092.130539999998</v>
      </c>
      <c r="W229" s="35">
        <v>67335.975779999993</v>
      </c>
      <c r="X229" s="35"/>
      <c r="Y229" s="35"/>
      <c r="Z229" s="35"/>
      <c r="AA229" s="35"/>
      <c r="AB229" s="35"/>
    </row>
    <row r="230" spans="2:28" x14ac:dyDescent="0.35">
      <c r="B230" s="112" t="s">
        <v>266</v>
      </c>
      <c r="C230" s="110" t="s">
        <v>205</v>
      </c>
      <c r="D230" s="153">
        <f t="shared" ref="D230:AB230" si="248">D229*$D$11</f>
        <v>45938.914874999995</v>
      </c>
      <c r="E230" s="153">
        <f t="shared" si="248"/>
        <v>340587.25226428499</v>
      </c>
      <c r="F230" s="153">
        <f t="shared" si="248"/>
        <v>701929.92865094403</v>
      </c>
      <c r="G230" s="153">
        <f t="shared" si="248"/>
        <v>886749.16234552034</v>
      </c>
      <c r="H230" s="153">
        <f t="shared" si="248"/>
        <v>1045215.6108368109</v>
      </c>
      <c r="I230" s="153">
        <f t="shared" si="248"/>
        <v>1064914.1436579356</v>
      </c>
      <c r="J230" s="153">
        <f t="shared" si="248"/>
        <v>1098926.7471513585</v>
      </c>
      <c r="K230" s="153">
        <f t="shared" si="248"/>
        <v>1108989.2458792739</v>
      </c>
      <c r="L230" s="153">
        <f t="shared" si="248"/>
        <v>1190387.4866178732</v>
      </c>
      <c r="M230" s="153">
        <f t="shared" si="248"/>
        <v>1198715.1744152578</v>
      </c>
      <c r="N230" s="153">
        <f t="shared" si="248"/>
        <v>1206348.1439409785</v>
      </c>
      <c r="O230" s="153">
        <f t="shared" si="248"/>
        <v>1218988.9029518648</v>
      </c>
      <c r="P230" s="153">
        <f t="shared" si="248"/>
        <v>1225214.5715090507</v>
      </c>
      <c r="Q230" s="153">
        <f t="shared" si="248"/>
        <v>1231440.2400662364</v>
      </c>
      <c r="R230" s="153">
        <f t="shared" si="248"/>
        <v>1237665.908810928</v>
      </c>
      <c r="S230" s="153">
        <f t="shared" si="248"/>
        <v>1243891.5773681139</v>
      </c>
      <c r="T230" s="153">
        <f t="shared" si="248"/>
        <v>1248599.7826888715</v>
      </c>
      <c r="U230" s="153">
        <f t="shared" si="248"/>
        <v>1253307.9880096291</v>
      </c>
      <c r="V230" s="153">
        <f t="shared" si="248"/>
        <v>1258016.1933303867</v>
      </c>
      <c r="W230" s="153">
        <f t="shared" si="248"/>
        <v>1262588.4324010126</v>
      </c>
      <c r="X230" s="153">
        <f t="shared" si="248"/>
        <v>0</v>
      </c>
      <c r="Y230" s="153">
        <f t="shared" si="248"/>
        <v>0</v>
      </c>
      <c r="Z230" s="153">
        <f t="shared" si="248"/>
        <v>0</v>
      </c>
      <c r="AA230" s="153">
        <f t="shared" si="248"/>
        <v>0</v>
      </c>
      <c r="AB230" s="153">
        <f t="shared" si="248"/>
        <v>0</v>
      </c>
    </row>
    <row r="231" spans="2:28" x14ac:dyDescent="0.35">
      <c r="B231" s="112" t="s">
        <v>267</v>
      </c>
      <c r="C231" s="110" t="s">
        <v>205</v>
      </c>
      <c r="D231" s="153"/>
      <c r="E231" s="153"/>
      <c r="F231" s="153"/>
      <c r="G231" s="153"/>
      <c r="H231" s="153"/>
      <c r="I231" s="153"/>
      <c r="J231" s="153"/>
      <c r="K231" s="153"/>
      <c r="L231" s="153"/>
      <c r="M231" s="153"/>
      <c r="N231" s="153"/>
      <c r="O231" s="153"/>
      <c r="P231" s="153">
        <v>0</v>
      </c>
      <c r="Q231" s="153">
        <v>0</v>
      </c>
      <c r="R231" s="153">
        <v>0</v>
      </c>
      <c r="S231" s="153">
        <v>0</v>
      </c>
      <c r="T231" s="153">
        <v>0</v>
      </c>
      <c r="U231" s="153">
        <v>0</v>
      </c>
      <c r="V231" s="153">
        <v>0</v>
      </c>
      <c r="W231" s="153">
        <v>0</v>
      </c>
      <c r="X231" s="153">
        <v>0</v>
      </c>
      <c r="Y231" s="153"/>
      <c r="Z231" s="153"/>
      <c r="AA231" s="153"/>
      <c r="AB231" s="153"/>
    </row>
    <row r="232" spans="2:28" x14ac:dyDescent="0.35">
      <c r="B232" s="112" t="s">
        <v>268</v>
      </c>
      <c r="C232" s="110" t="s">
        <v>205</v>
      </c>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row>
    <row r="233" spans="2:28" x14ac:dyDescent="0.35">
      <c r="B233" s="111" t="s">
        <v>269</v>
      </c>
      <c r="C233" s="110" t="s">
        <v>205</v>
      </c>
      <c r="D233" s="195">
        <f>D230+D231+D232</f>
        <v>45938.914874999995</v>
      </c>
      <c r="E233" s="195">
        <f t="shared" ref="E233:AB233" si="249">E230+E231+E232</f>
        <v>340587.25226428499</v>
      </c>
      <c r="F233" s="195">
        <f t="shared" si="249"/>
        <v>701929.92865094403</v>
      </c>
      <c r="G233" s="195">
        <f t="shared" si="249"/>
        <v>886749.16234552034</v>
      </c>
      <c r="H233" s="195">
        <f t="shared" si="249"/>
        <v>1045215.6108368109</v>
      </c>
      <c r="I233" s="195">
        <f t="shared" si="249"/>
        <v>1064914.1436579356</v>
      </c>
      <c r="J233" s="195">
        <f t="shared" si="249"/>
        <v>1098926.7471513585</v>
      </c>
      <c r="K233" s="195">
        <f t="shared" si="249"/>
        <v>1108989.2458792739</v>
      </c>
      <c r="L233" s="195">
        <f t="shared" si="249"/>
        <v>1190387.4866178732</v>
      </c>
      <c r="M233" s="195">
        <f t="shared" si="249"/>
        <v>1198715.1744152578</v>
      </c>
      <c r="N233" s="195">
        <f t="shared" si="249"/>
        <v>1206348.1439409785</v>
      </c>
      <c r="O233" s="195">
        <f t="shared" si="249"/>
        <v>1218988.9029518648</v>
      </c>
      <c r="P233" s="195">
        <f t="shared" si="249"/>
        <v>1225214.5715090507</v>
      </c>
      <c r="Q233" s="195">
        <f t="shared" si="249"/>
        <v>1231440.2400662364</v>
      </c>
      <c r="R233" s="195">
        <f t="shared" si="249"/>
        <v>1237665.908810928</v>
      </c>
      <c r="S233" s="195">
        <f t="shared" si="249"/>
        <v>1243891.5773681139</v>
      </c>
      <c r="T233" s="195">
        <f t="shared" si="249"/>
        <v>1248599.7826888715</v>
      </c>
      <c r="U233" s="195">
        <f t="shared" si="249"/>
        <v>1253307.9880096291</v>
      </c>
      <c r="V233" s="195">
        <f t="shared" si="249"/>
        <v>1258016.1933303867</v>
      </c>
      <c r="W233" s="195">
        <f t="shared" si="249"/>
        <v>1262588.4324010126</v>
      </c>
      <c r="X233" s="195">
        <f t="shared" si="249"/>
        <v>0</v>
      </c>
      <c r="Y233" s="195">
        <f>Y230+Y231+Y232</f>
        <v>0</v>
      </c>
      <c r="Z233" s="195">
        <f t="shared" si="249"/>
        <v>0</v>
      </c>
      <c r="AA233" s="195">
        <f t="shared" si="249"/>
        <v>0</v>
      </c>
      <c r="AB233" s="195">
        <f t="shared" si="249"/>
        <v>0</v>
      </c>
    </row>
    <row r="234" spans="2:28" x14ac:dyDescent="0.35">
      <c r="B234" s="113" t="s">
        <v>270</v>
      </c>
    </row>
    <row r="235" spans="2:28" x14ac:dyDescent="0.35">
      <c r="B235" s="3" t="s">
        <v>271</v>
      </c>
      <c r="C235" s="114" t="s">
        <v>205</v>
      </c>
      <c r="D235" s="154">
        <f>D233-D225</f>
        <v>-1191828.9726237217</v>
      </c>
      <c r="E235" s="154">
        <f t="shared" ref="E235:AB235" si="250">E233-E225</f>
        <v>-851100.05082696676</v>
      </c>
      <c r="F235" s="154">
        <f t="shared" si="250"/>
        <v>-1129610.0123682963</v>
      </c>
      <c r="G235" s="154">
        <f t="shared" si="250"/>
        <v>601564.71799331903</v>
      </c>
      <c r="H235" s="154">
        <f t="shared" si="250"/>
        <v>873025.24299997801</v>
      </c>
      <c r="I235" s="154">
        <f t="shared" si="250"/>
        <v>979977.36365793552</v>
      </c>
      <c r="J235" s="154">
        <f t="shared" si="250"/>
        <v>1018586.5971513585</v>
      </c>
      <c r="K235" s="154">
        <f t="shared" si="250"/>
        <v>1053543.2658792739</v>
      </c>
      <c r="L235" s="154">
        <f t="shared" si="250"/>
        <v>1135592.8966178731</v>
      </c>
      <c r="M235" s="154">
        <f t="shared" si="250"/>
        <v>1146104.6044152577</v>
      </c>
      <c r="N235" s="154">
        <f t="shared" si="250"/>
        <v>1154741.1439409785</v>
      </c>
      <c r="O235" s="154">
        <f t="shared" si="250"/>
        <v>1167936.6229518647</v>
      </c>
      <c r="P235" s="154">
        <f t="shared" si="250"/>
        <v>1176009.6815090508</v>
      </c>
      <c r="Q235" s="154">
        <f t="shared" si="250"/>
        <v>1181744.9800662363</v>
      </c>
      <c r="R235" s="154">
        <f t="shared" si="250"/>
        <v>1185773.9688109281</v>
      </c>
      <c r="S235" s="154">
        <f t="shared" si="250"/>
        <v>1190617.6173681139</v>
      </c>
      <c r="T235" s="154">
        <f t="shared" si="250"/>
        <v>1200485.1626888714</v>
      </c>
      <c r="U235" s="154">
        <f t="shared" si="250"/>
        <v>1203747.0880096292</v>
      </c>
      <c r="V235" s="154">
        <f t="shared" si="250"/>
        <v>1207284.2133303867</v>
      </c>
      <c r="W235" s="154">
        <f t="shared" si="250"/>
        <v>1211405.5324010127</v>
      </c>
      <c r="X235" s="154">
        <f t="shared" si="250"/>
        <v>0</v>
      </c>
      <c r="Y235" s="154">
        <f t="shared" si="250"/>
        <v>0</v>
      </c>
      <c r="Z235" s="154">
        <f t="shared" si="250"/>
        <v>0</v>
      </c>
      <c r="AA235" s="154">
        <f t="shared" si="250"/>
        <v>0</v>
      </c>
      <c r="AB235" s="154">
        <f t="shared" si="250"/>
        <v>0</v>
      </c>
    </row>
    <row r="236" spans="2:28" x14ac:dyDescent="0.35">
      <c r="B236" s="3" t="s">
        <v>272</v>
      </c>
      <c r="C236" s="114" t="s">
        <v>205</v>
      </c>
      <c r="D236" s="154">
        <f>D235*1/(1+$D$10)</f>
        <v>-1099676.1142496048</v>
      </c>
      <c r="E236" s="154">
        <f>E235*1/(1+$E$10)*(1/(1+$D$10))</f>
        <v>-724573.29422973283</v>
      </c>
      <c r="F236" s="154">
        <f>F235*1/(1+$F$10)*(1/(1+$E$10))*(1/(1+$D$10))</f>
        <v>-887321.68059678143</v>
      </c>
      <c r="G236" s="154">
        <f>G235*1/(1+$G$10)*(1/(1+$F$10)*(1/(1+$E$10))*(1/(1+$D$10)))</f>
        <v>435999.27799100435</v>
      </c>
      <c r="H236" s="154">
        <f>H235*1/(1+$H$10)*(1/(1+$G$10)*(1/(1+$F$10)*(1/(1+$E$10))*(1/(1+$D$10))))</f>
        <v>583822.82205616042</v>
      </c>
      <c r="I236" s="154">
        <f t="shared" ref="I236:AB236" si="251">I235*(1/((1+$H$10)^(I219-$G$17))*(1/(1+$G$10)*(1/(1+$F$10)*(1/(1+$E$10))*((1/(1+$D$10))))))</f>
        <v>604673.81760783761</v>
      </c>
      <c r="J236" s="154">
        <f t="shared" si="251"/>
        <v>579901.0973600545</v>
      </c>
      <c r="K236" s="154">
        <f t="shared" si="251"/>
        <v>553425.54583948501</v>
      </c>
      <c r="L236" s="154">
        <f t="shared" si="251"/>
        <v>550402.43576287292</v>
      </c>
      <c r="M236" s="154">
        <f t="shared" si="251"/>
        <v>512545.93151223694</v>
      </c>
      <c r="N236" s="154">
        <f t="shared" si="251"/>
        <v>476479.28761215799</v>
      </c>
      <c r="O236" s="154">
        <f t="shared" si="251"/>
        <v>444661.48772581283</v>
      </c>
      <c r="P236" s="154">
        <f t="shared" si="251"/>
        <v>413115.97598033643</v>
      </c>
      <c r="Q236" s="154">
        <f t="shared" si="251"/>
        <v>383032.5772604603</v>
      </c>
      <c r="R236" s="154">
        <f t="shared" si="251"/>
        <v>354621.21376965218</v>
      </c>
      <c r="S236" s="154">
        <f t="shared" si="251"/>
        <v>328538.26371965784</v>
      </c>
      <c r="T236" s="154">
        <f t="shared" si="251"/>
        <v>305647.82050505123</v>
      </c>
      <c r="U236" s="154">
        <f t="shared" si="251"/>
        <v>282781.24964970769</v>
      </c>
      <c r="V236" s="154">
        <f t="shared" si="251"/>
        <v>261683.13551114418</v>
      </c>
      <c r="W236" s="154">
        <f t="shared" si="251"/>
        <v>242273.89374251655</v>
      </c>
      <c r="X236" s="154">
        <f t="shared" si="251"/>
        <v>0</v>
      </c>
      <c r="Y236" s="154">
        <f t="shared" si="251"/>
        <v>0</v>
      </c>
      <c r="Z236" s="154">
        <f t="shared" si="251"/>
        <v>0</v>
      </c>
      <c r="AA236" s="154">
        <f t="shared" si="251"/>
        <v>0</v>
      </c>
      <c r="AB236" s="154">
        <f t="shared" si="251"/>
        <v>0</v>
      </c>
    </row>
    <row r="237" spans="2:28" x14ac:dyDescent="0.3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2:28" x14ac:dyDescent="0.35">
      <c r="B238" s="40" t="s">
        <v>273</v>
      </c>
      <c r="C238" s="115" t="s">
        <v>205</v>
      </c>
      <c r="D238" s="116">
        <f>SUM(D236:AB236)</f>
        <v>4602034.7445300305</v>
      </c>
      <c r="E238" s="39"/>
      <c r="F238" s="39"/>
      <c r="G238" s="39"/>
      <c r="H238" s="39"/>
    </row>
    <row r="240" spans="2:28" x14ac:dyDescent="0.35">
      <c r="B240" s="40" t="s">
        <v>245</v>
      </c>
      <c r="C240" s="40"/>
      <c r="D240" s="196">
        <f>IFERROR(IRR(D235:AB235),0)</f>
        <v>0.23371614634844229</v>
      </c>
    </row>
    <row r="242" spans="2:28" x14ac:dyDescent="0.35">
      <c r="B242" s="40" t="s">
        <v>274</v>
      </c>
    </row>
    <row r="243" spans="2:28" x14ac:dyDescent="0.35">
      <c r="B243" s="3" t="s">
        <v>255</v>
      </c>
      <c r="C243" s="38"/>
      <c r="D243" s="21">
        <v>1</v>
      </c>
      <c r="E243" s="21">
        <v>2</v>
      </c>
      <c r="F243" s="21">
        <v>3</v>
      </c>
      <c r="G243" s="21">
        <v>4</v>
      </c>
      <c r="H243" s="21">
        <v>5</v>
      </c>
      <c r="I243" s="21">
        <v>6</v>
      </c>
      <c r="J243" s="21">
        <v>7</v>
      </c>
      <c r="K243" s="21">
        <v>8</v>
      </c>
      <c r="L243" s="21">
        <v>9</v>
      </c>
      <c r="M243" s="21">
        <v>10</v>
      </c>
      <c r="N243" s="21">
        <v>11</v>
      </c>
      <c r="O243" s="21">
        <v>12</v>
      </c>
      <c r="P243" s="21">
        <v>13</v>
      </c>
      <c r="Q243" s="21">
        <v>14</v>
      </c>
      <c r="R243" s="21">
        <v>15</v>
      </c>
      <c r="S243" s="21">
        <v>16</v>
      </c>
      <c r="T243" s="21">
        <v>17</v>
      </c>
      <c r="U243" s="21">
        <v>18</v>
      </c>
      <c r="V243" s="21">
        <v>19</v>
      </c>
      <c r="W243" s="21">
        <v>20</v>
      </c>
      <c r="X243" s="21">
        <v>21</v>
      </c>
      <c r="Y243" s="21">
        <v>22</v>
      </c>
      <c r="Z243" s="21">
        <v>23</v>
      </c>
      <c r="AA243" s="21">
        <v>24</v>
      </c>
      <c r="AB243" s="21">
        <v>25</v>
      </c>
    </row>
    <row r="244" spans="2:28" x14ac:dyDescent="0.35">
      <c r="B244" s="3" t="s">
        <v>271</v>
      </c>
      <c r="C244" s="114" t="s">
        <v>205</v>
      </c>
      <c r="D244" s="153">
        <f>D235</f>
        <v>-1191828.9726237217</v>
      </c>
      <c r="E244" s="153">
        <f>E235</f>
        <v>-851100.05082696676</v>
      </c>
      <c r="F244" s="153">
        <f t="shared" ref="F244:AB244" si="252">F235</f>
        <v>-1129610.0123682963</v>
      </c>
      <c r="G244" s="153">
        <f t="shared" si="252"/>
        <v>601564.71799331903</v>
      </c>
      <c r="H244" s="153">
        <f t="shared" si="252"/>
        <v>873025.24299997801</v>
      </c>
      <c r="I244" s="153">
        <f t="shared" si="252"/>
        <v>979977.36365793552</v>
      </c>
      <c r="J244" s="153">
        <f t="shared" si="252"/>
        <v>1018586.5971513585</v>
      </c>
      <c r="K244" s="153">
        <f t="shared" si="252"/>
        <v>1053543.2658792739</v>
      </c>
      <c r="L244" s="153">
        <f t="shared" si="252"/>
        <v>1135592.8966178731</v>
      </c>
      <c r="M244" s="153">
        <f t="shared" si="252"/>
        <v>1146104.6044152577</v>
      </c>
      <c r="N244" s="153">
        <f t="shared" si="252"/>
        <v>1154741.1439409785</v>
      </c>
      <c r="O244" s="153">
        <f t="shared" si="252"/>
        <v>1167936.6229518647</v>
      </c>
      <c r="P244" s="153">
        <f t="shared" si="252"/>
        <v>1176009.6815090508</v>
      </c>
      <c r="Q244" s="153">
        <f t="shared" si="252"/>
        <v>1181744.9800662363</v>
      </c>
      <c r="R244" s="153">
        <f t="shared" si="252"/>
        <v>1185773.9688109281</v>
      </c>
      <c r="S244" s="153">
        <f t="shared" si="252"/>
        <v>1190617.6173681139</v>
      </c>
      <c r="T244" s="153">
        <f t="shared" si="252"/>
        <v>1200485.1626888714</v>
      </c>
      <c r="U244" s="153">
        <f t="shared" si="252"/>
        <v>1203747.0880096292</v>
      </c>
      <c r="V244" s="153">
        <f t="shared" si="252"/>
        <v>1207284.2133303867</v>
      </c>
      <c r="W244" s="153">
        <f t="shared" si="252"/>
        <v>1211405.5324010127</v>
      </c>
      <c r="X244" s="153">
        <f t="shared" si="252"/>
        <v>0</v>
      </c>
      <c r="Y244" s="153">
        <f t="shared" si="252"/>
        <v>0</v>
      </c>
      <c r="Z244" s="153">
        <f t="shared" si="252"/>
        <v>0</v>
      </c>
      <c r="AA244" s="153">
        <f t="shared" si="252"/>
        <v>0</v>
      </c>
      <c r="AB244" s="153">
        <f t="shared" si="252"/>
        <v>0</v>
      </c>
    </row>
    <row r="245" spans="2:28" x14ac:dyDescent="0.35">
      <c r="B245" s="117" t="s">
        <v>275</v>
      </c>
      <c r="C245" s="118" t="s">
        <v>205</v>
      </c>
      <c r="D245" s="197">
        <f>D221*1/(1+$D$10)</f>
        <v>1140615.3233979717</v>
      </c>
      <c r="E245" s="197">
        <f>E221*1/(1+$E$10)*(1/(1+$D$10))</f>
        <v>1009522.9434670528</v>
      </c>
      <c r="F245" s="197">
        <f>F221*1/(1+$F$10)*(1/(1+$E$10))*(1/(1+$D$10))</f>
        <v>1430958.4390125142</v>
      </c>
      <c r="G245" s="197">
        <f>G221*1/(1+$G$10)*(1/(1+$F$10)*(1/(1+$E$10))*(1/(1+$D$10)))</f>
        <v>196992.81216481517</v>
      </c>
      <c r="H245" s="197">
        <f>H221*1/(1+$H$10)*(1/(1+$G$10)*(1/(1+$F$10)*(1/(1+$E$10))*(1/(1+$D$10))))</f>
        <v>104698.11764134144</v>
      </c>
    </row>
    <row r="246" spans="2:28" x14ac:dyDescent="0.35">
      <c r="B246" s="3" t="s">
        <v>276</v>
      </c>
      <c r="C246" s="114" t="s">
        <v>205</v>
      </c>
      <c r="D246" s="154">
        <f>D244-D245</f>
        <v>-2332444.2960216934</v>
      </c>
      <c r="E246" s="154">
        <f>D246+E244-E245</f>
        <v>-4193067.2903157128</v>
      </c>
      <c r="F246" s="154">
        <f>E246+F244-F245</f>
        <v>-6753635.7416965235</v>
      </c>
      <c r="G246" s="154">
        <f>F246+G244-G245</f>
        <v>-6349063.8358680196</v>
      </c>
      <c r="H246" s="154">
        <f>G246+H244-H245</f>
        <v>-5580736.7105093831</v>
      </c>
      <c r="I246" s="154">
        <f t="shared" ref="I246" si="253">H246+I244</f>
        <v>-4600759.3468514476</v>
      </c>
      <c r="J246" s="154">
        <f t="shared" ref="J246" si="254">I246+J244</f>
        <v>-3582172.749700089</v>
      </c>
      <c r="K246" s="154">
        <f t="shared" ref="K246" si="255">J246+K244</f>
        <v>-2528629.4838208151</v>
      </c>
      <c r="L246" s="154">
        <f t="shared" ref="L246" si="256">K246+L244</f>
        <v>-1393036.587202942</v>
      </c>
      <c r="M246" s="154">
        <f t="shared" ref="M246" si="257">L246+M244</f>
        <v>-246931.9827876843</v>
      </c>
      <c r="N246" s="154">
        <f t="shared" ref="N246" si="258">M246+N244</f>
        <v>907809.16115329415</v>
      </c>
      <c r="O246" s="154">
        <f t="shared" ref="O246" si="259">N246+O244</f>
        <v>2075745.7841051589</v>
      </c>
      <c r="P246" s="154">
        <f t="shared" ref="P246" si="260">O246+P244</f>
        <v>3251755.4656142099</v>
      </c>
      <c r="Q246" s="154">
        <f t="shared" ref="Q246" si="261">P246+Q244</f>
        <v>4433500.445680446</v>
      </c>
      <c r="R246" s="154">
        <f t="shared" ref="R246" si="262">Q246+R244</f>
        <v>5619274.414491374</v>
      </c>
      <c r="S246" s="154">
        <f t="shared" ref="S246" si="263">R246+S244</f>
        <v>6809892.0318594882</v>
      </c>
      <c r="T246" s="154">
        <f t="shared" ref="T246" si="264">S246+T244</f>
        <v>8010377.1945483591</v>
      </c>
      <c r="U246" s="154">
        <f t="shared" ref="U246" si="265">T246+U244</f>
        <v>9214124.2825579885</v>
      </c>
      <c r="V246" s="154">
        <f t="shared" ref="V246" si="266">U246+V244</f>
        <v>10421408.495888375</v>
      </c>
      <c r="W246" s="154">
        <f t="shared" ref="W246" si="267">V246+W244</f>
        <v>11632814.028289387</v>
      </c>
      <c r="X246" s="154">
        <f t="shared" ref="X246" si="268">W246+X244</f>
        <v>11632814.028289387</v>
      </c>
      <c r="Y246" s="154">
        <f t="shared" ref="Y246" si="269">X246+Y244</f>
        <v>11632814.028289387</v>
      </c>
      <c r="Z246" s="154">
        <f t="shared" ref="Z246" si="270">Y246+Z244</f>
        <v>11632814.028289387</v>
      </c>
      <c r="AA246" s="154">
        <f t="shared" ref="AA246" si="271">Z246+AA244</f>
        <v>11632814.028289387</v>
      </c>
      <c r="AB246" s="154">
        <f>AA246+AB244</f>
        <v>11632814.028289387</v>
      </c>
    </row>
    <row r="247" spans="2:28" x14ac:dyDescent="0.35">
      <c r="B247" s="119" t="s">
        <v>277</v>
      </c>
    </row>
    <row r="250" spans="2:28" x14ac:dyDescent="0.35">
      <c r="D250" s="39"/>
      <c r="E250" s="39"/>
      <c r="F250" s="39"/>
      <c r="G250" s="39"/>
      <c r="H250" s="39"/>
    </row>
  </sheetData>
  <mergeCells count="24">
    <mergeCell ref="B215:AB215"/>
    <mergeCell ref="B220:AB220"/>
    <mergeCell ref="B228:AB228"/>
    <mergeCell ref="B187:AB187"/>
    <mergeCell ref="B194:AB194"/>
    <mergeCell ref="B128:AB128"/>
    <mergeCell ref="B149:AB149"/>
    <mergeCell ref="B154:AB154"/>
    <mergeCell ref="B161:AB161"/>
    <mergeCell ref="B182:AB182"/>
    <mergeCell ref="B82:AB82"/>
    <mergeCell ref="B87:AB87"/>
    <mergeCell ref="B95:AB95"/>
    <mergeCell ref="B116:AB116"/>
    <mergeCell ref="B121:AB121"/>
    <mergeCell ref="B61:AB61"/>
    <mergeCell ref="B13:AB13"/>
    <mergeCell ref="B18:AB18"/>
    <mergeCell ref="B26:AB26"/>
    <mergeCell ref="C2:H2"/>
    <mergeCell ref="J2:L2"/>
    <mergeCell ref="B5:I5"/>
    <mergeCell ref="B48:AB48"/>
    <mergeCell ref="B53:AB53"/>
  </mergeCells>
  <conditionalFormatting sqref="D36">
    <cfRule type="cellIs" dxfId="15" priority="33" operator="lessThan">
      <formula>0</formula>
    </cfRule>
    <cfRule type="cellIs" dxfId="14" priority="34" operator="greaterThanOrEqual">
      <formula>0</formula>
    </cfRule>
  </conditionalFormatting>
  <conditionalFormatting sqref="D71">
    <cfRule type="cellIs" dxfId="13" priority="31" operator="lessThan">
      <formula>0</formula>
    </cfRule>
    <cfRule type="cellIs" dxfId="12" priority="32" operator="greaterThanOrEqual">
      <formula>0</formula>
    </cfRule>
  </conditionalFormatting>
  <conditionalFormatting sqref="D105">
    <cfRule type="cellIs" dxfId="11" priority="29" operator="lessThan">
      <formula>0</formula>
    </cfRule>
    <cfRule type="cellIs" dxfId="10" priority="30" operator="greaterThanOrEqual">
      <formula>0</formula>
    </cfRule>
  </conditionalFormatting>
  <conditionalFormatting sqref="D138">
    <cfRule type="cellIs" dxfId="9" priority="27" operator="lessThan">
      <formula>0</formula>
    </cfRule>
    <cfRule type="cellIs" dxfId="8" priority="28" operator="greaterThanOrEqual">
      <formula>0</formula>
    </cfRule>
  </conditionalFormatting>
  <conditionalFormatting sqref="D171">
    <cfRule type="cellIs" dxfId="7" priority="25" operator="lessThan">
      <formula>0</formula>
    </cfRule>
    <cfRule type="cellIs" dxfId="6" priority="26" operator="greaterThanOrEqual">
      <formula>0</formula>
    </cfRule>
  </conditionalFormatting>
  <conditionalFormatting sqref="D204">
    <cfRule type="cellIs" dxfId="5" priority="23" operator="lessThan">
      <formula>0</formula>
    </cfRule>
    <cfRule type="cellIs" dxfId="4" priority="24" operator="greaterThanOrEqual">
      <formula>0</formula>
    </cfRule>
  </conditionalFormatting>
  <conditionalFormatting sqref="D238">
    <cfRule type="cellIs" dxfId="3" priority="5" operator="lessThan">
      <formula>0</formula>
    </cfRule>
    <cfRule type="cellIs" dxfId="2" priority="6" operator="greaterThanOrEqual">
      <formula>0</formula>
    </cfRule>
  </conditionalFormatting>
  <hyperlinks>
    <hyperlink ref="J2" location="'Αρχική σελίδα'!A1" display="Πίσω στην αρχική σελίδα" xr:uid="{D8DBE387-E36D-497D-9529-32E3BB18F18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workbookViewId="0">
      <selection activeCell="K45" sqref="K45"/>
    </sheetView>
  </sheetViews>
  <sheetFormatPr defaultColWidth="8.81640625" defaultRowHeight="14.5" x14ac:dyDescent="0.35"/>
  <cols>
    <col min="1" max="1" width="2.81640625" customWidth="1"/>
    <col min="2" max="2" width="28.453125" customWidth="1"/>
  </cols>
  <sheetData>
    <row r="3" spans="2:17" ht="28.5" x14ac:dyDescent="0.65">
      <c r="B3" s="98" t="s">
        <v>284</v>
      </c>
      <c r="C3" s="99"/>
      <c r="D3" s="99"/>
      <c r="E3" s="99"/>
      <c r="F3" s="99"/>
      <c r="G3" s="99"/>
      <c r="H3" s="99"/>
      <c r="I3" s="99"/>
      <c r="J3" s="99"/>
      <c r="K3" s="99"/>
      <c r="L3" s="99"/>
      <c r="M3" s="99"/>
      <c r="N3" s="99"/>
      <c r="O3" s="99"/>
      <c r="P3" s="99"/>
      <c r="Q3" s="99"/>
    </row>
    <row r="6" spans="2:17" ht="21" x14ac:dyDescent="0.5">
      <c r="B6" s="96" t="s">
        <v>5</v>
      </c>
      <c r="C6" s="99"/>
      <c r="D6" s="99"/>
      <c r="E6" s="99"/>
      <c r="F6" s="99"/>
      <c r="G6" s="99"/>
      <c r="H6" s="99"/>
      <c r="I6" s="99"/>
      <c r="J6" s="99"/>
    </row>
    <row r="7" spans="2:17" ht="21" x14ac:dyDescent="0.5">
      <c r="B7" s="97"/>
    </row>
    <row r="8" spans="2:17" x14ac:dyDescent="0.35">
      <c r="B8" s="202" t="s">
        <v>24</v>
      </c>
    </row>
    <row r="9" spans="2:17" x14ac:dyDescent="0.35">
      <c r="B9" s="202" t="s">
        <v>25</v>
      </c>
    </row>
    <row r="10" spans="2:17" x14ac:dyDescent="0.35">
      <c r="B10" s="202" t="s">
        <v>26</v>
      </c>
    </row>
    <row r="11" spans="2:17" x14ac:dyDescent="0.35">
      <c r="B11" s="199" t="s">
        <v>27</v>
      </c>
    </row>
  </sheetData>
  <hyperlinks>
    <hyperlink ref="B9" location="'Πρόγραμμα ανάπτυξης δικτύου'!A1" display="Πρόγραμμα ανάπτυξης δικτύου" xr:uid="{1084293B-0C08-40B8-8A56-DCA4FFD652F6}"/>
    <hyperlink ref="B11" location="'Επίπτωση στη μέση χρέωση'!A1" display="Επίπτωση στη μέση χρέωση" xr:uid="{EE5B4CDB-DE53-46D5-AF24-98CFAD7632B2}"/>
    <hyperlink ref="B10" location="'Συνολικοί δείκτες απόδοσης'!A1" display="Συνολικοί δείκτες απόδοσης" xr:uid="{7944EDAD-A3E0-49F2-B6C5-5D53BBC56CC0}"/>
    <hyperlink ref="B8" location="'Στοιχεία συνολικού δικτύου'!A1" display="Στοιχεία συνολικού δικτύου" xr:uid="{8A996F8E-D31B-4F9F-993E-7442BBD59A0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topLeftCell="A13" workbookViewId="0">
      <selection activeCell="B8" sqref="B8"/>
    </sheetView>
  </sheetViews>
  <sheetFormatPr defaultColWidth="8.81640625" defaultRowHeight="14.5" x14ac:dyDescent="0.35"/>
  <cols>
    <col min="1" max="1" width="2.81640625" customWidth="1"/>
    <col min="2" max="2" width="30.453125" customWidth="1"/>
  </cols>
  <sheetData>
    <row r="3" spans="2:17" ht="28.5" x14ac:dyDescent="0.65">
      <c r="B3" s="98" t="s">
        <v>57</v>
      </c>
      <c r="C3" s="99"/>
      <c r="D3" s="99"/>
      <c r="E3" s="99"/>
      <c r="F3" s="99"/>
      <c r="G3" s="99"/>
      <c r="H3" s="99"/>
      <c r="I3" s="99"/>
      <c r="J3" s="99"/>
      <c r="K3" s="99"/>
      <c r="L3" s="99"/>
      <c r="M3" s="99"/>
      <c r="N3" s="99"/>
      <c r="O3" s="99"/>
      <c r="P3" s="99"/>
      <c r="Q3" s="99"/>
    </row>
    <row r="6" spans="2:17" ht="21" x14ac:dyDescent="0.5">
      <c r="B6" s="96" t="s">
        <v>5</v>
      </c>
      <c r="C6" s="99"/>
      <c r="D6" s="99"/>
      <c r="E6" s="99"/>
      <c r="F6" s="99"/>
      <c r="G6" s="99"/>
      <c r="H6" s="99"/>
      <c r="I6" s="99"/>
      <c r="J6" s="99"/>
    </row>
    <row r="7" spans="2:17" ht="21" x14ac:dyDescent="0.5">
      <c r="B7" s="97"/>
    </row>
    <row r="8" spans="2:17" x14ac:dyDescent="0.35">
      <c r="B8" s="199" t="s">
        <v>7</v>
      </c>
    </row>
    <row r="9" spans="2:17" x14ac:dyDescent="0.35">
      <c r="B9" s="200" t="s">
        <v>58</v>
      </c>
    </row>
    <row r="10" spans="2:17" x14ac:dyDescent="0.35">
      <c r="B10" s="200" t="s">
        <v>9</v>
      </c>
    </row>
    <row r="11" spans="2:17" x14ac:dyDescent="0.35">
      <c r="B11" s="200" t="s">
        <v>10</v>
      </c>
    </row>
    <row r="12" spans="2:17" x14ac:dyDescent="0.35">
      <c r="B12" s="200" t="s">
        <v>11</v>
      </c>
    </row>
    <row r="13" spans="2:17" x14ac:dyDescent="0.35">
      <c r="B13" s="200" t="s">
        <v>12</v>
      </c>
    </row>
    <row r="14" spans="2:17" x14ac:dyDescent="0.35">
      <c r="B14" s="200" t="s">
        <v>13</v>
      </c>
    </row>
    <row r="15" spans="2:17" x14ac:dyDescent="0.35">
      <c r="B15" s="200" t="s">
        <v>14</v>
      </c>
    </row>
    <row r="16" spans="2:17" x14ac:dyDescent="0.35">
      <c r="B16" s="201" t="s">
        <v>15</v>
      </c>
    </row>
    <row r="17" spans="2:2" x14ac:dyDescent="0.35">
      <c r="B17" s="200" t="s">
        <v>16</v>
      </c>
    </row>
    <row r="18" spans="2:2" x14ac:dyDescent="0.35">
      <c r="B18" s="200" t="s">
        <v>17</v>
      </c>
    </row>
    <row r="19" spans="2:2" x14ac:dyDescent="0.35">
      <c r="B19" s="200" t="s">
        <v>18</v>
      </c>
    </row>
    <row r="20" spans="2:2" x14ac:dyDescent="0.35">
      <c r="B20" s="200" t="s">
        <v>19</v>
      </c>
    </row>
  </sheetData>
  <hyperlinks>
    <hyperlink ref="B10" location="'Ανάπτυξη δικτύου'!A1" display="Ανάπτυξη δικτύου" xr:uid="{C52AA211-1C1C-4FEB-868F-DDD47581EA90}"/>
    <hyperlink ref="B11" location="'Ενεργές συνδέσεις'!A1" display="Ενεργές συνδέσεις" xr:uid="{F4894F64-036C-4B8E-9699-BF63661A824C}"/>
    <hyperlink ref="B13" location="'Ενεργοί πελάτες'!A1" display="Ενεργοί πελάτες" xr:uid="{D73B4CC8-DCFE-4BDE-B8F4-DB7A71FA301F}"/>
    <hyperlink ref="B9" location="'Ανάλυση για νέους δήμους'!A1" display="Ανάλυση για νέους δήμους" xr:uid="{87F4B694-7F66-4C13-97C6-C6A0FE97AC29}"/>
    <hyperlink ref="B14" location="'Μέση ετήσια κατανάλωση'!A1" display="Μέση ετήσια κατανάλωση" xr:uid="{F30542AF-D7AD-4BBC-B37B-274FE85EA8EC}"/>
    <hyperlink ref="B15" location="'Διανεμόμενες ποσότητες αερίου'!A1" display="Διανεμόμενες ποσότητες αερίου" xr:uid="{06938263-0833-45DF-AC11-4E4C8EF6FFC3}"/>
    <hyperlink ref="B16" location="'Παραδοχές μοναδιαίου κόστους'!A1" display="Παραδοχές μοναδιαίου κόστους" xr:uid="{8524F84B-0DC1-4CC8-8B07-640E4A326D52}"/>
    <hyperlink ref="B17" location="Επενδύσεις!A1" display="Επενδύσεις ανάπτυξης / σύνδεσης" xr:uid="{75FB2041-8936-44CA-A46A-258E527D6400}"/>
    <hyperlink ref="B18" location="'Παραδοχές διείσδυσης - κάλυψης'!A1" display="Παραδοχές διείσδυσης - κάλυψης" xr:uid="{15FE033E-34E4-444F-98E8-653F32281812}"/>
    <hyperlink ref="B19" location="'Δείκτες διείσδυσης - κάλυψης'!A1" display="Δείκτες διείσδυσης - κάλυψης" xr:uid="{DE214FA0-37EA-4B7F-9BE1-ACA631203727}"/>
    <hyperlink ref="B20" location="'Δείκτες απόδοσης'!A1" display="Δείκτες απόδοσης" xr:uid="{B9E64714-4832-4A41-9533-0EDCBAFF5D3F}"/>
    <hyperlink ref="B8" location="'Γενική περιγραφή'!A1" display="Γενική περιγραφή" xr:uid="{1F449B32-64EA-42F2-8974-A5D1EE4E5C06}"/>
    <hyperlink ref="B12" location="'Ενεργοί μετρητές'!A1" display="Ενεργοί μετρητές" xr:uid="{812B950F-F320-47FB-93BD-8509F03FB0B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K111"/>
  <sheetViews>
    <sheetView showGridLines="0" topLeftCell="A76" workbookViewId="0">
      <selection activeCell="J87" sqref="J87"/>
    </sheetView>
  </sheetViews>
  <sheetFormatPr defaultColWidth="8.81640625" defaultRowHeight="14.5" outlineLevelRow="1" x14ac:dyDescent="0.35"/>
  <cols>
    <col min="1" max="1" width="2.81640625" customWidth="1"/>
    <col min="2" max="2" width="28.26953125" customWidth="1"/>
    <col min="3" max="3" width="27.26953125" customWidth="1"/>
    <col min="4" max="8" width="12.7265625" customWidth="1"/>
    <col min="9" max="9" width="16" bestFit="1" customWidth="1"/>
  </cols>
  <sheetData>
    <row r="2" spans="2:11" ht="18.5" x14ac:dyDescent="0.45">
      <c r="B2" s="1" t="s">
        <v>0</v>
      </c>
      <c r="C2" s="297" t="str">
        <f>'Αρχική σελίδα'!C3</f>
        <v>Δυτικής Μακεδονίας</v>
      </c>
      <c r="D2" s="297"/>
      <c r="E2" s="297"/>
      <c r="F2" s="297"/>
      <c r="G2" s="297"/>
      <c r="H2" s="297"/>
      <c r="I2" s="298" t="s">
        <v>59</v>
      </c>
      <c r="J2" s="298"/>
      <c r="K2" s="298"/>
    </row>
    <row r="3" spans="2:11" ht="18.5" x14ac:dyDescent="0.45">
      <c r="B3" s="2" t="s">
        <v>2</v>
      </c>
      <c r="C3" s="46">
        <f>'Αρχική σελίδα'!C4</f>
        <v>2024</v>
      </c>
      <c r="D3" s="46" t="s">
        <v>3</v>
      </c>
      <c r="E3" s="46">
        <f>C3+4</f>
        <v>2028</v>
      </c>
    </row>
    <row r="5" spans="2:11" ht="33" customHeight="1" x14ac:dyDescent="0.35">
      <c r="B5" s="299" t="s">
        <v>285</v>
      </c>
      <c r="C5" s="299"/>
      <c r="D5" s="299"/>
      <c r="E5" s="299"/>
      <c r="F5" s="299"/>
      <c r="G5" s="299"/>
      <c r="H5" s="299"/>
    </row>
    <row r="6" spans="2:11" x14ac:dyDescent="0.35">
      <c r="B6" s="225"/>
      <c r="C6" s="225"/>
      <c r="D6" s="225"/>
      <c r="E6" s="225"/>
      <c r="F6" s="225"/>
      <c r="G6" s="225"/>
      <c r="H6" s="225"/>
    </row>
    <row r="7" spans="2:11" ht="18.5" x14ac:dyDescent="0.45">
      <c r="B7" s="101" t="s">
        <v>286</v>
      </c>
      <c r="C7" s="226"/>
      <c r="D7" s="226"/>
      <c r="E7" s="226"/>
      <c r="F7" s="226"/>
      <c r="G7" s="226"/>
      <c r="H7" s="226"/>
      <c r="I7" s="226"/>
    </row>
    <row r="8" spans="2:11" ht="18.5" x14ac:dyDescent="0.45">
      <c r="C8" s="2"/>
      <c r="D8" s="46"/>
      <c r="E8" s="46"/>
    </row>
    <row r="9" spans="2:11" ht="15.5" x14ac:dyDescent="0.35">
      <c r="B9" s="296" t="s">
        <v>287</v>
      </c>
      <c r="C9" s="296"/>
      <c r="D9" s="296"/>
      <c r="E9" s="296"/>
      <c r="F9" s="296"/>
      <c r="G9" s="296"/>
      <c r="H9" s="296"/>
      <c r="I9" s="296"/>
    </row>
    <row r="10" spans="2:11" ht="5.15" customHeight="1" outlineLevel="1" x14ac:dyDescent="0.35"/>
    <row r="11" spans="2:11" outlineLevel="1" x14ac:dyDescent="0.35">
      <c r="B11" s="382"/>
      <c r="C11" s="383"/>
      <c r="D11" s="9" t="s">
        <v>105</v>
      </c>
      <c r="E11" s="9">
        <f>$C$3-5</f>
        <v>2019</v>
      </c>
      <c r="F11" s="9">
        <f>$C$3-4</f>
        <v>2020</v>
      </c>
      <c r="G11" s="9">
        <f>$C$3-3</f>
        <v>2021</v>
      </c>
      <c r="H11" s="9">
        <f>$C$3-2</f>
        <v>2022</v>
      </c>
      <c r="I11" s="9">
        <f>$C$3-1</f>
        <v>2023</v>
      </c>
      <c r="J11" s="133"/>
    </row>
    <row r="12" spans="2:11" outlineLevel="1" x14ac:dyDescent="0.35">
      <c r="B12" s="384" t="s">
        <v>130</v>
      </c>
      <c r="C12" s="5" t="s">
        <v>134</v>
      </c>
      <c r="D12" s="14" t="s">
        <v>137</v>
      </c>
      <c r="E12" s="140">
        <f>'Ανάπτυξη δικτύου'!D36</f>
        <v>0</v>
      </c>
      <c r="F12" s="140">
        <f>'Ανάπτυξη δικτύου'!F36</f>
        <v>0</v>
      </c>
      <c r="G12" s="140">
        <f>'Ανάπτυξη δικτύου'!I36</f>
        <v>0</v>
      </c>
      <c r="H12" s="140">
        <f>'Ανάπτυξη δικτύου'!L36</f>
        <v>10050</v>
      </c>
      <c r="I12" s="140">
        <f>'Ανάπτυξη δικτύου'!O36</f>
        <v>39103</v>
      </c>
    </row>
    <row r="13" spans="2:11" outlineLevel="1" x14ac:dyDescent="0.35">
      <c r="B13" s="384"/>
      <c r="C13" s="7" t="s">
        <v>133</v>
      </c>
      <c r="D13" s="15" t="s">
        <v>137</v>
      </c>
      <c r="E13" s="141">
        <f>'Ανάπτυξη δικτύου'!E36</f>
        <v>0</v>
      </c>
      <c r="F13" s="141">
        <f>E13+F12</f>
        <v>0</v>
      </c>
      <c r="G13" s="141">
        <f>F13+G12</f>
        <v>0</v>
      </c>
      <c r="H13" s="141">
        <f>G13+H12</f>
        <v>10050</v>
      </c>
      <c r="I13" s="141">
        <f>H13+I12</f>
        <v>49153</v>
      </c>
    </row>
    <row r="14" spans="2:11" outlineLevel="1" x14ac:dyDescent="0.35">
      <c r="B14" s="384" t="s">
        <v>139</v>
      </c>
      <c r="C14" s="5" t="s">
        <v>134</v>
      </c>
      <c r="D14" s="14" t="s">
        <v>137</v>
      </c>
      <c r="E14" s="140">
        <f>'Ανάπτυξη δικτύου'!D66</f>
        <v>0</v>
      </c>
      <c r="F14" s="140">
        <f>'Ανάπτυξη δικτύου'!F66</f>
        <v>0</v>
      </c>
      <c r="G14" s="140">
        <f>'Ανάπτυξη δικτύου'!I66</f>
        <v>0</v>
      </c>
      <c r="H14" s="140">
        <f>'Ανάπτυξη δικτύου'!L66</f>
        <v>27039</v>
      </c>
      <c r="I14" s="140">
        <f>'Ανάπτυξη δικτύου'!O66</f>
        <v>57526</v>
      </c>
    </row>
    <row r="15" spans="2:11" outlineLevel="1" x14ac:dyDescent="0.35">
      <c r="B15" s="384"/>
      <c r="C15" s="7" t="s">
        <v>133</v>
      </c>
      <c r="D15" s="15" t="s">
        <v>137</v>
      </c>
      <c r="E15" s="141">
        <f>'Ανάπτυξη δικτύου'!E66</f>
        <v>0</v>
      </c>
      <c r="F15" s="141">
        <f>E15+F14</f>
        <v>0</v>
      </c>
      <c r="G15" s="141">
        <f>F15+G14</f>
        <v>0</v>
      </c>
      <c r="H15" s="141">
        <f>G15+H14</f>
        <v>27039</v>
      </c>
      <c r="I15" s="141">
        <f>H15+I14</f>
        <v>84565</v>
      </c>
    </row>
    <row r="16" spans="2:11" outlineLevel="1" x14ac:dyDescent="0.35">
      <c r="B16" s="384" t="s">
        <v>140</v>
      </c>
      <c r="C16" s="5" t="s">
        <v>144</v>
      </c>
      <c r="D16" s="14" t="s">
        <v>106</v>
      </c>
      <c r="E16" s="140">
        <f>'Ανάπτυξη δικτύου'!D95</f>
        <v>0</v>
      </c>
      <c r="F16" s="140">
        <f>'Ανάπτυξη δικτύου'!F95</f>
        <v>0</v>
      </c>
      <c r="G16" s="140">
        <f>'Ανάπτυξη δικτύου'!I95</f>
        <v>0</v>
      </c>
      <c r="H16" s="140">
        <f>'Ανάπτυξη δικτύου'!L95</f>
        <v>0</v>
      </c>
      <c r="I16" s="140">
        <f>'Ανάπτυξη δικτύου'!O95</f>
        <v>0</v>
      </c>
    </row>
    <row r="17" spans="2:10" outlineLevel="1" x14ac:dyDescent="0.35">
      <c r="B17" s="384"/>
      <c r="C17" s="7" t="s">
        <v>145</v>
      </c>
      <c r="D17" s="15" t="s">
        <v>106</v>
      </c>
      <c r="E17" s="141">
        <f>'Ανάπτυξη δικτύου'!E95</f>
        <v>0</v>
      </c>
      <c r="F17" s="141">
        <f>E17+F16</f>
        <v>0</v>
      </c>
      <c r="G17" s="141">
        <f>F17+G16</f>
        <v>0</v>
      </c>
      <c r="H17" s="141">
        <f>G17+H16</f>
        <v>0</v>
      </c>
      <c r="I17" s="141">
        <f>H17+I16</f>
        <v>0</v>
      </c>
    </row>
    <row r="18" spans="2:10" outlineLevel="1" x14ac:dyDescent="0.35">
      <c r="B18" s="384" t="s">
        <v>143</v>
      </c>
      <c r="C18" s="5" t="s">
        <v>144</v>
      </c>
      <c r="D18" s="14" t="s">
        <v>106</v>
      </c>
      <c r="E18" s="140">
        <f>'Ανάπτυξη δικτύου'!D124</f>
        <v>0</v>
      </c>
      <c r="F18" s="140">
        <f>'Ανάπτυξη δικτύου'!F124</f>
        <v>0</v>
      </c>
      <c r="G18" s="140">
        <f>'Ανάπτυξη δικτύου'!I124</f>
        <v>0</v>
      </c>
      <c r="H18" s="140">
        <f>'Ανάπτυξη δικτύου'!L124</f>
        <v>0</v>
      </c>
      <c r="I18" s="140">
        <f>'Ανάπτυξη δικτύου'!O124</f>
        <v>0</v>
      </c>
    </row>
    <row r="19" spans="2:10" outlineLevel="1" x14ac:dyDescent="0.35">
      <c r="B19" s="384"/>
      <c r="C19" s="7" t="s">
        <v>145</v>
      </c>
      <c r="D19" s="15" t="s">
        <v>106</v>
      </c>
      <c r="E19" s="141">
        <f>'Ανάπτυξη δικτύου'!E124</f>
        <v>0</v>
      </c>
      <c r="F19" s="141">
        <f>E19+F18</f>
        <v>0</v>
      </c>
      <c r="G19" s="141">
        <f>F19+G18</f>
        <v>0</v>
      </c>
      <c r="H19" s="141">
        <f>G19+H18</f>
        <v>0</v>
      </c>
      <c r="I19" s="141">
        <f>H19+I18</f>
        <v>0</v>
      </c>
    </row>
    <row r="20" spans="2:10" outlineLevel="1" x14ac:dyDescent="0.35">
      <c r="B20" s="385" t="s">
        <v>146</v>
      </c>
      <c r="C20" s="5" t="s">
        <v>144</v>
      </c>
      <c r="D20" s="14" t="s">
        <v>106</v>
      </c>
      <c r="E20" s="140">
        <f>'Ανάπτυξη δικτύου'!D153</f>
        <v>0</v>
      </c>
      <c r="F20" s="140">
        <f>'Ανάπτυξη δικτύου'!F153</f>
        <v>0</v>
      </c>
      <c r="G20" s="140">
        <f>'Ανάπτυξη δικτύου'!I153</f>
        <v>0</v>
      </c>
      <c r="H20" s="140">
        <f>'Ανάπτυξη δικτύου'!L153</f>
        <v>0</v>
      </c>
      <c r="I20" s="140">
        <f>'Ανάπτυξη δικτύου'!O153</f>
        <v>0</v>
      </c>
    </row>
    <row r="21" spans="2:10" outlineLevel="1" x14ac:dyDescent="0.35">
      <c r="B21" s="385"/>
      <c r="C21" s="7" t="s">
        <v>145</v>
      </c>
      <c r="D21" s="15" t="s">
        <v>106</v>
      </c>
      <c r="E21" s="141">
        <f>'Ανάπτυξη δικτύου'!E153</f>
        <v>0</v>
      </c>
      <c r="F21" s="141">
        <f>E21+F20</f>
        <v>0</v>
      </c>
      <c r="G21" s="141">
        <f t="shared" ref="G21" si="0">F21+G20</f>
        <v>0</v>
      </c>
      <c r="H21" s="141">
        <f t="shared" ref="H21" si="1">G21+H20</f>
        <v>0</v>
      </c>
      <c r="I21" s="141">
        <f>H21+I20</f>
        <v>0</v>
      </c>
    </row>
    <row r="22" spans="2:10" outlineLevel="1" x14ac:dyDescent="0.35">
      <c r="B22" s="384" t="s">
        <v>147</v>
      </c>
      <c r="C22" s="5" t="s">
        <v>144</v>
      </c>
      <c r="D22" s="14" t="s">
        <v>106</v>
      </c>
      <c r="E22" s="140">
        <f>'Ανάπτυξη δικτύου'!D182</f>
        <v>0</v>
      </c>
      <c r="F22" s="140">
        <f>'Ανάπτυξη δικτύου'!F182</f>
        <v>0</v>
      </c>
      <c r="G22" s="140">
        <f>'Ανάπτυξη δικτύου'!I182</f>
        <v>0</v>
      </c>
      <c r="H22" s="140">
        <f>'Ανάπτυξη δικτύου'!L182</f>
        <v>0</v>
      </c>
      <c r="I22" s="140">
        <f>'Ανάπτυξη δικτύου'!O182</f>
        <v>1</v>
      </c>
    </row>
    <row r="23" spans="2:10" outlineLevel="1" x14ac:dyDescent="0.35">
      <c r="B23" s="384"/>
      <c r="C23" s="7" t="s">
        <v>145</v>
      </c>
      <c r="D23" s="15" t="s">
        <v>106</v>
      </c>
      <c r="E23" s="141">
        <f>'Ανάπτυξη δικτύου'!E182</f>
        <v>0</v>
      </c>
      <c r="F23" s="141">
        <f>E23+F22</f>
        <v>0</v>
      </c>
      <c r="G23" s="141">
        <f t="shared" ref="G23" si="2">F23+G22</f>
        <v>0</v>
      </c>
      <c r="H23" s="141">
        <f t="shared" ref="H23:I23" si="3">G23+H22</f>
        <v>0</v>
      </c>
      <c r="I23" s="141">
        <f t="shared" si="3"/>
        <v>1</v>
      </c>
    </row>
    <row r="24" spans="2:10" outlineLevel="1" x14ac:dyDescent="0.35">
      <c r="B24" s="384" t="s">
        <v>148</v>
      </c>
      <c r="C24" s="5" t="s">
        <v>144</v>
      </c>
      <c r="D24" s="14" t="s">
        <v>106</v>
      </c>
      <c r="E24" s="140">
        <f>'Ανάπτυξη δικτύου'!D211</f>
        <v>0</v>
      </c>
      <c r="F24" s="140">
        <f>'Ανάπτυξη δικτύου'!F211</f>
        <v>0</v>
      </c>
      <c r="G24" s="140">
        <f>'Ανάπτυξη δικτύου'!I211</f>
        <v>0</v>
      </c>
      <c r="H24" s="140">
        <f>'Ανάπτυξη δικτύου'!L211</f>
        <v>0</v>
      </c>
      <c r="I24" s="140">
        <f>'Ανάπτυξη δικτύου'!O211</f>
        <v>1</v>
      </c>
    </row>
    <row r="25" spans="2:10" outlineLevel="1" x14ac:dyDescent="0.35">
      <c r="B25" s="384"/>
      <c r="C25" s="7" t="s">
        <v>145</v>
      </c>
      <c r="D25" s="15" t="s">
        <v>106</v>
      </c>
      <c r="E25" s="141">
        <f>'Ανάπτυξη δικτύου'!E211</f>
        <v>0</v>
      </c>
      <c r="F25" s="141">
        <f>E25+F24</f>
        <v>0</v>
      </c>
      <c r="G25" s="141">
        <f t="shared" ref="G25" si="4">F25+G24</f>
        <v>0</v>
      </c>
      <c r="H25" s="141">
        <f t="shared" ref="H25:I25" si="5">G25+H24</f>
        <v>0</v>
      </c>
      <c r="I25" s="141">
        <f t="shared" si="5"/>
        <v>1</v>
      </c>
    </row>
    <row r="26" spans="2:10" outlineLevel="1" x14ac:dyDescent="0.35">
      <c r="B26" s="384" t="s">
        <v>288</v>
      </c>
      <c r="C26" s="5" t="s">
        <v>141</v>
      </c>
      <c r="D26" s="14" t="s">
        <v>106</v>
      </c>
      <c r="E26" s="140">
        <f>'Ανάπτυξη δικτύου'!D240</f>
        <v>0</v>
      </c>
      <c r="F26" s="140">
        <f>'Ανάπτυξη δικτύου'!F240</f>
        <v>0</v>
      </c>
      <c r="G26" s="140">
        <f>'Ανάπτυξη δικτύου'!I240</f>
        <v>0</v>
      </c>
      <c r="H26" s="140">
        <f>'Ανάπτυξη δικτύου'!L240</f>
        <v>0</v>
      </c>
      <c r="I26" s="140">
        <f>'Ανάπτυξη δικτύου'!O240</f>
        <v>0</v>
      </c>
    </row>
    <row r="27" spans="2:10" outlineLevel="1" x14ac:dyDescent="0.35">
      <c r="B27" s="384"/>
      <c r="C27" s="7" t="s">
        <v>142</v>
      </c>
      <c r="D27" s="15" t="s">
        <v>106</v>
      </c>
      <c r="E27" s="141">
        <f>'Ανάπτυξη δικτύου'!E240</f>
        <v>0</v>
      </c>
      <c r="F27" s="141">
        <f>E27+F26</f>
        <v>0</v>
      </c>
      <c r="G27" s="141">
        <f>F27+G26</f>
        <v>0</v>
      </c>
      <c r="H27" s="141">
        <f>G27+H26</f>
        <v>0</v>
      </c>
      <c r="I27" s="141">
        <f>H27+I26</f>
        <v>0</v>
      </c>
    </row>
    <row r="29" spans="2:10" ht="15.5" x14ac:dyDescent="0.35">
      <c r="B29" s="296" t="s">
        <v>289</v>
      </c>
      <c r="C29" s="296"/>
      <c r="D29" s="296"/>
      <c r="E29" s="296"/>
      <c r="F29" s="296"/>
      <c r="G29" s="296"/>
      <c r="H29" s="296"/>
      <c r="I29" s="296"/>
    </row>
    <row r="30" spans="2:10" ht="5.15" customHeight="1" outlineLevel="1" x14ac:dyDescent="0.35"/>
    <row r="31" spans="2:10" outlineLevel="1" x14ac:dyDescent="0.35">
      <c r="B31" s="382"/>
      <c r="C31" s="383"/>
      <c r="D31" s="9" t="s">
        <v>105</v>
      </c>
      <c r="E31" s="9">
        <f>$C$3-5</f>
        <v>2019</v>
      </c>
      <c r="F31" s="9">
        <f>$C$3-4</f>
        <v>2020</v>
      </c>
      <c r="G31" s="9">
        <f>$C$3-3</f>
        <v>2021</v>
      </c>
      <c r="H31" s="9">
        <f>$C$3-2</f>
        <v>2022</v>
      </c>
      <c r="I31" s="9">
        <f>$C$3-1</f>
        <v>2023</v>
      </c>
    </row>
    <row r="32" spans="2:10" outlineLevel="1" x14ac:dyDescent="0.35">
      <c r="B32" s="380" t="s">
        <v>176</v>
      </c>
      <c r="C32" s="5" t="s">
        <v>141</v>
      </c>
      <c r="D32" s="14" t="s">
        <v>106</v>
      </c>
      <c r="E32" s="140">
        <f>E34+E36+E38+E40+E42+E44</f>
        <v>0</v>
      </c>
      <c r="F32" s="140">
        <f t="shared" ref="F32:H32" si="6">F34+F36+F38+F40+F42+F44</f>
        <v>0</v>
      </c>
      <c r="G32" s="140">
        <f t="shared" si="6"/>
        <v>0</v>
      </c>
      <c r="H32" s="140">
        <f t="shared" si="6"/>
        <v>0</v>
      </c>
      <c r="I32" s="140">
        <f t="shared" ref="I32" si="7">I34+I36+I38+I40+I42+I44</f>
        <v>0</v>
      </c>
      <c r="J32" s="133"/>
    </row>
    <row r="33" spans="2:9" outlineLevel="1" x14ac:dyDescent="0.35">
      <c r="B33" s="381"/>
      <c r="C33" s="7" t="s">
        <v>142</v>
      </c>
      <c r="D33" s="15" t="s">
        <v>106</v>
      </c>
      <c r="E33" s="141">
        <f>E35+E37+E39+E41+E43+E45</f>
        <v>0</v>
      </c>
      <c r="F33" s="141">
        <f t="shared" ref="F33:G33" si="8">F35+F37+F39+F41+F43+F45</f>
        <v>0</v>
      </c>
      <c r="G33" s="141">
        <f t="shared" si="8"/>
        <v>0</v>
      </c>
      <c r="H33" s="141">
        <f>H35+H37+H39+H41+H43+H45</f>
        <v>0</v>
      </c>
      <c r="I33" s="141">
        <f t="shared" ref="I33" si="9">I35+I37+I39+I41+I43+I45</f>
        <v>0</v>
      </c>
    </row>
    <row r="34" spans="2:9" outlineLevel="1" x14ac:dyDescent="0.35">
      <c r="B34" s="380" t="s">
        <v>103</v>
      </c>
      <c r="C34" s="5" t="s">
        <v>141</v>
      </c>
      <c r="D34" s="14" t="s">
        <v>106</v>
      </c>
      <c r="E34" s="140">
        <f>Συνδέσεις!D66</f>
        <v>0</v>
      </c>
      <c r="F34" s="140">
        <f>Συνδέσεις!F66</f>
        <v>0</v>
      </c>
      <c r="G34" s="140">
        <f>Συνδέσεις!I66</f>
        <v>0</v>
      </c>
      <c r="H34" s="140">
        <f>Συνδέσεις!L66</f>
        <v>0</v>
      </c>
      <c r="I34" s="140">
        <f>Συνδέσεις!O66</f>
        <v>0</v>
      </c>
    </row>
    <row r="35" spans="2:9" outlineLevel="1" x14ac:dyDescent="0.35">
      <c r="B35" s="381"/>
      <c r="C35" s="7" t="s">
        <v>142</v>
      </c>
      <c r="D35" s="15" t="s">
        <v>106</v>
      </c>
      <c r="E35" s="141">
        <f>Συνδέσεις!E66</f>
        <v>0</v>
      </c>
      <c r="F35" s="141">
        <f>Συνδέσεις!G66</f>
        <v>0</v>
      </c>
      <c r="G35" s="141">
        <f>Συνδέσεις!J66</f>
        <v>0</v>
      </c>
      <c r="H35" s="141">
        <f>Συνδέσεις!M66</f>
        <v>0</v>
      </c>
      <c r="I35" s="141">
        <f>Συνδέσεις!P66</f>
        <v>0</v>
      </c>
    </row>
    <row r="36" spans="2:9" outlineLevel="1" x14ac:dyDescent="0.35">
      <c r="B36" s="380" t="s">
        <v>108</v>
      </c>
      <c r="C36" s="5" t="s">
        <v>141</v>
      </c>
      <c r="D36" s="14" t="s">
        <v>106</v>
      </c>
      <c r="E36" s="140">
        <f>Συνδέσεις!D95</f>
        <v>0</v>
      </c>
      <c r="F36" s="140">
        <f>Συνδέσεις!F95</f>
        <v>0</v>
      </c>
      <c r="G36" s="140">
        <f>Συνδέσεις!I95</f>
        <v>0</v>
      </c>
      <c r="H36" s="140">
        <f>Συνδέσεις!L95</f>
        <v>0</v>
      </c>
      <c r="I36" s="140">
        <f>Συνδέσεις!O95</f>
        <v>0</v>
      </c>
    </row>
    <row r="37" spans="2:9" outlineLevel="1" x14ac:dyDescent="0.35">
      <c r="B37" s="381"/>
      <c r="C37" s="7" t="s">
        <v>142</v>
      </c>
      <c r="D37" s="15" t="s">
        <v>106</v>
      </c>
      <c r="E37" s="141">
        <f>Συνδέσεις!E95</f>
        <v>0</v>
      </c>
      <c r="F37" s="141">
        <f>Συνδέσεις!G95</f>
        <v>0</v>
      </c>
      <c r="G37" s="141">
        <f>Συνδέσεις!J95</f>
        <v>0</v>
      </c>
      <c r="H37" s="141">
        <f>Συνδέσεις!M95</f>
        <v>0</v>
      </c>
      <c r="I37" s="141">
        <f>Συνδέσεις!P95</f>
        <v>0</v>
      </c>
    </row>
    <row r="38" spans="2:9" outlineLevel="1" x14ac:dyDescent="0.35">
      <c r="B38" s="380" t="s">
        <v>109</v>
      </c>
      <c r="C38" s="5" t="s">
        <v>141</v>
      </c>
      <c r="D38" s="14" t="s">
        <v>106</v>
      </c>
      <c r="E38" s="140">
        <f>Συνδέσεις!D124</f>
        <v>0</v>
      </c>
      <c r="F38" s="140">
        <f>Συνδέσεις!F124</f>
        <v>0</v>
      </c>
      <c r="G38" s="140">
        <f>Συνδέσεις!I124</f>
        <v>0</v>
      </c>
      <c r="H38" s="140">
        <f>Συνδέσεις!L124</f>
        <v>0</v>
      </c>
      <c r="I38" s="140">
        <f>Συνδέσεις!O124</f>
        <v>0</v>
      </c>
    </row>
    <row r="39" spans="2:9" outlineLevel="1" x14ac:dyDescent="0.35">
      <c r="B39" s="381"/>
      <c r="C39" s="7" t="s">
        <v>142</v>
      </c>
      <c r="D39" s="15" t="s">
        <v>106</v>
      </c>
      <c r="E39" s="141">
        <f>Συνδέσεις!E124</f>
        <v>0</v>
      </c>
      <c r="F39" s="141">
        <f>Συνδέσεις!G124</f>
        <v>0</v>
      </c>
      <c r="G39" s="141">
        <f>Συνδέσεις!J124</f>
        <v>0</v>
      </c>
      <c r="H39" s="141">
        <f>Συνδέσεις!M124</f>
        <v>0</v>
      </c>
      <c r="I39" s="141">
        <f>Συνδέσεις!P124</f>
        <v>0</v>
      </c>
    </row>
    <row r="40" spans="2:9" outlineLevel="1" x14ac:dyDescent="0.35">
      <c r="B40" s="380" t="s">
        <v>110</v>
      </c>
      <c r="C40" s="5" t="s">
        <v>141</v>
      </c>
      <c r="D40" s="14" t="s">
        <v>106</v>
      </c>
      <c r="E40" s="140">
        <f>Συνδέσεις!D153</f>
        <v>0</v>
      </c>
      <c r="F40" s="140">
        <f>Συνδέσεις!F153</f>
        <v>0</v>
      </c>
      <c r="G40" s="140">
        <f>Συνδέσεις!I153</f>
        <v>0</v>
      </c>
      <c r="H40" s="140">
        <f>Συνδέσεις!L153</f>
        <v>0</v>
      </c>
      <c r="I40" s="140">
        <f>Συνδέσεις!O153</f>
        <v>0</v>
      </c>
    </row>
    <row r="41" spans="2:9" outlineLevel="1" x14ac:dyDescent="0.35">
      <c r="B41" s="381"/>
      <c r="C41" s="7" t="s">
        <v>142</v>
      </c>
      <c r="D41" s="15" t="s">
        <v>106</v>
      </c>
      <c r="E41" s="141">
        <f>Συνδέσεις!E153</f>
        <v>0</v>
      </c>
      <c r="F41" s="141">
        <f>Συνδέσεις!G153</f>
        <v>0</v>
      </c>
      <c r="G41" s="141">
        <f>Συνδέσεις!J153</f>
        <v>0</v>
      </c>
      <c r="H41" s="141">
        <f>Συνδέσεις!M153</f>
        <v>0</v>
      </c>
      <c r="I41" s="141">
        <f>Συνδέσεις!P153</f>
        <v>0</v>
      </c>
    </row>
    <row r="42" spans="2:9" outlineLevel="1" x14ac:dyDescent="0.35">
      <c r="B42" s="380" t="s">
        <v>111</v>
      </c>
      <c r="C42" s="5" t="s">
        <v>141</v>
      </c>
      <c r="D42" s="14" t="s">
        <v>106</v>
      </c>
      <c r="E42" s="140">
        <f>Συνδέσεις!D182</f>
        <v>0</v>
      </c>
      <c r="F42" s="140">
        <f>Συνδέσεις!F182</f>
        <v>0</v>
      </c>
      <c r="G42" s="140">
        <f>Συνδέσεις!I182</f>
        <v>0</v>
      </c>
      <c r="H42" s="140">
        <f>Συνδέσεις!L182</f>
        <v>0</v>
      </c>
      <c r="I42" s="140">
        <f>Συνδέσεις!O182</f>
        <v>0</v>
      </c>
    </row>
    <row r="43" spans="2:9" outlineLevel="1" x14ac:dyDescent="0.35">
      <c r="B43" s="381"/>
      <c r="C43" s="7" t="s">
        <v>142</v>
      </c>
      <c r="D43" s="15" t="s">
        <v>106</v>
      </c>
      <c r="E43" s="141">
        <f>Συνδέσεις!E182</f>
        <v>0</v>
      </c>
      <c r="F43" s="141">
        <f>Συνδέσεις!G182</f>
        <v>0</v>
      </c>
      <c r="G43" s="141">
        <f>Συνδέσεις!J182</f>
        <v>0</v>
      </c>
      <c r="H43" s="141">
        <f>Συνδέσεις!M182</f>
        <v>0</v>
      </c>
      <c r="I43" s="141">
        <f>Συνδέσεις!P182</f>
        <v>0</v>
      </c>
    </row>
    <row r="44" spans="2:9" outlineLevel="1" x14ac:dyDescent="0.35">
      <c r="B44" s="380" t="s">
        <v>112</v>
      </c>
      <c r="C44" s="5" t="s">
        <v>141</v>
      </c>
      <c r="D44" s="14" t="s">
        <v>106</v>
      </c>
      <c r="E44" s="140">
        <f>Συνδέσεις!D211</f>
        <v>0</v>
      </c>
      <c r="F44" s="140">
        <f>Συνδέσεις!F211</f>
        <v>0</v>
      </c>
      <c r="G44" s="140">
        <f>Συνδέσεις!I211</f>
        <v>0</v>
      </c>
      <c r="H44" s="140">
        <f>Συνδέσεις!L211</f>
        <v>0</v>
      </c>
      <c r="I44" s="140">
        <f>Συνδέσεις!O211</f>
        <v>0</v>
      </c>
    </row>
    <row r="45" spans="2:9" outlineLevel="1" x14ac:dyDescent="0.35">
      <c r="B45" s="381"/>
      <c r="C45" s="7" t="s">
        <v>142</v>
      </c>
      <c r="D45" s="15" t="s">
        <v>106</v>
      </c>
      <c r="E45" s="141">
        <f>Συνδέσεις!E211</f>
        <v>0</v>
      </c>
      <c r="F45" s="141">
        <f>Συνδέσεις!G211</f>
        <v>0</v>
      </c>
      <c r="G45" s="141">
        <f>Συνδέσεις!J211</f>
        <v>0</v>
      </c>
      <c r="H45" s="141">
        <f>Συνδέσεις!M211</f>
        <v>0</v>
      </c>
      <c r="I45" s="141">
        <f>Συνδέσεις!P211</f>
        <v>0</v>
      </c>
    </row>
    <row r="47" spans="2:9" ht="15.5" x14ac:dyDescent="0.35">
      <c r="B47" s="296" t="s">
        <v>290</v>
      </c>
      <c r="C47" s="296"/>
      <c r="D47" s="296"/>
      <c r="E47" s="296"/>
      <c r="F47" s="296"/>
      <c r="G47" s="296"/>
      <c r="H47" s="296"/>
      <c r="I47" s="296"/>
    </row>
    <row r="48" spans="2:9" ht="5.15" customHeight="1" outlineLevel="1" x14ac:dyDescent="0.35"/>
    <row r="49" spans="2:10" outlineLevel="1" x14ac:dyDescent="0.35">
      <c r="B49" s="382"/>
      <c r="C49" s="383"/>
      <c r="D49" s="9" t="s">
        <v>105</v>
      </c>
      <c r="E49" s="9">
        <f>$C$3-5</f>
        <v>2019</v>
      </c>
      <c r="F49" s="9">
        <f>$C$3-4</f>
        <v>2020</v>
      </c>
      <c r="G49" s="9">
        <f>$C$3-3</f>
        <v>2021</v>
      </c>
      <c r="H49" s="9">
        <f>$C$3-2</f>
        <v>2022</v>
      </c>
      <c r="I49" s="9">
        <f>$C$3-1</f>
        <v>2023</v>
      </c>
    </row>
    <row r="50" spans="2:10" outlineLevel="1" x14ac:dyDescent="0.35">
      <c r="B50" s="380" t="s">
        <v>176</v>
      </c>
      <c r="C50" s="5" t="s">
        <v>141</v>
      </c>
      <c r="D50" s="14" t="s">
        <v>106</v>
      </c>
      <c r="E50" s="140">
        <f>E52+E54+E56+E58+E60+E62</f>
        <v>0</v>
      </c>
      <c r="F50" s="140">
        <f t="shared" ref="F50:I51" si="10">F52+F54+F56+F58+F60+F62</f>
        <v>0</v>
      </c>
      <c r="G50" s="140">
        <f t="shared" si="10"/>
        <v>0</v>
      </c>
      <c r="H50" s="140">
        <f t="shared" si="10"/>
        <v>0</v>
      </c>
      <c r="I50" s="140">
        <f t="shared" si="10"/>
        <v>0</v>
      </c>
      <c r="J50" s="133"/>
    </row>
    <row r="51" spans="2:10" outlineLevel="1" x14ac:dyDescent="0.35">
      <c r="B51" s="381"/>
      <c r="C51" s="7" t="s">
        <v>142</v>
      </c>
      <c r="D51" s="15" t="s">
        <v>106</v>
      </c>
      <c r="E51" s="141">
        <f>E53+E55+E57+E59+E61+E63</f>
        <v>0</v>
      </c>
      <c r="F51" s="141">
        <f t="shared" ref="F51:G51" si="11">F53+F55+F57+F59+F61+F63</f>
        <v>0</v>
      </c>
      <c r="G51" s="141">
        <f t="shared" si="11"/>
        <v>0</v>
      </c>
      <c r="H51" s="141">
        <f>H53+H55+H57+H59+H61+H63</f>
        <v>0</v>
      </c>
      <c r="I51" s="141">
        <f t="shared" si="10"/>
        <v>0</v>
      </c>
    </row>
    <row r="52" spans="2:10" ht="15" customHeight="1" outlineLevel="1" x14ac:dyDescent="0.35">
      <c r="B52" s="380" t="s">
        <v>103</v>
      </c>
      <c r="C52" s="5" t="s">
        <v>141</v>
      </c>
      <c r="D52" s="14" t="s">
        <v>106</v>
      </c>
      <c r="E52" s="140">
        <f>Μετρητές!D66</f>
        <v>0</v>
      </c>
      <c r="F52" s="140">
        <f>Μετρητές!F66</f>
        <v>0</v>
      </c>
      <c r="G52" s="140">
        <f>Μετρητές!I66</f>
        <v>0</v>
      </c>
      <c r="H52" s="140">
        <f>Μετρητές!L66</f>
        <v>0</v>
      </c>
      <c r="I52" s="140">
        <f>Μετρητές!O66</f>
        <v>0</v>
      </c>
    </row>
    <row r="53" spans="2:10" outlineLevel="1" x14ac:dyDescent="0.35">
      <c r="B53" s="381"/>
      <c r="C53" s="7" t="s">
        <v>142</v>
      </c>
      <c r="D53" s="15" t="s">
        <v>106</v>
      </c>
      <c r="E53" s="141">
        <f>Μετρητές!E66</f>
        <v>0</v>
      </c>
      <c r="F53" s="141">
        <f>E53+F52</f>
        <v>0</v>
      </c>
      <c r="G53" s="141">
        <f t="shared" ref="G53:H53" si="12">F53+G52</f>
        <v>0</v>
      </c>
      <c r="H53" s="141">
        <f t="shared" si="12"/>
        <v>0</v>
      </c>
      <c r="I53" s="141">
        <f>H53+I52</f>
        <v>0</v>
      </c>
    </row>
    <row r="54" spans="2:10" ht="15" customHeight="1" outlineLevel="1" x14ac:dyDescent="0.35">
      <c r="B54" s="380" t="s">
        <v>108</v>
      </c>
      <c r="C54" s="5" t="s">
        <v>141</v>
      </c>
      <c r="D54" s="14" t="s">
        <v>106</v>
      </c>
      <c r="E54" s="140">
        <f>Μετρητές!D95</f>
        <v>0</v>
      </c>
      <c r="F54" s="140">
        <f>Μετρητές!F95</f>
        <v>0</v>
      </c>
      <c r="G54" s="140">
        <f>Μετρητές!I95</f>
        <v>0</v>
      </c>
      <c r="H54" s="140">
        <f>Μετρητές!L95</f>
        <v>0</v>
      </c>
      <c r="I54" s="140">
        <f>Μετρητές!O95</f>
        <v>0</v>
      </c>
    </row>
    <row r="55" spans="2:10" outlineLevel="1" x14ac:dyDescent="0.35">
      <c r="B55" s="381"/>
      <c r="C55" s="7" t="s">
        <v>142</v>
      </c>
      <c r="D55" s="15" t="s">
        <v>106</v>
      </c>
      <c r="E55" s="141">
        <f>Μετρητές!E95</f>
        <v>0</v>
      </c>
      <c r="F55" s="141">
        <f>E55+F54</f>
        <v>0</v>
      </c>
      <c r="G55" s="141">
        <f>F55+G54</f>
        <v>0</v>
      </c>
      <c r="H55" s="141">
        <f>G55+H54</f>
        <v>0</v>
      </c>
      <c r="I55" s="141">
        <f>H55+I54</f>
        <v>0</v>
      </c>
    </row>
    <row r="56" spans="2:10" outlineLevel="1" x14ac:dyDescent="0.35">
      <c r="B56" s="380" t="s">
        <v>109</v>
      </c>
      <c r="C56" s="5" t="s">
        <v>141</v>
      </c>
      <c r="D56" s="14" t="s">
        <v>106</v>
      </c>
      <c r="E56" s="140">
        <f>Μετρητές!D124</f>
        <v>0</v>
      </c>
      <c r="F56" s="140">
        <f>Μετρητές!F124</f>
        <v>0</v>
      </c>
      <c r="G56" s="140">
        <f>Μετρητές!I124</f>
        <v>0</v>
      </c>
      <c r="H56" s="140">
        <f>Μετρητές!L124</f>
        <v>0</v>
      </c>
      <c r="I56" s="140">
        <f>Μετρητές!O124</f>
        <v>0</v>
      </c>
    </row>
    <row r="57" spans="2:10" outlineLevel="1" x14ac:dyDescent="0.35">
      <c r="B57" s="381"/>
      <c r="C57" s="7" t="s">
        <v>142</v>
      </c>
      <c r="D57" s="15" t="s">
        <v>106</v>
      </c>
      <c r="E57" s="141">
        <f>Μετρητές!E124</f>
        <v>0</v>
      </c>
      <c r="F57" s="141">
        <f>E57+F56</f>
        <v>0</v>
      </c>
      <c r="G57" s="141">
        <f>F57+G56</f>
        <v>0</v>
      </c>
      <c r="H57" s="141">
        <f>G57+H56</f>
        <v>0</v>
      </c>
      <c r="I57" s="141">
        <f>H57+I56</f>
        <v>0</v>
      </c>
    </row>
    <row r="58" spans="2:10" ht="15" customHeight="1" outlineLevel="1" x14ac:dyDescent="0.35">
      <c r="B58" s="380" t="s">
        <v>110</v>
      </c>
      <c r="C58" s="5" t="s">
        <v>141</v>
      </c>
      <c r="D58" s="14" t="s">
        <v>106</v>
      </c>
      <c r="E58" s="140">
        <f>Μετρητές!D153</f>
        <v>0</v>
      </c>
      <c r="F58" s="140">
        <f>Μετρητές!F153</f>
        <v>0</v>
      </c>
      <c r="G58" s="140">
        <f>Μετρητές!I153</f>
        <v>0</v>
      </c>
      <c r="H58" s="140">
        <f>Μετρητές!L153</f>
        <v>0</v>
      </c>
      <c r="I58" s="140">
        <f>Μετρητές!O153</f>
        <v>0</v>
      </c>
    </row>
    <row r="59" spans="2:10" outlineLevel="1" x14ac:dyDescent="0.35">
      <c r="B59" s="381"/>
      <c r="C59" s="7" t="s">
        <v>142</v>
      </c>
      <c r="D59" s="15" t="s">
        <v>106</v>
      </c>
      <c r="E59" s="141">
        <f>Μετρητές!E153</f>
        <v>0</v>
      </c>
      <c r="F59" s="141">
        <f>E59+F58</f>
        <v>0</v>
      </c>
      <c r="G59" s="141">
        <f t="shared" ref="G59" si="13">F59+G58</f>
        <v>0</v>
      </c>
      <c r="H59" s="141">
        <f t="shared" ref="H59" si="14">G59+H58</f>
        <v>0</v>
      </c>
      <c r="I59" s="141">
        <f>H59+I58</f>
        <v>0</v>
      </c>
    </row>
    <row r="60" spans="2:10" outlineLevel="1" x14ac:dyDescent="0.35">
      <c r="B60" s="380" t="s">
        <v>111</v>
      </c>
      <c r="C60" s="5" t="s">
        <v>141</v>
      </c>
      <c r="D60" s="14" t="s">
        <v>106</v>
      </c>
      <c r="E60" s="140">
        <f>Μετρητές!D182</f>
        <v>0</v>
      </c>
      <c r="F60" s="140">
        <f>Μετρητές!F182</f>
        <v>0</v>
      </c>
      <c r="G60" s="140">
        <f>Μετρητές!I182</f>
        <v>0</v>
      </c>
      <c r="H60" s="140">
        <f>Μετρητές!L182</f>
        <v>0</v>
      </c>
      <c r="I60" s="140">
        <f>Μετρητές!O182</f>
        <v>0</v>
      </c>
    </row>
    <row r="61" spans="2:10" outlineLevel="1" x14ac:dyDescent="0.35">
      <c r="B61" s="381"/>
      <c r="C61" s="7" t="s">
        <v>142</v>
      </c>
      <c r="D61" s="15" t="s">
        <v>106</v>
      </c>
      <c r="E61" s="141">
        <f>Μετρητές!E182</f>
        <v>0</v>
      </c>
      <c r="F61" s="141">
        <f>E61+F60</f>
        <v>0</v>
      </c>
      <c r="G61" s="141">
        <f>F61+G60</f>
        <v>0</v>
      </c>
      <c r="H61" s="141">
        <f>G61+H60</f>
        <v>0</v>
      </c>
      <c r="I61" s="141">
        <f>H61+I60</f>
        <v>0</v>
      </c>
    </row>
    <row r="62" spans="2:10" ht="15" customHeight="1" outlineLevel="1" x14ac:dyDescent="0.35">
      <c r="B62" s="380" t="s">
        <v>112</v>
      </c>
      <c r="C62" s="5" t="s">
        <v>141</v>
      </c>
      <c r="D62" s="14" t="s">
        <v>106</v>
      </c>
      <c r="E62" s="140">
        <f>Μετρητές!D211</f>
        <v>0</v>
      </c>
      <c r="F62" s="140">
        <f>Μετρητές!F211</f>
        <v>0</v>
      </c>
      <c r="G62" s="140">
        <f>Μετρητές!I211</f>
        <v>0</v>
      </c>
      <c r="H62" s="140">
        <f>Μετρητές!L211</f>
        <v>0</v>
      </c>
      <c r="I62" s="140">
        <f>Μετρητές!O211</f>
        <v>0</v>
      </c>
    </row>
    <row r="63" spans="2:10" outlineLevel="1" x14ac:dyDescent="0.35">
      <c r="B63" s="381"/>
      <c r="C63" s="7" t="s">
        <v>142</v>
      </c>
      <c r="D63" s="15" t="s">
        <v>106</v>
      </c>
      <c r="E63" s="141">
        <f>Μετρητές!E211</f>
        <v>0</v>
      </c>
      <c r="F63" s="141">
        <f>E63+F62</f>
        <v>0</v>
      </c>
      <c r="G63" s="141">
        <f>F63+G62</f>
        <v>0</v>
      </c>
      <c r="H63" s="141">
        <f>G63+H62</f>
        <v>0</v>
      </c>
      <c r="I63" s="141">
        <f>H63+I62</f>
        <v>0</v>
      </c>
    </row>
    <row r="65" spans="2:10" ht="15.5" x14ac:dyDescent="0.35">
      <c r="B65" s="296" t="s">
        <v>291</v>
      </c>
      <c r="C65" s="296"/>
      <c r="D65" s="296"/>
      <c r="E65" s="296"/>
      <c r="F65" s="296"/>
      <c r="G65" s="296"/>
      <c r="H65" s="296"/>
      <c r="I65" s="296"/>
    </row>
    <row r="66" spans="2:10" ht="5.15" customHeight="1" outlineLevel="1" x14ac:dyDescent="0.35"/>
    <row r="67" spans="2:10" outlineLevel="1" x14ac:dyDescent="0.35">
      <c r="B67" s="382"/>
      <c r="C67" s="383"/>
      <c r="D67" s="9" t="s">
        <v>105</v>
      </c>
      <c r="E67" s="9">
        <f>$C$3-5</f>
        <v>2019</v>
      </c>
      <c r="F67" s="9">
        <f>$C$3-4</f>
        <v>2020</v>
      </c>
      <c r="G67" s="9">
        <f>$C$3-3</f>
        <v>2021</v>
      </c>
      <c r="H67" s="9">
        <f>$C$3-2</f>
        <v>2022</v>
      </c>
      <c r="I67" s="9">
        <f>$C$3-1</f>
        <v>2023</v>
      </c>
    </row>
    <row r="68" spans="2:10" outlineLevel="1" x14ac:dyDescent="0.35">
      <c r="B68" s="380" t="s">
        <v>292</v>
      </c>
      <c r="C68" s="5" t="s">
        <v>144</v>
      </c>
      <c r="D68" s="14" t="s">
        <v>106</v>
      </c>
      <c r="E68" s="140">
        <f>E70+E72+E74+E76+E78+E80</f>
        <v>0</v>
      </c>
      <c r="F68" s="140">
        <f t="shared" ref="F68:H68" si="15">F70+F72+F74+F76+F78+F80</f>
        <v>0</v>
      </c>
      <c r="G68" s="140">
        <f t="shared" si="15"/>
        <v>0</v>
      </c>
      <c r="H68" s="140">
        <f t="shared" si="15"/>
        <v>0</v>
      </c>
      <c r="I68" s="140">
        <f t="shared" ref="I68" si="16">I70+I72+I74+I76+I78+I80</f>
        <v>0</v>
      </c>
      <c r="J68" s="133"/>
    </row>
    <row r="69" spans="2:10" outlineLevel="1" x14ac:dyDescent="0.35">
      <c r="B69" s="381"/>
      <c r="C69" s="7" t="s">
        <v>145</v>
      </c>
      <c r="D69" s="15" t="s">
        <v>106</v>
      </c>
      <c r="E69" s="141">
        <f t="shared" ref="E69:G69" si="17">E71+E73+E75+E77+E79+E81</f>
        <v>0</v>
      </c>
      <c r="F69" s="141">
        <f t="shared" si="17"/>
        <v>0</v>
      </c>
      <c r="G69" s="141">
        <f t="shared" si="17"/>
        <v>0</v>
      </c>
      <c r="H69" s="141">
        <f>H71+H73+H75+H77+H79+H81</f>
        <v>0</v>
      </c>
      <c r="I69" s="141">
        <f t="shared" ref="I69" si="18">I71+I73+I75+I77+I79+I81</f>
        <v>0</v>
      </c>
    </row>
    <row r="70" spans="2:10" ht="15" customHeight="1" outlineLevel="1" x14ac:dyDescent="0.35">
      <c r="B70" s="380" t="s">
        <v>103</v>
      </c>
      <c r="C70" s="5" t="s">
        <v>144</v>
      </c>
      <c r="D70" s="14" t="s">
        <v>106</v>
      </c>
      <c r="E70" s="140">
        <f>Πελάτες!D66</f>
        <v>0</v>
      </c>
      <c r="F70" s="140">
        <f>Πελάτες!F66</f>
        <v>0</v>
      </c>
      <c r="G70" s="140">
        <f>Πελάτες!I66</f>
        <v>0</v>
      </c>
      <c r="H70" s="140">
        <f>Πελάτες!L66</f>
        <v>0</v>
      </c>
      <c r="I70" s="140">
        <f>Πελάτες!O66</f>
        <v>0</v>
      </c>
    </row>
    <row r="71" spans="2:10" outlineLevel="1" x14ac:dyDescent="0.35">
      <c r="B71" s="381"/>
      <c r="C71" s="7" t="s">
        <v>145</v>
      </c>
      <c r="D71" s="15" t="s">
        <v>106</v>
      </c>
      <c r="E71" s="141">
        <f>Πελάτες!E66</f>
        <v>0</v>
      </c>
      <c r="F71" s="141">
        <f>E71+F70</f>
        <v>0</v>
      </c>
      <c r="G71" s="141">
        <f>F71+G70</f>
        <v>0</v>
      </c>
      <c r="H71" s="141">
        <f>G71+H70</f>
        <v>0</v>
      </c>
      <c r="I71" s="141">
        <f>H71+I70</f>
        <v>0</v>
      </c>
    </row>
    <row r="72" spans="2:10" ht="15" customHeight="1" outlineLevel="1" x14ac:dyDescent="0.35">
      <c r="B72" s="380" t="s">
        <v>108</v>
      </c>
      <c r="C72" s="5" t="s">
        <v>144</v>
      </c>
      <c r="D72" s="14" t="s">
        <v>106</v>
      </c>
      <c r="E72" s="140">
        <f>Πελάτες!D96</f>
        <v>0</v>
      </c>
      <c r="F72" s="140">
        <f>Πελάτες!F96</f>
        <v>0</v>
      </c>
      <c r="G72" s="140">
        <f>Πελάτες!I96</f>
        <v>0</v>
      </c>
      <c r="H72" s="140">
        <f>Πελάτες!L96</f>
        <v>0</v>
      </c>
      <c r="I72" s="140">
        <f>Πελάτες!O96</f>
        <v>0</v>
      </c>
    </row>
    <row r="73" spans="2:10" outlineLevel="1" x14ac:dyDescent="0.35">
      <c r="B73" s="381"/>
      <c r="C73" s="7" t="s">
        <v>145</v>
      </c>
      <c r="D73" s="15" t="s">
        <v>106</v>
      </c>
      <c r="E73" s="141">
        <f>Πελάτες!E96</f>
        <v>0</v>
      </c>
      <c r="F73" s="141">
        <f>E73+F72</f>
        <v>0</v>
      </c>
      <c r="G73" s="141">
        <f>F73+G72</f>
        <v>0</v>
      </c>
      <c r="H73" s="141">
        <f>G73+H72</f>
        <v>0</v>
      </c>
      <c r="I73" s="141">
        <f>H73+I72</f>
        <v>0</v>
      </c>
    </row>
    <row r="74" spans="2:10" outlineLevel="1" x14ac:dyDescent="0.35">
      <c r="B74" s="380" t="s">
        <v>109</v>
      </c>
      <c r="C74" s="5" t="s">
        <v>144</v>
      </c>
      <c r="D74" s="14" t="s">
        <v>106</v>
      </c>
      <c r="E74" s="140">
        <f>Πελάτες!D126</f>
        <v>0</v>
      </c>
      <c r="F74" s="140">
        <f>Πελάτες!F126</f>
        <v>0</v>
      </c>
      <c r="G74" s="140">
        <f>Πελάτες!I126</f>
        <v>0</v>
      </c>
      <c r="H74" s="140">
        <f>Πελάτες!L126</f>
        <v>0</v>
      </c>
      <c r="I74" s="140">
        <f>Πελάτες!O126</f>
        <v>0</v>
      </c>
    </row>
    <row r="75" spans="2:10" outlineLevel="1" x14ac:dyDescent="0.35">
      <c r="B75" s="381"/>
      <c r="C75" s="7" t="s">
        <v>145</v>
      </c>
      <c r="D75" s="15" t="s">
        <v>106</v>
      </c>
      <c r="E75" s="141">
        <f>Πελάτες!E126</f>
        <v>0</v>
      </c>
      <c r="F75" s="141">
        <f>E75+F74</f>
        <v>0</v>
      </c>
      <c r="G75" s="141">
        <f>F75+G74</f>
        <v>0</v>
      </c>
      <c r="H75" s="141">
        <f>G75+H74</f>
        <v>0</v>
      </c>
      <c r="I75" s="141">
        <f>H75+I74</f>
        <v>0</v>
      </c>
    </row>
    <row r="76" spans="2:10" ht="15" customHeight="1" outlineLevel="1" x14ac:dyDescent="0.35">
      <c r="B76" s="380" t="s">
        <v>110</v>
      </c>
      <c r="C76" s="5" t="s">
        <v>144</v>
      </c>
      <c r="D76" s="14" t="s">
        <v>106</v>
      </c>
      <c r="E76" s="140">
        <f>Πελάτες!D155</f>
        <v>0</v>
      </c>
      <c r="F76" s="140">
        <f>Πελάτες!F155</f>
        <v>0</v>
      </c>
      <c r="G76" s="140">
        <f>Πελάτες!I155</f>
        <v>0</v>
      </c>
      <c r="H76" s="140">
        <f>Πελάτες!L155</f>
        <v>0</v>
      </c>
      <c r="I76" s="140">
        <f>Πελάτες!O155</f>
        <v>0</v>
      </c>
    </row>
    <row r="77" spans="2:10" outlineLevel="1" x14ac:dyDescent="0.35">
      <c r="B77" s="381"/>
      <c r="C77" s="7" t="s">
        <v>145</v>
      </c>
      <c r="D77" s="15" t="s">
        <v>106</v>
      </c>
      <c r="E77" s="141">
        <f>Πελάτες!E155</f>
        <v>0</v>
      </c>
      <c r="F77" s="141">
        <f>E77+F76</f>
        <v>0</v>
      </c>
      <c r="G77" s="141">
        <f>F77+G76</f>
        <v>0</v>
      </c>
      <c r="H77" s="141">
        <f>G77+H76</f>
        <v>0</v>
      </c>
      <c r="I77" s="141">
        <f>H77+I76</f>
        <v>0</v>
      </c>
    </row>
    <row r="78" spans="2:10" outlineLevel="1" x14ac:dyDescent="0.35">
      <c r="B78" s="380" t="s">
        <v>111</v>
      </c>
      <c r="C78" s="5" t="s">
        <v>144</v>
      </c>
      <c r="D78" s="14" t="s">
        <v>106</v>
      </c>
      <c r="E78" s="140">
        <f>Πελάτες!D184</f>
        <v>0</v>
      </c>
      <c r="F78" s="140">
        <f>Πελάτες!F184</f>
        <v>0</v>
      </c>
      <c r="G78" s="140">
        <f>Πελάτες!I184</f>
        <v>0</v>
      </c>
      <c r="H78" s="140">
        <f>Πελάτες!L184</f>
        <v>0</v>
      </c>
      <c r="I78" s="140">
        <f>Πελάτες!O184</f>
        <v>0</v>
      </c>
      <c r="J78" s="133"/>
    </row>
    <row r="79" spans="2:10" outlineLevel="1" x14ac:dyDescent="0.35">
      <c r="B79" s="381"/>
      <c r="C79" s="7" t="s">
        <v>145</v>
      </c>
      <c r="D79" s="15" t="s">
        <v>106</v>
      </c>
      <c r="E79" s="141">
        <f>Πελάτες!E184</f>
        <v>0</v>
      </c>
      <c r="F79" s="141">
        <f>E79+F78</f>
        <v>0</v>
      </c>
      <c r="G79" s="141">
        <f>F79+G78</f>
        <v>0</v>
      </c>
      <c r="H79" s="141">
        <f>G79+H78</f>
        <v>0</v>
      </c>
      <c r="I79" s="141">
        <f>H79+I78</f>
        <v>0</v>
      </c>
      <c r="J79" s="133"/>
    </row>
    <row r="80" spans="2:10" ht="15" customHeight="1" outlineLevel="1" x14ac:dyDescent="0.35">
      <c r="B80" s="380" t="s">
        <v>112</v>
      </c>
      <c r="C80" s="5" t="s">
        <v>144</v>
      </c>
      <c r="D80" s="14" t="s">
        <v>106</v>
      </c>
      <c r="E80" s="140">
        <f>Πελάτες!D213</f>
        <v>0</v>
      </c>
      <c r="F80" s="140">
        <f>Πελάτες!F213</f>
        <v>0</v>
      </c>
      <c r="G80" s="140">
        <f>Πελάτες!I213</f>
        <v>0</v>
      </c>
      <c r="H80" s="140">
        <f>Πελάτες!L213</f>
        <v>0</v>
      </c>
      <c r="I80" s="140">
        <f>Πελάτες!O213</f>
        <v>0</v>
      </c>
    </row>
    <row r="81" spans="2:10" outlineLevel="1" x14ac:dyDescent="0.35">
      <c r="B81" s="381"/>
      <c r="C81" s="7" t="s">
        <v>145</v>
      </c>
      <c r="D81" s="15" t="s">
        <v>106</v>
      </c>
      <c r="E81" s="141">
        <f>Πελάτες!E213</f>
        <v>0</v>
      </c>
      <c r="F81" s="141">
        <f>E81+F80</f>
        <v>0</v>
      </c>
      <c r="G81" s="141">
        <f>F81+G80</f>
        <v>0</v>
      </c>
      <c r="H81" s="141">
        <f>G81+H80</f>
        <v>0</v>
      </c>
      <c r="I81" s="141">
        <f>H81+I80</f>
        <v>0</v>
      </c>
    </row>
    <row r="82" spans="2:10" outlineLevel="1" x14ac:dyDescent="0.35">
      <c r="B82" s="17" t="s">
        <v>184</v>
      </c>
    </row>
    <row r="84" spans="2:10" ht="15.5" x14ac:dyDescent="0.35">
      <c r="B84" s="296" t="s">
        <v>293</v>
      </c>
      <c r="C84" s="296"/>
      <c r="D84" s="296"/>
      <c r="E84" s="296"/>
      <c r="F84" s="296"/>
      <c r="G84" s="296"/>
      <c r="H84" s="296"/>
      <c r="I84" s="296"/>
    </row>
    <row r="85" spans="2:10" ht="5.15" customHeight="1" outlineLevel="1" x14ac:dyDescent="0.35"/>
    <row r="86" spans="2:10" outlineLevel="1" x14ac:dyDescent="0.35">
      <c r="B86" s="382"/>
      <c r="C86" s="383"/>
      <c r="D86" s="9" t="s">
        <v>105</v>
      </c>
      <c r="E86" s="9">
        <f>$C$3-5</f>
        <v>2019</v>
      </c>
      <c r="F86" s="9">
        <f>$C$3-4</f>
        <v>2020</v>
      </c>
      <c r="G86" s="9">
        <f>$C$3-3</f>
        <v>2021</v>
      </c>
      <c r="H86" s="9">
        <f>$C$3-2</f>
        <v>2022</v>
      </c>
      <c r="I86" s="9">
        <f>$C$3-1</f>
        <v>2023</v>
      </c>
    </row>
    <row r="87" spans="2:10" outlineLevel="1" x14ac:dyDescent="0.35">
      <c r="B87" s="378" t="s">
        <v>182</v>
      </c>
      <c r="C87" s="379"/>
      <c r="D87" s="15" t="s">
        <v>114</v>
      </c>
      <c r="E87" s="141">
        <f t="shared" ref="E87:I87" si="19">SUM(E88:E93)</f>
        <v>0</v>
      </c>
      <c r="F87" s="141">
        <f t="shared" si="19"/>
        <v>0</v>
      </c>
      <c r="G87" s="141">
        <f t="shared" si="19"/>
        <v>0</v>
      </c>
      <c r="H87" s="141">
        <f t="shared" si="19"/>
        <v>0</v>
      </c>
      <c r="I87" s="141">
        <f t="shared" si="19"/>
        <v>0</v>
      </c>
    </row>
    <row r="88" spans="2:10" outlineLevel="1" x14ac:dyDescent="0.35">
      <c r="B88" s="378" t="s">
        <v>103</v>
      </c>
      <c r="C88" s="379"/>
      <c r="D88" s="15" t="s">
        <v>114</v>
      </c>
      <c r="E88" s="141">
        <f>'Διανεμόμενες ποσότητες αερίου'!D68</f>
        <v>0</v>
      </c>
      <c r="F88" s="141">
        <f>'Διανεμόμενες ποσότητες αερίου'!E68</f>
        <v>0</v>
      </c>
      <c r="G88" s="141">
        <f>'Διανεμόμενες ποσότητες αερίου'!G68</f>
        <v>0</v>
      </c>
      <c r="H88" s="141">
        <f>'Διανεμόμενες ποσότητες αερίου'!I68</f>
        <v>0</v>
      </c>
      <c r="I88" s="141">
        <f>'Διανεμόμενες ποσότητες αερίου'!K68</f>
        <v>0</v>
      </c>
      <c r="J88" s="133"/>
    </row>
    <row r="89" spans="2:10" outlineLevel="1" x14ac:dyDescent="0.35">
      <c r="B89" s="378" t="s">
        <v>108</v>
      </c>
      <c r="C89" s="379"/>
      <c r="D89" s="15" t="s">
        <v>114</v>
      </c>
      <c r="E89" s="141">
        <f>'Διανεμόμενες ποσότητες αερίου'!D98</f>
        <v>0</v>
      </c>
      <c r="F89" s="141">
        <f>'Διανεμόμενες ποσότητες αερίου'!E98</f>
        <v>0</v>
      </c>
      <c r="G89" s="141">
        <f>'Διανεμόμενες ποσότητες αερίου'!G98</f>
        <v>0</v>
      </c>
      <c r="H89" s="141">
        <f>'Διανεμόμενες ποσότητες αερίου'!I98</f>
        <v>0</v>
      </c>
      <c r="I89" s="141">
        <f>'Διανεμόμενες ποσότητες αερίου'!K98</f>
        <v>0</v>
      </c>
      <c r="J89" s="133"/>
    </row>
    <row r="90" spans="2:10" outlineLevel="1" x14ac:dyDescent="0.35">
      <c r="B90" s="378" t="s">
        <v>109</v>
      </c>
      <c r="C90" s="379"/>
      <c r="D90" s="30" t="s">
        <v>114</v>
      </c>
      <c r="E90" s="142">
        <f>'Διανεμόμενες ποσότητες αερίου'!D128</f>
        <v>0</v>
      </c>
      <c r="F90" s="142">
        <f>'Διανεμόμενες ποσότητες αερίου'!E128</f>
        <v>0</v>
      </c>
      <c r="G90" s="142">
        <f>'Διανεμόμενες ποσότητες αερίου'!G128</f>
        <v>0</v>
      </c>
      <c r="H90" s="142">
        <f>'Διανεμόμενες ποσότητες αερίου'!I128</f>
        <v>0</v>
      </c>
      <c r="I90" s="142">
        <f>'Διανεμόμενες ποσότητες αερίου'!K128</f>
        <v>0</v>
      </c>
    </row>
    <row r="91" spans="2:10" outlineLevel="1" x14ac:dyDescent="0.35">
      <c r="B91" s="378" t="s">
        <v>110</v>
      </c>
      <c r="C91" s="379"/>
      <c r="D91" s="15" t="s">
        <v>114</v>
      </c>
      <c r="E91" s="141">
        <f>'Διανεμόμενες ποσότητες αερίου'!D158</f>
        <v>0</v>
      </c>
      <c r="F91" s="141">
        <f>'Διανεμόμενες ποσότητες αερίου'!E158</f>
        <v>0</v>
      </c>
      <c r="G91" s="141">
        <f>'Διανεμόμενες ποσότητες αερίου'!G158</f>
        <v>0</v>
      </c>
      <c r="H91" s="141">
        <f>'Διανεμόμενες ποσότητες αερίου'!I158</f>
        <v>0</v>
      </c>
      <c r="I91" s="141">
        <f>'Διανεμόμενες ποσότητες αερίου'!K158</f>
        <v>0</v>
      </c>
    </row>
    <row r="92" spans="2:10" ht="27" customHeight="1" outlineLevel="1" x14ac:dyDescent="0.35">
      <c r="B92" s="378" t="s">
        <v>111</v>
      </c>
      <c r="C92" s="379"/>
      <c r="D92" s="15" t="s">
        <v>114</v>
      </c>
      <c r="E92" s="141">
        <f>'Διανεμόμενες ποσότητες αερίου'!D188</f>
        <v>0</v>
      </c>
      <c r="F92" s="141">
        <f>'Διανεμόμενες ποσότητες αερίου'!E188</f>
        <v>0</v>
      </c>
      <c r="G92" s="141">
        <f>'Διανεμόμενες ποσότητες αερίου'!G188</f>
        <v>0</v>
      </c>
      <c r="H92" s="141">
        <f>'Διανεμόμενες ποσότητες αερίου'!I188</f>
        <v>0</v>
      </c>
      <c r="I92" s="141">
        <f>'Διανεμόμενες ποσότητες αερίου'!K188</f>
        <v>0</v>
      </c>
    </row>
    <row r="93" spans="2:10" outlineLevel="1" x14ac:dyDescent="0.35">
      <c r="B93" s="378" t="s">
        <v>112</v>
      </c>
      <c r="C93" s="379"/>
      <c r="D93" s="15" t="s">
        <v>114</v>
      </c>
      <c r="E93" s="141">
        <f>'Διανεμόμενες ποσότητες αερίου'!D218</f>
        <v>0</v>
      </c>
      <c r="F93" s="141">
        <f>'Διανεμόμενες ποσότητες αερίου'!E218</f>
        <v>0</v>
      </c>
      <c r="G93" s="141">
        <f>'Διανεμόμενες ποσότητες αερίου'!G218</f>
        <v>0</v>
      </c>
      <c r="H93" s="141">
        <f>'Διανεμόμενες ποσότητες αερίου'!I218</f>
        <v>0</v>
      </c>
      <c r="I93" s="141">
        <f>'Διανεμόμενες ποσότητες αερίου'!K218</f>
        <v>0</v>
      </c>
    </row>
    <row r="95" spans="2:10" ht="15.5" x14ac:dyDescent="0.35">
      <c r="B95" s="296" t="s">
        <v>294</v>
      </c>
      <c r="C95" s="296"/>
      <c r="D95" s="296"/>
      <c r="E95" s="296"/>
      <c r="F95" s="296"/>
      <c r="G95" s="296"/>
      <c r="H95" s="296"/>
      <c r="I95" s="296"/>
    </row>
    <row r="96" spans="2:10" ht="5.15" customHeight="1" outlineLevel="1" x14ac:dyDescent="0.35"/>
    <row r="97" spans="2:9" outlineLevel="1" x14ac:dyDescent="0.35">
      <c r="B97" s="382"/>
      <c r="C97" s="383"/>
      <c r="D97" s="9" t="s">
        <v>105</v>
      </c>
      <c r="E97" s="9">
        <f>$C$3-5</f>
        <v>2019</v>
      </c>
      <c r="F97" s="9">
        <f>$C$3-4</f>
        <v>2020</v>
      </c>
      <c r="G97" s="9">
        <f>$C$3-3</f>
        <v>2021</v>
      </c>
      <c r="H97" s="9">
        <f>$C$3-2</f>
        <v>2022</v>
      </c>
      <c r="I97" s="9">
        <f>$C$3-1</f>
        <v>2023</v>
      </c>
    </row>
    <row r="98" spans="2:9" outlineLevel="1" x14ac:dyDescent="0.35">
      <c r="B98" s="386" t="s">
        <v>208</v>
      </c>
      <c r="C98" s="5" t="s">
        <v>209</v>
      </c>
      <c r="D98" s="14" t="s">
        <v>106</v>
      </c>
      <c r="E98" s="140">
        <f>SUM(E99:E101)</f>
        <v>0</v>
      </c>
      <c r="F98" s="140">
        <f>SUM(F99:F101)</f>
        <v>0</v>
      </c>
      <c r="G98" s="140">
        <f t="shared" ref="G98:I98" si="20">SUM(G99:G101)</f>
        <v>0</v>
      </c>
      <c r="H98" s="140">
        <f t="shared" si="20"/>
        <v>4857</v>
      </c>
      <c r="I98" s="140">
        <f t="shared" si="20"/>
        <v>14234</v>
      </c>
    </row>
    <row r="99" spans="2:9" outlineLevel="1" x14ac:dyDescent="0.35">
      <c r="B99" s="387"/>
      <c r="C99" s="13" t="s">
        <v>210</v>
      </c>
      <c r="D99" s="16" t="s">
        <v>106</v>
      </c>
      <c r="E99" s="143">
        <f>'Παραδοχές διείσδυσης - κάλυψης'!E36</f>
        <v>0</v>
      </c>
      <c r="F99" s="143">
        <f>'Παραδοχές διείσδυσης - κάλυψης'!I36</f>
        <v>0</v>
      </c>
      <c r="G99" s="143">
        <f>'Παραδοχές διείσδυσης - κάλυψης'!M36</f>
        <v>0</v>
      </c>
      <c r="H99" s="143">
        <f>'Παραδοχές διείσδυσης - κάλυψης'!Q36</f>
        <v>4857</v>
      </c>
      <c r="I99" s="143">
        <f>'Παραδοχές διείσδυσης - κάλυψης'!U36</f>
        <v>14234</v>
      </c>
    </row>
    <row r="100" spans="2:9" outlineLevel="1" x14ac:dyDescent="0.35">
      <c r="B100" s="387"/>
      <c r="C100" s="128" t="s">
        <v>211</v>
      </c>
      <c r="D100" s="16" t="s">
        <v>106</v>
      </c>
      <c r="E100" s="144">
        <f>'Παραδοχές διείσδυσης - κάλυψης'!F36</f>
        <v>0</v>
      </c>
      <c r="F100" s="144">
        <f>'Παραδοχές διείσδυσης - κάλυψης'!J36</f>
        <v>0</v>
      </c>
      <c r="G100" s="144">
        <f>'Παραδοχές διείσδυσης - κάλυψης'!N36</f>
        <v>0</v>
      </c>
      <c r="H100" s="144">
        <f>'Παραδοχές διείσδυσης - κάλυψης'!R36</f>
        <v>0</v>
      </c>
      <c r="I100" s="144">
        <f>'Παραδοχές διείσδυσης - κάλυψης'!V36</f>
        <v>0</v>
      </c>
    </row>
    <row r="101" spans="2:9" outlineLevel="1" x14ac:dyDescent="0.35">
      <c r="B101" s="388"/>
      <c r="C101" s="7" t="s">
        <v>111</v>
      </c>
      <c r="D101" s="15" t="s">
        <v>106</v>
      </c>
      <c r="E101" s="141">
        <f>'Παραδοχές διείσδυσης - κάλυψης'!G36</f>
        <v>0</v>
      </c>
      <c r="F101" s="141">
        <f>'Παραδοχές διείσδυσης - κάλυψης'!K36</f>
        <v>0</v>
      </c>
      <c r="G101" s="141">
        <f>'Παραδοχές διείσδυσης - κάλυψης'!O36</f>
        <v>0</v>
      </c>
      <c r="H101" s="141">
        <f>'Παραδοχές διείσδυσης - κάλυψης'!S36</f>
        <v>0</v>
      </c>
      <c r="I101" s="141">
        <f>'Παραδοχές διείσδυσης - κάλυψης'!W36</f>
        <v>0</v>
      </c>
    </row>
    <row r="102" spans="2:9" outlineLevel="1" x14ac:dyDescent="0.35">
      <c r="B102" s="385" t="s">
        <v>295</v>
      </c>
      <c r="C102" s="385"/>
      <c r="D102" s="12" t="s">
        <v>106</v>
      </c>
      <c r="E102" s="145">
        <f>'Παραδοχές διείσδυσης - κάλυψης'!D66</f>
        <v>0</v>
      </c>
      <c r="F102" s="145">
        <f>'Παραδοχές διείσδυσης - κάλυψης'!E66</f>
        <v>0</v>
      </c>
      <c r="G102" s="145">
        <f>'Παραδοχές διείσδυσης - κάλυψης'!F66</f>
        <v>0</v>
      </c>
      <c r="H102" s="145">
        <f>'Παραδοχές διείσδυσης - κάλυψης'!G66</f>
        <v>4857</v>
      </c>
      <c r="I102" s="145">
        <f>'Παραδοχές διείσδυσης - κάλυψης'!I66</f>
        <v>0</v>
      </c>
    </row>
    <row r="103" spans="2:9" outlineLevel="1" x14ac:dyDescent="0.35">
      <c r="B103" s="17" t="s">
        <v>296</v>
      </c>
    </row>
    <row r="104" spans="2:9" outlineLevel="1" x14ac:dyDescent="0.35">
      <c r="B104" s="17" t="s">
        <v>213</v>
      </c>
    </row>
    <row r="106" spans="2:9" ht="15.5" x14ac:dyDescent="0.35">
      <c r="B106" s="296" t="s">
        <v>297</v>
      </c>
      <c r="C106" s="296"/>
      <c r="D106" s="296"/>
      <c r="E106" s="296"/>
      <c r="F106" s="296"/>
      <c r="G106" s="296"/>
      <c r="H106" s="296"/>
      <c r="I106" s="296"/>
    </row>
    <row r="107" spans="2:9" ht="5.15" customHeight="1" outlineLevel="1" x14ac:dyDescent="0.35"/>
    <row r="108" spans="2:9" outlineLevel="1" x14ac:dyDescent="0.35">
      <c r="B108" s="382"/>
      <c r="C108" s="383"/>
      <c r="D108" s="9" t="s">
        <v>105</v>
      </c>
      <c r="E108" s="9">
        <f>$C$3-5</f>
        <v>2019</v>
      </c>
      <c r="F108" s="9">
        <f>$C$3-4</f>
        <v>2020</v>
      </c>
      <c r="G108" s="9">
        <f>$C$3-3</f>
        <v>2021</v>
      </c>
      <c r="H108" s="9">
        <f>$C$3-2</f>
        <v>2022</v>
      </c>
      <c r="I108" s="9" t="str">
        <f>$C$3-1&amp;""&amp;" ("&amp;"Πρόβλεψη"&amp;")"</f>
        <v>2023 (Πρόβλεψη)</v>
      </c>
    </row>
    <row r="109" spans="2:9" outlineLevel="1" x14ac:dyDescent="0.35">
      <c r="B109" s="389" t="s">
        <v>215</v>
      </c>
      <c r="C109" s="390"/>
      <c r="D109" s="15" t="s">
        <v>137</v>
      </c>
      <c r="E109" s="141">
        <f>'Παραδοχές διείσδυσης - κάλυψης'!D94</f>
        <v>0</v>
      </c>
      <c r="F109" s="141">
        <f>'Παραδοχές διείσδυσης - κάλυψης'!E94</f>
        <v>0</v>
      </c>
      <c r="G109" s="141">
        <f>'Παραδοχές διείσδυσης - κάλυψης'!F94</f>
        <v>0</v>
      </c>
      <c r="H109" s="141">
        <f>'Παραδοχές διείσδυσης - κάλυψης'!G94</f>
        <v>0</v>
      </c>
      <c r="I109" s="141">
        <f>'Παραδοχές διείσδυσης - κάλυψης'!I94</f>
        <v>0</v>
      </c>
    </row>
    <row r="110" spans="2:9" outlineLevel="1" x14ac:dyDescent="0.35">
      <c r="B110" s="385" t="s">
        <v>216</v>
      </c>
      <c r="C110" s="385"/>
      <c r="D110" s="12" t="s">
        <v>137</v>
      </c>
      <c r="E110" s="145">
        <f>'Παραδοχές διείσδυσης - κάλυψης'!D122</f>
        <v>0</v>
      </c>
      <c r="F110" s="145">
        <f>'Παραδοχές διείσδυσης - κάλυψης'!E122</f>
        <v>0</v>
      </c>
      <c r="G110" s="145">
        <f>'Παραδοχές διείσδυσης - κάλυψης'!F122</f>
        <v>0</v>
      </c>
      <c r="H110" s="145">
        <f>'Παραδοχές διείσδυσης - κάλυψης'!G122</f>
        <v>0</v>
      </c>
      <c r="I110" s="145">
        <f>'Παραδοχές διείσδυσης - κάλυψης'!I122</f>
        <v>0</v>
      </c>
    </row>
    <row r="111" spans="2:9" outlineLevel="1" x14ac:dyDescent="0.35">
      <c r="B111" s="365" t="s">
        <v>217</v>
      </c>
      <c r="C111" s="365"/>
      <c r="D111" s="365"/>
      <c r="E111" s="365"/>
      <c r="F111" s="365"/>
      <c r="G111" s="365"/>
      <c r="H111" s="365"/>
    </row>
  </sheetData>
  <mergeCells count="58">
    <mergeCell ref="B22:B23"/>
    <mergeCell ref="B29:I29"/>
    <mergeCell ref="B26:B27"/>
    <mergeCell ref="B24:B25"/>
    <mergeCell ref="B38:B39"/>
    <mergeCell ref="B40:B41"/>
    <mergeCell ref="B72:B73"/>
    <mergeCell ref="B42:B43"/>
    <mergeCell ref="B47:I47"/>
    <mergeCell ref="B49:C49"/>
    <mergeCell ref="B50:B51"/>
    <mergeCell ref="B52:B53"/>
    <mergeCell ref="B54:B55"/>
    <mergeCell ref="B56:B57"/>
    <mergeCell ref="B58:B59"/>
    <mergeCell ref="B60:B61"/>
    <mergeCell ref="B62:B63"/>
    <mergeCell ref="B44:B45"/>
    <mergeCell ref="B67:C67"/>
    <mergeCell ref="B68:B69"/>
    <mergeCell ref="B70:B71"/>
    <mergeCell ref="B111:H111"/>
    <mergeCell ref="B98:B101"/>
    <mergeCell ref="B102:C102"/>
    <mergeCell ref="B108:C108"/>
    <mergeCell ref="B91:C91"/>
    <mergeCell ref="B92:C92"/>
    <mergeCell ref="B93:C93"/>
    <mergeCell ref="B110:C110"/>
    <mergeCell ref="B109:C109"/>
    <mergeCell ref="B97:C97"/>
    <mergeCell ref="B95:I95"/>
    <mergeCell ref="B106:I106"/>
    <mergeCell ref="B90:C90"/>
    <mergeCell ref="B74:B75"/>
    <mergeCell ref="B76:B77"/>
    <mergeCell ref="B78:B79"/>
    <mergeCell ref="B80:B81"/>
    <mergeCell ref="B86:C86"/>
    <mergeCell ref="B84:I84"/>
    <mergeCell ref="B89:C89"/>
    <mergeCell ref="B88:C88"/>
    <mergeCell ref="B65:I65"/>
    <mergeCell ref="B5:H5"/>
    <mergeCell ref="I2:K2"/>
    <mergeCell ref="C2:H2"/>
    <mergeCell ref="B87:C87"/>
    <mergeCell ref="B36:B37"/>
    <mergeCell ref="B9:I9"/>
    <mergeCell ref="B32:B33"/>
    <mergeCell ref="B34:B35"/>
    <mergeCell ref="B11:C11"/>
    <mergeCell ref="B31:C31"/>
    <mergeCell ref="B16:B17"/>
    <mergeCell ref="B18:B19"/>
    <mergeCell ref="B20:B21"/>
    <mergeCell ref="B12:B13"/>
    <mergeCell ref="B14:B15"/>
  </mergeCells>
  <hyperlinks>
    <hyperlink ref="I2" location="'Αρχική σελίδα'!A1" display="Πίσω στην αρχική σελίδα" xr:uid="{E57A80E0-8D20-40DF-8019-5F0CF057F26A}"/>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AR195"/>
  <sheetViews>
    <sheetView showGridLines="0" topLeftCell="A139" zoomScale="75" zoomScaleNormal="70" workbookViewId="0">
      <selection activeCell="J195" sqref="J195"/>
    </sheetView>
  </sheetViews>
  <sheetFormatPr defaultColWidth="8.81640625" defaultRowHeight="14.5" outlineLevelRow="1" x14ac:dyDescent="0.35"/>
  <cols>
    <col min="1" max="1" width="2.81640625" customWidth="1"/>
    <col min="2" max="2" width="28.26953125" customWidth="1"/>
    <col min="3" max="3" width="30" customWidth="1"/>
    <col min="4" max="4" width="12.7265625" customWidth="1"/>
    <col min="5" max="5" width="15.7265625" customWidth="1"/>
    <col min="6" max="7" width="12.7265625" customWidth="1"/>
    <col min="8" max="8" width="17.453125" customWidth="1"/>
    <col min="9" max="9" width="18.7265625" customWidth="1"/>
    <col min="10" max="11" width="12.7265625" customWidth="1"/>
    <col min="12" max="12" width="27.453125" customWidth="1"/>
    <col min="13" max="13" width="22" bestFit="1" customWidth="1"/>
    <col min="14" max="14" width="20.81640625" customWidth="1"/>
    <col min="15" max="15" width="9.1796875" customWidth="1"/>
    <col min="16" max="16" width="10.81640625" bestFit="1" customWidth="1"/>
    <col min="17" max="19" width="9.1796875" customWidth="1"/>
    <col min="24" max="24" width="22" bestFit="1" customWidth="1"/>
    <col min="27" max="27" width="10.54296875" customWidth="1"/>
  </cols>
  <sheetData>
    <row r="2" spans="2:44" ht="18.5" x14ac:dyDescent="0.45">
      <c r="B2" s="1" t="s">
        <v>0</v>
      </c>
      <c r="C2" s="297" t="str">
        <f>'Αρχική σελίδα'!C3</f>
        <v>Δυτικής Μακεδονίας</v>
      </c>
      <c r="D2" s="297"/>
      <c r="E2" s="297"/>
      <c r="F2" s="297"/>
      <c r="G2" s="297"/>
      <c r="H2" s="297"/>
      <c r="J2" s="298" t="s">
        <v>59</v>
      </c>
      <c r="K2" s="298"/>
      <c r="L2" s="298"/>
    </row>
    <row r="3" spans="2:44" ht="18.5" x14ac:dyDescent="0.45">
      <c r="B3" s="2" t="s">
        <v>2</v>
      </c>
      <c r="C3" s="46">
        <f>'Αρχική σελίδα'!C4</f>
        <v>2024</v>
      </c>
      <c r="D3" s="46" t="s">
        <v>3</v>
      </c>
      <c r="E3" s="46">
        <f>C3+4</f>
        <v>2028</v>
      </c>
    </row>
    <row r="5" spans="2:44" ht="33" customHeight="1" x14ac:dyDescent="0.35">
      <c r="B5" s="299" t="s">
        <v>298</v>
      </c>
      <c r="C5" s="299"/>
      <c r="D5" s="299"/>
      <c r="E5" s="299"/>
      <c r="F5" s="299"/>
      <c r="G5" s="299"/>
      <c r="H5" s="299"/>
      <c r="I5" s="299"/>
    </row>
    <row r="6" spans="2:44" x14ac:dyDescent="0.35">
      <c r="B6" s="225"/>
      <c r="C6" s="225"/>
      <c r="D6" s="225"/>
      <c r="E6" s="225"/>
      <c r="F6" s="225"/>
      <c r="G6" s="225"/>
      <c r="H6" s="225"/>
    </row>
    <row r="7" spans="2:44" ht="18.5" x14ac:dyDescent="0.45">
      <c r="B7" s="101" t="s">
        <v>299</v>
      </c>
      <c r="C7" s="226"/>
      <c r="D7" s="226"/>
      <c r="E7" s="226"/>
      <c r="F7" s="226"/>
      <c r="G7" s="226"/>
      <c r="H7" s="226"/>
      <c r="I7" s="226"/>
      <c r="J7" s="226"/>
      <c r="K7" s="101"/>
    </row>
    <row r="8" spans="2:44" x14ac:dyDescent="0.35">
      <c r="B8" s="225"/>
      <c r="C8" s="225"/>
      <c r="D8" s="225"/>
      <c r="E8" s="225"/>
      <c r="F8" s="225"/>
      <c r="G8" s="225"/>
      <c r="H8" s="225"/>
    </row>
    <row r="9" spans="2:44" ht="15.5" x14ac:dyDescent="0.35">
      <c r="B9" s="391" t="s">
        <v>287</v>
      </c>
      <c r="C9" s="391"/>
      <c r="D9" s="391"/>
      <c r="E9" s="391"/>
      <c r="F9" s="391"/>
      <c r="G9" s="391"/>
      <c r="H9" s="391"/>
      <c r="I9" s="391"/>
      <c r="J9" s="391"/>
      <c r="K9" s="391"/>
      <c r="M9" s="391" t="s">
        <v>300</v>
      </c>
      <c r="N9" s="391"/>
      <c r="O9" s="391"/>
      <c r="P9" s="391"/>
      <c r="Q9" s="391"/>
      <c r="R9" s="391"/>
      <c r="S9" s="391"/>
      <c r="T9" s="391"/>
      <c r="U9" s="391"/>
      <c r="V9" s="391"/>
      <c r="X9" s="391" t="s">
        <v>301</v>
      </c>
      <c r="Y9" s="391"/>
      <c r="Z9" s="391"/>
      <c r="AA9" s="391"/>
      <c r="AB9" s="391"/>
      <c r="AC9" s="391"/>
      <c r="AD9" s="391"/>
      <c r="AE9" s="391"/>
      <c r="AF9" s="391"/>
      <c r="AG9" s="391"/>
      <c r="AI9" s="391" t="s">
        <v>302</v>
      </c>
      <c r="AJ9" s="391"/>
      <c r="AK9" s="391"/>
      <c r="AL9" s="391"/>
      <c r="AM9" s="391"/>
      <c r="AN9" s="391"/>
      <c r="AO9" s="391"/>
      <c r="AP9" s="391"/>
      <c r="AQ9" s="391"/>
      <c r="AR9" s="391"/>
    </row>
    <row r="10" spans="2:44" ht="5.15" customHeight="1" outlineLevel="1" x14ac:dyDescent="0.35"/>
    <row r="11" spans="2:44" outlineLevel="1" x14ac:dyDescent="0.35">
      <c r="B11" s="382"/>
      <c r="C11" s="383"/>
      <c r="D11" s="9" t="s">
        <v>105</v>
      </c>
      <c r="E11" s="9">
        <f>$C$3-1</f>
        <v>2023</v>
      </c>
      <c r="F11" s="9">
        <f>$C$3</f>
        <v>2024</v>
      </c>
      <c r="G11" s="9">
        <f>$C$3+1</f>
        <v>2025</v>
      </c>
      <c r="H11" s="9">
        <f>$C$3+2</f>
        <v>2026</v>
      </c>
      <c r="I11" s="9">
        <f>$C$3+3</f>
        <v>2027</v>
      </c>
      <c r="J11" s="9">
        <f>$C$3+4</f>
        <v>2028</v>
      </c>
      <c r="K11" s="9" t="str">
        <f>F11&amp;" - "&amp;J11</f>
        <v>2024 - 2028</v>
      </c>
      <c r="M11" s="382"/>
      <c r="N11" s="383"/>
      <c r="O11" s="9" t="s">
        <v>105</v>
      </c>
      <c r="P11" s="9">
        <f>$C$3-1</f>
        <v>2023</v>
      </c>
      <c r="Q11" s="9">
        <f>$C$3</f>
        <v>2024</v>
      </c>
      <c r="R11" s="9">
        <f>$C$3+1</f>
        <v>2025</v>
      </c>
      <c r="S11" s="9">
        <f>$C$3+2</f>
        <v>2026</v>
      </c>
      <c r="T11" s="9">
        <f>$C$3+3</f>
        <v>2027</v>
      </c>
      <c r="U11" s="9">
        <f>$C$3+4</f>
        <v>2028</v>
      </c>
      <c r="V11" s="9" t="str">
        <f>Q11&amp;" - "&amp;U11</f>
        <v>2024 - 2028</v>
      </c>
      <c r="X11" s="382"/>
      <c r="Y11" s="383"/>
      <c r="Z11" s="9" t="s">
        <v>105</v>
      </c>
      <c r="AA11" s="9">
        <f>$C$3-1</f>
        <v>2023</v>
      </c>
      <c r="AB11" s="9">
        <f>$C$3</f>
        <v>2024</v>
      </c>
      <c r="AC11" s="9">
        <f>$C$3+1</f>
        <v>2025</v>
      </c>
      <c r="AD11" s="9">
        <f>$C$3+2</f>
        <v>2026</v>
      </c>
      <c r="AE11" s="9">
        <f>$C$3+3</f>
        <v>2027</v>
      </c>
      <c r="AF11" s="9">
        <f>$C$3+4</f>
        <v>2028</v>
      </c>
      <c r="AG11" s="9" t="str">
        <f>AB11&amp;" - "&amp;AF11</f>
        <v>2024 - 2028</v>
      </c>
      <c r="AI11" s="382"/>
      <c r="AJ11" s="383"/>
      <c r="AK11" s="9" t="s">
        <v>105</v>
      </c>
      <c r="AL11" s="9">
        <f>$C$3-1</f>
        <v>2023</v>
      </c>
      <c r="AM11" s="9">
        <f>$C$3</f>
        <v>2024</v>
      </c>
      <c r="AN11" s="9">
        <f>$C$3+1</f>
        <v>2025</v>
      </c>
      <c r="AO11" s="9">
        <f>$C$3+2</f>
        <v>2026</v>
      </c>
      <c r="AP11" s="9">
        <f>$C$3+3</f>
        <v>2027</v>
      </c>
      <c r="AQ11" s="9">
        <f>$C$3+4</f>
        <v>2028</v>
      </c>
      <c r="AR11" s="9" t="str">
        <f>AM11&amp;" - "&amp;AQ11</f>
        <v>2024 - 2028</v>
      </c>
    </row>
    <row r="12" spans="2:44" outlineLevel="1" x14ac:dyDescent="0.35">
      <c r="B12" s="384" t="s">
        <v>130</v>
      </c>
      <c r="C12" s="5" t="s">
        <v>134</v>
      </c>
      <c r="D12" s="14" t="s">
        <v>137</v>
      </c>
      <c r="E12" s="146">
        <f>'Στοιχεία υφιστάμενου δικτύου'!I12</f>
        <v>39103</v>
      </c>
      <c r="F12" s="140">
        <f>'Ανάπτυξη δικτύου'!U36</f>
        <v>9365</v>
      </c>
      <c r="G12" s="140">
        <f>'Ανάπτυξη δικτύου'!X36</f>
        <v>41600</v>
      </c>
      <c r="H12" s="140">
        <f>'Ανάπτυξη δικτύου'!AA36</f>
        <v>0</v>
      </c>
      <c r="I12" s="140">
        <f>'Ανάπτυξη δικτύου'!AD36</f>
        <v>0</v>
      </c>
      <c r="J12" s="140">
        <f>'Ανάπτυξη δικτύου'!AG36</f>
        <v>19330</v>
      </c>
      <c r="K12" s="140">
        <f>SUM(F12:J12)</f>
        <v>70295</v>
      </c>
      <c r="M12" s="384" t="s">
        <v>130</v>
      </c>
      <c r="N12" s="5" t="s">
        <v>134</v>
      </c>
      <c r="O12" s="14" t="s">
        <v>137</v>
      </c>
      <c r="P12" s="146">
        <f>'Ανάπτυξη δικτύου'!C253</f>
        <v>39103</v>
      </c>
      <c r="Q12" s="140">
        <f>'Ανάπτυξη δικτύου'!E253</f>
        <v>7480</v>
      </c>
      <c r="R12" s="140">
        <f>'Ανάπτυξη δικτύου'!G253</f>
        <v>0</v>
      </c>
      <c r="S12" s="140">
        <f>'Ανάπτυξη δικτύου'!I253</f>
        <v>0</v>
      </c>
      <c r="T12" s="140">
        <f>'Ανάπτυξη δικτύου'!K253</f>
        <v>0</v>
      </c>
      <c r="U12" s="140">
        <f>'Ανάπτυξη δικτύου'!M253</f>
        <v>0</v>
      </c>
      <c r="V12" s="140">
        <f>SUM(Q12:U12)</f>
        <v>7480</v>
      </c>
      <c r="X12" s="384" t="s">
        <v>130</v>
      </c>
      <c r="Y12" s="5" t="s">
        <v>134</v>
      </c>
      <c r="Z12" s="14" t="s">
        <v>137</v>
      </c>
      <c r="AA12" s="146">
        <f>'Ανάπτυξη δικτύου'!C356</f>
        <v>0</v>
      </c>
      <c r="AB12" s="140">
        <f>'Ανάπτυξη δικτύου'!E356</f>
        <v>1885</v>
      </c>
      <c r="AC12" s="140">
        <f>'Ανάπτυξη δικτύου'!G356</f>
        <v>41600</v>
      </c>
      <c r="AD12" s="140">
        <f>'Ανάπτυξη δικτύου'!I356</f>
        <v>0</v>
      </c>
      <c r="AE12" s="140">
        <f>'Ανάπτυξη δικτύου'!K356</f>
        <v>0</v>
      </c>
      <c r="AF12" s="140">
        <f>'Ανάπτυξη δικτύου'!M356</f>
        <v>19330</v>
      </c>
      <c r="AG12" s="140">
        <f>SUM(AB12:AF12)</f>
        <v>62815</v>
      </c>
      <c r="AI12" s="384" t="s">
        <v>130</v>
      </c>
      <c r="AJ12" s="5" t="s">
        <v>134</v>
      </c>
      <c r="AK12" s="14" t="s">
        <v>137</v>
      </c>
      <c r="AL12" s="146">
        <f>'Στοιχεία υφιστάμενου δικτύου'!AP12</f>
        <v>0</v>
      </c>
      <c r="AM12" s="140">
        <f>'Ανάπτυξη δικτύου'!BB36</f>
        <v>0</v>
      </c>
      <c r="AN12" s="140">
        <f>'Ανάπτυξη δικτύου'!BE36</f>
        <v>0</v>
      </c>
      <c r="AO12" s="140">
        <f>'Ανάπτυξη δικτύου'!BH36</f>
        <v>0</v>
      </c>
      <c r="AP12" s="140">
        <f>'Ανάπτυξη δικτύου'!BK36</f>
        <v>0</v>
      </c>
      <c r="AQ12" s="140">
        <f>'Ανάπτυξη δικτύου'!BN36</f>
        <v>0</v>
      </c>
      <c r="AR12" s="140">
        <f>SUM(AM12:AQ12)</f>
        <v>0</v>
      </c>
    </row>
    <row r="13" spans="2:44" outlineLevel="1" x14ac:dyDescent="0.35">
      <c r="B13" s="384"/>
      <c r="C13" s="7" t="s">
        <v>133</v>
      </c>
      <c r="D13" s="15" t="s">
        <v>137</v>
      </c>
      <c r="E13" s="147">
        <f>'Στοιχεία υφιστάμενου δικτύου'!I13</f>
        <v>49153</v>
      </c>
      <c r="F13" s="141">
        <f>E13+F12</f>
        <v>58518</v>
      </c>
      <c r="G13" s="141">
        <f>F13+G12</f>
        <v>100118</v>
      </c>
      <c r="H13" s="141">
        <f>G13+H12</f>
        <v>100118</v>
      </c>
      <c r="I13" s="141">
        <f>H13+I12</f>
        <v>100118</v>
      </c>
      <c r="J13" s="141">
        <f>I13+J12</f>
        <v>119448</v>
      </c>
      <c r="K13" s="32"/>
      <c r="M13" s="384"/>
      <c r="N13" s="7" t="s">
        <v>133</v>
      </c>
      <c r="O13" s="15" t="s">
        <v>137</v>
      </c>
      <c r="P13" s="146">
        <f>'Ανάπτυξη δικτύου'!D253</f>
        <v>44603</v>
      </c>
      <c r="Q13" s="141">
        <f>P13+Q12</f>
        <v>52083</v>
      </c>
      <c r="R13" s="141">
        <f>Q13+R12</f>
        <v>52083</v>
      </c>
      <c r="S13" s="141">
        <f>R13+S12</f>
        <v>52083</v>
      </c>
      <c r="T13" s="141">
        <f>S13+T12</f>
        <v>52083</v>
      </c>
      <c r="U13" s="141">
        <f>T13+U12</f>
        <v>52083</v>
      </c>
      <c r="V13" s="32"/>
      <c r="X13" s="384"/>
      <c r="Y13" s="7" t="s">
        <v>133</v>
      </c>
      <c r="Z13" s="15" t="s">
        <v>137</v>
      </c>
      <c r="AA13" s="146">
        <f>'Ανάπτυξη δικτύου'!O356</f>
        <v>62815</v>
      </c>
      <c r="AB13" s="141">
        <f>AA13+AB12</f>
        <v>64700</v>
      </c>
      <c r="AC13" s="141">
        <f>AB13+AC12</f>
        <v>106300</v>
      </c>
      <c r="AD13" s="141">
        <f>AC13+AD12</f>
        <v>106300</v>
      </c>
      <c r="AE13" s="141">
        <f>AD13+AE12</f>
        <v>106300</v>
      </c>
      <c r="AF13" s="141">
        <f>AE13+AF12</f>
        <v>125630</v>
      </c>
      <c r="AG13" s="32"/>
      <c r="AI13" s="384"/>
      <c r="AJ13" s="7" t="s">
        <v>133</v>
      </c>
      <c r="AK13" s="15" t="s">
        <v>137</v>
      </c>
      <c r="AL13" s="147">
        <f>'Στοιχεία υφιστάμενου δικτύου'!AP13</f>
        <v>0</v>
      </c>
      <c r="AM13" s="141">
        <f>AL13+AM12</f>
        <v>0</v>
      </c>
      <c r="AN13" s="141">
        <f>AM13+AN12</f>
        <v>0</v>
      </c>
      <c r="AO13" s="141">
        <f>AN13+AO12</f>
        <v>0</v>
      </c>
      <c r="AP13" s="141">
        <f>AO13+AP12</f>
        <v>0</v>
      </c>
      <c r="AQ13" s="141">
        <f>AP13+AQ12</f>
        <v>0</v>
      </c>
      <c r="AR13" s="32"/>
    </row>
    <row r="14" spans="2:44" outlineLevel="1" x14ac:dyDescent="0.35">
      <c r="B14" s="384" t="s">
        <v>139</v>
      </c>
      <c r="C14" s="5" t="s">
        <v>134</v>
      </c>
      <c r="D14" s="14" t="s">
        <v>137</v>
      </c>
      <c r="E14" s="146">
        <f>'Στοιχεία υφιστάμενου δικτύου'!I14</f>
        <v>57526</v>
      </c>
      <c r="F14" s="140">
        <f>'Ανάπτυξη δικτύου'!U66</f>
        <v>75636</v>
      </c>
      <c r="G14" s="140">
        <f>'Ανάπτυξη δικτύου'!X66</f>
        <v>22000</v>
      </c>
      <c r="H14" s="140">
        <f>'Ανάπτυξη δικτύου'!AA66</f>
        <v>21000</v>
      </c>
      <c r="I14" s="140">
        <f>'Ανάπτυξη δικτύου'!AD66</f>
        <v>38300</v>
      </c>
      <c r="J14" s="140">
        <f>'Ανάπτυξη δικτύου'!AG66</f>
        <v>10000</v>
      </c>
      <c r="K14" s="140">
        <f>SUM(F14:J14)</f>
        <v>166936</v>
      </c>
      <c r="M14" s="384" t="s">
        <v>139</v>
      </c>
      <c r="N14" s="5" t="s">
        <v>134</v>
      </c>
      <c r="O14" s="14" t="s">
        <v>137</v>
      </c>
      <c r="P14" s="146">
        <f>'Ανάπτυξη δικτύου'!C265</f>
        <v>57526</v>
      </c>
      <c r="Q14" s="140">
        <f>'Ανάπτυξη δικτύου'!E265</f>
        <v>75636</v>
      </c>
      <c r="R14" s="140">
        <f>'Ανάπτυξη δικτύου'!G265</f>
        <v>22000</v>
      </c>
      <c r="S14" s="140">
        <f>'Ανάπτυξη δικτύου'!I265</f>
        <v>8000</v>
      </c>
      <c r="T14" s="140">
        <f>'Ανάπτυξη δικτύου'!K265</f>
        <v>1300</v>
      </c>
      <c r="U14" s="140">
        <f>'Ανάπτυξη δικτύου'!M265</f>
        <v>10000</v>
      </c>
      <c r="V14" s="140">
        <f>SUM(Q14:U14)</f>
        <v>116936</v>
      </c>
      <c r="X14" s="384" t="s">
        <v>139</v>
      </c>
      <c r="Y14" s="5" t="s">
        <v>134</v>
      </c>
      <c r="Z14" s="14" t="s">
        <v>137</v>
      </c>
      <c r="AA14" s="146">
        <f>'Ανάπτυξη δικτύου'!C374</f>
        <v>0</v>
      </c>
      <c r="AB14" s="140">
        <f>'Ανάπτυξη δικτύου'!E374</f>
        <v>0</v>
      </c>
      <c r="AC14" s="140">
        <f>'Ανάπτυξη δικτύου'!G374</f>
        <v>0</v>
      </c>
      <c r="AD14" s="140">
        <f>'Ανάπτυξη δικτύου'!I374</f>
        <v>13000</v>
      </c>
      <c r="AE14" s="140">
        <f>'Ανάπτυξη δικτύου'!K374</f>
        <v>37000</v>
      </c>
      <c r="AF14" s="140">
        <f>'Ανάπτυξη δικτύου'!M374</f>
        <v>0</v>
      </c>
      <c r="AG14" s="140">
        <f>SUM(AB14:AF14)</f>
        <v>50000</v>
      </c>
      <c r="AI14" s="384" t="s">
        <v>139</v>
      </c>
      <c r="AJ14" s="5" t="s">
        <v>134</v>
      </c>
      <c r="AK14" s="14" t="s">
        <v>137</v>
      </c>
      <c r="AL14" s="146">
        <f>'Στοιχεία υφιστάμενου δικτύου'!AP14</f>
        <v>0</v>
      </c>
      <c r="AM14" s="140">
        <f>'Ανάπτυξη δικτύου'!BB66</f>
        <v>0</v>
      </c>
      <c r="AN14" s="140">
        <f>'Ανάπτυξη δικτύου'!BE66</f>
        <v>0</v>
      </c>
      <c r="AO14" s="140">
        <f>'Ανάπτυξη δικτύου'!BH66</f>
        <v>0</v>
      </c>
      <c r="AP14" s="140">
        <f>'Ανάπτυξη δικτύου'!BK66</f>
        <v>0</v>
      </c>
      <c r="AQ14" s="140">
        <f>'Ανάπτυξη δικτύου'!BN66</f>
        <v>0</v>
      </c>
      <c r="AR14" s="140">
        <f>SUM(AM14:AQ14)</f>
        <v>0</v>
      </c>
    </row>
    <row r="15" spans="2:44" outlineLevel="1" x14ac:dyDescent="0.35">
      <c r="B15" s="384"/>
      <c r="C15" s="7" t="s">
        <v>133</v>
      </c>
      <c r="D15" s="15" t="s">
        <v>137</v>
      </c>
      <c r="E15" s="147">
        <f>'Στοιχεία υφιστάμενου δικτύου'!I15</f>
        <v>84565</v>
      </c>
      <c r="F15" s="141">
        <f>E15+F14</f>
        <v>160201</v>
      </c>
      <c r="G15" s="141">
        <f>F15+G14</f>
        <v>182201</v>
      </c>
      <c r="H15" s="141">
        <f>G15+H14</f>
        <v>203201</v>
      </c>
      <c r="I15" s="141">
        <f>H15+I14</f>
        <v>241501</v>
      </c>
      <c r="J15" s="141">
        <f>I15+J14</f>
        <v>251501</v>
      </c>
      <c r="K15" s="32"/>
      <c r="M15" s="384"/>
      <c r="N15" s="7" t="s">
        <v>133</v>
      </c>
      <c r="O15" s="15" t="s">
        <v>137</v>
      </c>
      <c r="P15" s="146">
        <f>'Ανάπτυξη δικτύου'!D265</f>
        <v>84565</v>
      </c>
      <c r="Q15" s="141">
        <f>P15+Q14</f>
        <v>160201</v>
      </c>
      <c r="R15" s="141">
        <f>Q15+R14</f>
        <v>182201</v>
      </c>
      <c r="S15" s="141">
        <f>R15+S14</f>
        <v>190201</v>
      </c>
      <c r="T15" s="141">
        <f>S15+T14</f>
        <v>191501</v>
      </c>
      <c r="U15" s="141">
        <f>T15+U14</f>
        <v>201501</v>
      </c>
      <c r="V15" s="32"/>
      <c r="X15" s="384"/>
      <c r="Y15" s="7" t="s">
        <v>133</v>
      </c>
      <c r="Z15" s="15" t="s">
        <v>137</v>
      </c>
      <c r="AA15" s="146">
        <f>'Ανάπτυξη δικτύου'!O374</f>
        <v>50000</v>
      </c>
      <c r="AB15" s="141">
        <f>AA15+AB14</f>
        <v>50000</v>
      </c>
      <c r="AC15" s="141">
        <f>AB15+AC14</f>
        <v>50000</v>
      </c>
      <c r="AD15" s="141">
        <f>AC15+AD14</f>
        <v>63000</v>
      </c>
      <c r="AE15" s="141">
        <f>AD15+AE14</f>
        <v>100000</v>
      </c>
      <c r="AF15" s="141">
        <f>AE15+AF14</f>
        <v>100000</v>
      </c>
      <c r="AG15" s="32"/>
      <c r="AI15" s="384"/>
      <c r="AJ15" s="7" t="s">
        <v>133</v>
      </c>
      <c r="AK15" s="15" t="s">
        <v>137</v>
      </c>
      <c r="AL15" s="147">
        <f>'Στοιχεία υφιστάμενου δικτύου'!AP15</f>
        <v>0</v>
      </c>
      <c r="AM15" s="141">
        <f>AL15+AM14</f>
        <v>0</v>
      </c>
      <c r="AN15" s="141">
        <f>AM15+AN14</f>
        <v>0</v>
      </c>
      <c r="AO15" s="141">
        <f>AN15+AO14</f>
        <v>0</v>
      </c>
      <c r="AP15" s="141">
        <f>AO15+AP14</f>
        <v>0</v>
      </c>
      <c r="AQ15" s="141">
        <f>AP15+AQ14</f>
        <v>0</v>
      </c>
      <c r="AR15" s="32"/>
    </row>
    <row r="16" spans="2:44" outlineLevel="1" x14ac:dyDescent="0.35">
      <c r="B16" s="384" t="s">
        <v>140</v>
      </c>
      <c r="C16" s="5" t="s">
        <v>144</v>
      </c>
      <c r="D16" s="14" t="s">
        <v>106</v>
      </c>
      <c r="E16" s="146">
        <f>'Στοιχεία υφιστάμενου δικτύου'!I16</f>
        <v>0</v>
      </c>
      <c r="F16" s="140">
        <f>'Ανάπτυξη δικτύου'!U95</f>
        <v>2458</v>
      </c>
      <c r="G16" s="140">
        <f>'Ανάπτυξη δικτύου'!X95</f>
        <v>1942</v>
      </c>
      <c r="H16" s="140">
        <f>'Ανάπτυξη δικτύου'!AA95</f>
        <v>2812</v>
      </c>
      <c r="I16" s="140">
        <f>'Ανάπτυξη δικτύου'!AD95</f>
        <v>1006</v>
      </c>
      <c r="J16" s="140">
        <f>'Ανάπτυξη δικτύου'!AG95</f>
        <v>857</v>
      </c>
      <c r="K16" s="140">
        <f>SUM(F16:J16)</f>
        <v>9075</v>
      </c>
      <c r="M16" s="384" t="s">
        <v>140</v>
      </c>
      <c r="N16" s="5" t="s">
        <v>144</v>
      </c>
      <c r="O16" s="14" t="s">
        <v>106</v>
      </c>
      <c r="P16" s="146">
        <f>'Ανάπτυξη δικτύου'!C277</f>
        <v>0</v>
      </c>
      <c r="Q16" s="140">
        <f>'Ανάπτυξη δικτύου'!E277</f>
        <v>2458</v>
      </c>
      <c r="R16" s="140">
        <f>'Ανάπτυξη δικτύου'!G277</f>
        <v>1941</v>
      </c>
      <c r="S16" s="140">
        <f>'Ανάπτυξη δικτύου'!I277</f>
        <v>2644</v>
      </c>
      <c r="T16" s="140">
        <f>'Ανάπτυξη δικτύου'!K277</f>
        <v>732</v>
      </c>
      <c r="U16" s="140">
        <f>'Ανάπτυξη δικτύου'!M277</f>
        <v>675</v>
      </c>
      <c r="V16" s="140">
        <f>SUM(Q16:U16)</f>
        <v>8450</v>
      </c>
      <c r="X16" s="384" t="s">
        <v>140</v>
      </c>
      <c r="Y16" s="5" t="s">
        <v>144</v>
      </c>
      <c r="Z16" s="14" t="s">
        <v>106</v>
      </c>
      <c r="AA16" s="146">
        <f>'Ανάπτυξη δικτύου'!C392</f>
        <v>0</v>
      </c>
      <c r="AB16" s="140">
        <f>'Ανάπτυξη δικτύου'!E392</f>
        <v>0</v>
      </c>
      <c r="AC16" s="140">
        <f>'Ανάπτυξη δικτύου'!G392</f>
        <v>1</v>
      </c>
      <c r="AD16" s="140">
        <f>'Ανάπτυξη δικτύου'!I392</f>
        <v>168</v>
      </c>
      <c r="AE16" s="140">
        <f>'Ανάπτυξη δικτύου'!K392</f>
        <v>274</v>
      </c>
      <c r="AF16" s="140">
        <f>'Ανάπτυξη δικτύου'!M392</f>
        <v>182</v>
      </c>
      <c r="AG16" s="140">
        <f>SUM(AB16:AF16)</f>
        <v>625</v>
      </c>
      <c r="AI16" s="384" t="s">
        <v>140</v>
      </c>
      <c r="AJ16" s="5" t="s">
        <v>144</v>
      </c>
      <c r="AK16" s="14" t="s">
        <v>106</v>
      </c>
      <c r="AL16" s="146">
        <f>'Στοιχεία υφιστάμενου δικτύου'!AP16</f>
        <v>0</v>
      </c>
      <c r="AM16" s="140">
        <f>'Ανάπτυξη δικτύου'!BB95</f>
        <v>0</v>
      </c>
      <c r="AN16" s="140">
        <f>'Ανάπτυξη δικτύου'!BE95</f>
        <v>0</v>
      </c>
      <c r="AO16" s="140">
        <f>'Ανάπτυξη δικτύου'!BH95</f>
        <v>0</v>
      </c>
      <c r="AP16" s="140">
        <f>'Ανάπτυξη δικτύου'!BK95</f>
        <v>0</v>
      </c>
      <c r="AQ16" s="140">
        <f>'Ανάπτυξη δικτύου'!BN95</f>
        <v>0</v>
      </c>
      <c r="AR16" s="140">
        <f>SUM(AM16:AQ16)</f>
        <v>0</v>
      </c>
    </row>
    <row r="17" spans="2:44" outlineLevel="1" x14ac:dyDescent="0.35">
      <c r="B17" s="384"/>
      <c r="C17" s="7" t="s">
        <v>145</v>
      </c>
      <c r="D17" s="15" t="s">
        <v>106</v>
      </c>
      <c r="E17" s="147">
        <f>'Στοιχεία υφιστάμενου δικτύου'!I17</f>
        <v>0</v>
      </c>
      <c r="F17" s="141">
        <f>E17+F16</f>
        <v>2458</v>
      </c>
      <c r="G17" s="141">
        <f>F17+G16</f>
        <v>4400</v>
      </c>
      <c r="H17" s="141">
        <f>G17+H16</f>
        <v>7212</v>
      </c>
      <c r="I17" s="141">
        <f>H17+I16</f>
        <v>8218</v>
      </c>
      <c r="J17" s="141">
        <f>I17+J16</f>
        <v>9075</v>
      </c>
      <c r="K17" s="32"/>
      <c r="M17" s="384"/>
      <c r="N17" s="7" t="s">
        <v>145</v>
      </c>
      <c r="O17" s="15" t="s">
        <v>106</v>
      </c>
      <c r="P17" s="146">
        <f>'Ανάπτυξη δικτύου'!D277</f>
        <v>0</v>
      </c>
      <c r="Q17" s="141">
        <f>P17+Q16</f>
        <v>2458</v>
      </c>
      <c r="R17" s="141">
        <f>Q17+R16</f>
        <v>4399</v>
      </c>
      <c r="S17" s="141">
        <f>R17+S16</f>
        <v>7043</v>
      </c>
      <c r="T17" s="141">
        <f>S17+T16</f>
        <v>7775</v>
      </c>
      <c r="U17" s="141">
        <f>T17+U16</f>
        <v>8450</v>
      </c>
      <c r="V17" s="32"/>
      <c r="X17" s="384"/>
      <c r="Y17" s="7" t="s">
        <v>145</v>
      </c>
      <c r="Z17" s="15" t="s">
        <v>106</v>
      </c>
      <c r="AA17" s="146">
        <f>'Ανάπτυξη δικτύου'!D392</f>
        <v>0</v>
      </c>
      <c r="AB17" s="141">
        <f>AA17+AB16</f>
        <v>0</v>
      </c>
      <c r="AC17" s="141">
        <f>AB17+AC16</f>
        <v>1</v>
      </c>
      <c r="AD17" s="141">
        <f>AC17+AD16</f>
        <v>169</v>
      </c>
      <c r="AE17" s="141">
        <f>AD17+AE16</f>
        <v>443</v>
      </c>
      <c r="AF17" s="141">
        <f>AE17+AF16</f>
        <v>625</v>
      </c>
      <c r="AG17" s="32"/>
      <c r="AI17" s="384"/>
      <c r="AJ17" s="7" t="s">
        <v>145</v>
      </c>
      <c r="AK17" s="15" t="s">
        <v>106</v>
      </c>
      <c r="AL17" s="147">
        <f>'Στοιχεία υφιστάμενου δικτύου'!AP17</f>
        <v>0</v>
      </c>
      <c r="AM17" s="141">
        <f>AL17+AM16</f>
        <v>0</v>
      </c>
      <c r="AN17" s="141">
        <f>AM17+AN16</f>
        <v>0</v>
      </c>
      <c r="AO17" s="141">
        <f>AN17+AO16</f>
        <v>0</v>
      </c>
      <c r="AP17" s="141">
        <f>AO17+AP16</f>
        <v>0</v>
      </c>
      <c r="AQ17" s="141">
        <f>AP17+AQ16</f>
        <v>0</v>
      </c>
      <c r="AR17" s="32"/>
    </row>
    <row r="18" spans="2:44" outlineLevel="1" x14ac:dyDescent="0.35">
      <c r="B18" s="384" t="s">
        <v>143</v>
      </c>
      <c r="C18" s="5" t="s">
        <v>144</v>
      </c>
      <c r="D18" s="14" t="s">
        <v>106</v>
      </c>
      <c r="E18" s="146">
        <f>'Στοιχεία υφιστάμενου δικτύου'!I18</f>
        <v>0</v>
      </c>
      <c r="F18" s="140">
        <f>'Ανάπτυξη δικτύου'!U124</f>
        <v>5068</v>
      </c>
      <c r="G18" s="140">
        <f>'Ανάπτυξη δικτύου'!X124</f>
        <v>3451</v>
      </c>
      <c r="H18" s="140">
        <f>'Ανάπτυξη δικτύου'!AA124</f>
        <v>4185</v>
      </c>
      <c r="I18" s="140">
        <f>'Ανάπτυξη δικτύου'!AD124</f>
        <v>1460</v>
      </c>
      <c r="J18" s="140">
        <f>'Ανάπτυξη δικτύου'!AG124</f>
        <v>938</v>
      </c>
      <c r="K18" s="140">
        <f>SUM(F18:J18)</f>
        <v>15102</v>
      </c>
      <c r="M18" s="384" t="s">
        <v>143</v>
      </c>
      <c r="N18" s="5" t="s">
        <v>144</v>
      </c>
      <c r="O18" s="14" t="s">
        <v>106</v>
      </c>
      <c r="P18" s="146">
        <f>'Ανάπτυξη δικτύου'!C289</f>
        <v>0</v>
      </c>
      <c r="Q18" s="140">
        <f>'Ανάπτυξη δικτύου'!E289</f>
        <v>5068</v>
      </c>
      <c r="R18" s="140">
        <f>'Ανάπτυξη δικτύου'!G289</f>
        <v>3450</v>
      </c>
      <c r="S18" s="140">
        <f>'Ανάπτυξη δικτύου'!I289</f>
        <v>3936</v>
      </c>
      <c r="T18" s="140">
        <f>'Ανάπτυξη δικτύου'!K289</f>
        <v>1062</v>
      </c>
      <c r="U18" s="140">
        <f>'Ανάπτυξη δικτύου'!M289</f>
        <v>739</v>
      </c>
      <c r="V18" s="140">
        <f>SUM(Q18:U18)</f>
        <v>14255</v>
      </c>
      <c r="X18" s="384" t="s">
        <v>143</v>
      </c>
      <c r="Y18" s="5" t="s">
        <v>144</v>
      </c>
      <c r="Z18" s="14" t="s">
        <v>106</v>
      </c>
      <c r="AA18" s="146">
        <f>'Ανάπτυξη δικτύου'!C410</f>
        <v>0</v>
      </c>
      <c r="AB18" s="140">
        <f>'Ανάπτυξη δικτύου'!E410</f>
        <v>0</v>
      </c>
      <c r="AC18" s="140">
        <f>'Ανάπτυξη δικτύου'!G410</f>
        <v>1</v>
      </c>
      <c r="AD18" s="140">
        <f>'Ανάπτυξη δικτύου'!I410</f>
        <v>249</v>
      </c>
      <c r="AE18" s="140">
        <f>'Ανάπτυξη δικτύου'!K410</f>
        <v>398</v>
      </c>
      <c r="AF18" s="140">
        <f>'Ανάπτυξη δικτύου'!M410</f>
        <v>199</v>
      </c>
      <c r="AG18" s="140">
        <f>SUM(AB18:AF18)</f>
        <v>847</v>
      </c>
      <c r="AI18" s="384" t="s">
        <v>143</v>
      </c>
      <c r="AJ18" s="5" t="s">
        <v>144</v>
      </c>
      <c r="AK18" s="14" t="s">
        <v>106</v>
      </c>
      <c r="AL18" s="146">
        <f>'Στοιχεία υφιστάμενου δικτύου'!AP18</f>
        <v>0</v>
      </c>
      <c r="AM18" s="140">
        <f>'Ανάπτυξη δικτύου'!BB124</f>
        <v>0</v>
      </c>
      <c r="AN18" s="140">
        <f>'Ανάπτυξη δικτύου'!BE124</f>
        <v>0</v>
      </c>
      <c r="AO18" s="140">
        <f>'Ανάπτυξη δικτύου'!BH124</f>
        <v>0</v>
      </c>
      <c r="AP18" s="140">
        <f>'Ανάπτυξη δικτύου'!BK124</f>
        <v>0</v>
      </c>
      <c r="AQ18" s="140">
        <f>'Ανάπτυξη δικτύου'!BN124</f>
        <v>0</v>
      </c>
      <c r="AR18" s="140">
        <f>SUM(AM18:AQ18)</f>
        <v>0</v>
      </c>
    </row>
    <row r="19" spans="2:44" ht="15" customHeight="1" outlineLevel="1" x14ac:dyDescent="0.35">
      <c r="B19" s="384"/>
      <c r="C19" s="7" t="s">
        <v>145</v>
      </c>
      <c r="D19" s="15" t="s">
        <v>106</v>
      </c>
      <c r="E19" s="147">
        <f>'Στοιχεία υφιστάμενου δικτύου'!I19</f>
        <v>0</v>
      </c>
      <c r="F19" s="141">
        <f>E19+F18</f>
        <v>5068</v>
      </c>
      <c r="G19" s="141">
        <f>F19+G18</f>
        <v>8519</v>
      </c>
      <c r="H19" s="141">
        <f>G19+H18</f>
        <v>12704</v>
      </c>
      <c r="I19" s="141">
        <f>H19+I18</f>
        <v>14164</v>
      </c>
      <c r="J19" s="141">
        <f>I19+J18</f>
        <v>15102</v>
      </c>
      <c r="K19" s="32"/>
      <c r="M19" s="384"/>
      <c r="N19" s="7" t="s">
        <v>145</v>
      </c>
      <c r="O19" s="15" t="s">
        <v>106</v>
      </c>
      <c r="P19" s="146">
        <f>'Ανάπτυξη δικτύου'!D289</f>
        <v>0</v>
      </c>
      <c r="Q19" s="141">
        <f>P19+Q18</f>
        <v>5068</v>
      </c>
      <c r="R19" s="141">
        <f>Q19+R18</f>
        <v>8518</v>
      </c>
      <c r="S19" s="141">
        <f>R19+S18</f>
        <v>12454</v>
      </c>
      <c r="T19" s="141">
        <f>S19+T18</f>
        <v>13516</v>
      </c>
      <c r="U19" s="141">
        <f>T19+U18</f>
        <v>14255</v>
      </c>
      <c r="V19" s="32"/>
      <c r="X19" s="384"/>
      <c r="Y19" s="7" t="s">
        <v>145</v>
      </c>
      <c r="Z19" s="15" t="s">
        <v>106</v>
      </c>
      <c r="AA19" s="146">
        <f>'Ανάπτυξη δικτύου'!D410</f>
        <v>0</v>
      </c>
      <c r="AB19" s="141">
        <f>AA19+AB18</f>
        <v>0</v>
      </c>
      <c r="AC19" s="141">
        <f>AB19+AC18</f>
        <v>1</v>
      </c>
      <c r="AD19" s="141">
        <f>AC19+AD18</f>
        <v>250</v>
      </c>
      <c r="AE19" s="141">
        <f>AD19+AE18</f>
        <v>648</v>
      </c>
      <c r="AF19" s="141">
        <f>AE19+AF18</f>
        <v>847</v>
      </c>
      <c r="AG19" s="32"/>
      <c r="AI19" s="384"/>
      <c r="AJ19" s="7" t="s">
        <v>145</v>
      </c>
      <c r="AK19" s="15" t="s">
        <v>106</v>
      </c>
      <c r="AL19" s="147">
        <f>'Στοιχεία υφιστάμενου δικτύου'!AP19</f>
        <v>0</v>
      </c>
      <c r="AM19" s="141">
        <f>AL19+AM18</f>
        <v>0</v>
      </c>
      <c r="AN19" s="141">
        <f>AM19+AN18</f>
        <v>0</v>
      </c>
      <c r="AO19" s="141">
        <f>AN19+AO18</f>
        <v>0</v>
      </c>
      <c r="AP19" s="141">
        <f>AO19+AP18</f>
        <v>0</v>
      </c>
      <c r="AQ19" s="141">
        <f>AP19+AQ18</f>
        <v>0</v>
      </c>
      <c r="AR19" s="32"/>
    </row>
    <row r="20" spans="2:44" outlineLevel="1" x14ac:dyDescent="0.35">
      <c r="B20" s="385" t="s">
        <v>146</v>
      </c>
      <c r="C20" s="5" t="s">
        <v>144</v>
      </c>
      <c r="D20" s="14" t="s">
        <v>106</v>
      </c>
      <c r="E20" s="146">
        <f>'Στοιχεία υφιστάμενου δικτύου'!I20</f>
        <v>0</v>
      </c>
      <c r="F20" s="140">
        <f>'Ανάπτυξη δικτύου'!U153</f>
        <v>2</v>
      </c>
      <c r="G20" s="140">
        <f>'Ανάπτυξη δικτύου'!X153</f>
        <v>3</v>
      </c>
      <c r="H20" s="140">
        <f>'Ανάπτυξη δικτύου'!AA153</f>
        <v>0</v>
      </c>
      <c r="I20" s="140">
        <f>'Ανάπτυξη δικτύου'!AD153</f>
        <v>1</v>
      </c>
      <c r="J20" s="140">
        <f>'Ανάπτυξη δικτύου'!AG153</f>
        <v>0</v>
      </c>
      <c r="K20" s="140">
        <f>SUM(F20:J20)</f>
        <v>6</v>
      </c>
      <c r="M20" s="385" t="s">
        <v>146</v>
      </c>
      <c r="N20" s="5" t="s">
        <v>144</v>
      </c>
      <c r="O20" s="14" t="s">
        <v>106</v>
      </c>
      <c r="P20" s="146">
        <f>'Ανάπτυξη δικτύου'!C301</f>
        <v>0</v>
      </c>
      <c r="Q20" s="140">
        <f>'Ανάπτυξη δικτύου'!E301</f>
        <v>2</v>
      </c>
      <c r="R20" s="140">
        <f>'Ανάπτυξη δικτύου'!G301</f>
        <v>3</v>
      </c>
      <c r="S20" s="140">
        <f>'Ανάπτυξη δικτύου'!I301</f>
        <v>0</v>
      </c>
      <c r="T20" s="140">
        <f>'Ανάπτυξη δικτύου'!K301</f>
        <v>0</v>
      </c>
      <c r="U20" s="140">
        <f>'Ανάπτυξη δικτύου'!M301</f>
        <v>0</v>
      </c>
      <c r="V20" s="140">
        <f>SUM(Q20:U20)</f>
        <v>5</v>
      </c>
      <c r="X20" s="385" t="s">
        <v>146</v>
      </c>
      <c r="Y20" s="5" t="s">
        <v>144</v>
      </c>
      <c r="Z20" s="14" t="s">
        <v>106</v>
      </c>
      <c r="AA20" s="146">
        <f>'Ανάπτυξη δικτύου'!C428</f>
        <v>0</v>
      </c>
      <c r="AB20" s="140">
        <f>'Ανάπτυξη δικτύου'!E428</f>
        <v>0</v>
      </c>
      <c r="AC20" s="140">
        <f>'Ανάπτυξη δικτύου'!G428</f>
        <v>0</v>
      </c>
      <c r="AD20" s="140">
        <f>'Ανάπτυξη δικτύου'!I428</f>
        <v>0</v>
      </c>
      <c r="AE20" s="140">
        <f>'Ανάπτυξη δικτύου'!K428</f>
        <v>1</v>
      </c>
      <c r="AF20" s="140">
        <f>'Ανάπτυξη δικτύου'!M428</f>
        <v>0</v>
      </c>
      <c r="AG20" s="140">
        <f>SUM(AB20:AF20)</f>
        <v>1</v>
      </c>
      <c r="AI20" s="385" t="s">
        <v>146</v>
      </c>
      <c r="AJ20" s="5" t="s">
        <v>144</v>
      </c>
      <c r="AK20" s="14" t="s">
        <v>106</v>
      </c>
      <c r="AL20" s="146">
        <f>'Στοιχεία υφιστάμενου δικτύου'!AP20</f>
        <v>0</v>
      </c>
      <c r="AM20" s="140">
        <f>'Ανάπτυξη δικτύου'!BB153</f>
        <v>0</v>
      </c>
      <c r="AN20" s="140">
        <f>'Ανάπτυξη δικτύου'!BE153</f>
        <v>0</v>
      </c>
      <c r="AO20" s="140">
        <f>'Ανάπτυξη δικτύου'!BH153</f>
        <v>0</v>
      </c>
      <c r="AP20" s="140">
        <f>'Ανάπτυξη δικτύου'!BK153</f>
        <v>0</v>
      </c>
      <c r="AQ20" s="140">
        <f>'Ανάπτυξη δικτύου'!BN153</f>
        <v>0</v>
      </c>
      <c r="AR20" s="140">
        <f>SUM(AM20:AQ20)</f>
        <v>0</v>
      </c>
    </row>
    <row r="21" spans="2:44" outlineLevel="1" x14ac:dyDescent="0.35">
      <c r="B21" s="385"/>
      <c r="C21" s="7" t="s">
        <v>145</v>
      </c>
      <c r="D21" s="15" t="s">
        <v>106</v>
      </c>
      <c r="E21" s="147">
        <f>'Στοιχεία υφιστάμενου δικτύου'!I21</f>
        <v>0</v>
      </c>
      <c r="F21" s="141">
        <f>E21+F20</f>
        <v>2</v>
      </c>
      <c r="G21" s="141">
        <f>F21+G20</f>
        <v>5</v>
      </c>
      <c r="H21" s="141">
        <f>G21+H20</f>
        <v>5</v>
      </c>
      <c r="I21" s="141">
        <f>H21+I20</f>
        <v>6</v>
      </c>
      <c r="J21" s="141">
        <f>I21+J20</f>
        <v>6</v>
      </c>
      <c r="K21" s="32"/>
      <c r="M21" s="385"/>
      <c r="N21" s="7" t="s">
        <v>145</v>
      </c>
      <c r="O21" s="15" t="s">
        <v>106</v>
      </c>
      <c r="P21" s="146">
        <f>'Ανάπτυξη δικτύου'!D301</f>
        <v>0</v>
      </c>
      <c r="Q21" s="141">
        <f>P21+Q20</f>
        <v>2</v>
      </c>
      <c r="R21" s="141">
        <f>Q21+R20</f>
        <v>5</v>
      </c>
      <c r="S21" s="141">
        <f>R21+S20</f>
        <v>5</v>
      </c>
      <c r="T21" s="141">
        <f>S21+T20</f>
        <v>5</v>
      </c>
      <c r="U21" s="141">
        <f>T21+U20</f>
        <v>5</v>
      </c>
      <c r="V21" s="32"/>
      <c r="X21" s="385"/>
      <c r="Y21" s="7" t="s">
        <v>145</v>
      </c>
      <c r="Z21" s="15" t="s">
        <v>106</v>
      </c>
      <c r="AA21" s="146">
        <f>'Ανάπτυξη δικτύου'!D428</f>
        <v>0</v>
      </c>
      <c r="AB21" s="141">
        <f>AA21+AB20</f>
        <v>0</v>
      </c>
      <c r="AC21" s="141">
        <f>AB21+AC20</f>
        <v>0</v>
      </c>
      <c r="AD21" s="141">
        <f>AC21+AD20</f>
        <v>0</v>
      </c>
      <c r="AE21" s="141">
        <f>AD21+AE20</f>
        <v>1</v>
      </c>
      <c r="AF21" s="141">
        <f>AE21+AF20</f>
        <v>1</v>
      </c>
      <c r="AG21" s="32"/>
      <c r="AI21" s="385"/>
      <c r="AJ21" s="7" t="s">
        <v>145</v>
      </c>
      <c r="AK21" s="15" t="s">
        <v>106</v>
      </c>
      <c r="AL21" s="147">
        <f>'Στοιχεία υφιστάμενου δικτύου'!AP21</f>
        <v>0</v>
      </c>
      <c r="AM21" s="141">
        <f>AL21+AM20</f>
        <v>0</v>
      </c>
      <c r="AN21" s="141">
        <f>AM21+AN20</f>
        <v>0</v>
      </c>
      <c r="AO21" s="141">
        <f>AN21+AO20</f>
        <v>0</v>
      </c>
      <c r="AP21" s="141">
        <f>AO21+AP20</f>
        <v>0</v>
      </c>
      <c r="AQ21" s="141">
        <f>AP21+AQ20</f>
        <v>0</v>
      </c>
      <c r="AR21" s="32"/>
    </row>
    <row r="22" spans="2:44" outlineLevel="1" x14ac:dyDescent="0.35">
      <c r="B22" s="384" t="s">
        <v>147</v>
      </c>
      <c r="C22" s="5" t="s">
        <v>144</v>
      </c>
      <c r="D22" s="14" t="s">
        <v>106</v>
      </c>
      <c r="E22" s="146">
        <f>'Στοιχεία υφιστάμενου δικτύου'!I22</f>
        <v>1</v>
      </c>
      <c r="F22" s="140">
        <f>'Ανάπτυξη δικτύου'!U182</f>
        <v>0</v>
      </c>
      <c r="G22" s="140">
        <f>'Ανάπτυξη δικτύου'!X182</f>
        <v>0</v>
      </c>
      <c r="H22" s="140">
        <f>'Ανάπτυξη δικτύου'!AA182</f>
        <v>0</v>
      </c>
      <c r="I22" s="140">
        <f>'Ανάπτυξη δικτύου'!AD182</f>
        <v>0</v>
      </c>
      <c r="J22" s="140">
        <f>'Ανάπτυξη δικτύου'!AG182</f>
        <v>0</v>
      </c>
      <c r="K22" s="140">
        <f>SUM(F22:J22)</f>
        <v>0</v>
      </c>
      <c r="M22" s="384" t="s">
        <v>147</v>
      </c>
      <c r="N22" s="5" t="s">
        <v>144</v>
      </c>
      <c r="O22" s="14" t="s">
        <v>106</v>
      </c>
      <c r="P22" s="146">
        <f>'Ανάπτυξη δικτύου'!C313</f>
        <v>1</v>
      </c>
      <c r="Q22" s="140">
        <f>'Ανάπτυξη δικτύου'!E313</f>
        <v>0</v>
      </c>
      <c r="R22" s="140">
        <f>'Ανάπτυξη δικτύου'!G313</f>
        <v>0</v>
      </c>
      <c r="S22" s="140">
        <f>'Ανάπτυξη δικτύου'!I313</f>
        <v>0</v>
      </c>
      <c r="T22" s="140">
        <f>'Ανάπτυξη δικτύου'!K313</f>
        <v>0</v>
      </c>
      <c r="U22" s="140">
        <f>'Ανάπτυξη δικτύου'!M313</f>
        <v>0</v>
      </c>
      <c r="V22" s="140">
        <f>SUM(Q22:U22)</f>
        <v>0</v>
      </c>
      <c r="X22" s="384" t="s">
        <v>147</v>
      </c>
      <c r="Y22" s="5" t="s">
        <v>144</v>
      </c>
      <c r="Z22" s="14" t="s">
        <v>106</v>
      </c>
      <c r="AA22" s="146">
        <f>'Στοιχεία υφιστάμενου δικτύου'!AE22</f>
        <v>0</v>
      </c>
      <c r="AB22" s="140">
        <f>'Ανάπτυξη δικτύου'!AQ182</f>
        <v>0</v>
      </c>
      <c r="AC22" s="140">
        <f>'Ανάπτυξη δικτύου'!AT182</f>
        <v>0</v>
      </c>
      <c r="AD22" s="140">
        <f>'Ανάπτυξη δικτύου'!AW182</f>
        <v>0</v>
      </c>
      <c r="AE22" s="140">
        <f>'Ανάπτυξη δικτύου'!AZ182</f>
        <v>0</v>
      </c>
      <c r="AF22" s="140">
        <f>'Ανάπτυξη δικτύου'!BC182</f>
        <v>0</v>
      </c>
      <c r="AG22" s="140">
        <f>SUM(AB22:AF22)</f>
        <v>0</v>
      </c>
      <c r="AI22" s="384" t="s">
        <v>147</v>
      </c>
      <c r="AJ22" s="5" t="s">
        <v>144</v>
      </c>
      <c r="AK22" s="14" t="s">
        <v>106</v>
      </c>
      <c r="AL22" s="146">
        <f>'Στοιχεία υφιστάμενου δικτύου'!AP22</f>
        <v>0</v>
      </c>
      <c r="AM22" s="140">
        <f>'Ανάπτυξη δικτύου'!BB182</f>
        <v>0</v>
      </c>
      <c r="AN22" s="140">
        <f>'Ανάπτυξη δικτύου'!BE182</f>
        <v>0</v>
      </c>
      <c r="AO22" s="140">
        <f>'Ανάπτυξη δικτύου'!BH182</f>
        <v>0</v>
      </c>
      <c r="AP22" s="140">
        <f>'Ανάπτυξη δικτύου'!BK182</f>
        <v>0</v>
      </c>
      <c r="AQ22" s="140">
        <f>'Ανάπτυξη δικτύου'!BN182</f>
        <v>0</v>
      </c>
      <c r="AR22" s="140">
        <f>SUM(AM22:AQ22)</f>
        <v>0</v>
      </c>
    </row>
    <row r="23" spans="2:44" outlineLevel="1" x14ac:dyDescent="0.35">
      <c r="B23" s="384"/>
      <c r="C23" s="7" t="s">
        <v>145</v>
      </c>
      <c r="D23" s="15" t="s">
        <v>106</v>
      </c>
      <c r="E23" s="147">
        <f>'Στοιχεία υφιστάμενου δικτύου'!I23</f>
        <v>1</v>
      </c>
      <c r="F23" s="141">
        <f>E23+F22</f>
        <v>1</v>
      </c>
      <c r="G23" s="141">
        <f>F23+G22</f>
        <v>1</v>
      </c>
      <c r="H23" s="141">
        <f>G23+H22</f>
        <v>1</v>
      </c>
      <c r="I23" s="141">
        <f>H23+I22</f>
        <v>1</v>
      </c>
      <c r="J23" s="141">
        <f>I23+J22</f>
        <v>1</v>
      </c>
      <c r="K23" s="32"/>
      <c r="M23" s="384"/>
      <c r="N23" s="7" t="s">
        <v>145</v>
      </c>
      <c r="O23" s="15" t="s">
        <v>106</v>
      </c>
      <c r="P23" s="146">
        <f>'Ανάπτυξη δικτύου'!D313</f>
        <v>1</v>
      </c>
      <c r="Q23" s="141">
        <f>P23+Q22</f>
        <v>1</v>
      </c>
      <c r="R23" s="141">
        <f>Q23+R22</f>
        <v>1</v>
      </c>
      <c r="S23" s="141">
        <f>R23+S22</f>
        <v>1</v>
      </c>
      <c r="T23" s="141">
        <f>S23+T22</f>
        <v>1</v>
      </c>
      <c r="U23" s="141">
        <f>T23+U22</f>
        <v>1</v>
      </c>
      <c r="V23" s="32"/>
      <c r="X23" s="384"/>
      <c r="Y23" s="7" t="s">
        <v>145</v>
      </c>
      <c r="Z23" s="15" t="s">
        <v>106</v>
      </c>
      <c r="AA23" s="147">
        <f>'Στοιχεία υφιστάμενου δικτύου'!AE23</f>
        <v>0</v>
      </c>
      <c r="AB23" s="141">
        <f>AA23+AB22</f>
        <v>0</v>
      </c>
      <c r="AC23" s="141">
        <f>AB23+AC22</f>
        <v>0</v>
      </c>
      <c r="AD23" s="141">
        <f>AC23+AD22</f>
        <v>0</v>
      </c>
      <c r="AE23" s="141">
        <f>AD23+AE22</f>
        <v>0</v>
      </c>
      <c r="AF23" s="141">
        <f>AE23+AF22</f>
        <v>0</v>
      </c>
      <c r="AG23" s="32"/>
      <c r="AI23" s="384"/>
      <c r="AJ23" s="7" t="s">
        <v>145</v>
      </c>
      <c r="AK23" s="15" t="s">
        <v>106</v>
      </c>
      <c r="AL23" s="147">
        <f>'Στοιχεία υφιστάμενου δικτύου'!AP23</f>
        <v>0</v>
      </c>
      <c r="AM23" s="141">
        <f>AL23+AM22</f>
        <v>0</v>
      </c>
      <c r="AN23" s="141">
        <f>AM23+AN22</f>
        <v>0</v>
      </c>
      <c r="AO23" s="141">
        <f>AN23+AO22</f>
        <v>0</v>
      </c>
      <c r="AP23" s="141">
        <f>AO23+AP22</f>
        <v>0</v>
      </c>
      <c r="AQ23" s="141">
        <f>AP23+AQ22</f>
        <v>0</v>
      </c>
      <c r="AR23" s="32"/>
    </row>
    <row r="24" spans="2:44" outlineLevel="1" x14ac:dyDescent="0.35">
      <c r="B24" s="384" t="s">
        <v>148</v>
      </c>
      <c r="C24" s="5" t="s">
        <v>144</v>
      </c>
      <c r="D24" s="14" t="s">
        <v>106</v>
      </c>
      <c r="E24" s="146">
        <f>'Στοιχεία υφιστάμενου δικτύου'!I24</f>
        <v>1</v>
      </c>
      <c r="F24" s="140">
        <f>'Ανάπτυξη δικτύου'!U211</f>
        <v>0</v>
      </c>
      <c r="G24" s="140">
        <f>'Ανάπτυξη δικτύου'!X211</f>
        <v>0</v>
      </c>
      <c r="H24" s="140">
        <f>'Ανάπτυξη δικτύου'!AA211</f>
        <v>0</v>
      </c>
      <c r="I24" s="140">
        <f>'Ανάπτυξη δικτύου'!AD211</f>
        <v>0</v>
      </c>
      <c r="J24" s="140">
        <f>'Ανάπτυξη δικτύου'!AG211</f>
        <v>0</v>
      </c>
      <c r="K24" s="140">
        <f>SUM(F24:J24)</f>
        <v>0</v>
      </c>
      <c r="M24" s="384" t="s">
        <v>148</v>
      </c>
      <c r="N24" s="5" t="s">
        <v>144</v>
      </c>
      <c r="O24" s="14" t="s">
        <v>106</v>
      </c>
      <c r="P24" s="146">
        <f>'Ανάπτυξη δικτύου'!C325</f>
        <v>1</v>
      </c>
      <c r="Q24" s="140">
        <f>'Ανάπτυξη δικτύου'!E325</f>
        <v>0</v>
      </c>
      <c r="R24" s="140">
        <f>'Ανάπτυξη δικτύου'!G325</f>
        <v>0</v>
      </c>
      <c r="S24" s="140">
        <f>'Ανάπτυξη δικτύου'!I325</f>
        <v>0</v>
      </c>
      <c r="T24" s="140">
        <f>'Ανάπτυξη δικτύου'!K325</f>
        <v>0</v>
      </c>
      <c r="U24" s="140">
        <f>'Ανάπτυξη δικτύου'!M325</f>
        <v>0</v>
      </c>
      <c r="V24" s="140">
        <f>SUM(Q24:U24)</f>
        <v>0</v>
      </c>
      <c r="X24" s="384" t="s">
        <v>148</v>
      </c>
      <c r="Y24" s="5" t="s">
        <v>144</v>
      </c>
      <c r="Z24" s="14" t="s">
        <v>106</v>
      </c>
      <c r="AA24" s="146">
        <f>'Στοιχεία υφιστάμενου δικτύου'!AE24</f>
        <v>0</v>
      </c>
      <c r="AB24" s="140">
        <f>'Ανάπτυξη δικτύου'!AQ211</f>
        <v>0</v>
      </c>
      <c r="AC24" s="140">
        <f>'Ανάπτυξη δικτύου'!AT211</f>
        <v>0</v>
      </c>
      <c r="AD24" s="140">
        <f>'Ανάπτυξη δικτύου'!AW211</f>
        <v>0</v>
      </c>
      <c r="AE24" s="140">
        <f>'Ανάπτυξη δικτύου'!AZ211</f>
        <v>0</v>
      </c>
      <c r="AF24" s="140">
        <f>'Ανάπτυξη δικτύου'!BC211</f>
        <v>0</v>
      </c>
      <c r="AG24" s="140">
        <f>SUM(AB24:AF24)</f>
        <v>0</v>
      </c>
      <c r="AI24" s="384" t="s">
        <v>148</v>
      </c>
      <c r="AJ24" s="5" t="s">
        <v>144</v>
      </c>
      <c r="AK24" s="14" t="s">
        <v>106</v>
      </c>
      <c r="AL24" s="146">
        <f>'Στοιχεία υφιστάμενου δικτύου'!AP24</f>
        <v>0</v>
      </c>
      <c r="AM24" s="140">
        <f>'Ανάπτυξη δικτύου'!BB211</f>
        <v>0</v>
      </c>
      <c r="AN24" s="140">
        <f>'Ανάπτυξη δικτύου'!BE211</f>
        <v>0</v>
      </c>
      <c r="AO24" s="140">
        <f>'Ανάπτυξη δικτύου'!BH211</f>
        <v>0</v>
      </c>
      <c r="AP24" s="140">
        <f>'Ανάπτυξη δικτύου'!BK211</f>
        <v>0</v>
      </c>
      <c r="AQ24" s="140">
        <f>'Ανάπτυξη δικτύου'!BN211</f>
        <v>0</v>
      </c>
      <c r="AR24" s="140">
        <f>SUM(AM24:AQ24)</f>
        <v>0</v>
      </c>
    </row>
    <row r="25" spans="2:44" outlineLevel="1" x14ac:dyDescent="0.35">
      <c r="B25" s="384"/>
      <c r="C25" s="7" t="s">
        <v>145</v>
      </c>
      <c r="D25" s="15" t="s">
        <v>106</v>
      </c>
      <c r="E25" s="147">
        <f>'Στοιχεία υφιστάμενου δικτύου'!I25</f>
        <v>1</v>
      </c>
      <c r="F25" s="141">
        <f>E25+F24</f>
        <v>1</v>
      </c>
      <c r="G25" s="141">
        <f>F25+G24</f>
        <v>1</v>
      </c>
      <c r="H25" s="141">
        <f>G25+H24</f>
        <v>1</v>
      </c>
      <c r="I25" s="141">
        <f>H25+I24</f>
        <v>1</v>
      </c>
      <c r="J25" s="141">
        <f>I25+J24</f>
        <v>1</v>
      </c>
      <c r="K25" s="32"/>
      <c r="M25" s="384"/>
      <c r="N25" s="7" t="s">
        <v>145</v>
      </c>
      <c r="O25" s="15" t="s">
        <v>106</v>
      </c>
      <c r="P25" s="146">
        <f>'Ανάπτυξη δικτύου'!D325</f>
        <v>1</v>
      </c>
      <c r="Q25" s="141">
        <f>P25+Q24</f>
        <v>1</v>
      </c>
      <c r="R25" s="141">
        <f>Q25+R24</f>
        <v>1</v>
      </c>
      <c r="S25" s="141">
        <f>R25+S24</f>
        <v>1</v>
      </c>
      <c r="T25" s="141">
        <f>S25+T24</f>
        <v>1</v>
      </c>
      <c r="U25" s="141">
        <f>T25+U24</f>
        <v>1</v>
      </c>
      <c r="V25" s="32"/>
      <c r="X25" s="384"/>
      <c r="Y25" s="7" t="s">
        <v>145</v>
      </c>
      <c r="Z25" s="15" t="s">
        <v>106</v>
      </c>
      <c r="AA25" s="147">
        <f>'Στοιχεία υφιστάμενου δικτύου'!AE25</f>
        <v>0</v>
      </c>
      <c r="AB25" s="141">
        <f>AA25+AB24</f>
        <v>0</v>
      </c>
      <c r="AC25" s="141">
        <f>AB25+AC24</f>
        <v>0</v>
      </c>
      <c r="AD25" s="141">
        <f>AC25+AD24</f>
        <v>0</v>
      </c>
      <c r="AE25" s="141">
        <f>AD25+AE24</f>
        <v>0</v>
      </c>
      <c r="AF25" s="141">
        <f>AE25+AF24</f>
        <v>0</v>
      </c>
      <c r="AG25" s="32"/>
      <c r="AI25" s="384"/>
      <c r="AJ25" s="7" t="s">
        <v>145</v>
      </c>
      <c r="AK25" s="15" t="s">
        <v>106</v>
      </c>
      <c r="AL25" s="147">
        <f>'Στοιχεία υφιστάμενου δικτύου'!AP25</f>
        <v>0</v>
      </c>
      <c r="AM25" s="141">
        <f>AL25+AM24</f>
        <v>0</v>
      </c>
      <c r="AN25" s="141">
        <f>AM25+AN24</f>
        <v>0</v>
      </c>
      <c r="AO25" s="141">
        <f>AN25+AO24</f>
        <v>0</v>
      </c>
      <c r="AP25" s="141">
        <f>AO25+AP24</f>
        <v>0</v>
      </c>
      <c r="AQ25" s="141">
        <f>AP25+AQ24</f>
        <v>0</v>
      </c>
      <c r="AR25" s="32"/>
    </row>
    <row r="26" spans="2:44" outlineLevel="1" x14ac:dyDescent="0.35">
      <c r="B26" s="384" t="s">
        <v>288</v>
      </c>
      <c r="C26" s="5" t="s">
        <v>141</v>
      </c>
      <c r="D26" s="14" t="s">
        <v>106</v>
      </c>
      <c r="E26" s="146">
        <f>'Στοιχεία υφιστάμενου δικτύου'!I26</f>
        <v>0</v>
      </c>
      <c r="F26" s="140">
        <f>'Ανάπτυξη δικτύου'!U240</f>
        <v>0</v>
      </c>
      <c r="G26" s="140">
        <f>'Ανάπτυξη δικτύου'!X240</f>
        <v>0</v>
      </c>
      <c r="H26" s="140">
        <f>'Ανάπτυξη δικτύου'!AA240</f>
        <v>0</v>
      </c>
      <c r="I26" s="140">
        <f>'Ανάπτυξη δικτύου'!AD240</f>
        <v>1</v>
      </c>
      <c r="J26" s="140">
        <f>'Ανάπτυξη δικτύου'!AG240</f>
        <v>0</v>
      </c>
      <c r="K26" s="140">
        <f>SUM(F26:J26)</f>
        <v>1</v>
      </c>
      <c r="M26" s="384" t="s">
        <v>303</v>
      </c>
      <c r="N26" s="5" t="s">
        <v>141</v>
      </c>
      <c r="O26" s="14" t="s">
        <v>106</v>
      </c>
      <c r="P26" s="146">
        <f>'Ανάπτυξη δικτύου'!C337</f>
        <v>0</v>
      </c>
      <c r="Q26" s="140">
        <f>'Ανάπτυξη δικτύου'!E337</f>
        <v>0</v>
      </c>
      <c r="R26" s="140">
        <f>'Ανάπτυξη δικτύου'!G337</f>
        <v>0</v>
      </c>
      <c r="S26" s="140">
        <f>'Ανάπτυξη δικτύου'!I337</f>
        <v>0</v>
      </c>
      <c r="T26" s="140">
        <f>'Ανάπτυξη δικτύου'!K337</f>
        <v>1</v>
      </c>
      <c r="U26" s="140">
        <f>'Ανάπτυξη δικτύου'!M337</f>
        <v>0</v>
      </c>
      <c r="V26" s="140">
        <f>SUM(Q26:U26)</f>
        <v>1</v>
      </c>
      <c r="X26" s="384" t="s">
        <v>303</v>
      </c>
      <c r="Y26" s="5" t="s">
        <v>141</v>
      </c>
      <c r="Z26" s="14" t="s">
        <v>106</v>
      </c>
      <c r="AA26" s="146">
        <f>'Στοιχεία υφιστάμενου δικτύου'!AE26</f>
        <v>0</v>
      </c>
      <c r="AB26" s="140">
        <f>'Ανάπτυξη δικτύου'!AQ240</f>
        <v>0</v>
      </c>
      <c r="AC26" s="140">
        <f>'Ανάπτυξη δικτύου'!AT240</f>
        <v>0</v>
      </c>
      <c r="AD26" s="140">
        <f>'Ανάπτυξη δικτύου'!AW240</f>
        <v>0</v>
      </c>
      <c r="AE26" s="140">
        <f>'Ανάπτυξη δικτύου'!AZ240</f>
        <v>0</v>
      </c>
      <c r="AF26" s="140">
        <f>'Ανάπτυξη δικτύου'!BC240</f>
        <v>0</v>
      </c>
      <c r="AG26" s="140">
        <f>SUM(AB26:AF26)</f>
        <v>0</v>
      </c>
      <c r="AI26" s="384" t="s">
        <v>288</v>
      </c>
      <c r="AJ26" s="5" t="s">
        <v>141</v>
      </c>
      <c r="AK26" s="14" t="s">
        <v>106</v>
      </c>
      <c r="AL26" s="146">
        <f>'Στοιχεία υφιστάμενου δικτύου'!AP26</f>
        <v>0</v>
      </c>
      <c r="AM26" s="140">
        <f>'Ανάπτυξη δικτύου'!BB240</f>
        <v>0</v>
      </c>
      <c r="AN26" s="140">
        <f>'Ανάπτυξη δικτύου'!BE240</f>
        <v>0</v>
      </c>
      <c r="AO26" s="140">
        <f>'Ανάπτυξη δικτύου'!BH240</f>
        <v>0</v>
      </c>
      <c r="AP26" s="140">
        <f>'Ανάπτυξη δικτύου'!BK240</f>
        <v>0</v>
      </c>
      <c r="AQ26" s="140">
        <f>'Ανάπτυξη δικτύου'!BN240</f>
        <v>0</v>
      </c>
      <c r="AR26" s="140">
        <f>SUM(AM26:AQ26)</f>
        <v>0</v>
      </c>
    </row>
    <row r="27" spans="2:44" outlineLevel="1" x14ac:dyDescent="0.35">
      <c r="B27" s="384"/>
      <c r="C27" s="7" t="s">
        <v>142</v>
      </c>
      <c r="D27" s="15" t="s">
        <v>106</v>
      </c>
      <c r="E27" s="147">
        <f>'Στοιχεία υφιστάμενου δικτύου'!I27</f>
        <v>0</v>
      </c>
      <c r="F27" s="141">
        <f>E27+F26</f>
        <v>0</v>
      </c>
      <c r="G27" s="141">
        <f>F27+G26</f>
        <v>0</v>
      </c>
      <c r="H27" s="141">
        <f>G27+H26</f>
        <v>0</v>
      </c>
      <c r="I27" s="141">
        <f>H27+I26</f>
        <v>1</v>
      </c>
      <c r="J27" s="141">
        <f>I27+J26</f>
        <v>1</v>
      </c>
      <c r="K27" s="32"/>
      <c r="M27" s="384"/>
      <c r="N27" s="7" t="s">
        <v>142</v>
      </c>
      <c r="O27" s="15" t="s">
        <v>106</v>
      </c>
      <c r="P27" s="146">
        <f>'Ανάπτυξη δικτύου'!D337</f>
        <v>0</v>
      </c>
      <c r="Q27" s="141">
        <f>P27+Q26</f>
        <v>0</v>
      </c>
      <c r="R27" s="141">
        <f>Q27+R26</f>
        <v>0</v>
      </c>
      <c r="S27" s="141">
        <f>R27+S26</f>
        <v>0</v>
      </c>
      <c r="T27" s="141">
        <f>S27+T26</f>
        <v>1</v>
      </c>
      <c r="U27" s="141">
        <f>T27+U26</f>
        <v>1</v>
      </c>
      <c r="V27" s="32"/>
      <c r="X27" s="384"/>
      <c r="Y27" s="7" t="s">
        <v>142</v>
      </c>
      <c r="Z27" s="15" t="s">
        <v>106</v>
      </c>
      <c r="AA27" s="147">
        <f>'Στοιχεία υφιστάμενου δικτύου'!AE27</f>
        <v>0</v>
      </c>
      <c r="AB27" s="141">
        <f>AA27+AB26</f>
        <v>0</v>
      </c>
      <c r="AC27" s="141">
        <f>AB27+AC26</f>
        <v>0</v>
      </c>
      <c r="AD27" s="141">
        <f>AC27+AD26</f>
        <v>0</v>
      </c>
      <c r="AE27" s="141">
        <f>AD27+AE26</f>
        <v>0</v>
      </c>
      <c r="AF27" s="141">
        <f>AE27+AF26</f>
        <v>0</v>
      </c>
      <c r="AG27" s="32"/>
      <c r="AI27" s="384"/>
      <c r="AJ27" s="7" t="s">
        <v>142</v>
      </c>
      <c r="AK27" s="15" t="s">
        <v>106</v>
      </c>
      <c r="AL27" s="147">
        <f>'Στοιχεία υφιστάμενου δικτύου'!AP27</f>
        <v>0</v>
      </c>
      <c r="AM27" s="141">
        <f>AL27+AM26</f>
        <v>0</v>
      </c>
      <c r="AN27" s="141">
        <f>AM27+AN26</f>
        <v>0</v>
      </c>
      <c r="AO27" s="141">
        <f>AN27+AO26</f>
        <v>0</v>
      </c>
      <c r="AP27" s="141">
        <f>AO27+AP26</f>
        <v>0</v>
      </c>
      <c r="AQ27" s="141">
        <f>AP27+AQ26</f>
        <v>0</v>
      </c>
      <c r="AR27" s="32"/>
    </row>
    <row r="28" spans="2:44" outlineLevel="1" x14ac:dyDescent="0.35">
      <c r="B28" s="31" t="s">
        <v>304</v>
      </c>
      <c r="C28" s="23"/>
      <c r="D28" s="24"/>
      <c r="F28" s="26"/>
      <c r="G28" s="26"/>
      <c r="H28" s="26"/>
      <c r="I28" s="26"/>
    </row>
    <row r="29" spans="2:44" x14ac:dyDescent="0.35">
      <c r="B29" s="22"/>
      <c r="C29" s="23"/>
      <c r="D29" s="24"/>
      <c r="E29" s="25"/>
      <c r="F29" s="26"/>
      <c r="G29" s="26"/>
      <c r="H29" s="26"/>
      <c r="I29" s="26"/>
    </row>
    <row r="30" spans="2:44" ht="15.5" x14ac:dyDescent="0.35">
      <c r="B30" s="391" t="s">
        <v>305</v>
      </c>
      <c r="C30" s="391"/>
      <c r="D30" s="391"/>
      <c r="E30" s="391"/>
      <c r="F30" s="391"/>
      <c r="G30" s="391"/>
      <c r="H30" s="391"/>
      <c r="I30" s="391"/>
      <c r="J30" s="391"/>
      <c r="K30" s="391"/>
      <c r="M30" s="391" t="s">
        <v>306</v>
      </c>
      <c r="N30" s="391"/>
      <c r="O30" s="391"/>
      <c r="P30" s="391"/>
      <c r="Q30" s="391"/>
      <c r="R30" s="391"/>
      <c r="S30" s="391"/>
      <c r="T30" s="391"/>
      <c r="U30" s="391"/>
      <c r="V30" s="391"/>
      <c r="X30" s="391" t="s">
        <v>307</v>
      </c>
      <c r="Y30" s="391"/>
      <c r="Z30" s="391"/>
      <c r="AA30" s="391"/>
      <c r="AB30" s="391"/>
      <c r="AC30" s="391"/>
      <c r="AD30" s="391"/>
      <c r="AE30" s="391"/>
      <c r="AF30" s="391"/>
      <c r="AG30" s="391"/>
    </row>
    <row r="31" spans="2:44" ht="5.15" customHeight="1" outlineLevel="1" x14ac:dyDescent="0.35"/>
    <row r="32" spans="2:44" outlineLevel="1" x14ac:dyDescent="0.35">
      <c r="B32" s="382"/>
      <c r="C32" s="383"/>
      <c r="D32" s="9" t="s">
        <v>105</v>
      </c>
      <c r="E32" s="9">
        <f>$C$3-1</f>
        <v>2023</v>
      </c>
      <c r="F32" s="9">
        <f>$C$3</f>
        <v>2024</v>
      </c>
      <c r="G32" s="9">
        <f>$C$3+1</f>
        <v>2025</v>
      </c>
      <c r="H32" s="9">
        <f>$C$3+2</f>
        <v>2026</v>
      </c>
      <c r="I32" s="9">
        <f>$C$3+3</f>
        <v>2027</v>
      </c>
      <c r="J32" s="9">
        <f>$C$3+4</f>
        <v>2028</v>
      </c>
      <c r="K32" s="9" t="str">
        <f>F32&amp;" - "&amp;J32</f>
        <v>2024 - 2028</v>
      </c>
      <c r="M32" s="382"/>
      <c r="N32" s="383"/>
      <c r="O32" s="9" t="s">
        <v>105</v>
      </c>
      <c r="P32" s="9">
        <f>$C$3-1</f>
        <v>2023</v>
      </c>
      <c r="Q32" s="9">
        <f>$C$3</f>
        <v>2024</v>
      </c>
      <c r="R32" s="9">
        <f>$C$3+1</f>
        <v>2025</v>
      </c>
      <c r="S32" s="9">
        <f>$C$3+2</f>
        <v>2026</v>
      </c>
      <c r="T32" s="9">
        <f>$C$3+3</f>
        <v>2027</v>
      </c>
      <c r="U32" s="9">
        <f>$C$3+4</f>
        <v>2028</v>
      </c>
      <c r="V32" s="9" t="str">
        <f>Q32&amp;" - "&amp;U32</f>
        <v>2024 - 2028</v>
      </c>
      <c r="X32" s="382"/>
      <c r="Y32" s="383"/>
      <c r="Z32" s="9" t="s">
        <v>105</v>
      </c>
      <c r="AA32" s="9">
        <f>$C$3-1</f>
        <v>2023</v>
      </c>
      <c r="AB32" s="9">
        <f>$C$3</f>
        <v>2024</v>
      </c>
      <c r="AC32" s="9">
        <f>$C$3+1</f>
        <v>2025</v>
      </c>
      <c r="AD32" s="9">
        <f>$C$3+2</f>
        <v>2026</v>
      </c>
      <c r="AE32" s="9">
        <f>$C$3+3</f>
        <v>2027</v>
      </c>
      <c r="AF32" s="9">
        <f>$C$3+4</f>
        <v>2028</v>
      </c>
      <c r="AG32" s="9" t="str">
        <f>AB32&amp;" - "&amp;AF32</f>
        <v>2024 - 2028</v>
      </c>
    </row>
    <row r="33" spans="2:33" outlineLevel="1" x14ac:dyDescent="0.35">
      <c r="B33" s="380" t="s">
        <v>176</v>
      </c>
      <c r="C33" s="5" t="s">
        <v>141</v>
      </c>
      <c r="D33" s="14" t="s">
        <v>106</v>
      </c>
      <c r="E33" s="146">
        <f>'Στοιχεία υφιστάμενου δικτύου'!I32</f>
        <v>0</v>
      </c>
      <c r="F33" s="140">
        <f>F35+F37+F39+F41+F43+F45</f>
        <v>2458</v>
      </c>
      <c r="G33" s="140">
        <f t="shared" ref="G33:J33" si="0">G35+G37+G39+G41+G43+G45</f>
        <v>1942</v>
      </c>
      <c r="H33" s="140">
        <f t="shared" si="0"/>
        <v>2812</v>
      </c>
      <c r="I33" s="140">
        <f t="shared" si="0"/>
        <v>1006</v>
      </c>
      <c r="J33" s="140">
        <f t="shared" si="0"/>
        <v>857</v>
      </c>
      <c r="K33" s="140">
        <f>SUM(F33:J33)</f>
        <v>9075</v>
      </c>
      <c r="M33" s="380" t="s">
        <v>176</v>
      </c>
      <c r="N33" s="5" t="s">
        <v>141</v>
      </c>
      <c r="O33" s="14" t="s">
        <v>106</v>
      </c>
      <c r="P33" s="146">
        <f>'Στοιχεία υφιστάμενου δικτύου'!T32</f>
        <v>0</v>
      </c>
      <c r="Q33" s="140">
        <f>Q35+Q37+Q39+Q41+Q43+Q45</f>
        <v>2458</v>
      </c>
      <c r="R33" s="140">
        <f t="shared" ref="R33:U34" si="1">R35+R37+R39+R41+R43+R45</f>
        <v>1941</v>
      </c>
      <c r="S33" s="140">
        <f t="shared" si="1"/>
        <v>2644</v>
      </c>
      <c r="T33" s="140">
        <f>T35+T37+T39+T41+T43+T45</f>
        <v>732</v>
      </c>
      <c r="U33" s="140">
        <f>U35+U37+U39+U41+U43+U45</f>
        <v>675</v>
      </c>
      <c r="V33" s="140">
        <f>SUM(Q33:U33)</f>
        <v>8450</v>
      </c>
      <c r="X33" s="380" t="s">
        <v>176</v>
      </c>
      <c r="Y33" s="5" t="s">
        <v>141</v>
      </c>
      <c r="Z33" s="14" t="s">
        <v>106</v>
      </c>
      <c r="AA33" s="146">
        <f>'Στοιχεία υφιστάμενου δικτύου'!AE32</f>
        <v>0</v>
      </c>
      <c r="AB33" s="140">
        <f>AB35+AB37+AB39+AB41+AB43+AB45</f>
        <v>0</v>
      </c>
      <c r="AC33" s="140">
        <f t="shared" ref="AC33:AD33" si="2">AC35+AC37+AC39+AC41+AC43+AC45</f>
        <v>1</v>
      </c>
      <c r="AD33" s="140">
        <f t="shared" si="2"/>
        <v>168</v>
      </c>
      <c r="AE33" s="140">
        <f>AE35+AE37+AE39+AE41+AE43+AE45</f>
        <v>274</v>
      </c>
      <c r="AF33" s="140">
        <f>AF35+AF37+AF39+AF41+AF43+AF45</f>
        <v>182</v>
      </c>
      <c r="AG33" s="140">
        <f>SUM(AB33:AF33)</f>
        <v>625</v>
      </c>
    </row>
    <row r="34" spans="2:33" outlineLevel="1" x14ac:dyDescent="0.35">
      <c r="B34" s="381"/>
      <c r="C34" s="7" t="s">
        <v>142</v>
      </c>
      <c r="D34" s="15" t="s">
        <v>106</v>
      </c>
      <c r="E34" s="147">
        <f>'Στοιχεία υφιστάμενου δικτύου'!I33</f>
        <v>0</v>
      </c>
      <c r="F34" s="141">
        <f>F36+F38+F40+F42+F44+F46</f>
        <v>2458</v>
      </c>
      <c r="G34" s="141">
        <f t="shared" ref="G34:H34" si="3">G36+G38+G40+G42+G44+G46</f>
        <v>4400</v>
      </c>
      <c r="H34" s="141">
        <f t="shared" si="3"/>
        <v>7212</v>
      </c>
      <c r="I34" s="141">
        <f>I36+I38+I40+I42+I44+I46</f>
        <v>8218</v>
      </c>
      <c r="J34" s="141">
        <f t="shared" ref="J34" si="4">J36+J38+J40+J42+J44+J46</f>
        <v>9075</v>
      </c>
      <c r="K34" s="32"/>
      <c r="M34" s="381"/>
      <c r="N34" s="7" t="s">
        <v>142</v>
      </c>
      <c r="O34" s="15" t="s">
        <v>106</v>
      </c>
      <c r="P34" s="147">
        <f>'Στοιχεία υφιστάμενου δικτύου'!T33</f>
        <v>0</v>
      </c>
      <c r="Q34" s="141">
        <f>Q36+Q38+Q40+Q42+Q44+Q46</f>
        <v>2458</v>
      </c>
      <c r="R34" s="141">
        <f t="shared" ref="R34:S34" si="5">R36+R38+R40+R42+R44+R46</f>
        <v>4399</v>
      </c>
      <c r="S34" s="141">
        <f t="shared" si="5"/>
        <v>7043</v>
      </c>
      <c r="T34" s="141">
        <f>T36+T38+T40+T42+T44+T46</f>
        <v>7775</v>
      </c>
      <c r="U34" s="141">
        <f t="shared" si="1"/>
        <v>8450</v>
      </c>
      <c r="V34" s="32"/>
      <c r="X34" s="381"/>
      <c r="Y34" s="7" t="s">
        <v>142</v>
      </c>
      <c r="Z34" s="15" t="s">
        <v>106</v>
      </c>
      <c r="AA34" s="147">
        <f>'Στοιχεία υφιστάμενου δικτύου'!AE33</f>
        <v>0</v>
      </c>
      <c r="AB34" s="141">
        <f>AB36+AB38+AB40+AB42+AB44+AB46</f>
        <v>0</v>
      </c>
      <c r="AC34" s="141">
        <f t="shared" ref="AC34:AD34" si="6">AC36+AC38+AC40+AC42+AC44+AC46</f>
        <v>1</v>
      </c>
      <c r="AD34" s="141">
        <f t="shared" si="6"/>
        <v>169</v>
      </c>
      <c r="AE34" s="141">
        <f>AE36+AE38+AE40+AE42+AE44+AE46</f>
        <v>443</v>
      </c>
      <c r="AF34" s="141">
        <f t="shared" ref="AF34" si="7">AF36+AF38+AF40+AF42+AF44+AF46</f>
        <v>625</v>
      </c>
      <c r="AG34" s="32"/>
    </row>
    <row r="35" spans="2:33" ht="15" customHeight="1" outlineLevel="1" x14ac:dyDescent="0.35">
      <c r="B35" s="380" t="s">
        <v>103</v>
      </c>
      <c r="C35" s="5" t="s">
        <v>141</v>
      </c>
      <c r="D35" s="14" t="s">
        <v>106</v>
      </c>
      <c r="E35" s="146">
        <f>'Στοιχεία υφιστάμενου δικτύου'!I34</f>
        <v>0</v>
      </c>
      <c r="F35" s="140">
        <f>Συνδέσεις!U66</f>
        <v>58</v>
      </c>
      <c r="G35" s="140">
        <f>Συνδέσεις!Z66</f>
        <v>60</v>
      </c>
      <c r="H35" s="140">
        <f>Συνδέσεις!AE66</f>
        <v>72</v>
      </c>
      <c r="I35" s="140">
        <f>Συνδέσεις!AJ66</f>
        <v>25</v>
      </c>
      <c r="J35" s="140">
        <f>Συνδέσεις!AO66</f>
        <v>17</v>
      </c>
      <c r="K35" s="140">
        <f>SUM(F35:J35)</f>
        <v>232</v>
      </c>
      <c r="M35" s="380" t="s">
        <v>103</v>
      </c>
      <c r="N35" s="5" t="s">
        <v>141</v>
      </c>
      <c r="O35" s="14" t="s">
        <v>106</v>
      </c>
      <c r="P35" s="146">
        <f>'Στοιχεία υφιστάμενου δικτύου'!T34</f>
        <v>0</v>
      </c>
      <c r="Q35" s="140">
        <f>Συνδέσεις!U45+Συνδέσεις!U46+Συνδέσεις!U49+Συνδέσεις!U51+Συνδέσεις!V65</f>
        <v>58</v>
      </c>
      <c r="R35" s="140">
        <f>Συνδέσεις!Z45+Συνδέσεις!Z46+Συνδέσεις!Z49+Συνδέσεις!Z51+Συνδέσεις!Z65</f>
        <v>60</v>
      </c>
      <c r="S35" s="140">
        <f>Συνδέσεις!AE45+Συνδέσεις!AE46+Συνδέσεις!AE49+Συνδέσεις!AE51+Συνδέσεις!AE65</f>
        <v>67</v>
      </c>
      <c r="T35" s="140">
        <f>Συνδέσεις!AJ45+Συνδέσεις!AJ46+Συνδέσεις!AJ49+Συνδέσεις!AJ51+Συνδέσεις!AJ65</f>
        <v>19</v>
      </c>
      <c r="U35" s="140">
        <f>Συνδέσεις!AO45+Συνδέσεις!AO46+Συνδέσεις!AO49+Συνδέσεις!AO51+Συνδέσεις!AO65</f>
        <v>13</v>
      </c>
      <c r="V35" s="140">
        <f>SUM(Q35:U35)</f>
        <v>217</v>
      </c>
      <c r="X35" s="380" t="s">
        <v>103</v>
      </c>
      <c r="Y35" s="5" t="s">
        <v>141</v>
      </c>
      <c r="Z35" s="14" t="s">
        <v>106</v>
      </c>
      <c r="AA35" s="146">
        <f>'Στοιχεία υφιστάμενου δικτύου'!AE34</f>
        <v>0</v>
      </c>
      <c r="AB35" s="140">
        <f>F35-Q35</f>
        <v>0</v>
      </c>
      <c r="AC35" s="140">
        <f t="shared" ref="AC35" si="8">G35-R35</f>
        <v>0</v>
      </c>
      <c r="AD35" s="140">
        <f t="shared" ref="AD35" si="9">H35-S35</f>
        <v>5</v>
      </c>
      <c r="AE35" s="140">
        <f t="shared" ref="AE35" si="10">I35-T35</f>
        <v>6</v>
      </c>
      <c r="AF35" s="140">
        <f t="shared" ref="AF35" si="11">J35-U35</f>
        <v>4</v>
      </c>
      <c r="AG35" s="140">
        <f>SUM(AB35:AF35)</f>
        <v>15</v>
      </c>
    </row>
    <row r="36" spans="2:33" outlineLevel="1" x14ac:dyDescent="0.35">
      <c r="B36" s="381"/>
      <c r="C36" s="7" t="s">
        <v>142</v>
      </c>
      <c r="D36" s="15" t="s">
        <v>106</v>
      </c>
      <c r="E36" s="147">
        <f>'Στοιχεία υφιστάμενου δικτύου'!I35</f>
        <v>0</v>
      </c>
      <c r="F36" s="141">
        <f>E36+F35</f>
        <v>58</v>
      </c>
      <c r="G36" s="141">
        <f>F36+G35</f>
        <v>118</v>
      </c>
      <c r="H36" s="141">
        <f t="shared" ref="H36" si="12">G36+H35</f>
        <v>190</v>
      </c>
      <c r="I36" s="141">
        <f t="shared" ref="I36" si="13">H36+I35</f>
        <v>215</v>
      </c>
      <c r="J36" s="141">
        <f>I36+J35</f>
        <v>232</v>
      </c>
      <c r="K36" s="32"/>
      <c r="M36" s="381"/>
      <c r="N36" s="7" t="s">
        <v>142</v>
      </c>
      <c r="O36" s="15" t="s">
        <v>106</v>
      </c>
      <c r="P36" s="147">
        <f>'Στοιχεία υφιστάμενου δικτύου'!T35</f>
        <v>0</v>
      </c>
      <c r="Q36" s="141">
        <f>P36+Q35</f>
        <v>58</v>
      </c>
      <c r="R36" s="141">
        <f>Q36+R35</f>
        <v>118</v>
      </c>
      <c r="S36" s="141">
        <f t="shared" ref="S36" si="14">R36+S35</f>
        <v>185</v>
      </c>
      <c r="T36" s="141">
        <f t="shared" ref="T36" si="15">S36+T35</f>
        <v>204</v>
      </c>
      <c r="U36" s="141">
        <f>T36+U35</f>
        <v>217</v>
      </c>
      <c r="V36" s="32"/>
      <c r="X36" s="381"/>
      <c r="Y36" s="7" t="s">
        <v>142</v>
      </c>
      <c r="Z36" s="15" t="s">
        <v>106</v>
      </c>
      <c r="AA36" s="147">
        <f>'Στοιχεία υφιστάμενου δικτύου'!AE35</f>
        <v>0</v>
      </c>
      <c r="AB36" s="141">
        <f>AA36+AB35</f>
        <v>0</v>
      </c>
      <c r="AC36" s="141">
        <f>AB36+AC35</f>
        <v>0</v>
      </c>
      <c r="AD36" s="141">
        <f t="shared" ref="AD36" si="16">AC36+AD35</f>
        <v>5</v>
      </c>
      <c r="AE36" s="141">
        <f t="shared" ref="AE36" si="17">AD36+AE35</f>
        <v>11</v>
      </c>
      <c r="AF36" s="141">
        <f>AE36+AF35</f>
        <v>15</v>
      </c>
      <c r="AG36" s="32"/>
    </row>
    <row r="37" spans="2:33" ht="15" customHeight="1" outlineLevel="1" x14ac:dyDescent="0.35">
      <c r="B37" s="380" t="s">
        <v>108</v>
      </c>
      <c r="C37" s="5" t="s">
        <v>141</v>
      </c>
      <c r="D37" s="14" t="s">
        <v>106</v>
      </c>
      <c r="E37" s="146">
        <f>'Στοιχεία υφιστάμενου δικτύου'!I36</f>
        <v>0</v>
      </c>
      <c r="F37" s="140">
        <f>Συνδέσεις!U95</f>
        <v>2369</v>
      </c>
      <c r="G37" s="140">
        <f>Συνδέσεις!Z95</f>
        <v>1785</v>
      </c>
      <c r="H37" s="140">
        <f>Συνδέσεις!AE95</f>
        <v>2622</v>
      </c>
      <c r="I37" s="140">
        <f>Συνδέσεις!AJ95</f>
        <v>939</v>
      </c>
      <c r="J37" s="140">
        <f>Συνδέσεις!AO95</f>
        <v>813</v>
      </c>
      <c r="K37" s="140">
        <f>SUM(F37:J37)</f>
        <v>8528</v>
      </c>
      <c r="M37" s="380" t="s">
        <v>108</v>
      </c>
      <c r="N37" s="5" t="s">
        <v>141</v>
      </c>
      <c r="O37" s="14" t="s">
        <v>106</v>
      </c>
      <c r="P37" s="146">
        <f>'Στοιχεία υφιστάμενου δικτύου'!T36</f>
        <v>0</v>
      </c>
      <c r="Q37" s="140">
        <f>Συνδέσεις!U74+Συνδέσεις!U75+Συνδέσεις!U78+Συνδέσεις!U80+Συνδέσεις!U94</f>
        <v>2369</v>
      </c>
      <c r="R37" s="140">
        <f>Συνδέσεις!Z74+Συνδέσεις!Z75+Συνδέσεις!Z78+Συνδέσεις!Z80+Συνδέσεις!Z94</f>
        <v>1784</v>
      </c>
      <c r="S37" s="140">
        <f>Συνδέσεις!AE74+Συνδέσεις!AE75+Συνδέσεις!AE78+Συνδέσεις!AE80+Συνδέσεις!AE94</f>
        <v>2465</v>
      </c>
      <c r="T37" s="140">
        <f>Συνδέσεις!AJ74+Συνδέσεις!AJ75+Συνδέσεις!AJ78+Συνδέσεις!AJ80+Συνδέσεις!AJ94</f>
        <v>681</v>
      </c>
      <c r="U37" s="140">
        <f>Συνδέσεις!AO74+Συνδέσεις!AO75+Συνδέσεις!AO78+Συνδέσεις!AO80+Συνδέσεις!AO94</f>
        <v>639</v>
      </c>
      <c r="V37" s="140">
        <f>SUM(Q37:U37)</f>
        <v>7938</v>
      </c>
      <c r="X37" s="380" t="s">
        <v>108</v>
      </c>
      <c r="Y37" s="5" t="s">
        <v>141</v>
      </c>
      <c r="Z37" s="14" t="s">
        <v>106</v>
      </c>
      <c r="AA37" s="146">
        <f>'Στοιχεία υφιστάμενου δικτύου'!AE36</f>
        <v>0</v>
      </c>
      <c r="AB37" s="140">
        <f>F37-Q37</f>
        <v>0</v>
      </c>
      <c r="AC37" s="140">
        <f t="shared" ref="AC37" si="18">G37-R37</f>
        <v>1</v>
      </c>
      <c r="AD37" s="140">
        <f t="shared" ref="AD37" si="19">H37-S37</f>
        <v>157</v>
      </c>
      <c r="AE37" s="140">
        <f t="shared" ref="AE37" si="20">I37-T37</f>
        <v>258</v>
      </c>
      <c r="AF37" s="140">
        <f t="shared" ref="AF37" si="21">J37-U37</f>
        <v>174</v>
      </c>
      <c r="AG37" s="140">
        <f>SUM(AB37:AF37)</f>
        <v>590</v>
      </c>
    </row>
    <row r="38" spans="2:33" outlineLevel="1" x14ac:dyDescent="0.35">
      <c r="B38" s="381"/>
      <c r="C38" s="7" t="s">
        <v>142</v>
      </c>
      <c r="D38" s="15" t="s">
        <v>106</v>
      </c>
      <c r="E38" s="147">
        <f>'Στοιχεία υφιστάμενου δικτύου'!I37</f>
        <v>0</v>
      </c>
      <c r="F38" s="141">
        <f>E38+F37</f>
        <v>2369</v>
      </c>
      <c r="G38" s="141">
        <f>F38+G37</f>
        <v>4154</v>
      </c>
      <c r="H38" s="141">
        <f>G38+H37</f>
        <v>6776</v>
      </c>
      <c r="I38" s="141">
        <f>H38+I37</f>
        <v>7715</v>
      </c>
      <c r="J38" s="141">
        <f>I38+J37</f>
        <v>8528</v>
      </c>
      <c r="K38" s="32"/>
      <c r="M38" s="381"/>
      <c r="N38" s="7" t="s">
        <v>142</v>
      </c>
      <c r="O38" s="15" t="s">
        <v>106</v>
      </c>
      <c r="P38" s="147">
        <f>'Στοιχεία υφιστάμενου δικτύου'!T37</f>
        <v>0</v>
      </c>
      <c r="Q38" s="141">
        <f>P38+Q37</f>
        <v>2369</v>
      </c>
      <c r="R38" s="141">
        <f>Q38+R37</f>
        <v>4153</v>
      </c>
      <c r="S38" s="141">
        <f>R38+S37</f>
        <v>6618</v>
      </c>
      <c r="T38" s="141">
        <f>S38+T37</f>
        <v>7299</v>
      </c>
      <c r="U38" s="141">
        <f>T38+U37</f>
        <v>7938</v>
      </c>
      <c r="V38" s="32"/>
      <c r="X38" s="381"/>
      <c r="Y38" s="7" t="s">
        <v>142</v>
      </c>
      <c r="Z38" s="15" t="s">
        <v>106</v>
      </c>
      <c r="AA38" s="147">
        <f>'Στοιχεία υφιστάμενου δικτύου'!AE37</f>
        <v>0</v>
      </c>
      <c r="AB38" s="141">
        <f>AA38+AB37</f>
        <v>0</v>
      </c>
      <c r="AC38" s="141">
        <f>AB38+AC37</f>
        <v>1</v>
      </c>
      <c r="AD38" s="141">
        <f>AC38+AD37</f>
        <v>158</v>
      </c>
      <c r="AE38" s="141">
        <f>AD38+AE37</f>
        <v>416</v>
      </c>
      <c r="AF38" s="141">
        <f>AE38+AF37</f>
        <v>590</v>
      </c>
      <c r="AG38" s="32"/>
    </row>
    <row r="39" spans="2:33" ht="15" customHeight="1" outlineLevel="1" x14ac:dyDescent="0.35">
      <c r="B39" s="380" t="s">
        <v>109</v>
      </c>
      <c r="C39" s="5" t="s">
        <v>141</v>
      </c>
      <c r="D39" s="14" t="s">
        <v>106</v>
      </c>
      <c r="E39" s="146">
        <f>'Στοιχεία υφιστάμενου δικτύου'!I38</f>
        <v>0</v>
      </c>
      <c r="F39" s="140">
        <f>Συνδέσεις!U124</f>
        <v>19</v>
      </c>
      <c r="G39" s="140">
        <f>Συνδέσεις!Z124</f>
        <v>56</v>
      </c>
      <c r="H39" s="140">
        <f>Συνδέσεις!AE124</f>
        <v>76</v>
      </c>
      <c r="I39" s="140">
        <f>Συνδέσεις!AJ124</f>
        <v>23</v>
      </c>
      <c r="J39" s="140">
        <f>Συνδέσεις!AO124</f>
        <v>14</v>
      </c>
      <c r="K39" s="140">
        <f>SUM(F39:J39)</f>
        <v>188</v>
      </c>
      <c r="M39" s="380" t="s">
        <v>109</v>
      </c>
      <c r="N39" s="5" t="s">
        <v>141</v>
      </c>
      <c r="O39" s="14" t="s">
        <v>106</v>
      </c>
      <c r="P39" s="146">
        <f>'Στοιχεία υφιστάμενου δικτύου'!T38</f>
        <v>0</v>
      </c>
      <c r="Q39" s="140">
        <f>Συνδέσεις!U103+Συνδέσεις!U104+Συνδέσεις!U107+Συνδέσεις!U109+Συνδέσεις!U123</f>
        <v>19</v>
      </c>
      <c r="R39" s="140">
        <f>Συνδέσεις!Z103+Συνδέσεις!Z104+Συνδέσεις!Z107+Συνδέσεις!Z109+Συνδέσεις!Z123</f>
        <v>56</v>
      </c>
      <c r="S39" s="140">
        <f>Συνδέσεις!AE103+Συνδέσεις!AE104+Συνδέσεις!AE107+Συνδέσεις!AE109+Συνδέσεις!AE123</f>
        <v>72</v>
      </c>
      <c r="T39" s="140">
        <f>Συνδέσεις!AJ103+Συνδέσεις!AJ104+Συνδέσεις!AJ107+Συνδέσεις!AJ109+Συνδέσεις!AJ123</f>
        <v>17</v>
      </c>
      <c r="U39" s="140">
        <f>Συνδέσεις!AO103+Συνδέσεις!AO104+Συνδέσεις!AO107+Συνδέσεις!AO109+Συνδέσεις!AO123</f>
        <v>11</v>
      </c>
      <c r="V39" s="140">
        <f>SUM(Q39:U39)</f>
        <v>175</v>
      </c>
      <c r="X39" s="380" t="s">
        <v>109</v>
      </c>
      <c r="Y39" s="5" t="s">
        <v>141</v>
      </c>
      <c r="Z39" s="14" t="s">
        <v>106</v>
      </c>
      <c r="AA39" s="146">
        <f>'Στοιχεία υφιστάμενου δικτύου'!AE38</f>
        <v>0</v>
      </c>
      <c r="AB39" s="140">
        <f>F39-Q39</f>
        <v>0</v>
      </c>
      <c r="AC39" s="140">
        <f t="shared" ref="AC39" si="22">G39-R39</f>
        <v>0</v>
      </c>
      <c r="AD39" s="140">
        <f t="shared" ref="AD39" si="23">H39-S39</f>
        <v>4</v>
      </c>
      <c r="AE39" s="140">
        <f t="shared" ref="AE39" si="24">I39-T39</f>
        <v>6</v>
      </c>
      <c r="AF39" s="140">
        <f t="shared" ref="AF39" si="25">J39-U39</f>
        <v>3</v>
      </c>
      <c r="AG39" s="140">
        <f>SUM(AB39:AF39)</f>
        <v>13</v>
      </c>
    </row>
    <row r="40" spans="2:33" outlineLevel="1" x14ac:dyDescent="0.35">
      <c r="B40" s="381"/>
      <c r="C40" s="7" t="s">
        <v>142</v>
      </c>
      <c r="D40" s="15" t="s">
        <v>106</v>
      </c>
      <c r="E40" s="147">
        <f>'Στοιχεία υφιστάμενου δικτύου'!I39</f>
        <v>0</v>
      </c>
      <c r="F40" s="141">
        <f>E40+F39</f>
        <v>19</v>
      </c>
      <c r="G40" s="141">
        <f>F40+G39</f>
        <v>75</v>
      </c>
      <c r="H40" s="141">
        <f>G40+H39</f>
        <v>151</v>
      </c>
      <c r="I40" s="141">
        <f>H40+I39</f>
        <v>174</v>
      </c>
      <c r="J40" s="141">
        <f>I40+J39</f>
        <v>188</v>
      </c>
      <c r="K40" s="32"/>
      <c r="M40" s="381"/>
      <c r="N40" s="7" t="s">
        <v>142</v>
      </c>
      <c r="O40" s="15" t="s">
        <v>106</v>
      </c>
      <c r="P40" s="147">
        <f>'Στοιχεία υφιστάμενου δικτύου'!T39</f>
        <v>0</v>
      </c>
      <c r="Q40" s="141">
        <f>P40+Q39</f>
        <v>19</v>
      </c>
      <c r="R40" s="141">
        <f>Q40+R39</f>
        <v>75</v>
      </c>
      <c r="S40" s="141">
        <f>R40+S39</f>
        <v>147</v>
      </c>
      <c r="T40" s="141">
        <f>S40+T39</f>
        <v>164</v>
      </c>
      <c r="U40" s="141">
        <f>T40+U39</f>
        <v>175</v>
      </c>
      <c r="V40" s="32"/>
      <c r="X40" s="381"/>
      <c r="Y40" s="7" t="s">
        <v>142</v>
      </c>
      <c r="Z40" s="15" t="s">
        <v>106</v>
      </c>
      <c r="AA40" s="147">
        <f>'Στοιχεία υφιστάμενου δικτύου'!AE39</f>
        <v>0</v>
      </c>
      <c r="AB40" s="141">
        <f>AA40+AB39</f>
        <v>0</v>
      </c>
      <c r="AC40" s="141">
        <f>AB40+AC39</f>
        <v>0</v>
      </c>
      <c r="AD40" s="141">
        <f>AC40+AD39</f>
        <v>4</v>
      </c>
      <c r="AE40" s="141">
        <f>AD40+AE39</f>
        <v>10</v>
      </c>
      <c r="AF40" s="141">
        <f>AE40+AF39</f>
        <v>13</v>
      </c>
      <c r="AG40" s="32"/>
    </row>
    <row r="41" spans="2:33" ht="15" customHeight="1" outlineLevel="1" x14ac:dyDescent="0.35">
      <c r="B41" s="380" t="s">
        <v>110</v>
      </c>
      <c r="C41" s="5" t="s">
        <v>141</v>
      </c>
      <c r="D41" s="14" t="s">
        <v>106</v>
      </c>
      <c r="E41" s="146">
        <f>'Στοιχεία υφιστάμενου δικτύου'!I40</f>
        <v>0</v>
      </c>
      <c r="F41" s="140">
        <f>Συνδέσεις!U153</f>
        <v>10</v>
      </c>
      <c r="G41" s="140">
        <f>Συνδέσεις!Z153</f>
        <v>31</v>
      </c>
      <c r="H41" s="140">
        <f>Συνδέσεις!AE153</f>
        <v>37</v>
      </c>
      <c r="I41" s="140">
        <f>Συνδέσεις!AJ153</f>
        <v>14</v>
      </c>
      <c r="J41" s="140">
        <f>Συνδέσεις!AO153</f>
        <v>8</v>
      </c>
      <c r="K41" s="140">
        <f>SUM(F41:J41)</f>
        <v>100</v>
      </c>
      <c r="M41" s="380" t="s">
        <v>110</v>
      </c>
      <c r="N41" s="5" t="s">
        <v>141</v>
      </c>
      <c r="O41" s="14" t="s">
        <v>106</v>
      </c>
      <c r="P41" s="146">
        <f>'Στοιχεία υφιστάμενου δικτύου'!T40</f>
        <v>0</v>
      </c>
      <c r="Q41" s="140">
        <f>Συνδέσεις!U132+Συνδέσεις!U133+Συνδέσεις!U136+Συνδέσεις!U152+Συνδέσεις!U138</f>
        <v>10</v>
      </c>
      <c r="R41" s="140">
        <f>Συνδέσεις!Z132+Συνδέσεις!Z133+Συνδέσεις!Z136+Συνδέσεις!Z152+Συνδέσεις!Z138</f>
        <v>31</v>
      </c>
      <c r="S41" s="140">
        <f>Συνδέσεις!AE132+Συνδέσεις!AE133+Συνδέσεις!AE136+Συνδέσεις!AE152+Συνδέσεις!AE138</f>
        <v>35</v>
      </c>
      <c r="T41" s="140">
        <f>Συνδέσεις!AJ132+Συνδέσεις!AJ133+Συνδέσεις!AJ136+Συνδέσεις!AJ152+Συνδέσεις!AJ138</f>
        <v>10</v>
      </c>
      <c r="U41" s="140">
        <f>Συνδέσεις!AO132+Συνδέσεις!AO133+Συνδέσεις!AO136+Συνδέσεις!AO152+Συνδέσεις!AO138</f>
        <v>7</v>
      </c>
      <c r="V41" s="140">
        <f>SUM(Q41:U41)</f>
        <v>93</v>
      </c>
      <c r="X41" s="380" t="s">
        <v>110</v>
      </c>
      <c r="Y41" s="5" t="s">
        <v>141</v>
      </c>
      <c r="Z41" s="14" t="s">
        <v>106</v>
      </c>
      <c r="AA41" s="146">
        <f>'Στοιχεία υφιστάμενου δικτύου'!AE40</f>
        <v>0</v>
      </c>
      <c r="AB41" s="140">
        <f>F41-Q41</f>
        <v>0</v>
      </c>
      <c r="AC41" s="140">
        <f t="shared" ref="AC41" si="26">G41-R41</f>
        <v>0</v>
      </c>
      <c r="AD41" s="140">
        <f t="shared" ref="AD41" si="27">H41-S41</f>
        <v>2</v>
      </c>
      <c r="AE41" s="140">
        <f t="shared" ref="AE41" si="28">I41-T41</f>
        <v>4</v>
      </c>
      <c r="AF41" s="140">
        <f t="shared" ref="AF41" si="29">J41-U41</f>
        <v>1</v>
      </c>
      <c r="AG41" s="140">
        <f>SUM(AB41:AF41)</f>
        <v>7</v>
      </c>
    </row>
    <row r="42" spans="2:33" outlineLevel="1" x14ac:dyDescent="0.35">
      <c r="B42" s="381"/>
      <c r="C42" s="7" t="s">
        <v>142</v>
      </c>
      <c r="D42" s="15" t="s">
        <v>106</v>
      </c>
      <c r="E42" s="147">
        <f>'Στοιχεία υφιστάμενου δικτύου'!I41</f>
        <v>0</v>
      </c>
      <c r="F42" s="141">
        <f>E42+F41</f>
        <v>10</v>
      </c>
      <c r="G42" s="141">
        <f>F42+G41</f>
        <v>41</v>
      </c>
      <c r="H42" s="141">
        <f>G42+H41</f>
        <v>78</v>
      </c>
      <c r="I42" s="141">
        <f>H42+I41</f>
        <v>92</v>
      </c>
      <c r="J42" s="141">
        <f>I42+J41</f>
        <v>100</v>
      </c>
      <c r="K42" s="32"/>
      <c r="M42" s="381"/>
      <c r="N42" s="7" t="s">
        <v>142</v>
      </c>
      <c r="O42" s="15" t="s">
        <v>106</v>
      </c>
      <c r="P42" s="147">
        <f>'Στοιχεία υφιστάμενου δικτύου'!T41</f>
        <v>0</v>
      </c>
      <c r="Q42" s="141">
        <f>P42+Q41</f>
        <v>10</v>
      </c>
      <c r="R42" s="141">
        <f>Q42+R41</f>
        <v>41</v>
      </c>
      <c r="S42" s="141">
        <f>R42+S41</f>
        <v>76</v>
      </c>
      <c r="T42" s="141">
        <f>S42+T41</f>
        <v>86</v>
      </c>
      <c r="U42" s="141">
        <f>T42+U41</f>
        <v>93</v>
      </c>
      <c r="V42" s="32"/>
      <c r="X42" s="381"/>
      <c r="Y42" s="7" t="s">
        <v>142</v>
      </c>
      <c r="Z42" s="15" t="s">
        <v>106</v>
      </c>
      <c r="AA42" s="147">
        <f>'Στοιχεία υφιστάμενου δικτύου'!AE41</f>
        <v>0</v>
      </c>
      <c r="AB42" s="141">
        <f>AA42+AB41</f>
        <v>0</v>
      </c>
      <c r="AC42" s="141">
        <f>AB42+AC41</f>
        <v>0</v>
      </c>
      <c r="AD42" s="141">
        <f>AC42+AD41</f>
        <v>2</v>
      </c>
      <c r="AE42" s="141">
        <f>AD42+AE41</f>
        <v>6</v>
      </c>
      <c r="AF42" s="141">
        <f>AE42+AF41</f>
        <v>7</v>
      </c>
      <c r="AG42" s="32"/>
    </row>
    <row r="43" spans="2:33" outlineLevel="1" x14ac:dyDescent="0.35">
      <c r="B43" s="380" t="s">
        <v>111</v>
      </c>
      <c r="C43" s="5" t="s">
        <v>141</v>
      </c>
      <c r="D43" s="14" t="s">
        <v>106</v>
      </c>
      <c r="E43" s="146">
        <f>'Στοιχεία υφιστάμενου δικτύου'!I42</f>
        <v>0</v>
      </c>
      <c r="F43" s="140">
        <f>Συνδέσεις!U182</f>
        <v>2</v>
      </c>
      <c r="G43" s="140">
        <f>Συνδέσεις!Z182</f>
        <v>10</v>
      </c>
      <c r="H43" s="140">
        <f>Συνδέσεις!AE182</f>
        <v>5</v>
      </c>
      <c r="I43" s="140">
        <f>Συνδέσεις!AJ182</f>
        <v>5</v>
      </c>
      <c r="J43" s="140">
        <f>Συνδέσεις!AO182</f>
        <v>5</v>
      </c>
      <c r="K43" s="140">
        <f>SUM(F43:J43)</f>
        <v>27</v>
      </c>
      <c r="M43" s="380" t="s">
        <v>111</v>
      </c>
      <c r="N43" s="5" t="s">
        <v>141</v>
      </c>
      <c r="O43" s="14" t="s">
        <v>106</v>
      </c>
      <c r="P43" s="146">
        <f>'Στοιχεία υφιστάμενου δικτύου'!T42</f>
        <v>0</v>
      </c>
      <c r="Q43" s="140">
        <f>Συνδέσεις!U161+Συνδέσεις!U162+Συνδέσεις!U165+Συνδέσεις!U167+Συνδέσεις!U181</f>
        <v>2</v>
      </c>
      <c r="R43" s="140">
        <f>Συνδέσεις!Z161+Συνδέσεις!Z162+Συνδέσεις!Z165+Συνδέσεις!Z167+Συνδέσεις!Z181</f>
        <v>10</v>
      </c>
      <c r="S43" s="140">
        <f>Συνδέσεις!AE161+Συνδέσεις!AE162+Συνδέσεις!AE165+Συνδέσεις!AE167+Συνδέσεις!AE181</f>
        <v>5</v>
      </c>
      <c r="T43" s="140">
        <f>Συνδέσεις!AJ161+Συνδέσεις!AJ162+Συνδέσεις!AJ165+Συνδέσεις!AJ167+Συνδέσεις!AJ181</f>
        <v>5</v>
      </c>
      <c r="U43" s="140">
        <f>Συνδέσεις!AO161+Συνδέσεις!AO162+Συνδέσεις!AO165+Συνδέσεις!AO167+Συνδέσεις!AO181</f>
        <v>5</v>
      </c>
      <c r="V43" s="140">
        <f>SUM(Q43:U43)</f>
        <v>27</v>
      </c>
      <c r="X43" s="380" t="s">
        <v>111</v>
      </c>
      <c r="Y43" s="5" t="s">
        <v>141</v>
      </c>
      <c r="Z43" s="14" t="s">
        <v>106</v>
      </c>
      <c r="AA43" s="146">
        <f>'Στοιχεία υφιστάμενου δικτύου'!AE42</f>
        <v>0</v>
      </c>
      <c r="AB43" s="140">
        <f>F43-Q43</f>
        <v>0</v>
      </c>
      <c r="AC43" s="140">
        <f t="shared" ref="AC43" si="30">G43-R43</f>
        <v>0</v>
      </c>
      <c r="AD43" s="140">
        <f t="shared" ref="AD43" si="31">H43-S43</f>
        <v>0</v>
      </c>
      <c r="AE43" s="140">
        <f t="shared" ref="AE43" si="32">I43-T43</f>
        <v>0</v>
      </c>
      <c r="AF43" s="140">
        <f t="shared" ref="AF43" si="33">J43-U43</f>
        <v>0</v>
      </c>
      <c r="AG43" s="140">
        <f>SUM(AB43:AF43)</f>
        <v>0</v>
      </c>
    </row>
    <row r="44" spans="2:33" outlineLevel="1" x14ac:dyDescent="0.35">
      <c r="B44" s="381"/>
      <c r="C44" s="7" t="s">
        <v>142</v>
      </c>
      <c r="D44" s="15" t="s">
        <v>106</v>
      </c>
      <c r="E44" s="147">
        <f>'Στοιχεία υφιστάμενου δικτύου'!I43</f>
        <v>0</v>
      </c>
      <c r="F44" s="141">
        <f>E44+F43</f>
        <v>2</v>
      </c>
      <c r="G44" s="141">
        <f>F44+G43</f>
        <v>12</v>
      </c>
      <c r="H44" s="141">
        <f>G44+H43</f>
        <v>17</v>
      </c>
      <c r="I44" s="141">
        <f>H44+I43</f>
        <v>22</v>
      </c>
      <c r="J44" s="141">
        <f>I44+J43</f>
        <v>27</v>
      </c>
      <c r="K44" s="32"/>
      <c r="M44" s="381"/>
      <c r="N44" s="7" t="s">
        <v>142</v>
      </c>
      <c r="O44" s="15" t="s">
        <v>106</v>
      </c>
      <c r="P44" s="147">
        <f>'Στοιχεία υφιστάμενου δικτύου'!T43</f>
        <v>0</v>
      </c>
      <c r="Q44" s="141">
        <f>P44+Q43</f>
        <v>2</v>
      </c>
      <c r="R44" s="141">
        <f>Q44+R43</f>
        <v>12</v>
      </c>
      <c r="S44" s="141">
        <f>R44+S43</f>
        <v>17</v>
      </c>
      <c r="T44" s="141">
        <f>S44+T43</f>
        <v>22</v>
      </c>
      <c r="U44" s="141">
        <f>T44+U43</f>
        <v>27</v>
      </c>
      <c r="V44" s="32"/>
      <c r="X44" s="381"/>
      <c r="Y44" s="7" t="s">
        <v>142</v>
      </c>
      <c r="Z44" s="15" t="s">
        <v>106</v>
      </c>
      <c r="AA44" s="147">
        <f>'Στοιχεία υφιστάμενου δικτύου'!AE43</f>
        <v>0</v>
      </c>
      <c r="AB44" s="141">
        <f>AA44+AB43</f>
        <v>0</v>
      </c>
      <c r="AC44" s="141">
        <f>AB44+AC43</f>
        <v>0</v>
      </c>
      <c r="AD44" s="141">
        <f>AC44+AD43</f>
        <v>0</v>
      </c>
      <c r="AE44" s="141">
        <f>AD44+AE43</f>
        <v>0</v>
      </c>
      <c r="AF44" s="141">
        <f>AE44+AF43</f>
        <v>0</v>
      </c>
      <c r="AG44" s="32"/>
    </row>
    <row r="45" spans="2:33" ht="15" customHeight="1" outlineLevel="1" x14ac:dyDescent="0.35">
      <c r="B45" s="380" t="s">
        <v>112</v>
      </c>
      <c r="C45" s="5" t="s">
        <v>141</v>
      </c>
      <c r="D45" s="14" t="s">
        <v>106</v>
      </c>
      <c r="E45" s="146">
        <f>'Στοιχεία υφιστάμενου δικτύου'!I44</f>
        <v>0</v>
      </c>
      <c r="F45" s="140">
        <f>Συνδέσεις!U211</f>
        <v>0</v>
      </c>
      <c r="G45" s="140">
        <f>Συνδέσεις!Z211</f>
        <v>0</v>
      </c>
      <c r="H45" s="140">
        <f>Συνδέσεις!AE211</f>
        <v>0</v>
      </c>
      <c r="I45" s="140">
        <f>Συνδέσεις!AJ211</f>
        <v>0</v>
      </c>
      <c r="J45" s="140">
        <f>Συνδέσεις!AO211</f>
        <v>0</v>
      </c>
      <c r="K45" s="140">
        <f>SUM(F45:J45)</f>
        <v>0</v>
      </c>
      <c r="M45" s="380" t="s">
        <v>112</v>
      </c>
      <c r="N45" s="5" t="s">
        <v>141</v>
      </c>
      <c r="O45" s="14" t="s">
        <v>106</v>
      </c>
      <c r="P45" s="146">
        <f>'Στοιχεία υφιστάμενου δικτύου'!T44</f>
        <v>0</v>
      </c>
      <c r="Q45" s="140">
        <f>Συνδέσεις!AF211</f>
        <v>0</v>
      </c>
      <c r="R45" s="140">
        <f>Συνδέσεις!AK211</f>
        <v>0</v>
      </c>
      <c r="S45" s="140">
        <f>Συνδέσεις!AP211</f>
        <v>0</v>
      </c>
      <c r="T45" s="140">
        <f>Συνδέσεις!AU211</f>
        <v>0</v>
      </c>
      <c r="U45" s="140">
        <f>Συνδέσεις!AZ211</f>
        <v>0</v>
      </c>
      <c r="V45" s="140">
        <f>SUM(Q45:U45)</f>
        <v>0</v>
      </c>
      <c r="X45" s="380" t="s">
        <v>112</v>
      </c>
      <c r="Y45" s="5" t="s">
        <v>141</v>
      </c>
      <c r="Z45" s="14" t="s">
        <v>106</v>
      </c>
      <c r="AA45" s="146">
        <f>'Στοιχεία υφιστάμενου δικτύου'!AE44</f>
        <v>0</v>
      </c>
      <c r="AB45" s="140">
        <f>F45-Q45</f>
        <v>0</v>
      </c>
      <c r="AC45" s="140">
        <f t="shared" ref="AC45" si="34">G45-R45</f>
        <v>0</v>
      </c>
      <c r="AD45" s="140">
        <f t="shared" ref="AD45" si="35">H45-S45</f>
        <v>0</v>
      </c>
      <c r="AE45" s="140">
        <f t="shared" ref="AE45" si="36">I45-T45</f>
        <v>0</v>
      </c>
      <c r="AF45" s="140">
        <f t="shared" ref="AF45" si="37">J45-U45</f>
        <v>0</v>
      </c>
      <c r="AG45" s="140">
        <f>SUM(AB45:AF45)</f>
        <v>0</v>
      </c>
    </row>
    <row r="46" spans="2:33" outlineLevel="1" x14ac:dyDescent="0.35">
      <c r="B46" s="381"/>
      <c r="C46" s="7" t="s">
        <v>142</v>
      </c>
      <c r="D46" s="15" t="s">
        <v>106</v>
      </c>
      <c r="E46" s="147">
        <f>'Στοιχεία υφιστάμενου δικτύου'!I45</f>
        <v>0</v>
      </c>
      <c r="F46" s="141">
        <f>E46+F45</f>
        <v>0</v>
      </c>
      <c r="G46" s="141">
        <f>F46+G45</f>
        <v>0</v>
      </c>
      <c r="H46" s="141">
        <f>G46+H45</f>
        <v>0</v>
      </c>
      <c r="I46" s="141">
        <f>H46+I45</f>
        <v>0</v>
      </c>
      <c r="J46" s="141">
        <f>I46+J45</f>
        <v>0</v>
      </c>
      <c r="K46" s="32"/>
      <c r="M46" s="381"/>
      <c r="N46" s="7" t="s">
        <v>142</v>
      </c>
      <c r="O46" s="15" t="s">
        <v>106</v>
      </c>
      <c r="P46" s="147">
        <f>'Στοιχεία υφιστάμενου δικτύου'!T45</f>
        <v>0</v>
      </c>
      <c r="Q46" s="141">
        <f>P46+Q45</f>
        <v>0</v>
      </c>
      <c r="R46" s="141">
        <f>Q46+R45</f>
        <v>0</v>
      </c>
      <c r="S46" s="141">
        <f>R46+S45</f>
        <v>0</v>
      </c>
      <c r="T46" s="141">
        <f>S46+T45</f>
        <v>0</v>
      </c>
      <c r="U46" s="141">
        <f>T46+U45</f>
        <v>0</v>
      </c>
      <c r="V46" s="32"/>
      <c r="X46" s="381"/>
      <c r="Y46" s="7" t="s">
        <v>142</v>
      </c>
      <c r="Z46" s="15" t="s">
        <v>106</v>
      </c>
      <c r="AA46" s="147">
        <f>'Στοιχεία υφιστάμενου δικτύου'!AE45</f>
        <v>0</v>
      </c>
      <c r="AB46" s="141">
        <f>AA46+AB45</f>
        <v>0</v>
      </c>
      <c r="AC46" s="141">
        <f>AB46+AC45</f>
        <v>0</v>
      </c>
      <c r="AD46" s="141">
        <f>AC46+AD45</f>
        <v>0</v>
      </c>
      <c r="AE46" s="141">
        <f>AD46+AE45</f>
        <v>0</v>
      </c>
      <c r="AF46" s="141">
        <f>AE46+AF45</f>
        <v>0</v>
      </c>
      <c r="AG46" s="32"/>
    </row>
    <row r="48" spans="2:33" ht="15.5" x14ac:dyDescent="0.35">
      <c r="B48" s="391" t="s">
        <v>308</v>
      </c>
      <c r="C48" s="391"/>
      <c r="D48" s="391"/>
      <c r="E48" s="391"/>
      <c r="F48" s="391"/>
      <c r="G48" s="391"/>
      <c r="H48" s="391"/>
      <c r="I48" s="391"/>
      <c r="J48" s="391"/>
      <c r="K48" s="391"/>
    </row>
    <row r="49" spans="2:11" ht="5.15" customHeight="1" outlineLevel="1" x14ac:dyDescent="0.35"/>
    <row r="50" spans="2:11" outlineLevel="1" x14ac:dyDescent="0.35">
      <c r="B50" s="382"/>
      <c r="C50" s="383"/>
      <c r="D50" s="9" t="s">
        <v>105</v>
      </c>
      <c r="E50" s="9">
        <f>$C$3-1</f>
        <v>2023</v>
      </c>
      <c r="F50" s="9">
        <f>$C$3</f>
        <v>2024</v>
      </c>
      <c r="G50" s="9">
        <f>$C$3+1</f>
        <v>2025</v>
      </c>
      <c r="H50" s="9">
        <f>$C$3+2</f>
        <v>2026</v>
      </c>
      <c r="I50" s="9">
        <f>$C$3+3</f>
        <v>2027</v>
      </c>
      <c r="J50" s="9">
        <f>$C$3+4</f>
        <v>2028</v>
      </c>
      <c r="K50" s="9" t="str">
        <f>F50&amp;" - "&amp;J50</f>
        <v>2024 - 2028</v>
      </c>
    </row>
    <row r="51" spans="2:11" outlineLevel="1" x14ac:dyDescent="0.35">
      <c r="B51" s="380" t="s">
        <v>176</v>
      </c>
      <c r="C51" s="5" t="s">
        <v>141</v>
      </c>
      <c r="D51" s="14" t="s">
        <v>106</v>
      </c>
      <c r="E51" s="146">
        <f>'Στοιχεία υφιστάμενου δικτύου'!I50</f>
        <v>0</v>
      </c>
      <c r="F51" s="140">
        <f>F53+F55+F57+F59+F61+F63</f>
        <v>5068</v>
      </c>
      <c r="G51" s="140">
        <f t="shared" ref="G51:J52" si="38">G53+G55+G57+G59+G61+G63</f>
        <v>3451</v>
      </c>
      <c r="H51" s="140">
        <f t="shared" si="38"/>
        <v>4185</v>
      </c>
      <c r="I51" s="140">
        <f t="shared" si="38"/>
        <v>1460</v>
      </c>
      <c r="J51" s="140">
        <f t="shared" si="38"/>
        <v>938</v>
      </c>
      <c r="K51" s="140">
        <f>SUM(F51:J51)</f>
        <v>15102</v>
      </c>
    </row>
    <row r="52" spans="2:11" outlineLevel="1" x14ac:dyDescent="0.35">
      <c r="B52" s="381"/>
      <c r="C52" s="7" t="s">
        <v>142</v>
      </c>
      <c r="D52" s="15" t="s">
        <v>106</v>
      </c>
      <c r="E52" s="147">
        <f>'Στοιχεία υφιστάμενου δικτύου'!I51</f>
        <v>0</v>
      </c>
      <c r="F52" s="141">
        <f t="shared" ref="F52:H52" si="39">F54+F56+F58+F60+F62+F64</f>
        <v>5068</v>
      </c>
      <c r="G52" s="141">
        <f t="shared" si="39"/>
        <v>8519</v>
      </c>
      <c r="H52" s="141">
        <f t="shared" si="39"/>
        <v>12704</v>
      </c>
      <c r="I52" s="141">
        <f>I54+I56+I58+I60+I62+I64</f>
        <v>14164</v>
      </c>
      <c r="J52" s="141">
        <f t="shared" si="38"/>
        <v>15102</v>
      </c>
      <c r="K52" s="32"/>
    </row>
    <row r="53" spans="2:11" ht="15" customHeight="1" outlineLevel="1" x14ac:dyDescent="0.35">
      <c r="B53" s="380" t="s">
        <v>103</v>
      </c>
      <c r="C53" s="5" t="s">
        <v>141</v>
      </c>
      <c r="D53" s="14" t="s">
        <v>106</v>
      </c>
      <c r="E53" s="146">
        <f>'Στοιχεία υφιστάμενου δικτύου'!I52</f>
        <v>0</v>
      </c>
      <c r="F53" s="140">
        <f>Μετρητές!U66</f>
        <v>98</v>
      </c>
      <c r="G53" s="140">
        <f>Μετρητές!Z66</f>
        <v>60</v>
      </c>
      <c r="H53" s="140">
        <f>Μετρητές!AE66</f>
        <v>72</v>
      </c>
      <c r="I53" s="140">
        <f>Μετρητές!AJ66</f>
        <v>25</v>
      </c>
      <c r="J53" s="140">
        <f>Μετρητές!AO66</f>
        <v>17</v>
      </c>
      <c r="K53" s="140">
        <f>SUM(F53:J53)</f>
        <v>272</v>
      </c>
    </row>
    <row r="54" spans="2:11" outlineLevel="1" x14ac:dyDescent="0.35">
      <c r="B54" s="381"/>
      <c r="C54" s="7" t="s">
        <v>142</v>
      </c>
      <c r="D54" s="15" t="s">
        <v>106</v>
      </c>
      <c r="E54" s="147">
        <f>'Στοιχεία υφιστάμενου δικτύου'!I53</f>
        <v>0</v>
      </c>
      <c r="F54" s="141">
        <f>E54+F53</f>
        <v>98</v>
      </c>
      <c r="G54" s="141">
        <f>F54+G53</f>
        <v>158</v>
      </c>
      <c r="H54" s="141">
        <f t="shared" ref="H54:J54" si="40">G54+H53</f>
        <v>230</v>
      </c>
      <c r="I54" s="141">
        <f t="shared" si="40"/>
        <v>255</v>
      </c>
      <c r="J54" s="141">
        <f t="shared" si="40"/>
        <v>272</v>
      </c>
      <c r="K54" s="32"/>
    </row>
    <row r="55" spans="2:11" ht="15" customHeight="1" outlineLevel="1" x14ac:dyDescent="0.35">
      <c r="B55" s="380" t="s">
        <v>108</v>
      </c>
      <c r="C55" s="5" t="s">
        <v>141</v>
      </c>
      <c r="D55" s="14" t="s">
        <v>106</v>
      </c>
      <c r="E55" s="146">
        <f>'Στοιχεία υφιστάμενου δικτύου'!I54</f>
        <v>0</v>
      </c>
      <c r="F55" s="140">
        <f>Μετρητές!U95</f>
        <v>4939</v>
      </c>
      <c r="G55" s="140">
        <f>Μετρητές!Z95</f>
        <v>3294</v>
      </c>
      <c r="H55" s="140">
        <f>Μετρητές!AE95</f>
        <v>3995</v>
      </c>
      <c r="I55" s="140">
        <f>Μετρητές!AJ95</f>
        <v>1393</v>
      </c>
      <c r="J55" s="140">
        <f>Μετρητές!AO95</f>
        <v>894</v>
      </c>
      <c r="K55" s="140">
        <f>SUM(F55:J55)</f>
        <v>14515</v>
      </c>
    </row>
    <row r="56" spans="2:11" outlineLevel="1" x14ac:dyDescent="0.35">
      <c r="B56" s="381"/>
      <c r="C56" s="7" t="s">
        <v>142</v>
      </c>
      <c r="D56" s="15" t="s">
        <v>106</v>
      </c>
      <c r="E56" s="147">
        <f>'Στοιχεία υφιστάμενου δικτύου'!I55</f>
        <v>0</v>
      </c>
      <c r="F56" s="141">
        <f>E56+F55</f>
        <v>4939</v>
      </c>
      <c r="G56" s="141">
        <f>F56+G55</f>
        <v>8233</v>
      </c>
      <c r="H56" s="141">
        <f t="shared" ref="H56:J56" si="41">G56+H55</f>
        <v>12228</v>
      </c>
      <c r="I56" s="141">
        <f t="shared" si="41"/>
        <v>13621</v>
      </c>
      <c r="J56" s="141">
        <f t="shared" si="41"/>
        <v>14515</v>
      </c>
      <c r="K56" s="32"/>
    </row>
    <row r="57" spans="2:11" ht="15" customHeight="1" outlineLevel="1" x14ac:dyDescent="0.35">
      <c r="B57" s="380" t="s">
        <v>109</v>
      </c>
      <c r="C57" s="5" t="s">
        <v>141</v>
      </c>
      <c r="D57" s="14" t="s">
        <v>106</v>
      </c>
      <c r="E57" s="146">
        <f>'Στοιχεία υφιστάμενου δικτύου'!I56</f>
        <v>0</v>
      </c>
      <c r="F57" s="140">
        <f>Μετρητές!U124</f>
        <v>19</v>
      </c>
      <c r="G57" s="140">
        <f>Μετρητές!Z124</f>
        <v>56</v>
      </c>
      <c r="H57" s="140">
        <f>Μετρητές!AE124</f>
        <v>76</v>
      </c>
      <c r="I57" s="140">
        <f>Μετρητές!AJ124</f>
        <v>23</v>
      </c>
      <c r="J57" s="140">
        <f>Μετρητές!AO124</f>
        <v>14</v>
      </c>
      <c r="K57" s="140">
        <f>SUM(F57:J57)</f>
        <v>188</v>
      </c>
    </row>
    <row r="58" spans="2:11" outlineLevel="1" x14ac:dyDescent="0.35">
      <c r="B58" s="381"/>
      <c r="C58" s="7" t="s">
        <v>142</v>
      </c>
      <c r="D58" s="15" t="s">
        <v>106</v>
      </c>
      <c r="E58" s="147">
        <f>'Στοιχεία υφιστάμενου δικτύου'!I57</f>
        <v>0</v>
      </c>
      <c r="F58" s="141">
        <f>E58+F57</f>
        <v>19</v>
      </c>
      <c r="G58" s="141">
        <f>F58+G57</f>
        <v>75</v>
      </c>
      <c r="H58" s="141">
        <f t="shared" ref="H58:J58" si="42">G58+H57</f>
        <v>151</v>
      </c>
      <c r="I58" s="141">
        <f t="shared" si="42"/>
        <v>174</v>
      </c>
      <c r="J58" s="141">
        <f t="shared" si="42"/>
        <v>188</v>
      </c>
      <c r="K58" s="32"/>
    </row>
    <row r="59" spans="2:11" ht="15" customHeight="1" outlineLevel="1" x14ac:dyDescent="0.35">
      <c r="B59" s="380" t="s">
        <v>110</v>
      </c>
      <c r="C59" s="5" t="s">
        <v>141</v>
      </c>
      <c r="D59" s="14" t="s">
        <v>106</v>
      </c>
      <c r="E59" s="146">
        <f>'Στοιχεία υφιστάμενου δικτύου'!I58</f>
        <v>0</v>
      </c>
      <c r="F59" s="140">
        <f>Μετρητές!U153</f>
        <v>10</v>
      </c>
      <c r="G59" s="140">
        <f>Μετρητές!Z153</f>
        <v>31</v>
      </c>
      <c r="H59" s="140">
        <f>Μετρητές!AE153</f>
        <v>37</v>
      </c>
      <c r="I59" s="140">
        <f>Μετρητές!AJ153</f>
        <v>14</v>
      </c>
      <c r="J59" s="140">
        <f>Μετρητές!AO153</f>
        <v>8</v>
      </c>
      <c r="K59" s="140">
        <f>SUM(F59:J59)</f>
        <v>100</v>
      </c>
    </row>
    <row r="60" spans="2:11" outlineLevel="1" x14ac:dyDescent="0.35">
      <c r="B60" s="381"/>
      <c r="C60" s="7" t="s">
        <v>142</v>
      </c>
      <c r="D60" s="15" t="s">
        <v>106</v>
      </c>
      <c r="E60" s="147">
        <f>'Στοιχεία υφιστάμενου δικτύου'!I59</f>
        <v>0</v>
      </c>
      <c r="F60" s="141">
        <f>E60+F59</f>
        <v>10</v>
      </c>
      <c r="G60" s="141">
        <f>F60+G59</f>
        <v>41</v>
      </c>
      <c r="H60" s="141">
        <f t="shared" ref="H60:J60" si="43">G60+H59</f>
        <v>78</v>
      </c>
      <c r="I60" s="141">
        <f t="shared" si="43"/>
        <v>92</v>
      </c>
      <c r="J60" s="141">
        <f t="shared" si="43"/>
        <v>100</v>
      </c>
      <c r="K60" s="32"/>
    </row>
    <row r="61" spans="2:11" outlineLevel="1" x14ac:dyDescent="0.35">
      <c r="B61" s="380" t="s">
        <v>111</v>
      </c>
      <c r="C61" s="5" t="s">
        <v>141</v>
      </c>
      <c r="D61" s="14" t="s">
        <v>106</v>
      </c>
      <c r="E61" s="146">
        <f>'Στοιχεία υφιστάμενου δικτύου'!I60</f>
        <v>0</v>
      </c>
      <c r="F61" s="140">
        <f>Μετρητές!U182</f>
        <v>2</v>
      </c>
      <c r="G61" s="140">
        <f>Μετρητές!Z182</f>
        <v>10</v>
      </c>
      <c r="H61" s="140">
        <f>Μετρητές!AE182</f>
        <v>5</v>
      </c>
      <c r="I61" s="140">
        <f>Μετρητές!AJ182</f>
        <v>5</v>
      </c>
      <c r="J61" s="140">
        <f>Μετρητές!AO182</f>
        <v>5</v>
      </c>
      <c r="K61" s="140">
        <f>SUM(F61:J61)</f>
        <v>27</v>
      </c>
    </row>
    <row r="62" spans="2:11" outlineLevel="1" x14ac:dyDescent="0.35">
      <c r="B62" s="381"/>
      <c r="C62" s="7" t="s">
        <v>142</v>
      </c>
      <c r="D62" s="15" t="s">
        <v>106</v>
      </c>
      <c r="E62" s="147">
        <f>'Στοιχεία υφιστάμενου δικτύου'!I61</f>
        <v>0</v>
      </c>
      <c r="F62" s="141">
        <f>E62+F61</f>
        <v>2</v>
      </c>
      <c r="G62" s="141">
        <f>F62+G61</f>
        <v>12</v>
      </c>
      <c r="H62" s="141">
        <f t="shared" ref="H62:J62" si="44">G62+H61</f>
        <v>17</v>
      </c>
      <c r="I62" s="141">
        <f t="shared" si="44"/>
        <v>22</v>
      </c>
      <c r="J62" s="141">
        <f t="shared" si="44"/>
        <v>27</v>
      </c>
      <c r="K62" s="32"/>
    </row>
    <row r="63" spans="2:11" ht="15" customHeight="1" outlineLevel="1" x14ac:dyDescent="0.35">
      <c r="B63" s="380" t="s">
        <v>112</v>
      </c>
      <c r="C63" s="5" t="s">
        <v>141</v>
      </c>
      <c r="D63" s="14" t="s">
        <v>106</v>
      </c>
      <c r="E63" s="146">
        <f>'Στοιχεία υφιστάμενου δικτύου'!I62</f>
        <v>0</v>
      </c>
      <c r="F63" s="140">
        <f>Μετρητές!U211</f>
        <v>0</v>
      </c>
      <c r="G63" s="140">
        <f>Μετρητές!Z211</f>
        <v>0</v>
      </c>
      <c r="H63" s="140">
        <f>Μετρητές!AE211</f>
        <v>0</v>
      </c>
      <c r="I63" s="140">
        <f>Μετρητές!AJ211</f>
        <v>0</v>
      </c>
      <c r="J63" s="140">
        <f>Μετρητές!AO211</f>
        <v>0</v>
      </c>
      <c r="K63" s="140">
        <f>SUM(F63:J63)</f>
        <v>0</v>
      </c>
    </row>
    <row r="64" spans="2:11" outlineLevel="1" x14ac:dyDescent="0.35">
      <c r="B64" s="381"/>
      <c r="C64" s="7" t="s">
        <v>142</v>
      </c>
      <c r="D64" s="15" t="s">
        <v>106</v>
      </c>
      <c r="E64" s="147">
        <f>'Στοιχεία υφιστάμενου δικτύου'!I63</f>
        <v>0</v>
      </c>
      <c r="F64" s="141">
        <f>E64+F63</f>
        <v>0</v>
      </c>
      <c r="G64" s="141">
        <f>F64+G63</f>
        <v>0</v>
      </c>
      <c r="H64" s="141">
        <f>G64+H63</f>
        <v>0</v>
      </c>
      <c r="I64" s="141">
        <f>H64+I63</f>
        <v>0</v>
      </c>
      <c r="J64" s="141">
        <f>I64+J63</f>
        <v>0</v>
      </c>
      <c r="K64" s="32"/>
    </row>
    <row r="66" spans="2:11" ht="15.5" x14ac:dyDescent="0.35">
      <c r="B66" s="391" t="s">
        <v>309</v>
      </c>
      <c r="C66" s="391"/>
      <c r="D66" s="391"/>
      <c r="E66" s="391"/>
      <c r="F66" s="391"/>
      <c r="G66" s="391"/>
      <c r="H66" s="391"/>
      <c r="I66" s="391"/>
      <c r="J66" s="391"/>
      <c r="K66" s="391"/>
    </row>
    <row r="67" spans="2:11" ht="5.15" customHeight="1" outlineLevel="1" x14ac:dyDescent="0.35"/>
    <row r="68" spans="2:11" outlineLevel="1" x14ac:dyDescent="0.35">
      <c r="B68" s="382"/>
      <c r="C68" s="383"/>
      <c r="D68" s="9" t="s">
        <v>105</v>
      </c>
      <c r="E68" s="9">
        <f>$C$3-1</f>
        <v>2023</v>
      </c>
      <c r="F68" s="9">
        <f>$C$3</f>
        <v>2024</v>
      </c>
      <c r="G68" s="9">
        <f>$C$3+1</f>
        <v>2025</v>
      </c>
      <c r="H68" s="9">
        <f>$C$3+2</f>
        <v>2026</v>
      </c>
      <c r="I68" s="9">
        <f>$C$3+3</f>
        <v>2027</v>
      </c>
      <c r="J68" s="9">
        <f>$C$3+4</f>
        <v>2028</v>
      </c>
      <c r="K68" s="9" t="str">
        <f>F68&amp;" - "&amp;J68</f>
        <v>2024 - 2028</v>
      </c>
    </row>
    <row r="69" spans="2:11" outlineLevel="1" x14ac:dyDescent="0.35">
      <c r="B69" s="380" t="s">
        <v>292</v>
      </c>
      <c r="C69" s="5" t="s">
        <v>144</v>
      </c>
      <c r="D69" s="14" t="s">
        <v>106</v>
      </c>
      <c r="E69" s="146">
        <f>'Στοιχεία υφιστάμενου δικτύου'!I68</f>
        <v>0</v>
      </c>
      <c r="F69" s="140">
        <f>F71+F73+F75+F77+F79+F81</f>
        <v>5068</v>
      </c>
      <c r="G69" s="140">
        <f t="shared" ref="G69:J70" si="45">G71+G73+G75+G77+G79+G81</f>
        <v>3451</v>
      </c>
      <c r="H69" s="140">
        <f t="shared" si="45"/>
        <v>4185</v>
      </c>
      <c r="I69" s="140">
        <f t="shared" si="45"/>
        <v>1460</v>
      </c>
      <c r="J69" s="140">
        <f t="shared" si="45"/>
        <v>938</v>
      </c>
      <c r="K69" s="140">
        <f>SUM(F69:J69)</f>
        <v>15102</v>
      </c>
    </row>
    <row r="70" spans="2:11" outlineLevel="1" x14ac:dyDescent="0.35">
      <c r="B70" s="381"/>
      <c r="C70" s="7" t="s">
        <v>145</v>
      </c>
      <c r="D70" s="15" t="s">
        <v>106</v>
      </c>
      <c r="E70" s="147">
        <f>'Στοιχεία υφιστάμενου δικτύου'!I69</f>
        <v>0</v>
      </c>
      <c r="F70" s="141">
        <f t="shared" ref="F70:H70" si="46">F72+F74+F76+F78+F80+F82</f>
        <v>5068</v>
      </c>
      <c r="G70" s="141">
        <f t="shared" si="46"/>
        <v>8519</v>
      </c>
      <c r="H70" s="141">
        <f t="shared" si="46"/>
        <v>12704</v>
      </c>
      <c r="I70" s="141">
        <f>I72+I74+I76+I78+I80+I82</f>
        <v>14164</v>
      </c>
      <c r="J70" s="141">
        <f t="shared" si="45"/>
        <v>15102</v>
      </c>
      <c r="K70" s="32"/>
    </row>
    <row r="71" spans="2:11" ht="15" customHeight="1" outlineLevel="1" x14ac:dyDescent="0.35">
      <c r="B71" s="380" t="s">
        <v>103</v>
      </c>
      <c r="C71" s="5" t="s">
        <v>144</v>
      </c>
      <c r="D71" s="14" t="s">
        <v>106</v>
      </c>
      <c r="E71" s="146">
        <f>'Στοιχεία υφιστάμενου δικτύου'!I70</f>
        <v>0</v>
      </c>
      <c r="F71" s="140">
        <f>Πελάτες!U66</f>
        <v>98</v>
      </c>
      <c r="G71" s="140">
        <f>Πελάτες!X66</f>
        <v>60</v>
      </c>
      <c r="H71" s="140">
        <f>Πελάτες!AA66</f>
        <v>72</v>
      </c>
      <c r="I71" s="140">
        <f>Πελάτες!AD66</f>
        <v>25</v>
      </c>
      <c r="J71" s="140">
        <f>Πελάτες!AG66</f>
        <v>17</v>
      </c>
      <c r="K71" s="140">
        <f>SUM(F71:J71)</f>
        <v>272</v>
      </c>
    </row>
    <row r="72" spans="2:11" outlineLevel="1" x14ac:dyDescent="0.35">
      <c r="B72" s="381"/>
      <c r="C72" s="7" t="s">
        <v>145</v>
      </c>
      <c r="D72" s="15" t="s">
        <v>106</v>
      </c>
      <c r="E72" s="147">
        <f>'Στοιχεία υφιστάμενου δικτύου'!I71</f>
        <v>0</v>
      </c>
      <c r="F72" s="141">
        <f>E72+F71</f>
        <v>98</v>
      </c>
      <c r="G72" s="141">
        <f>F72+G71</f>
        <v>158</v>
      </c>
      <c r="H72" s="141">
        <f t="shared" ref="H72:J72" si="47">G72+H71</f>
        <v>230</v>
      </c>
      <c r="I72" s="141">
        <f t="shared" si="47"/>
        <v>255</v>
      </c>
      <c r="J72" s="141">
        <f t="shared" si="47"/>
        <v>272</v>
      </c>
      <c r="K72" s="32"/>
    </row>
    <row r="73" spans="2:11" ht="15" customHeight="1" outlineLevel="1" x14ac:dyDescent="0.35">
      <c r="B73" s="380" t="s">
        <v>108</v>
      </c>
      <c r="C73" s="5" t="s">
        <v>144</v>
      </c>
      <c r="D73" s="14" t="s">
        <v>106</v>
      </c>
      <c r="E73" s="146">
        <f>'Στοιχεία υφιστάμενου δικτύου'!I72</f>
        <v>0</v>
      </c>
      <c r="F73" s="140">
        <f>Πελάτες!U96</f>
        <v>4939</v>
      </c>
      <c r="G73" s="140">
        <f>Πελάτες!X96</f>
        <v>3294</v>
      </c>
      <c r="H73" s="140">
        <f>Πελάτες!AA96</f>
        <v>3995</v>
      </c>
      <c r="I73" s="140">
        <f>Πελάτες!AD96</f>
        <v>1393</v>
      </c>
      <c r="J73" s="140">
        <f>Πελάτες!AG96</f>
        <v>894</v>
      </c>
      <c r="K73" s="140">
        <f>SUM(F73:J73)</f>
        <v>14515</v>
      </c>
    </row>
    <row r="74" spans="2:11" outlineLevel="1" x14ac:dyDescent="0.35">
      <c r="B74" s="381"/>
      <c r="C74" s="7" t="s">
        <v>145</v>
      </c>
      <c r="D74" s="15" t="s">
        <v>106</v>
      </c>
      <c r="E74" s="147">
        <f>'Στοιχεία υφιστάμενου δικτύου'!I73</f>
        <v>0</v>
      </c>
      <c r="F74" s="141">
        <f>E74+F73</f>
        <v>4939</v>
      </c>
      <c r="G74" s="141">
        <f>F74+G73</f>
        <v>8233</v>
      </c>
      <c r="H74" s="141">
        <f t="shared" ref="H74:J74" si="48">G74+H73</f>
        <v>12228</v>
      </c>
      <c r="I74" s="141">
        <f t="shared" si="48"/>
        <v>13621</v>
      </c>
      <c r="J74" s="141">
        <f t="shared" si="48"/>
        <v>14515</v>
      </c>
      <c r="K74" s="32"/>
    </row>
    <row r="75" spans="2:11" ht="15" customHeight="1" outlineLevel="1" x14ac:dyDescent="0.35">
      <c r="B75" s="380" t="s">
        <v>109</v>
      </c>
      <c r="C75" s="5" t="s">
        <v>144</v>
      </c>
      <c r="D75" s="14" t="s">
        <v>106</v>
      </c>
      <c r="E75" s="146">
        <f>'Στοιχεία υφιστάμενου δικτύου'!I74</f>
        <v>0</v>
      </c>
      <c r="F75" s="140">
        <f>Πελάτες!U126</f>
        <v>19</v>
      </c>
      <c r="G75" s="140">
        <f>Πελάτες!X126</f>
        <v>56</v>
      </c>
      <c r="H75" s="140">
        <f>Πελάτες!AA126</f>
        <v>76</v>
      </c>
      <c r="I75" s="140">
        <f>Πελάτες!AD126</f>
        <v>23</v>
      </c>
      <c r="J75" s="140">
        <f>Πελάτες!AG126</f>
        <v>14</v>
      </c>
      <c r="K75" s="140">
        <f>SUM(F75:J75)</f>
        <v>188</v>
      </c>
    </row>
    <row r="76" spans="2:11" outlineLevel="1" x14ac:dyDescent="0.35">
      <c r="B76" s="381"/>
      <c r="C76" s="7" t="s">
        <v>145</v>
      </c>
      <c r="D76" s="15" t="s">
        <v>106</v>
      </c>
      <c r="E76" s="147">
        <f>'Στοιχεία υφιστάμενου δικτύου'!I75</f>
        <v>0</v>
      </c>
      <c r="F76" s="141">
        <f>E76+F75</f>
        <v>19</v>
      </c>
      <c r="G76" s="141">
        <f>F76+G75</f>
        <v>75</v>
      </c>
      <c r="H76" s="141">
        <f t="shared" ref="H76:J76" si="49">G76+H75</f>
        <v>151</v>
      </c>
      <c r="I76" s="141">
        <f t="shared" si="49"/>
        <v>174</v>
      </c>
      <c r="J76" s="141">
        <f t="shared" si="49"/>
        <v>188</v>
      </c>
      <c r="K76" s="32"/>
    </row>
    <row r="77" spans="2:11" ht="15" customHeight="1" outlineLevel="1" x14ac:dyDescent="0.35">
      <c r="B77" s="380" t="s">
        <v>110</v>
      </c>
      <c r="C77" s="5" t="s">
        <v>144</v>
      </c>
      <c r="D77" s="14" t="s">
        <v>106</v>
      </c>
      <c r="E77" s="146">
        <f>'Στοιχεία υφιστάμενου δικτύου'!I76</f>
        <v>0</v>
      </c>
      <c r="F77" s="140">
        <f>Πελάτες!U155</f>
        <v>10</v>
      </c>
      <c r="G77" s="140">
        <f>Πελάτες!X155</f>
        <v>31</v>
      </c>
      <c r="H77" s="140">
        <f>Πελάτες!AA155</f>
        <v>37</v>
      </c>
      <c r="I77" s="140">
        <f>Πελάτες!AD155</f>
        <v>14</v>
      </c>
      <c r="J77" s="140">
        <f>Πελάτες!AG155</f>
        <v>8</v>
      </c>
      <c r="K77" s="140">
        <f>SUM(F77:J77)</f>
        <v>100</v>
      </c>
    </row>
    <row r="78" spans="2:11" outlineLevel="1" x14ac:dyDescent="0.35">
      <c r="B78" s="381"/>
      <c r="C78" s="7" t="s">
        <v>145</v>
      </c>
      <c r="D78" s="15" t="s">
        <v>106</v>
      </c>
      <c r="E78" s="147">
        <f>'Στοιχεία υφιστάμενου δικτύου'!I77</f>
        <v>0</v>
      </c>
      <c r="F78" s="141">
        <f>E78+F77</f>
        <v>10</v>
      </c>
      <c r="G78" s="141">
        <f>F78+G77</f>
        <v>41</v>
      </c>
      <c r="H78" s="141">
        <f t="shared" ref="H78:J78" si="50">G78+H77</f>
        <v>78</v>
      </c>
      <c r="I78" s="141">
        <f t="shared" si="50"/>
        <v>92</v>
      </c>
      <c r="J78" s="141">
        <f t="shared" si="50"/>
        <v>100</v>
      </c>
      <c r="K78" s="32"/>
    </row>
    <row r="79" spans="2:11" outlineLevel="1" x14ac:dyDescent="0.35">
      <c r="B79" s="380" t="s">
        <v>111</v>
      </c>
      <c r="C79" s="5" t="s">
        <v>144</v>
      </c>
      <c r="D79" s="14" t="s">
        <v>106</v>
      </c>
      <c r="E79" s="146">
        <f>'Στοιχεία υφιστάμενου δικτύου'!I78</f>
        <v>0</v>
      </c>
      <c r="F79" s="140">
        <f>Πελάτες!U184</f>
        <v>2</v>
      </c>
      <c r="G79" s="140">
        <f>Πελάτες!X184</f>
        <v>10</v>
      </c>
      <c r="H79" s="140">
        <f>Πελάτες!AA184</f>
        <v>5</v>
      </c>
      <c r="I79" s="140">
        <f>Πελάτες!AD184</f>
        <v>5</v>
      </c>
      <c r="J79" s="140">
        <f>Πελάτες!AG184</f>
        <v>5</v>
      </c>
      <c r="K79" s="140">
        <f>SUM(F79:J79)</f>
        <v>27</v>
      </c>
    </row>
    <row r="80" spans="2:11" outlineLevel="1" x14ac:dyDescent="0.35">
      <c r="B80" s="381"/>
      <c r="C80" s="7" t="s">
        <v>145</v>
      </c>
      <c r="D80" s="15" t="s">
        <v>106</v>
      </c>
      <c r="E80" s="147">
        <f>'Στοιχεία υφιστάμενου δικτύου'!I79</f>
        <v>0</v>
      </c>
      <c r="F80" s="141">
        <f>E80+F79</f>
        <v>2</v>
      </c>
      <c r="G80" s="141">
        <f>F80+G79</f>
        <v>12</v>
      </c>
      <c r="H80" s="141">
        <f t="shared" ref="H80:J80" si="51">G80+H79</f>
        <v>17</v>
      </c>
      <c r="I80" s="141">
        <f t="shared" si="51"/>
        <v>22</v>
      </c>
      <c r="J80" s="141">
        <f t="shared" si="51"/>
        <v>27</v>
      </c>
      <c r="K80" s="32"/>
    </row>
    <row r="81" spans="2:31" ht="15" customHeight="1" outlineLevel="1" x14ac:dyDescent="0.35">
      <c r="B81" s="380" t="s">
        <v>112</v>
      </c>
      <c r="C81" s="5" t="s">
        <v>144</v>
      </c>
      <c r="D81" s="14" t="s">
        <v>106</v>
      </c>
      <c r="E81" s="146">
        <f>'Στοιχεία υφιστάμενου δικτύου'!I80</f>
        <v>0</v>
      </c>
      <c r="F81" s="140">
        <f>Πελάτες!U213</f>
        <v>0</v>
      </c>
      <c r="G81" s="140">
        <f>Πελάτες!X213</f>
        <v>0</v>
      </c>
      <c r="H81" s="140">
        <f>Πελάτες!AA213</f>
        <v>0</v>
      </c>
      <c r="I81" s="140">
        <f>Πελάτες!AD213</f>
        <v>0</v>
      </c>
      <c r="J81" s="140">
        <f>Πελάτες!AG213</f>
        <v>0</v>
      </c>
      <c r="K81" s="140">
        <f>SUM(F81:J81)</f>
        <v>0</v>
      </c>
    </row>
    <row r="82" spans="2:31" outlineLevel="1" x14ac:dyDescent="0.35">
      <c r="B82" s="381"/>
      <c r="C82" s="7" t="s">
        <v>145</v>
      </c>
      <c r="D82" s="15" t="s">
        <v>106</v>
      </c>
      <c r="E82" s="147">
        <f>'Στοιχεία υφιστάμενου δικτύου'!I81</f>
        <v>0</v>
      </c>
      <c r="F82" s="141">
        <f>E82+F81</f>
        <v>0</v>
      </c>
      <c r="G82" s="141">
        <f>F82+G81</f>
        <v>0</v>
      </c>
      <c r="H82" s="141">
        <f t="shared" ref="H82:J82" si="52">G82+H81</f>
        <v>0</v>
      </c>
      <c r="I82" s="141">
        <f t="shared" si="52"/>
        <v>0</v>
      </c>
      <c r="J82" s="141">
        <f t="shared" si="52"/>
        <v>0</v>
      </c>
      <c r="K82" s="32"/>
    </row>
    <row r="83" spans="2:31" outlineLevel="1" x14ac:dyDescent="0.35">
      <c r="B83" s="17" t="s">
        <v>296</v>
      </c>
    </row>
    <row r="85" spans="2:31" ht="15.5" x14ac:dyDescent="0.35">
      <c r="B85" s="391" t="s">
        <v>310</v>
      </c>
      <c r="C85" s="391"/>
      <c r="D85" s="391"/>
      <c r="E85" s="391"/>
      <c r="F85" s="391"/>
      <c r="G85" s="391"/>
      <c r="H85" s="391"/>
      <c r="I85" s="391"/>
      <c r="J85" s="391"/>
      <c r="K85" s="391"/>
    </row>
    <row r="86" spans="2:31" ht="5.15" customHeight="1" outlineLevel="1" x14ac:dyDescent="0.35"/>
    <row r="87" spans="2:31" outlineLevel="1" x14ac:dyDescent="0.35">
      <c r="B87" s="382"/>
      <c r="C87" s="383"/>
      <c r="D87" s="9" t="s">
        <v>105</v>
      </c>
      <c r="E87" s="9">
        <f>$C$3-1</f>
        <v>2023</v>
      </c>
      <c r="F87" s="9">
        <f>$C$3</f>
        <v>2024</v>
      </c>
      <c r="G87" s="9">
        <f>$C$3+1</f>
        <v>2025</v>
      </c>
      <c r="H87" s="9">
        <f>$C$3+2</f>
        <v>2026</v>
      </c>
      <c r="I87" s="9">
        <f>$C$3+3</f>
        <v>2027</v>
      </c>
      <c r="J87" s="9">
        <f>$C$3+4</f>
        <v>2028</v>
      </c>
      <c r="K87" s="9" t="str">
        <f>F87&amp;" - "&amp;J87</f>
        <v>2024 - 2028</v>
      </c>
    </row>
    <row r="88" spans="2:31" outlineLevel="1" x14ac:dyDescent="0.35">
      <c r="B88" s="378" t="s">
        <v>103</v>
      </c>
      <c r="C88" s="379"/>
      <c r="D88" s="14" t="s">
        <v>188</v>
      </c>
      <c r="E88" s="146">
        <f>IFERROR(E107/E72,0)</f>
        <v>0</v>
      </c>
      <c r="F88" s="146">
        <f t="shared" ref="F88:J88" si="53">IFERROR(F107/F72,0)</f>
        <v>4</v>
      </c>
      <c r="G88" s="146">
        <f t="shared" si="53"/>
        <v>13.924050632911392</v>
      </c>
      <c r="H88" s="146">
        <f t="shared" si="53"/>
        <v>14.991304347826087</v>
      </c>
      <c r="I88" s="146">
        <f t="shared" si="53"/>
        <v>18.431372549019606</v>
      </c>
      <c r="J88" s="146">
        <f t="shared" si="53"/>
        <v>19</v>
      </c>
      <c r="K88" s="204">
        <f>SUM(E88:J88)</f>
        <v>70.346727529757089</v>
      </c>
    </row>
    <row r="89" spans="2:31" outlineLevel="1" x14ac:dyDescent="0.35">
      <c r="B89" s="378" t="s">
        <v>108</v>
      </c>
      <c r="C89" s="379" t="s">
        <v>144</v>
      </c>
      <c r="D89" s="14" t="s">
        <v>188</v>
      </c>
      <c r="E89" s="146">
        <f>IFERROR(E112/E74,0)</f>
        <v>0</v>
      </c>
      <c r="F89" s="146">
        <f t="shared" ref="F89:J89" si="54">IFERROR(F112/F74,0)</f>
        <v>2.4</v>
      </c>
      <c r="G89" s="146">
        <f t="shared" si="54"/>
        <v>8.1590671687112852</v>
      </c>
      <c r="H89" s="146">
        <f t="shared" si="54"/>
        <v>8.8635917566241407</v>
      </c>
      <c r="I89" s="146">
        <f t="shared" si="54"/>
        <v>11.018221863299319</v>
      </c>
      <c r="J89" s="146">
        <f t="shared" si="54"/>
        <v>11.408722011712022</v>
      </c>
      <c r="K89" s="204">
        <f t="shared" ref="K89:K93" si="55">SUM(E89:J89)</f>
        <v>41.849602800346766</v>
      </c>
    </row>
    <row r="90" spans="2:31" outlineLevel="1" x14ac:dyDescent="0.35">
      <c r="B90" s="378" t="s">
        <v>109</v>
      </c>
      <c r="C90" s="379" t="s">
        <v>144</v>
      </c>
      <c r="D90" s="14" t="s">
        <v>188</v>
      </c>
      <c r="E90" s="146">
        <f>IFERROR(E117/E76,0)</f>
        <v>0</v>
      </c>
      <c r="F90" s="146">
        <f t="shared" ref="F90:J90" si="56">IFERROR(F117/F76,0)</f>
        <v>18</v>
      </c>
      <c r="G90" s="146">
        <f t="shared" si="56"/>
        <v>36.24</v>
      </c>
      <c r="H90" s="146">
        <f t="shared" si="56"/>
        <v>53.76158940397351</v>
      </c>
      <c r="I90" s="146">
        <f t="shared" si="56"/>
        <v>80.482758620689651</v>
      </c>
      <c r="J90" s="146">
        <f t="shared" si="56"/>
        <v>84.638297872340431</v>
      </c>
      <c r="K90" s="204">
        <f t="shared" si="55"/>
        <v>273.12264589700362</v>
      </c>
    </row>
    <row r="91" spans="2:31" outlineLevel="1" x14ac:dyDescent="0.35">
      <c r="B91" s="378" t="s">
        <v>110</v>
      </c>
      <c r="C91" s="379" t="s">
        <v>144</v>
      </c>
      <c r="D91" s="14" t="s">
        <v>188</v>
      </c>
      <c r="E91" s="146">
        <f>IFERROR(E122/E78,0)</f>
        <v>0</v>
      </c>
      <c r="F91" s="146">
        <f t="shared" ref="F91:J91" si="57">IFERROR(F122/F78,0)</f>
        <v>400</v>
      </c>
      <c r="G91" s="146">
        <f t="shared" si="57"/>
        <v>790.2439024390244</v>
      </c>
      <c r="H91" s="146">
        <f t="shared" si="57"/>
        <v>1241.0256410256411</v>
      </c>
      <c r="I91" s="146">
        <f t="shared" si="57"/>
        <v>1756.5217391304348</v>
      </c>
      <c r="J91" s="146">
        <f t="shared" si="57"/>
        <v>1872</v>
      </c>
      <c r="K91" s="204">
        <f t="shared" si="55"/>
        <v>6059.7912825951007</v>
      </c>
    </row>
    <row r="92" spans="2:31" outlineLevel="1" x14ac:dyDescent="0.35">
      <c r="B92" s="378" t="s">
        <v>111</v>
      </c>
      <c r="C92" s="379" t="s">
        <v>144</v>
      </c>
      <c r="D92" s="14" t="s">
        <v>188</v>
      </c>
      <c r="E92" s="146">
        <f>IFERROR(E127/E80,0)</f>
        <v>0</v>
      </c>
      <c r="F92" s="146">
        <f t="shared" ref="F92:J92" si="58">IFERROR(F127/F80,0)</f>
        <v>766.6</v>
      </c>
      <c r="G92" s="146">
        <f t="shared" si="58"/>
        <v>1277.6666666666667</v>
      </c>
      <c r="H92" s="146">
        <f t="shared" si="58"/>
        <v>2931.1176470588234</v>
      </c>
      <c r="I92" s="146">
        <f t="shared" si="58"/>
        <v>3136.090909090909</v>
      </c>
      <c r="J92" s="146">
        <f t="shared" si="58"/>
        <v>3265.1481481481483</v>
      </c>
      <c r="K92" s="204">
        <f t="shared" si="55"/>
        <v>11376.623370964548</v>
      </c>
    </row>
    <row r="93" spans="2:31" outlineLevel="1" x14ac:dyDescent="0.35">
      <c r="B93" s="378" t="s">
        <v>112</v>
      </c>
      <c r="C93" s="379" t="s">
        <v>144</v>
      </c>
      <c r="D93" s="12" t="s">
        <v>188</v>
      </c>
      <c r="E93" s="150">
        <f t="shared" ref="E93:J93" si="59">IFERROR(E132/E82,0)</f>
        <v>0</v>
      </c>
      <c r="F93" s="150">
        <f t="shared" si="59"/>
        <v>0</v>
      </c>
      <c r="G93" s="150">
        <f t="shared" si="59"/>
        <v>0</v>
      </c>
      <c r="H93" s="150">
        <f t="shared" si="59"/>
        <v>0</v>
      </c>
      <c r="I93" s="150">
        <f t="shared" si="59"/>
        <v>0</v>
      </c>
      <c r="J93" s="150">
        <f t="shared" si="59"/>
        <v>0</v>
      </c>
      <c r="K93" s="208">
        <f t="shared" si="55"/>
        <v>0</v>
      </c>
    </row>
    <row r="94" spans="2:31" x14ac:dyDescent="0.35">
      <c r="B94" s="17"/>
    </row>
    <row r="95" spans="2:31" ht="15.5" x14ac:dyDescent="0.35">
      <c r="B95" s="391" t="s">
        <v>311</v>
      </c>
      <c r="C95" s="391"/>
      <c r="D95" s="391"/>
      <c r="E95" s="391"/>
      <c r="F95" s="391"/>
      <c r="G95" s="391"/>
      <c r="H95" s="391"/>
      <c r="I95" s="391"/>
      <c r="J95" s="391"/>
      <c r="K95" s="391"/>
      <c r="M95" s="284" t="s">
        <v>312</v>
      </c>
      <c r="N95" s="284"/>
      <c r="O95" s="284"/>
      <c r="P95" s="284"/>
      <c r="Q95" s="284"/>
      <c r="R95" s="284"/>
      <c r="S95" s="284"/>
      <c r="T95" s="284"/>
      <c r="X95" s="284" t="s">
        <v>313</v>
      </c>
      <c r="Y95" s="284"/>
      <c r="Z95" s="284"/>
      <c r="AA95" s="284"/>
      <c r="AB95" s="284"/>
      <c r="AC95" s="284"/>
      <c r="AD95" s="284"/>
      <c r="AE95" s="284"/>
    </row>
    <row r="96" spans="2:31" ht="5.15" customHeight="1" outlineLevel="1" x14ac:dyDescent="0.35"/>
    <row r="97" spans="2:31" ht="35.5" outlineLevel="1" x14ac:dyDescent="0.6">
      <c r="B97" s="382"/>
      <c r="C97" s="383"/>
      <c r="D97" s="9" t="s">
        <v>105</v>
      </c>
      <c r="E97" s="9">
        <f>$C$3-1</f>
        <v>2023</v>
      </c>
      <c r="F97" s="75">
        <f>$C$3</f>
        <v>2024</v>
      </c>
      <c r="G97" s="75">
        <f>$C$3+1</f>
        <v>2025</v>
      </c>
      <c r="H97" s="9">
        <f>$C$3+2</f>
        <v>2026</v>
      </c>
      <c r="I97" s="9">
        <f>$C$3+3</f>
        <v>2027</v>
      </c>
      <c r="J97" s="9">
        <f>$C$3+4</f>
        <v>2028</v>
      </c>
      <c r="K97" s="9" t="str">
        <f>F97&amp;" - "&amp;J97</f>
        <v>2024 - 2028</v>
      </c>
      <c r="M97" s="275" t="s">
        <v>314</v>
      </c>
      <c r="N97" s="276" t="s">
        <v>315</v>
      </c>
      <c r="O97" s="277" t="s">
        <v>316</v>
      </c>
      <c r="P97" s="277" t="s">
        <v>317</v>
      </c>
      <c r="Q97" s="276" t="s">
        <v>318</v>
      </c>
      <c r="R97" s="276" t="s">
        <v>319</v>
      </c>
      <c r="S97" s="276" t="s">
        <v>320</v>
      </c>
      <c r="T97" s="278" t="s">
        <v>321</v>
      </c>
      <c r="X97" s="275" t="s">
        <v>314</v>
      </c>
      <c r="Y97" s="276" t="s">
        <v>315</v>
      </c>
      <c r="Z97" s="277" t="s">
        <v>316</v>
      </c>
      <c r="AA97" s="277" t="s">
        <v>317</v>
      </c>
      <c r="AB97" s="276" t="s">
        <v>318</v>
      </c>
      <c r="AC97" s="276" t="s">
        <v>319</v>
      </c>
      <c r="AD97" s="276" t="s">
        <v>320</v>
      </c>
      <c r="AE97" s="278" t="s">
        <v>321</v>
      </c>
    </row>
    <row r="98" spans="2:31" ht="45.5" outlineLevel="1" x14ac:dyDescent="0.55000000000000004">
      <c r="B98" s="380" t="s">
        <v>182</v>
      </c>
      <c r="C98" s="209" t="s">
        <v>322</v>
      </c>
      <c r="D98" s="218" t="s">
        <v>114</v>
      </c>
      <c r="E98" s="203"/>
      <c r="F98" s="204">
        <f>F103+F108+F113+F118+F123+F128</f>
        <v>18120.8</v>
      </c>
      <c r="G98" s="204">
        <f t="shared" ref="G98:J98" si="60">G103+G108+G113+G118+G123+G128</f>
        <v>119823.6</v>
      </c>
      <c r="H98" s="204">
        <f t="shared" si="60"/>
        <v>266579</v>
      </c>
      <c r="I98" s="204">
        <f t="shared" si="60"/>
        <v>399377.2</v>
      </c>
      <c r="J98" s="204">
        <f t="shared" si="60"/>
        <v>462036.6</v>
      </c>
      <c r="K98" s="204">
        <f>SUM(F98:J98)</f>
        <v>1265937.2000000002</v>
      </c>
      <c r="M98" s="279" t="s">
        <v>323</v>
      </c>
      <c r="N98" s="280" t="s">
        <v>324</v>
      </c>
      <c r="O98" s="285">
        <f>SUM(O99:O104)</f>
        <v>18120.8</v>
      </c>
      <c r="P98" s="285">
        <f t="shared" ref="P98:S98" si="61">SUM(P99:P104)</f>
        <v>119821.2</v>
      </c>
      <c r="Q98" s="285">
        <f t="shared" si="61"/>
        <v>265103.8</v>
      </c>
      <c r="R98" s="285">
        <f t="shared" si="61"/>
        <v>389400.4</v>
      </c>
      <c r="S98" s="285">
        <f t="shared" si="61"/>
        <v>440536.2</v>
      </c>
      <c r="T98" s="285">
        <f>SUM(O98:S98)</f>
        <v>1232982.3999999999</v>
      </c>
      <c r="X98" s="279" t="s">
        <v>323</v>
      </c>
      <c r="Y98" s="280" t="s">
        <v>324</v>
      </c>
      <c r="Z98" s="285">
        <f>SUM(Z99:Z104)</f>
        <v>0</v>
      </c>
      <c r="AA98" s="285">
        <f t="shared" ref="AA98" si="62">SUM(AA99:AA104)</f>
        <v>2.4000000000087311</v>
      </c>
      <c r="AB98" s="285">
        <f t="shared" ref="AB98" si="63">SUM(AB99:AB104)</f>
        <v>1475.2000000000116</v>
      </c>
      <c r="AC98" s="285">
        <f t="shared" ref="AC98" si="64">SUM(AC99:AC104)</f>
        <v>9976.8000000000175</v>
      </c>
      <c r="AD98" s="285">
        <f t="shared" ref="AD98" si="65">SUM(AD99:AD104)</f>
        <v>21500.399999999994</v>
      </c>
      <c r="AE98" s="285">
        <f>SUM(Z98:AD98)</f>
        <v>32954.800000000032</v>
      </c>
    </row>
    <row r="99" spans="2:31" ht="41.5" outlineLevel="1" x14ac:dyDescent="0.55000000000000004">
      <c r="B99" s="392"/>
      <c r="C99" s="210" t="s">
        <v>325</v>
      </c>
      <c r="D99" s="219" t="s">
        <v>114</v>
      </c>
      <c r="E99" s="211"/>
      <c r="F99" s="214">
        <f>F104+F109+F114+F119+F124+F129</f>
        <v>18120.8</v>
      </c>
      <c r="G99" s="214">
        <f t="shared" ref="G99:J99" si="66">G104+G109+G114+G119+G124+G129</f>
        <v>29219.599999999999</v>
      </c>
      <c r="H99" s="214">
        <f t="shared" si="66"/>
        <v>29877</v>
      </c>
      <c r="I99" s="214">
        <f t="shared" si="66"/>
        <v>13290.2</v>
      </c>
      <c r="J99" s="214">
        <f t="shared" si="66"/>
        <v>9498.6</v>
      </c>
      <c r="K99" s="215"/>
      <c r="M99" s="279" t="s">
        <v>326</v>
      </c>
      <c r="N99" s="280" t="s">
        <v>324</v>
      </c>
      <c r="O99" s="285">
        <f>'Διανεμόμενες ποσότητες αερίου'!P47+'Διανεμόμενες ποσότητες αερίου'!P48+'Διανεμόμενες ποσότητες αερίου'!P51+'Διανεμόμενες ποσότητες αερίου'!P53+'Διανεμόμενες ποσότητες αερίου'!P67</f>
        <v>392</v>
      </c>
      <c r="P99" s="285">
        <f>'Διανεμόμενες ποσότητες αερίου'!X47+'Διανεμόμενες ποσότητες αερίου'!X48+'Διανεμόμενες ποσότητες αερίου'!X51+'Διανεμόμενες ποσότητες αερίου'!X53+'Διανεμόμενες ποσότητες αερίου'!X67</f>
        <v>2200</v>
      </c>
      <c r="Q99" s="285">
        <f>'Διανεμόμενες ποσότητες αερίου'!AD47+'Διανεμόμενες ποσότητες αερίου'!AD48+'Διανεμόμενες ποσότητες αερίου'!AD51+'Διανεμόμενες ποσότητες αερίου'!AD53+'Διανεμόμενες ποσότητες αερίου'!AD67</f>
        <v>3428</v>
      </c>
      <c r="R99" s="285">
        <f>'Διανεμόμενες ποσότητες αερίου'!AH47+'Διανεμόμενες ποσότητες αερίου'!AH48+'Διανεμόμενες ποσότητες αερίου'!AH51+'Διανεμόμενες ποσότητες αερίου'!AH53+'Διανεμόμενες ποσότητες αερίου'!AH67</f>
        <v>4576</v>
      </c>
      <c r="S99" s="285">
        <f>'Διανεμόμενες ποσότητες αερίου'!AN47+'Διανεμόμενες ποσότητες αερίου'!AN48+'Διανεμόμενες ποσότητες αερίου'!AN51+'Διανεμόμενες ποσότητες αερίου'!AN53+'Διανεμόμενες ποσότητες αερίου'!AN67</f>
        <v>4932</v>
      </c>
      <c r="T99" s="285">
        <f t="shared" ref="T99:T100" si="67">SUM(O99:S99)</f>
        <v>15528</v>
      </c>
      <c r="X99" s="279" t="s">
        <v>326</v>
      </c>
      <c r="Y99" s="280" t="s">
        <v>324</v>
      </c>
      <c r="Z99" s="286">
        <f>F107-O99</f>
        <v>0</v>
      </c>
      <c r="AA99" s="286">
        <f t="shared" ref="AA99:AD99" si="68">G107-P99</f>
        <v>0</v>
      </c>
      <c r="AB99" s="286">
        <f t="shared" si="68"/>
        <v>20</v>
      </c>
      <c r="AC99" s="286">
        <f t="shared" si="68"/>
        <v>124</v>
      </c>
      <c r="AD99" s="286">
        <f t="shared" si="68"/>
        <v>236</v>
      </c>
      <c r="AE99" s="285">
        <f t="shared" ref="AE99:AE100" si="69">SUM(Z99:AD99)</f>
        <v>380</v>
      </c>
    </row>
    <row r="100" spans="2:31" ht="52.5" outlineLevel="1" x14ac:dyDescent="0.55000000000000004">
      <c r="B100" s="392"/>
      <c r="C100" s="212" t="s">
        <v>327</v>
      </c>
      <c r="D100" s="220" t="s">
        <v>114</v>
      </c>
      <c r="E100" s="213"/>
      <c r="F100" s="213"/>
      <c r="G100" s="216">
        <f t="shared" ref="G100:J100" si="70">G105+G110+G115+G120+G125+G130</f>
        <v>90604</v>
      </c>
      <c r="H100" s="216">
        <f t="shared" si="70"/>
        <v>236702</v>
      </c>
      <c r="I100" s="216">
        <f t="shared" si="70"/>
        <v>386087</v>
      </c>
      <c r="J100" s="216">
        <f t="shared" si="70"/>
        <v>452538</v>
      </c>
      <c r="K100" s="217"/>
      <c r="M100" s="279" t="s">
        <v>328</v>
      </c>
      <c r="N100" s="280" t="s">
        <v>324</v>
      </c>
      <c r="O100" s="285">
        <f>'Διανεμόμενες ποσότητες αερίου'!P77+'Διανεμόμενες ποσότητες αερίου'!P78+'Διανεμόμενες ποσότητες αερίου'!P81+'Διανεμόμενες ποσότητες αερίου'!P83+'Διανεμόμενες ποσότητες αερίου'!P97</f>
        <v>11853.6</v>
      </c>
      <c r="P100" s="285">
        <f>'Διανεμόμενες ποσότητες αερίου'!X77+'Διανεμόμενες ποσότητες αερίου'!X78+'Διανεμόμενες ποσότητες αερίου'!X81+'Διανεμόμενες ποσότητες αερίου'!X83+'Διανεμόμενες ποσότητες αερίου'!X97</f>
        <v>67171.199999999997</v>
      </c>
      <c r="Q100" s="285">
        <f>'Διανεμόμενες ποσότητες αερίου'!AD77+'Διανεμόμενες ποσότητες αερίου'!AD78+'Διανεμόμενες ποσότητες αερίου'!AD81+'Διανεμόμενες ποσότητες αερίου'!AD83+'Διανεμόμενες ποσότητες αερίου'!AD97</f>
        <v>107800.79999999999</v>
      </c>
      <c r="R100" s="285">
        <f>'Διανεμόμενες ποσότητες αερίου'!AH77+'Διανεμόμενες ποσότητες αερίου'!AH78+'Διανεμόμενες ποσότητες αερίου'!AH81+'Διανεμόμενες ποσότητες αερίου'!AH83+'Διανεμόμενες ποσότητες αερίου'!AH97</f>
        <v>146294.39999999999</v>
      </c>
      <c r="S100" s="285">
        <f>'Διανεμόμενες ποσότητες αερίου'!AN77+'Διανεμόμενες ποσότητες αερίου'!AN78+'Διανεμόμενες ποσότητες αερίου'!AN81+'Διανεμόμενες ποσότητες αερίου'!AN83+'Διανεμόμενες ποσότητες αερίου'!AN97</f>
        <v>157687.20000000001</v>
      </c>
      <c r="T100" s="285">
        <f t="shared" si="67"/>
        <v>490807.2</v>
      </c>
      <c r="X100" s="279" t="s">
        <v>328</v>
      </c>
      <c r="Y100" s="280" t="s">
        <v>324</v>
      </c>
      <c r="Z100" s="286">
        <f>F112-O100</f>
        <v>0</v>
      </c>
      <c r="AA100" s="286">
        <f t="shared" ref="AA100:AD100" si="71">G112-P100</f>
        <v>2.4000000000087311</v>
      </c>
      <c r="AB100" s="286">
        <f t="shared" si="71"/>
        <v>583.20000000001164</v>
      </c>
      <c r="AC100" s="286">
        <f t="shared" si="71"/>
        <v>3784.8000000000175</v>
      </c>
      <c r="AD100" s="286">
        <f t="shared" si="71"/>
        <v>7910.3999999999942</v>
      </c>
      <c r="AE100" s="285">
        <f t="shared" si="69"/>
        <v>12280.800000000032</v>
      </c>
    </row>
    <row r="101" spans="2:31" ht="52.5" outlineLevel="1" x14ac:dyDescent="0.55000000000000004">
      <c r="B101" s="392"/>
      <c r="C101" s="136" t="s">
        <v>191</v>
      </c>
      <c r="D101" s="221" t="s">
        <v>114</v>
      </c>
      <c r="E101" s="205"/>
      <c r="F101" s="206">
        <f>F106+F111+F116+F121+F126+F131</f>
        <v>0</v>
      </c>
      <c r="G101" s="206">
        <f t="shared" ref="G101:J101" si="72">G106+G111+G116+G121+G126+G131</f>
        <v>0</v>
      </c>
      <c r="H101" s="206">
        <f t="shared" si="72"/>
        <v>0</v>
      </c>
      <c r="I101" s="206">
        <f t="shared" si="72"/>
        <v>0</v>
      </c>
      <c r="J101" s="206">
        <f t="shared" si="72"/>
        <v>0</v>
      </c>
      <c r="K101" s="207"/>
      <c r="M101" s="279" t="s">
        <v>329</v>
      </c>
      <c r="N101" s="280" t="s">
        <v>324</v>
      </c>
      <c r="O101" s="285">
        <f>'Διανεμόμενες ποσότητες αερίου'!P107+'Διανεμόμενες ποσότητες αερίου'!P108+'Διανεμόμενες ποσότητες αερίου'!P111+'Διανεμόμενες ποσότητες αερίου'!P113+'Διανεμόμενες ποσότητες αερίου'!P127</f>
        <v>342</v>
      </c>
      <c r="P101" s="285">
        <f>'Διανεμόμενες ποσότητες αερίου'!X107+'Διανεμόμενες ποσότητες αερίου'!X108+'Διανεμόμενες ποσότητες αερίου'!X111+'Διανεμόμενες ποσότητες αερίου'!X113+'Διανεμόμενες ποσότητες αερίου'!X127</f>
        <v>2718</v>
      </c>
      <c r="Q101" s="285">
        <f>'Διανεμόμενες ποσότητες αερίου'!AD107+'Διανεμόμενες ποσότητες αερίου'!AD108+'Διανεμόμενες ποσότητες αερίου'!AD111+'Διανεμόμενες ποσότητες αερίου'!AD113+'Διανεμόμενες ποσότητες αερίου'!AD127</f>
        <v>8046</v>
      </c>
      <c r="R101" s="285">
        <f>'Διανεμόμενες ποσότητες αερίου'!AH107+'Διανεμόμενες ποσότητες αερίου'!AH108+'Διανεμόμενες ποσότητες αερίου'!AH111+'Διανεμόμενες ποσότητες αερίου'!AH113+'Διανεμόμενες ποσότητες αερίου'!AH127</f>
        <v>13536</v>
      </c>
      <c r="S101" s="285">
        <f>'Διανεμόμενες ποσότητες αερίου'!AN107+'Διανεμόμενες ποσότητες αερίου'!AN108+'Διανεμόμενες ποσότητες αερίου'!AN111+'Διανεμόμενες ποσότητες αερίου'!AN113+'Διανεμόμενες ποσότητες αερίου'!AN127</f>
        <v>14958</v>
      </c>
      <c r="T101" s="285">
        <f>SUM(O101:S101)</f>
        <v>39600</v>
      </c>
      <c r="X101" s="279" t="s">
        <v>329</v>
      </c>
      <c r="Y101" s="280" t="s">
        <v>324</v>
      </c>
      <c r="Z101" s="286">
        <f>F117-O101</f>
        <v>0</v>
      </c>
      <c r="AA101" s="286">
        <f t="shared" ref="AA101:AD101" si="73">G117-P101</f>
        <v>0</v>
      </c>
      <c r="AB101" s="286">
        <f t="shared" si="73"/>
        <v>72</v>
      </c>
      <c r="AC101" s="286">
        <f t="shared" si="73"/>
        <v>468</v>
      </c>
      <c r="AD101" s="286">
        <f t="shared" si="73"/>
        <v>954</v>
      </c>
      <c r="AE101" s="285">
        <f>SUM(Z101:AD101)</f>
        <v>1494</v>
      </c>
    </row>
    <row r="102" spans="2:31" ht="52.5" outlineLevel="1" x14ac:dyDescent="0.55000000000000004">
      <c r="B102" s="381"/>
      <c r="C102" s="7" t="s">
        <v>330</v>
      </c>
      <c r="D102" s="30" t="s">
        <v>114</v>
      </c>
      <c r="E102" s="204">
        <f>'Στοιχεία υφιστάμενου δικτύου'!I87</f>
        <v>0</v>
      </c>
      <c r="F102" s="142">
        <f>F107+F112+F117+F122+F127+F132</f>
        <v>18120.8</v>
      </c>
      <c r="G102" s="142">
        <f t="shared" ref="G102:J102" si="74">G107+G112+G117+G122+G127+G132</f>
        <v>119823.6</v>
      </c>
      <c r="H102" s="142">
        <f t="shared" si="74"/>
        <v>266579</v>
      </c>
      <c r="I102" s="142">
        <f t="shared" si="74"/>
        <v>399377.2</v>
      </c>
      <c r="J102" s="142">
        <f t="shared" si="74"/>
        <v>462036.6</v>
      </c>
      <c r="K102" s="204">
        <f>SUM(F102:J102)</f>
        <v>1265937.2000000002</v>
      </c>
      <c r="M102" s="279" t="s">
        <v>331</v>
      </c>
      <c r="N102" s="280" t="s">
        <v>324</v>
      </c>
      <c r="O102" s="285">
        <f>'Διανεμόμενες ποσότητες αερίου'!P137+'Διανεμόμενες ποσότητες αερίου'!P138+'Διανεμόμενες ποσότητες αερίου'!P141+'Διανεμόμενες ποσότητες αερίου'!P143+'Διανεμόμενες ποσότητες αερίου'!P157</f>
        <v>4000</v>
      </c>
      <c r="P102" s="285">
        <f>'Διανεμόμενες ποσότητες αερίου'!X137+'Διανεμόμενες ποσότητες αερίου'!X138+'Διανεμόμενες ποσότητες αερίου'!X141+'Διανεμόμενες ποσότητες αερίου'!X143+'Διανεμόμενες ποσότητες αερίου'!X157</f>
        <v>32400</v>
      </c>
      <c r="Q102" s="285">
        <f>'Διανεμόμενες ποσότητες αερίου'!AD137+'Διανεμόμενες ποσότητες αερίου'!AD138+'Διανεμόμενες ποσότητες αερίου'!AD141+'Διανεμόμενες ποσότητες αερίου'!AD143+'Διανεμόμενες ποσότητες αερίου'!AD157</f>
        <v>96000</v>
      </c>
      <c r="R102" s="285">
        <f>'Διανεμόμενες ποσότητες αερίου'!AH137+'Διανεμόμενες ποσότητες αερίου'!AH138+'Διανεμόμενες ποσότητες αερίου'!AH141+'Διανεμόμενες ποσότητες αερίου'!AH143+'Διανεμόμενες ποσότητες αερίου'!AH157</f>
        <v>156000</v>
      </c>
      <c r="S102" s="285">
        <f>'Διανεμόμενες ποσότητες αερίου'!AN137+'Διανεμόμενες ποσότητες αερίου'!AN138+'Διανεμόμενες ποσότητες αερίου'!AN141+'Διανεμόμενες ποσότητες αερίου'!AN143+'Διανεμόμενες ποσότητες αερίου'!AN157</f>
        <v>174800</v>
      </c>
      <c r="T102" s="285">
        <f>SUM(O102:S102)</f>
        <v>463200</v>
      </c>
      <c r="X102" s="279" t="s">
        <v>331</v>
      </c>
      <c r="Y102" s="280" t="s">
        <v>324</v>
      </c>
      <c r="Z102" s="286">
        <f>F122-O102</f>
        <v>0</v>
      </c>
      <c r="AA102" s="286">
        <f t="shared" ref="AA102:AD102" si="75">G122-P102</f>
        <v>0</v>
      </c>
      <c r="AB102" s="286">
        <f t="shared" si="75"/>
        <v>800</v>
      </c>
      <c r="AC102" s="286">
        <f t="shared" si="75"/>
        <v>5600</v>
      </c>
      <c r="AD102" s="286">
        <f t="shared" si="75"/>
        <v>12400</v>
      </c>
      <c r="AE102" s="285">
        <f>SUM(Z102:AD102)</f>
        <v>18800</v>
      </c>
    </row>
    <row r="103" spans="2:31" ht="45.5" outlineLevel="1" x14ac:dyDescent="0.55000000000000004">
      <c r="B103" s="380" t="s">
        <v>103</v>
      </c>
      <c r="C103" s="209" t="s">
        <v>322</v>
      </c>
      <c r="D103" s="218" t="s">
        <v>114</v>
      </c>
      <c r="E103" s="203"/>
      <c r="F103" s="204">
        <f>F104+F105</f>
        <v>392</v>
      </c>
      <c r="G103" s="204">
        <f>G104+G105</f>
        <v>2200</v>
      </c>
      <c r="H103" s="204">
        <f t="shared" ref="H103:J103" si="76">H104+H105</f>
        <v>3448</v>
      </c>
      <c r="I103" s="204">
        <f t="shared" si="76"/>
        <v>4700</v>
      </c>
      <c r="J103" s="204">
        <f t="shared" si="76"/>
        <v>5168</v>
      </c>
      <c r="K103" s="204">
        <f>SUM(F103:J103)</f>
        <v>15908</v>
      </c>
      <c r="M103" s="279" t="s">
        <v>332</v>
      </c>
      <c r="N103" s="280" t="s">
        <v>324</v>
      </c>
      <c r="O103" s="285">
        <f>'Διανεμόμενες ποσότητες αερίου'!P167+'Διανεμόμενες ποσότητες αερίου'!P168+'Διανεμόμενες ποσότητες αερίου'!P171+'Διανεμόμενες ποσότητες αερίου'!P173+'Διανεμόμενες ποσότητες αερίου'!P187</f>
        <v>1533.2</v>
      </c>
      <c r="P103" s="285">
        <f>'Διανεμόμενες ποσότητες αερίου'!X167+'Διανεμόμενες ποσότητες αερίου'!X168+'Διανεμόμενες ποσότητες αερίου'!X171+'Διανεμόμενες ποσότητες αερίου'!X173+'Διανεμόμενες ποσότητες αερίου'!X187</f>
        <v>15332</v>
      </c>
      <c r="Q103" s="285">
        <f>'Διανεμόμενες ποσότητες αερίου'!AD167+'Διανεμόμενες ποσότητες αερίου'!AD168+'Διανεμόμενες ποσότητες αερίου'!AD171+'Διανεμόμενες ποσότητες αερίου'!AD173+'Διανεμόμενες ποσότητες αερίου'!AD187</f>
        <v>49829</v>
      </c>
      <c r="R103" s="285">
        <f>'Διανεμόμενες ποσότητες αερίου'!AH167+'Διανεμόμενες ποσότητες αερίου'!AH168+'Διανεμόμενες ποσότητες αερίου'!AH171+'Διανεμόμενες ποσότητες αερίου'!AH173+'Διανεμόμενες ποσότητες αερίου'!AH187</f>
        <v>68994</v>
      </c>
      <c r="S103" s="285">
        <f>'Διανεμόμενες ποσότητες αερίου'!AN167+'Διανεμόμενες ποσότητες αερίου'!AN168+'Διανεμόμενες ποσότητες αερίου'!AN171+'Διανεμόμενες ποσότητες αερίου'!AN173+'Διανεμόμενες ποσότητες αερίου'!AN187</f>
        <v>88159</v>
      </c>
      <c r="T103" s="285">
        <f t="shared" ref="T103:T104" si="77">SUM(O103:S103)</f>
        <v>223847.2</v>
      </c>
      <c r="X103" s="279" t="s">
        <v>332</v>
      </c>
      <c r="Y103" s="280" t="s">
        <v>324</v>
      </c>
      <c r="Z103" s="286">
        <f>F127-O103</f>
        <v>0</v>
      </c>
      <c r="AA103" s="286">
        <f t="shared" ref="AA103:AD103" si="78">G127-P103</f>
        <v>0</v>
      </c>
      <c r="AB103" s="286">
        <f t="shared" si="78"/>
        <v>0</v>
      </c>
      <c r="AC103" s="286">
        <f t="shared" si="78"/>
        <v>0</v>
      </c>
      <c r="AD103" s="286">
        <f t="shared" si="78"/>
        <v>0</v>
      </c>
      <c r="AE103" s="285">
        <f t="shared" ref="AE103" si="79">SUM(Z103:AD103)</f>
        <v>0</v>
      </c>
    </row>
    <row r="104" spans="2:31" ht="41.5" outlineLevel="1" x14ac:dyDescent="0.55000000000000004">
      <c r="B104" s="392"/>
      <c r="C104" s="210" t="s">
        <v>325</v>
      </c>
      <c r="D104" s="219" t="s">
        <v>114</v>
      </c>
      <c r="E104" s="211"/>
      <c r="F104" s="214">
        <f>'Διανεμόμενες ποσότητες αερίου'!P68</f>
        <v>392</v>
      </c>
      <c r="G104" s="214">
        <f>'Διανεμόμενες ποσότητες αερίου'!T68</f>
        <v>240</v>
      </c>
      <c r="H104" s="214">
        <f>'Διανεμόμενες ποσότητες αερίου'!Z68</f>
        <v>288</v>
      </c>
      <c r="I104" s="214">
        <f>'Διανεμόμενες ποσότητες αερίου'!AF68</f>
        <v>100</v>
      </c>
      <c r="J104" s="214">
        <f>'Διανεμόμενες ποσότητες αερίου'!AL68</f>
        <v>68</v>
      </c>
      <c r="K104" s="215"/>
      <c r="M104" s="281" t="s">
        <v>333</v>
      </c>
      <c r="N104" s="282" t="s">
        <v>324</v>
      </c>
      <c r="O104" s="285">
        <f>'Διανεμόμενες ποσότητες αερίου'!P197+'Διανεμόμενες ποσότητες αερίου'!P198+'Διανεμόμενες ποσότητες αερίου'!P201+'Διανεμόμενες ποσότητες αερίου'!P203+'Διανεμόμενες ποσότητες αερίου'!P217</f>
        <v>0</v>
      </c>
      <c r="P104" s="285">
        <f>'Διανεμόμενες ποσότητες αερίου'!X197+'Διανεμόμενες ποσότητες αερίου'!X198+'Διανεμόμενες ποσότητες αερίου'!X201+'Διανεμόμενες ποσότητες αερίου'!X203+'Διανεμόμενες ποσότητες αερίου'!X217</f>
        <v>0</v>
      </c>
      <c r="Q104" s="285">
        <f>'Διανεμόμενες ποσότητες αερίου'!AD197+'Διανεμόμενες ποσότητες αερίου'!AD198+'Διανεμόμενες ποσότητες αερίου'!AD201+'Διανεμόμενες ποσότητες αερίου'!AD203+'Διανεμόμενες ποσότητες αερίου'!AD217</f>
        <v>0</v>
      </c>
      <c r="R104" s="285">
        <f>'Διανεμόμενες ποσότητες αερίου'!AH197+'Διανεμόμενες ποσότητες αερίου'!AH198+'Διανεμόμενες ποσότητες αερίου'!AH201+'Διανεμόμενες ποσότητες αερίου'!AH203+'Διανεμόμενες ποσότητες αερίου'!AH217</f>
        <v>0</v>
      </c>
      <c r="S104" s="285">
        <f>'Διανεμόμενες ποσότητες αερίου'!AN197+'Διανεμόμενες ποσότητες αερίου'!AN198+'Διανεμόμενες ποσότητες αερίου'!AN201+'Διανεμόμενες ποσότητες αερίου'!AN203+'Διανεμόμενες ποσότητες αερίου'!AN217</f>
        <v>0</v>
      </c>
      <c r="T104" s="285">
        <f t="shared" si="77"/>
        <v>0</v>
      </c>
      <c r="X104" s="281" t="s">
        <v>333</v>
      </c>
      <c r="Y104" s="282" t="s">
        <v>324</v>
      </c>
      <c r="Z104" s="283"/>
      <c r="AA104" s="283" t="s">
        <v>334</v>
      </c>
      <c r="AB104" s="283" t="s">
        <v>334</v>
      </c>
      <c r="AC104" s="283" t="s">
        <v>334</v>
      </c>
      <c r="AD104" s="283" t="s">
        <v>334</v>
      </c>
      <c r="AE104" s="285">
        <f>SUM(Z104:AD104)</f>
        <v>0</v>
      </c>
    </row>
    <row r="105" spans="2:31" ht="26.5" outlineLevel="1" x14ac:dyDescent="0.35">
      <c r="B105" s="392"/>
      <c r="C105" s="212" t="s">
        <v>327</v>
      </c>
      <c r="D105" s="220" t="s">
        <v>114</v>
      </c>
      <c r="E105" s="213"/>
      <c r="F105" s="213"/>
      <c r="G105" s="216">
        <f>'Διανεμόμενες ποσότητες αερίου'!U68</f>
        <v>1960</v>
      </c>
      <c r="H105" s="216">
        <f>'Διανεμόμενες ποσότητες αερίου'!AA68</f>
        <v>3160</v>
      </c>
      <c r="I105" s="216">
        <f>'Διανεμόμενες ποσότητες αερίου'!AG68</f>
        <v>4600</v>
      </c>
      <c r="J105" s="216">
        <f>'Διανεμόμενες ποσότητες αερίου'!AM68</f>
        <v>5100</v>
      </c>
      <c r="K105" s="217"/>
    </row>
    <row r="106" spans="2:31" ht="43.5" outlineLevel="1" x14ac:dyDescent="0.35">
      <c r="B106" s="392"/>
      <c r="C106" s="136" t="s">
        <v>191</v>
      </c>
      <c r="D106" s="221" t="s">
        <v>114</v>
      </c>
      <c r="E106" s="205"/>
      <c r="F106" s="206">
        <f>'Διανεμόμενες ποσότητες αερίου'!Q68</f>
        <v>0</v>
      </c>
      <c r="G106" s="206">
        <f>'Διανεμόμενες ποσότητες αερίου'!W68</f>
        <v>0</v>
      </c>
      <c r="H106" s="206">
        <f>'Διανεμόμενες ποσότητες αερίου'!AC68</f>
        <v>0</v>
      </c>
      <c r="I106" s="206">
        <f>'Διανεμόμενες ποσότητες αερίου'!AI68</f>
        <v>0</v>
      </c>
      <c r="J106" s="206">
        <f>'Διανεμόμενες ποσότητες αερίου'!AO68</f>
        <v>0</v>
      </c>
      <c r="K106" s="207"/>
    </row>
    <row r="107" spans="2:31" outlineLevel="1" x14ac:dyDescent="0.35">
      <c r="B107" s="381"/>
      <c r="C107" s="7" t="s">
        <v>330</v>
      </c>
      <c r="D107" s="30" t="s">
        <v>114</v>
      </c>
      <c r="E107" s="204">
        <f>'Στοιχεία υφιστάμενου δικτύου'!I88</f>
        <v>0</v>
      </c>
      <c r="F107" s="142">
        <f>F103+F106</f>
        <v>392</v>
      </c>
      <c r="G107" s="142">
        <f t="shared" ref="G107:J107" si="80">G103+G106</f>
        <v>2200</v>
      </c>
      <c r="H107" s="142">
        <f t="shared" si="80"/>
        <v>3448</v>
      </c>
      <c r="I107" s="142">
        <f t="shared" si="80"/>
        <v>4700</v>
      </c>
      <c r="J107" s="142">
        <f t="shared" si="80"/>
        <v>5168</v>
      </c>
      <c r="K107" s="204">
        <f>SUM(F107:J107)</f>
        <v>15908</v>
      </c>
    </row>
    <row r="108" spans="2:31" ht="43.5" outlineLevel="1" x14ac:dyDescent="0.35">
      <c r="B108" s="380" t="s">
        <v>108</v>
      </c>
      <c r="C108" s="209" t="s">
        <v>322</v>
      </c>
      <c r="D108" s="218" t="s">
        <v>114</v>
      </c>
      <c r="E108" s="203"/>
      <c r="F108" s="204">
        <f>F109+F110</f>
        <v>11853.6</v>
      </c>
      <c r="G108" s="204">
        <f t="shared" ref="G108" si="81">G109+G110</f>
        <v>67173.600000000006</v>
      </c>
      <c r="H108" s="204">
        <f t="shared" ref="H108" si="82">H109+H110</f>
        <v>108384</v>
      </c>
      <c r="I108" s="204">
        <f t="shared" ref="I108" si="83">I109+I110</f>
        <v>150079.20000000001</v>
      </c>
      <c r="J108" s="204">
        <f t="shared" ref="J108" si="84">J109+J110</f>
        <v>165597.6</v>
      </c>
      <c r="K108" s="204">
        <f>SUM(F108:J108)</f>
        <v>503088</v>
      </c>
    </row>
    <row r="109" spans="2:31" ht="39.5" outlineLevel="1" x14ac:dyDescent="0.35">
      <c r="B109" s="392"/>
      <c r="C109" s="210" t="s">
        <v>325</v>
      </c>
      <c r="D109" s="219" t="s">
        <v>114</v>
      </c>
      <c r="E109" s="211"/>
      <c r="F109" s="214">
        <f>'Διανεμόμενες ποσότητες αερίου'!P98</f>
        <v>11853.6</v>
      </c>
      <c r="G109" s="214">
        <f>'Διανεμόμενες ποσότητες αερίου'!T98</f>
        <v>7905.6</v>
      </c>
      <c r="H109" s="214">
        <f>'Διανεμόμενες ποσότητες αερίου'!Z98</f>
        <v>9588.0000000000018</v>
      </c>
      <c r="I109" s="214">
        <f>'Διανεμόμενες ποσότητες αερίου'!AF98</f>
        <v>3343.2000000000007</v>
      </c>
      <c r="J109" s="214">
        <f>'Διανεμόμενες ποσότητες αερίου'!AL98</f>
        <v>2145.6000000000004</v>
      </c>
      <c r="K109" s="215"/>
    </row>
    <row r="110" spans="2:31" ht="26.5" outlineLevel="1" x14ac:dyDescent="0.35">
      <c r="B110" s="392"/>
      <c r="C110" s="212" t="s">
        <v>327</v>
      </c>
      <c r="D110" s="220" t="s">
        <v>114</v>
      </c>
      <c r="E110" s="213"/>
      <c r="F110" s="213"/>
      <c r="G110" s="216">
        <f>'Διανεμόμενες ποσότητες αερίου'!U98</f>
        <v>59268</v>
      </c>
      <c r="H110" s="216">
        <f>'Διανεμόμενες ποσότητες αερίου'!AA98</f>
        <v>98796</v>
      </c>
      <c r="I110" s="216">
        <f>'Διανεμόμενες ποσότητες αερίου'!AG98</f>
        <v>146736</v>
      </c>
      <c r="J110" s="216">
        <f>'Διανεμόμενες ποσότητες αερίου'!AM98</f>
        <v>163452</v>
      </c>
      <c r="K110" s="217"/>
    </row>
    <row r="111" spans="2:31" ht="43.5" outlineLevel="1" x14ac:dyDescent="0.35">
      <c r="B111" s="392"/>
      <c r="C111" s="136" t="s">
        <v>191</v>
      </c>
      <c r="D111" s="221" t="s">
        <v>114</v>
      </c>
      <c r="E111" s="205"/>
      <c r="F111" s="206">
        <f>'Διανεμόμενες ποσότητες αερίου'!Q98</f>
        <v>0</v>
      </c>
      <c r="G111" s="206">
        <f>'Διανεμόμενες ποσότητες αερίου'!W98</f>
        <v>0</v>
      </c>
      <c r="H111" s="206">
        <f>'Διανεμόμενες ποσότητες αερίου'!AC98</f>
        <v>0</v>
      </c>
      <c r="I111" s="206">
        <f>'Διανεμόμενες ποσότητες αερίου'!AI98</f>
        <v>0</v>
      </c>
      <c r="J111" s="206">
        <f>'Διανεμόμενες ποσότητες αερίου'!AO98</f>
        <v>0</v>
      </c>
      <c r="K111" s="207"/>
    </row>
    <row r="112" spans="2:31" outlineLevel="1" x14ac:dyDescent="0.35">
      <c r="B112" s="381"/>
      <c r="C112" s="7" t="s">
        <v>330</v>
      </c>
      <c r="D112" s="30" t="s">
        <v>114</v>
      </c>
      <c r="E112" s="204">
        <f>'Στοιχεία υφιστάμενου δικτύου'!I89</f>
        <v>0</v>
      </c>
      <c r="F112" s="142">
        <f>F108+F111</f>
        <v>11853.6</v>
      </c>
      <c r="G112" s="142">
        <f t="shared" ref="G112" si="85">G108+G111</f>
        <v>67173.600000000006</v>
      </c>
      <c r="H112" s="142">
        <f t="shared" ref="H112" si="86">H108+H111</f>
        <v>108384</v>
      </c>
      <c r="I112" s="142">
        <f t="shared" ref="I112" si="87">I108+I111</f>
        <v>150079.20000000001</v>
      </c>
      <c r="J112" s="142">
        <f t="shared" ref="J112" si="88">J108+J111</f>
        <v>165597.6</v>
      </c>
      <c r="K112" s="204">
        <f>SUM(F112:J112)</f>
        <v>503088</v>
      </c>
    </row>
    <row r="113" spans="2:11" ht="43.5" outlineLevel="1" x14ac:dyDescent="0.35">
      <c r="B113" s="380" t="s">
        <v>109</v>
      </c>
      <c r="C113" s="209" t="s">
        <v>322</v>
      </c>
      <c r="D113" s="218" t="s">
        <v>114</v>
      </c>
      <c r="E113" s="203"/>
      <c r="F113" s="204">
        <f>F114+F115</f>
        <v>342</v>
      </c>
      <c r="G113" s="204">
        <f t="shared" ref="G113" si="89">G114+G115</f>
        <v>2718</v>
      </c>
      <c r="H113" s="204">
        <f t="shared" ref="H113" si="90">H114+H115</f>
        <v>8118</v>
      </c>
      <c r="I113" s="204">
        <f t="shared" ref="I113" si="91">I114+I115</f>
        <v>14004</v>
      </c>
      <c r="J113" s="204">
        <f t="shared" ref="J113" si="92">J114+J115</f>
        <v>15912</v>
      </c>
      <c r="K113" s="204">
        <f>SUM(F113:J113)</f>
        <v>41094</v>
      </c>
    </row>
    <row r="114" spans="2:11" ht="39.5" outlineLevel="1" x14ac:dyDescent="0.35">
      <c r="B114" s="392"/>
      <c r="C114" s="210" t="s">
        <v>325</v>
      </c>
      <c r="D114" s="219" t="s">
        <v>114</v>
      </c>
      <c r="E114" s="211"/>
      <c r="F114" s="214">
        <f>'Διανεμόμενες ποσότητες αερίου'!P128</f>
        <v>342</v>
      </c>
      <c r="G114" s="214">
        <f>'Διανεμόμενες ποσότητες αερίου'!T128</f>
        <v>1008</v>
      </c>
      <c r="H114" s="214">
        <f>'Διανεμόμενες ποσότητες αερίου'!Z128</f>
        <v>1368</v>
      </c>
      <c r="I114" s="214">
        <f>'Διανεμόμενες ποσότητες αερίου'!AF128</f>
        <v>414</v>
      </c>
      <c r="J114" s="214">
        <f>'Διανεμόμενες ποσότητες αερίου'!AL128</f>
        <v>252</v>
      </c>
      <c r="K114" s="215"/>
    </row>
    <row r="115" spans="2:11" ht="26.5" outlineLevel="1" x14ac:dyDescent="0.35">
      <c r="B115" s="392"/>
      <c r="C115" s="212" t="s">
        <v>327</v>
      </c>
      <c r="D115" s="220" t="s">
        <v>114</v>
      </c>
      <c r="E115" s="213"/>
      <c r="F115" s="213"/>
      <c r="G115" s="216">
        <f>'Διανεμόμενες ποσότητες αερίου'!U128</f>
        <v>1710</v>
      </c>
      <c r="H115" s="216">
        <f>'Διανεμόμενες ποσότητες αερίου'!AA128</f>
        <v>6750</v>
      </c>
      <c r="I115" s="216">
        <f>'Διανεμόμενες ποσότητες αερίου'!AG128</f>
        <v>13590</v>
      </c>
      <c r="J115" s="216">
        <f>'Διανεμόμενες ποσότητες αερίου'!AM128</f>
        <v>15660</v>
      </c>
      <c r="K115" s="217"/>
    </row>
    <row r="116" spans="2:11" ht="43.5" outlineLevel="1" x14ac:dyDescent="0.35">
      <c r="B116" s="392"/>
      <c r="C116" s="136" t="s">
        <v>191</v>
      </c>
      <c r="D116" s="221" t="s">
        <v>114</v>
      </c>
      <c r="E116" s="205"/>
      <c r="F116" s="206">
        <f>'Διανεμόμενες ποσότητες αερίου'!Q128</f>
        <v>0</v>
      </c>
      <c r="G116" s="206">
        <f>'Διανεμόμενες ποσότητες αερίου'!W128</f>
        <v>0</v>
      </c>
      <c r="H116" s="206">
        <f>'Διανεμόμενες ποσότητες αερίου'!AC128</f>
        <v>0</v>
      </c>
      <c r="I116" s="206">
        <f>'Διανεμόμενες ποσότητες αερίου'!AI128</f>
        <v>0</v>
      </c>
      <c r="J116" s="206">
        <f>'Διανεμόμενες ποσότητες αερίου'!AO128</f>
        <v>0</v>
      </c>
      <c r="K116" s="207"/>
    </row>
    <row r="117" spans="2:11" outlineLevel="1" x14ac:dyDescent="0.35">
      <c r="B117" s="381"/>
      <c r="C117" s="7" t="s">
        <v>330</v>
      </c>
      <c r="D117" s="30" t="s">
        <v>114</v>
      </c>
      <c r="E117" s="204">
        <f>'Στοιχεία υφιστάμενου δικτύου'!I90</f>
        <v>0</v>
      </c>
      <c r="F117" s="142">
        <f>F113+F116</f>
        <v>342</v>
      </c>
      <c r="G117" s="142">
        <f t="shared" ref="G117" si="93">G113+G116</f>
        <v>2718</v>
      </c>
      <c r="H117" s="142">
        <f t="shared" ref="H117" si="94">H113+H116</f>
        <v>8118</v>
      </c>
      <c r="I117" s="142">
        <f t="shared" ref="I117" si="95">I113+I116</f>
        <v>14004</v>
      </c>
      <c r="J117" s="142">
        <f t="shared" ref="J117" si="96">J113+J116</f>
        <v>15912</v>
      </c>
      <c r="K117" s="204">
        <f>SUM(F117:J117)</f>
        <v>41094</v>
      </c>
    </row>
    <row r="118" spans="2:11" ht="43.5" outlineLevel="1" x14ac:dyDescent="0.35">
      <c r="B118" s="380" t="s">
        <v>110</v>
      </c>
      <c r="C118" s="209" t="s">
        <v>322</v>
      </c>
      <c r="D118" s="218" t="s">
        <v>114</v>
      </c>
      <c r="E118" s="203"/>
      <c r="F118" s="204">
        <f>F119+F120</f>
        <v>4000</v>
      </c>
      <c r="G118" s="204">
        <f t="shared" ref="G118" si="97">G119+G120</f>
        <v>32400</v>
      </c>
      <c r="H118" s="204">
        <f t="shared" ref="H118" si="98">H119+H120</f>
        <v>96800</v>
      </c>
      <c r="I118" s="204">
        <f t="shared" ref="I118" si="99">I119+I120</f>
        <v>161600</v>
      </c>
      <c r="J118" s="204">
        <f t="shared" ref="J118" si="100">J119+J120</f>
        <v>187200</v>
      </c>
      <c r="K118" s="204">
        <f>SUM(F118:J118)</f>
        <v>482000</v>
      </c>
    </row>
    <row r="119" spans="2:11" ht="39.5" outlineLevel="1" x14ac:dyDescent="0.35">
      <c r="B119" s="392"/>
      <c r="C119" s="210" t="s">
        <v>325</v>
      </c>
      <c r="D119" s="219" t="s">
        <v>114</v>
      </c>
      <c r="E119" s="211"/>
      <c r="F119" s="214">
        <f>'Διανεμόμενες ποσότητες αερίου'!P158</f>
        <v>4000</v>
      </c>
      <c r="G119" s="214">
        <f>'Διανεμόμενες ποσότητες αερίου'!T158</f>
        <v>12400</v>
      </c>
      <c r="H119" s="214">
        <f>'Διανεμόμενες ποσότητες αερίου'!Z158</f>
        <v>14800</v>
      </c>
      <c r="I119" s="214">
        <f>'Διανεμόμενες ποσότητες αερίου'!AF158</f>
        <v>5600</v>
      </c>
      <c r="J119" s="214">
        <f>'Διανεμόμενες ποσότητες αερίου'!AL158</f>
        <v>3200</v>
      </c>
      <c r="K119" s="215"/>
    </row>
    <row r="120" spans="2:11" ht="26.5" outlineLevel="1" x14ac:dyDescent="0.35">
      <c r="B120" s="392"/>
      <c r="C120" s="212" t="s">
        <v>327</v>
      </c>
      <c r="D120" s="220" t="s">
        <v>114</v>
      </c>
      <c r="E120" s="213"/>
      <c r="F120" s="213"/>
      <c r="G120" s="216">
        <f>'Διανεμόμενες ποσότητες αερίου'!U158</f>
        <v>20000</v>
      </c>
      <c r="H120" s="216">
        <f>'Διανεμόμενες ποσότητες αερίου'!AA158</f>
        <v>82000</v>
      </c>
      <c r="I120" s="216">
        <f>'Διανεμόμενες ποσότητες αερίου'!AG158</f>
        <v>156000</v>
      </c>
      <c r="J120" s="216">
        <f>'Διανεμόμενες ποσότητες αερίου'!AM158</f>
        <v>184000</v>
      </c>
      <c r="K120" s="217"/>
    </row>
    <row r="121" spans="2:11" ht="43.5" outlineLevel="1" x14ac:dyDescent="0.35">
      <c r="B121" s="392"/>
      <c r="C121" s="136" t="s">
        <v>191</v>
      </c>
      <c r="D121" s="221" t="s">
        <v>114</v>
      </c>
      <c r="E121" s="205"/>
      <c r="F121" s="206">
        <f>'Διανεμόμενες ποσότητες αερίου'!Q158</f>
        <v>0</v>
      </c>
      <c r="G121" s="206">
        <f>'Διανεμόμενες ποσότητες αερίου'!W158</f>
        <v>0</v>
      </c>
      <c r="H121" s="206">
        <f>'Διανεμόμενες ποσότητες αερίου'!AC158</f>
        <v>0</v>
      </c>
      <c r="I121" s="206">
        <f>'Διανεμόμενες ποσότητες αερίου'!AI158</f>
        <v>0</v>
      </c>
      <c r="J121" s="206">
        <f>'Διανεμόμενες ποσότητες αερίου'!AO158</f>
        <v>0</v>
      </c>
      <c r="K121" s="207"/>
    </row>
    <row r="122" spans="2:11" outlineLevel="1" x14ac:dyDescent="0.35">
      <c r="B122" s="381"/>
      <c r="C122" s="7" t="s">
        <v>330</v>
      </c>
      <c r="D122" s="30" t="s">
        <v>114</v>
      </c>
      <c r="E122" s="204">
        <f>'Στοιχεία υφιστάμενου δικτύου'!I91</f>
        <v>0</v>
      </c>
      <c r="F122" s="142">
        <f>F118+F121</f>
        <v>4000</v>
      </c>
      <c r="G122" s="142">
        <f t="shared" ref="G122" si="101">G118+G121</f>
        <v>32400</v>
      </c>
      <c r="H122" s="142">
        <f t="shared" ref="H122" si="102">H118+H121</f>
        <v>96800</v>
      </c>
      <c r="I122" s="142">
        <f t="shared" ref="I122" si="103">I118+I121</f>
        <v>161600</v>
      </c>
      <c r="J122" s="142">
        <f t="shared" ref="J122" si="104">J118+J121</f>
        <v>187200</v>
      </c>
      <c r="K122" s="204">
        <f>SUM(F122:J122)</f>
        <v>482000</v>
      </c>
    </row>
    <row r="123" spans="2:11" ht="43.5" outlineLevel="1" x14ac:dyDescent="0.35">
      <c r="B123" s="380" t="s">
        <v>111</v>
      </c>
      <c r="C123" s="209" t="s">
        <v>322</v>
      </c>
      <c r="D123" s="218" t="s">
        <v>114</v>
      </c>
      <c r="E123" s="203"/>
      <c r="F123" s="204">
        <f>F124+F125</f>
        <v>1533.2</v>
      </c>
      <c r="G123" s="204">
        <f t="shared" ref="G123" si="105">G124+G125</f>
        <v>15332</v>
      </c>
      <c r="H123" s="204">
        <f t="shared" ref="H123" si="106">H124+H125</f>
        <v>49829</v>
      </c>
      <c r="I123" s="204">
        <f t="shared" ref="I123" si="107">I124+I125</f>
        <v>68994</v>
      </c>
      <c r="J123" s="204">
        <f t="shared" ref="J123" si="108">J124+J125</f>
        <v>88159</v>
      </c>
      <c r="K123" s="204">
        <f>SUM(F123:J123)</f>
        <v>223847.2</v>
      </c>
    </row>
    <row r="124" spans="2:11" ht="39.5" outlineLevel="1" x14ac:dyDescent="0.35">
      <c r="B124" s="392"/>
      <c r="C124" s="210" t="s">
        <v>325</v>
      </c>
      <c r="D124" s="219" t="s">
        <v>114</v>
      </c>
      <c r="E124" s="211"/>
      <c r="F124" s="214">
        <f>'Διανεμόμενες ποσότητες αερίου'!P188</f>
        <v>1533.2</v>
      </c>
      <c r="G124" s="214">
        <f>'Διανεμόμενες ποσότητες αερίου'!T188</f>
        <v>7666</v>
      </c>
      <c r="H124" s="214">
        <f>'Διανεμόμενες ποσότητες αερίου'!Z188</f>
        <v>3833</v>
      </c>
      <c r="I124" s="214">
        <f>'Διανεμόμενες ποσότητες αερίου'!AF188</f>
        <v>3833</v>
      </c>
      <c r="J124" s="214">
        <f>'Διανεμόμενες ποσότητες αερίου'!AL188</f>
        <v>3833</v>
      </c>
      <c r="K124" s="215"/>
    </row>
    <row r="125" spans="2:11" ht="26.5" outlineLevel="1" x14ac:dyDescent="0.35">
      <c r="B125" s="392"/>
      <c r="C125" s="212" t="s">
        <v>327</v>
      </c>
      <c r="D125" s="220" t="s">
        <v>114</v>
      </c>
      <c r="E125" s="213"/>
      <c r="F125" s="213"/>
      <c r="G125" s="216">
        <f>'Διανεμόμενες ποσότητες αερίου'!U188</f>
        <v>7666</v>
      </c>
      <c r="H125" s="216">
        <f>'Διανεμόμενες ποσότητες αερίου'!AA188</f>
        <v>45996</v>
      </c>
      <c r="I125" s="216">
        <f>'Διανεμόμενες ποσότητες αερίου'!AG188</f>
        <v>65161</v>
      </c>
      <c r="J125" s="216">
        <f>'Διανεμόμενες ποσότητες αερίου'!AM188</f>
        <v>84326</v>
      </c>
      <c r="K125" s="217"/>
    </row>
    <row r="126" spans="2:11" ht="43.5" outlineLevel="1" x14ac:dyDescent="0.35">
      <c r="B126" s="392"/>
      <c r="C126" s="136" t="s">
        <v>191</v>
      </c>
      <c r="D126" s="221" t="s">
        <v>114</v>
      </c>
      <c r="E126" s="205"/>
      <c r="F126" s="206">
        <f>'Διανεμόμενες ποσότητες αερίου'!Q188</f>
        <v>0</v>
      </c>
      <c r="G126" s="206">
        <f>'Διανεμόμενες ποσότητες αερίου'!W188</f>
        <v>0</v>
      </c>
      <c r="H126" s="206">
        <f>'Διανεμόμενες ποσότητες αερίου'!AC188</f>
        <v>0</v>
      </c>
      <c r="I126" s="206">
        <f>'Διανεμόμενες ποσότητες αερίου'!AI188</f>
        <v>0</v>
      </c>
      <c r="J126" s="206">
        <f>'Διανεμόμενες ποσότητες αερίου'!AO188</f>
        <v>0</v>
      </c>
      <c r="K126" s="207"/>
    </row>
    <row r="127" spans="2:11" outlineLevel="1" x14ac:dyDescent="0.35">
      <c r="B127" s="381"/>
      <c r="C127" s="7" t="s">
        <v>330</v>
      </c>
      <c r="D127" s="30" t="s">
        <v>114</v>
      </c>
      <c r="E127" s="204">
        <f>'Στοιχεία υφιστάμενου δικτύου'!I92</f>
        <v>0</v>
      </c>
      <c r="F127" s="142">
        <f>F123+F126</f>
        <v>1533.2</v>
      </c>
      <c r="G127" s="142">
        <f t="shared" ref="G127" si="109">G123+G126</f>
        <v>15332</v>
      </c>
      <c r="H127" s="142">
        <f t="shared" ref="H127" si="110">H123+H126</f>
        <v>49829</v>
      </c>
      <c r="I127" s="142">
        <f t="shared" ref="I127" si="111">I123+I126</f>
        <v>68994</v>
      </c>
      <c r="J127" s="142">
        <f t="shared" ref="J127" si="112">J123+J126</f>
        <v>88159</v>
      </c>
      <c r="K127" s="204">
        <f>SUM(F127:J127)</f>
        <v>223847.2</v>
      </c>
    </row>
    <row r="128" spans="2:11" ht="43.5" outlineLevel="1" x14ac:dyDescent="0.35">
      <c r="B128" s="380" t="s">
        <v>112</v>
      </c>
      <c r="C128" s="209" t="s">
        <v>322</v>
      </c>
      <c r="D128" s="218" t="s">
        <v>114</v>
      </c>
      <c r="E128" s="203"/>
      <c r="F128" s="204">
        <f>F129+F130</f>
        <v>0</v>
      </c>
      <c r="G128" s="204">
        <f t="shared" ref="G128" si="113">G129+G130</f>
        <v>0</v>
      </c>
      <c r="H128" s="204">
        <f t="shared" ref="H128" si="114">H129+H130</f>
        <v>0</v>
      </c>
      <c r="I128" s="204">
        <f t="shared" ref="I128" si="115">I129+I130</f>
        <v>0</v>
      </c>
      <c r="J128" s="204">
        <f t="shared" ref="J128" si="116">J129+J130</f>
        <v>0</v>
      </c>
      <c r="K128" s="204">
        <f>SUM(F128:J128)</f>
        <v>0</v>
      </c>
    </row>
    <row r="129" spans="2:11" ht="39.5" outlineLevel="1" x14ac:dyDescent="0.35">
      <c r="B129" s="392"/>
      <c r="C129" s="210" t="s">
        <v>325</v>
      </c>
      <c r="D129" s="219" t="s">
        <v>114</v>
      </c>
      <c r="E129" s="211"/>
      <c r="F129" s="214">
        <f>'Διανεμόμενες ποσότητες αερίου'!P218</f>
        <v>0</v>
      </c>
      <c r="G129" s="214">
        <f>'Διανεμόμενες ποσότητες αερίου'!T218</f>
        <v>0</v>
      </c>
      <c r="H129" s="214">
        <f>'Διανεμόμενες ποσότητες αερίου'!Z218</f>
        <v>0</v>
      </c>
      <c r="I129" s="214">
        <f>'Διανεμόμενες ποσότητες αερίου'!AF218</f>
        <v>0</v>
      </c>
      <c r="J129" s="214">
        <f>'Διανεμόμενες ποσότητες αερίου'!AL218</f>
        <v>0</v>
      </c>
      <c r="K129" s="215"/>
    </row>
    <row r="130" spans="2:11" ht="26.5" outlineLevel="1" x14ac:dyDescent="0.35">
      <c r="B130" s="392"/>
      <c r="C130" s="212" t="s">
        <v>327</v>
      </c>
      <c r="D130" s="220" t="s">
        <v>114</v>
      </c>
      <c r="E130" s="213"/>
      <c r="F130" s="213"/>
      <c r="G130" s="216">
        <f>'Διανεμόμενες ποσότητες αερίου'!U218</f>
        <v>0</v>
      </c>
      <c r="H130" s="216">
        <f>'Διανεμόμενες ποσότητες αερίου'!AA218</f>
        <v>0</v>
      </c>
      <c r="I130" s="216">
        <f>'Διανεμόμενες ποσότητες αερίου'!AG218</f>
        <v>0</v>
      </c>
      <c r="J130" s="216">
        <f>'Διανεμόμενες ποσότητες αερίου'!AM218</f>
        <v>0</v>
      </c>
      <c r="K130" s="217"/>
    </row>
    <row r="131" spans="2:11" ht="43.5" outlineLevel="1" x14ac:dyDescent="0.35">
      <c r="B131" s="392"/>
      <c r="C131" s="136" t="s">
        <v>191</v>
      </c>
      <c r="D131" s="221" t="s">
        <v>114</v>
      </c>
      <c r="E131" s="205"/>
      <c r="F131" s="206">
        <f>'Διανεμόμενες ποσότητες αερίου'!Q218</f>
        <v>0</v>
      </c>
      <c r="G131" s="206">
        <f>'Διανεμόμενες ποσότητες αερίου'!W218</f>
        <v>0</v>
      </c>
      <c r="H131" s="206">
        <f>'Διανεμόμενες ποσότητες αερίου'!AC218</f>
        <v>0</v>
      </c>
      <c r="I131" s="206">
        <f>'Διανεμόμενες ποσότητες αερίου'!AI218</f>
        <v>0</v>
      </c>
      <c r="J131" s="206">
        <f>'Διανεμόμενες ποσότητες αερίου'!AO218</f>
        <v>0</v>
      </c>
      <c r="K131" s="207"/>
    </row>
    <row r="132" spans="2:11" outlineLevel="1" x14ac:dyDescent="0.35">
      <c r="B132" s="381"/>
      <c r="C132" s="7" t="s">
        <v>330</v>
      </c>
      <c r="D132" s="30" t="s">
        <v>114</v>
      </c>
      <c r="E132" s="208">
        <f>'Στοιχεία υφιστάμενου δικτύου'!I93</f>
        <v>0</v>
      </c>
      <c r="F132" s="142">
        <f>F128+F131</f>
        <v>0</v>
      </c>
      <c r="G132" s="142">
        <f t="shared" ref="G132" si="117">G128+G131</f>
        <v>0</v>
      </c>
      <c r="H132" s="142">
        <f t="shared" ref="H132" si="118">H128+H131</f>
        <v>0</v>
      </c>
      <c r="I132" s="142">
        <f t="shared" ref="I132" si="119">I128+I131</f>
        <v>0</v>
      </c>
      <c r="J132" s="142">
        <f t="shared" ref="J132" si="120">J128+J131</f>
        <v>0</v>
      </c>
      <c r="K132" s="208">
        <f>SUM(F132:J132)</f>
        <v>0</v>
      </c>
    </row>
    <row r="133" spans="2:11" ht="26.15" customHeight="1" outlineLevel="1" x14ac:dyDescent="0.35">
      <c r="B133" s="31" t="s">
        <v>335</v>
      </c>
      <c r="C133" s="23"/>
      <c r="D133" s="24"/>
      <c r="E133" s="25"/>
      <c r="F133" s="26"/>
      <c r="G133" s="26"/>
      <c r="H133" s="26"/>
      <c r="I133" s="26"/>
    </row>
    <row r="134" spans="2:11" outlineLevel="1" x14ac:dyDescent="0.35">
      <c r="B134" s="31" t="s">
        <v>336</v>
      </c>
      <c r="C134" s="23"/>
      <c r="D134" s="24"/>
      <c r="E134" s="25"/>
      <c r="F134" s="26"/>
      <c r="G134" s="26"/>
      <c r="H134" s="26"/>
      <c r="I134" s="26"/>
    </row>
    <row r="135" spans="2:11" x14ac:dyDescent="0.35">
      <c r="B135" s="31"/>
      <c r="C135" s="23"/>
      <c r="D135" s="24"/>
      <c r="E135" s="25"/>
      <c r="F135" s="26"/>
      <c r="G135" s="26"/>
      <c r="H135" s="26"/>
      <c r="I135" s="26"/>
    </row>
    <row r="136" spans="2:11" ht="15.5" x14ac:dyDescent="0.35">
      <c r="B136" s="391" t="s">
        <v>337</v>
      </c>
      <c r="C136" s="391"/>
      <c r="D136" s="391"/>
      <c r="E136" s="391"/>
      <c r="F136" s="391"/>
      <c r="G136" s="391"/>
      <c r="H136" s="391"/>
      <c r="I136" s="391"/>
      <c r="J136" s="391"/>
    </row>
    <row r="137" spans="2:11" ht="5.15" customHeight="1" outlineLevel="1" x14ac:dyDescent="0.35"/>
    <row r="138" spans="2:11" outlineLevel="1" x14ac:dyDescent="0.35">
      <c r="B138" s="382"/>
      <c r="C138" s="383"/>
      <c r="D138" s="9" t="s">
        <v>105</v>
      </c>
      <c r="E138" s="9">
        <f>$C$3-1</f>
        <v>2023</v>
      </c>
      <c r="F138" s="9">
        <f>$C$3</f>
        <v>2024</v>
      </c>
      <c r="G138" s="9">
        <f>$C$3+1</f>
        <v>2025</v>
      </c>
      <c r="H138" s="9">
        <f>$C$3+2</f>
        <v>2026</v>
      </c>
      <c r="I138" s="9">
        <f>$C$3+3</f>
        <v>2027</v>
      </c>
      <c r="J138" s="9">
        <f>$C$3+4</f>
        <v>2028</v>
      </c>
    </row>
    <row r="139" spans="2:11" outlineLevel="1" x14ac:dyDescent="0.35">
      <c r="B139" s="386" t="s">
        <v>208</v>
      </c>
      <c r="C139" s="5" t="s">
        <v>209</v>
      </c>
      <c r="D139" s="14" t="s">
        <v>106</v>
      </c>
      <c r="E139" s="140">
        <f>'Στοιχεία υφιστάμενου δικτύου'!I98</f>
        <v>14234</v>
      </c>
      <c r="F139" s="140">
        <f>SUM(F140:F142)</f>
        <v>28178</v>
      </c>
      <c r="G139" s="140">
        <f>SUM(G140:G142)</f>
        <v>33186</v>
      </c>
      <c r="H139" s="140">
        <f>SUM(H140:H142)</f>
        <v>34006</v>
      </c>
      <c r="I139" s="140">
        <f>SUM(I140:I142)</f>
        <v>34273</v>
      </c>
      <c r="J139" s="140">
        <f>SUM(J140:J142)</f>
        <v>36323</v>
      </c>
    </row>
    <row r="140" spans="2:11" outlineLevel="1" x14ac:dyDescent="0.35">
      <c r="B140" s="387"/>
      <c r="C140" s="13" t="s">
        <v>210</v>
      </c>
      <c r="D140" s="16" t="s">
        <v>106</v>
      </c>
      <c r="E140" s="148">
        <f>'Στοιχεία υφιστάμενου δικτύου'!I99</f>
        <v>14234</v>
      </c>
      <c r="F140" s="143">
        <f>'Παραδοχές διείσδυσης - κάλυψης'!Y36</f>
        <v>28178</v>
      </c>
      <c r="G140" s="143">
        <f>'Παραδοχές διείσδυσης - κάλυψης'!AC36</f>
        <v>33186</v>
      </c>
      <c r="H140" s="143">
        <f>'Παραδοχές διείσδυσης - κάλυψης'!AG36</f>
        <v>34006</v>
      </c>
      <c r="I140" s="143">
        <f>'Παραδοχές διείσδυσης - κάλυψης'!AK36</f>
        <v>34273</v>
      </c>
      <c r="J140" s="143">
        <f>'Παραδοχές διείσδυσης - κάλυψης'!AO36</f>
        <v>36323</v>
      </c>
    </row>
    <row r="141" spans="2:11" outlineLevel="1" x14ac:dyDescent="0.35">
      <c r="B141" s="387"/>
      <c r="C141" s="128" t="s">
        <v>211</v>
      </c>
      <c r="D141" s="16" t="s">
        <v>106</v>
      </c>
      <c r="E141" s="148">
        <f>'Στοιχεία υφιστάμενου δικτύου'!I100</f>
        <v>0</v>
      </c>
      <c r="F141" s="143">
        <f>'Παραδοχές διείσδυσης - κάλυψης'!Z36</f>
        <v>0</v>
      </c>
      <c r="G141" s="143">
        <f>'Παραδοχές διείσδυσης - κάλυψης'!AD36</f>
        <v>0</v>
      </c>
      <c r="H141" s="143">
        <f>'Παραδοχές διείσδυσης - κάλυψης'!AH36</f>
        <v>0</v>
      </c>
      <c r="I141" s="143">
        <f>'Παραδοχές διείσδυσης - κάλυψης'!AL36</f>
        <v>0</v>
      </c>
      <c r="J141" s="143">
        <f>'Παραδοχές διείσδυσης - κάλυψης'!AP36</f>
        <v>0</v>
      </c>
    </row>
    <row r="142" spans="2:11" outlineLevel="1" x14ac:dyDescent="0.35">
      <c r="B142" s="388"/>
      <c r="C142" s="7" t="s">
        <v>111</v>
      </c>
      <c r="D142" s="15" t="s">
        <v>106</v>
      </c>
      <c r="E142" s="149">
        <f>'Στοιχεία υφιστάμενου δικτύου'!I101</f>
        <v>0</v>
      </c>
      <c r="F142" s="141">
        <f>'Παραδοχές διείσδυσης - κάλυψης'!AA36</f>
        <v>0</v>
      </c>
      <c r="G142" s="141">
        <f>'Παραδοχές διείσδυσης - κάλυψης'!AE36</f>
        <v>0</v>
      </c>
      <c r="H142" s="141">
        <f>'Παραδοχές διείσδυσης - κάλυψης'!AI36</f>
        <v>0</v>
      </c>
      <c r="I142" s="141">
        <f>'Παραδοχές διείσδυσης - κάλυψης'!AM36</f>
        <v>0</v>
      </c>
      <c r="J142" s="141">
        <f>'Παραδοχές διείσδυσης - κάλυψης'!AQ36</f>
        <v>0</v>
      </c>
    </row>
    <row r="143" spans="2:11" outlineLevel="1" x14ac:dyDescent="0.35">
      <c r="B143" s="385" t="s">
        <v>295</v>
      </c>
      <c r="C143" s="385"/>
      <c r="D143" s="12" t="s">
        <v>106</v>
      </c>
      <c r="E143" s="150">
        <f>'Στοιχεία υφιστάμενου δικτύου'!I102</f>
        <v>0</v>
      </c>
      <c r="F143" s="145">
        <f>'Παραδοχές διείσδυσης - κάλυψης'!J66</f>
        <v>8010</v>
      </c>
      <c r="G143" s="145">
        <f>'Παραδοχές διείσδυσης - κάλυψης'!K66</f>
        <v>17417</v>
      </c>
      <c r="H143" s="145">
        <f>'Παραδοχές διείσδυσης - κάλυψης'!L66</f>
        <v>19869</v>
      </c>
      <c r="I143" s="145">
        <f>'Παραδοχές διείσδυσης - κάλυψης'!M66</f>
        <v>20136</v>
      </c>
      <c r="J143" s="145">
        <f>'Παραδοχές διείσδυσης - κάλυψης'!N66</f>
        <v>22186</v>
      </c>
    </row>
    <row r="144" spans="2:11" outlineLevel="1" x14ac:dyDescent="0.35">
      <c r="B144" s="17" t="s">
        <v>296</v>
      </c>
    </row>
    <row r="145" spans="2:11" outlineLevel="1" x14ac:dyDescent="0.35">
      <c r="B145" s="17" t="s">
        <v>213</v>
      </c>
    </row>
    <row r="146" spans="2:11" x14ac:dyDescent="0.35">
      <c r="B146" s="17"/>
    </row>
    <row r="147" spans="2:11" ht="15.5" x14ac:dyDescent="0.35">
      <c r="B147" s="391" t="s">
        <v>338</v>
      </c>
      <c r="C147" s="391"/>
      <c r="D147" s="391"/>
      <c r="E147" s="391"/>
      <c r="F147" s="391"/>
      <c r="G147" s="391"/>
      <c r="H147" s="391"/>
      <c r="I147" s="391"/>
      <c r="J147" s="391"/>
    </row>
    <row r="148" spans="2:11" ht="5.15" customHeight="1" outlineLevel="1" x14ac:dyDescent="0.35"/>
    <row r="149" spans="2:11" outlineLevel="1" x14ac:dyDescent="0.35">
      <c r="B149" s="382"/>
      <c r="C149" s="383"/>
      <c r="D149" s="9" t="s">
        <v>105</v>
      </c>
      <c r="E149" s="9">
        <f>$C$3-1</f>
        <v>2023</v>
      </c>
      <c r="F149" s="9">
        <f>$C$3</f>
        <v>2024</v>
      </c>
      <c r="G149" s="9">
        <f>$C$3+1</f>
        <v>2025</v>
      </c>
      <c r="H149" s="9">
        <f>$C$3+2</f>
        <v>2026</v>
      </c>
      <c r="I149" s="9">
        <f>$C$3+3</f>
        <v>2027</v>
      </c>
      <c r="J149" s="9">
        <f>$C$3+4</f>
        <v>2028</v>
      </c>
    </row>
    <row r="150" spans="2:11" outlineLevel="1" x14ac:dyDescent="0.35">
      <c r="B150" s="389" t="s">
        <v>215</v>
      </c>
      <c r="C150" s="390"/>
      <c r="D150" s="15" t="s">
        <v>137</v>
      </c>
      <c r="E150" s="147">
        <f>'Στοιχεία υφιστάμενου δικτύου'!I109</f>
        <v>0</v>
      </c>
      <c r="F150" s="141">
        <f>'Παραδοχές διείσδυσης - κάλυψης'!J94</f>
        <v>183000</v>
      </c>
      <c r="G150" s="141">
        <f>'Παραδοχές διείσδυσης - κάλυψης'!K94</f>
        <v>183000</v>
      </c>
      <c r="H150" s="141">
        <f>'Παραδοχές διείσδυσης - κάλυψης'!L94</f>
        <v>183000</v>
      </c>
      <c r="I150" s="141">
        <f>'Παραδοχές διείσδυσης - κάλυψης'!M94</f>
        <v>183000</v>
      </c>
      <c r="J150" s="141">
        <f>'Παραδοχές διείσδυσης - κάλυψης'!N94</f>
        <v>183000</v>
      </c>
    </row>
    <row r="151" spans="2:11" outlineLevel="1" x14ac:dyDescent="0.35">
      <c r="B151" s="385" t="s">
        <v>216</v>
      </c>
      <c r="C151" s="385"/>
      <c r="D151" s="12" t="s">
        <v>137</v>
      </c>
      <c r="E151" s="147">
        <f>'Στοιχεία υφιστάμενου δικτύου'!I110</f>
        <v>0</v>
      </c>
      <c r="F151" s="145">
        <f>'Παραδοχές διείσδυσης - κάλυψης'!J122</f>
        <v>474000</v>
      </c>
      <c r="G151" s="145">
        <f>'Παραδοχές διείσδυσης - κάλυψης'!K122</f>
        <v>474000</v>
      </c>
      <c r="H151" s="145">
        <f>'Παραδοχές διείσδυσης - κάλυψης'!L122</f>
        <v>474000</v>
      </c>
      <c r="I151" s="145">
        <f>'Παραδοχές διείσδυσης - κάλυψης'!M122</f>
        <v>474000</v>
      </c>
      <c r="J151" s="145">
        <f>'Παραδοχές διείσδυσης - κάλυψης'!N122</f>
        <v>474000</v>
      </c>
    </row>
    <row r="152" spans="2:11" outlineLevel="1" x14ac:dyDescent="0.35">
      <c r="B152" s="365" t="s">
        <v>217</v>
      </c>
      <c r="C152" s="365"/>
      <c r="D152" s="365"/>
      <c r="E152" s="365"/>
      <c r="F152" s="365"/>
      <c r="G152" s="365"/>
      <c r="H152" s="365"/>
      <c r="I152" s="365"/>
    </row>
    <row r="154" spans="2:11" ht="15.5" x14ac:dyDescent="0.35">
      <c r="B154" s="391" t="s">
        <v>339</v>
      </c>
      <c r="C154" s="391"/>
      <c r="D154" s="391"/>
      <c r="E154" s="391"/>
      <c r="F154" s="391"/>
      <c r="G154" s="391"/>
      <c r="H154" s="391"/>
      <c r="I154" s="391"/>
      <c r="J154" s="391"/>
      <c r="K154" s="391"/>
    </row>
    <row r="155" spans="2:11" ht="5.15" customHeight="1" outlineLevel="1" x14ac:dyDescent="0.35"/>
    <row r="156" spans="2:11" outlineLevel="1" x14ac:dyDescent="0.35">
      <c r="B156" s="382"/>
      <c r="C156" s="383"/>
      <c r="D156" s="9" t="s">
        <v>105</v>
      </c>
      <c r="E156" s="9">
        <f>$C$3-1</f>
        <v>2023</v>
      </c>
      <c r="F156" s="9">
        <f>$C$3</f>
        <v>2024</v>
      </c>
      <c r="G156" s="9">
        <f>$C$3+1</f>
        <v>2025</v>
      </c>
      <c r="H156" s="9">
        <f>$C$3+2</f>
        <v>2026</v>
      </c>
      <c r="I156" s="9">
        <f>$C$3+3</f>
        <v>2027</v>
      </c>
      <c r="J156" s="9">
        <f>$C$3+4</f>
        <v>2028</v>
      </c>
      <c r="K156" s="9" t="str">
        <f>F156&amp;" - "&amp;J156</f>
        <v>2024 - 2028</v>
      </c>
    </row>
    <row r="157" spans="2:11" outlineLevel="1" x14ac:dyDescent="0.35">
      <c r="B157" s="385" t="s">
        <v>340</v>
      </c>
      <c r="C157" s="385"/>
      <c r="D157" s="12" t="s">
        <v>205</v>
      </c>
      <c r="E157" s="138"/>
      <c r="F157" s="145">
        <f>SUM(F158,F165,F168,F169,F172,F173)</f>
        <v>15158835.785176488</v>
      </c>
      <c r="G157" s="145">
        <f t="shared" ref="G157:I157" si="121">SUM(G158,G165,G168,G169,G172,G173)</f>
        <v>21319301.890319157</v>
      </c>
      <c r="H157" s="145">
        <f t="shared" si="121"/>
        <v>7089436.4867657721</v>
      </c>
      <c r="I157" s="145">
        <f t="shared" si="121"/>
        <v>5853010.6295101661</v>
      </c>
      <c r="J157" s="145">
        <f>SUM(J158,J165,J168,J169,J172,J173)</f>
        <v>9167579.1397918276</v>
      </c>
      <c r="K157" s="145">
        <f>SUM(K158,K165,K168,K169,K172,K173)</f>
        <v>58588163.931563407</v>
      </c>
    </row>
    <row r="158" spans="2:11" outlineLevel="1" x14ac:dyDescent="0.35">
      <c r="B158" s="389" t="s">
        <v>341</v>
      </c>
      <c r="C158" s="390"/>
      <c r="D158" s="15" t="s">
        <v>205</v>
      </c>
      <c r="E158" s="139"/>
      <c r="F158" s="8">
        <f>F159+F160+F161+F162+F163+F164</f>
        <v>9637844.3075015265</v>
      </c>
      <c r="G158" s="8">
        <f t="shared" ref="G158:J158" si="122">G159+G160+G161+G162+G163+G164</f>
        <v>16911919.615825027</v>
      </c>
      <c r="H158" s="8">
        <f t="shared" si="122"/>
        <v>1921261.6324317791</v>
      </c>
      <c r="I158" s="8">
        <f t="shared" si="122"/>
        <v>3655490.5323651102</v>
      </c>
      <c r="J158" s="8">
        <f t="shared" si="122"/>
        <v>7402027.4404397309</v>
      </c>
      <c r="K158" s="141">
        <f>SUM(F158:J158)</f>
        <v>39528543.528563172</v>
      </c>
    </row>
    <row r="159" spans="2:11" outlineLevel="1" x14ac:dyDescent="0.35">
      <c r="B159" s="393" t="s">
        <v>130</v>
      </c>
      <c r="C159" s="394"/>
      <c r="D159" s="223" t="s">
        <v>205</v>
      </c>
      <c r="E159" s="222"/>
      <c r="F159" s="8">
        <v>3230280.5235016621</v>
      </c>
      <c r="G159" s="8">
        <v>14883137.945035813</v>
      </c>
      <c r="H159" s="8">
        <v>0</v>
      </c>
      <c r="I159" s="8">
        <v>0</v>
      </c>
      <c r="J159" s="8">
        <v>6589430.2022752715</v>
      </c>
      <c r="K159" s="141">
        <f t="shared" ref="K159:K167" si="123">SUM(F159:J159)</f>
        <v>24702848.670812748</v>
      </c>
    </row>
    <row r="160" spans="2:11" outlineLevel="1" x14ac:dyDescent="0.35">
      <c r="B160" s="393" t="s">
        <v>139</v>
      </c>
      <c r="C160" s="394"/>
      <c r="D160" s="223" t="s">
        <v>205</v>
      </c>
      <c r="E160" s="222"/>
      <c r="F160" s="8">
        <v>6304788.1083513452</v>
      </c>
      <c r="G160" s="8">
        <v>1876217.5477146376</v>
      </c>
      <c r="H160" s="8">
        <v>1921261.6324317791</v>
      </c>
      <c r="I160" s="8">
        <v>3162424.8838848053</v>
      </c>
      <c r="J160" s="8">
        <v>812597.23816445889</v>
      </c>
      <c r="K160" s="141">
        <f t="shared" si="123"/>
        <v>14077289.410547026</v>
      </c>
    </row>
    <row r="161" spans="2:11" outlineLevel="1" x14ac:dyDescent="0.35">
      <c r="B161" s="393" t="s">
        <v>146</v>
      </c>
      <c r="C161" s="394"/>
      <c r="D161" s="223" t="s">
        <v>205</v>
      </c>
      <c r="E161" s="222"/>
      <c r="F161" s="8">
        <v>102775.67564852022</v>
      </c>
      <c r="G161" s="8">
        <v>152564.12307457678</v>
      </c>
      <c r="H161" s="8">
        <v>0</v>
      </c>
      <c r="I161" s="8">
        <v>54530.403896660369</v>
      </c>
      <c r="J161" s="8">
        <v>0</v>
      </c>
      <c r="K161" s="141">
        <f t="shared" si="123"/>
        <v>309870.20261975739</v>
      </c>
    </row>
    <row r="162" spans="2:11" outlineLevel="1" x14ac:dyDescent="0.35">
      <c r="B162" s="393" t="s">
        <v>147</v>
      </c>
      <c r="C162" s="394"/>
      <c r="D162" s="223" t="s">
        <v>205</v>
      </c>
      <c r="E162" s="222"/>
      <c r="F162" s="8">
        <v>0</v>
      </c>
      <c r="G162" s="8">
        <v>0</v>
      </c>
      <c r="H162" s="8">
        <v>0</v>
      </c>
      <c r="I162" s="8">
        <v>0</v>
      </c>
      <c r="J162" s="8">
        <v>0</v>
      </c>
      <c r="K162" s="141">
        <f t="shared" si="123"/>
        <v>0</v>
      </c>
    </row>
    <row r="163" spans="2:11" outlineLevel="1" x14ac:dyDescent="0.35">
      <c r="B163" s="393" t="s">
        <v>148</v>
      </c>
      <c r="C163" s="394"/>
      <c r="D163" s="223" t="s">
        <v>205</v>
      </c>
      <c r="E163" s="222"/>
      <c r="F163" s="8">
        <v>0</v>
      </c>
      <c r="G163" s="8">
        <v>0</v>
      </c>
      <c r="H163" s="8">
        <v>0</v>
      </c>
      <c r="I163" s="8">
        <v>0</v>
      </c>
      <c r="J163" s="8">
        <v>0</v>
      </c>
      <c r="K163" s="141">
        <f t="shared" si="123"/>
        <v>0</v>
      </c>
    </row>
    <row r="164" spans="2:11" outlineLevel="1" x14ac:dyDescent="0.35">
      <c r="B164" s="393" t="s">
        <v>303</v>
      </c>
      <c r="C164" s="394"/>
      <c r="D164" s="223" t="s">
        <v>205</v>
      </c>
      <c r="E164" s="222"/>
      <c r="F164" s="8">
        <v>0</v>
      </c>
      <c r="G164" s="8">
        <v>0</v>
      </c>
      <c r="H164" s="8">
        <v>0</v>
      </c>
      <c r="I164" s="8">
        <v>438535.24458364426</v>
      </c>
      <c r="J164" s="8">
        <v>0</v>
      </c>
      <c r="K164" s="141">
        <f t="shared" si="123"/>
        <v>438535.24458364426</v>
      </c>
    </row>
    <row r="165" spans="2:11" outlineLevel="1" x14ac:dyDescent="0.35">
      <c r="B165" s="385" t="s">
        <v>342</v>
      </c>
      <c r="C165" s="385"/>
      <c r="D165" s="12" t="s">
        <v>205</v>
      </c>
      <c r="E165" s="138"/>
      <c r="F165" s="8">
        <f>F166+F167</f>
        <v>4729414.2609606739</v>
      </c>
      <c r="G165" s="8">
        <f t="shared" ref="G165:J165" si="124">G166+G167</f>
        <v>3410998.4087812714</v>
      </c>
      <c r="H165" s="8">
        <f t="shared" si="124"/>
        <v>4692833.7347654216</v>
      </c>
      <c r="I165" s="8">
        <f t="shared" si="124"/>
        <v>1787262.3334307699</v>
      </c>
      <c r="J165" s="8">
        <f t="shared" si="124"/>
        <v>1370157.6507806689</v>
      </c>
      <c r="K165" s="141">
        <f t="shared" si="123"/>
        <v>15990666.388718804</v>
      </c>
    </row>
    <row r="166" spans="2:11" outlineLevel="1" x14ac:dyDescent="0.35">
      <c r="B166" s="395" t="s">
        <v>140</v>
      </c>
      <c r="C166" s="396"/>
      <c r="D166" s="223" t="s">
        <v>205</v>
      </c>
      <c r="E166" s="222"/>
      <c r="F166" s="8">
        <v>3607153.7773185633</v>
      </c>
      <c r="G166" s="8">
        <v>1939284.3263538133</v>
      </c>
      <c r="H166" s="8">
        <v>3031418.1304928074</v>
      </c>
      <c r="I166" s="8">
        <v>1121076.6037166622</v>
      </c>
      <c r="J166" s="8">
        <v>943440.43816436594</v>
      </c>
      <c r="K166" s="141">
        <f t="shared" si="123"/>
        <v>10642373.276046213</v>
      </c>
    </row>
    <row r="167" spans="2:11" outlineLevel="1" x14ac:dyDescent="0.35">
      <c r="B167" s="395" t="s">
        <v>143</v>
      </c>
      <c r="C167" s="396"/>
      <c r="D167" s="223" t="s">
        <v>205</v>
      </c>
      <c r="E167" s="222"/>
      <c r="F167" s="8">
        <v>1122260.4836421104</v>
      </c>
      <c r="G167" s="8">
        <v>1471714.0824274579</v>
      </c>
      <c r="H167" s="8">
        <v>1661415.6042726142</v>
      </c>
      <c r="I167" s="8">
        <v>666185.72971410758</v>
      </c>
      <c r="J167" s="8">
        <v>426717.21261630295</v>
      </c>
      <c r="K167" s="141">
        <f t="shared" si="123"/>
        <v>5348293.1126725934</v>
      </c>
    </row>
    <row r="168" spans="2:11" outlineLevel="1" x14ac:dyDescent="0.35">
      <c r="B168" s="389" t="s">
        <v>343</v>
      </c>
      <c r="C168" s="390"/>
      <c r="D168" s="15" t="s">
        <v>205</v>
      </c>
      <c r="E168" s="139"/>
      <c r="F168" s="8">
        <v>111462</v>
      </c>
      <c r="G168" s="8">
        <v>82501</v>
      </c>
      <c r="H168" s="8">
        <v>89233</v>
      </c>
      <c r="I168" s="8">
        <v>94433</v>
      </c>
      <c r="J168" s="8">
        <v>98168</v>
      </c>
      <c r="K168" s="141">
        <f>SUM(F168:J168)</f>
        <v>475797</v>
      </c>
    </row>
    <row r="169" spans="2:11" outlineLevel="1" x14ac:dyDescent="0.35">
      <c r="B169" s="257" t="s">
        <v>344</v>
      </c>
      <c r="C169" s="258"/>
      <c r="D169" s="12" t="s">
        <v>205</v>
      </c>
      <c r="E169" s="138"/>
      <c r="F169" s="8">
        <f>F170+F171</f>
        <v>151788.66099999999</v>
      </c>
      <c r="G169" s="8">
        <f t="shared" ref="G169:J169" si="125">G170+G171</f>
        <v>407924.43</v>
      </c>
      <c r="H169" s="8">
        <f t="shared" si="125"/>
        <v>152521.171</v>
      </c>
      <c r="I169" s="8">
        <f t="shared" si="125"/>
        <v>108074.13800000001</v>
      </c>
      <c r="J169" s="8">
        <f t="shared" si="125"/>
        <v>90938.760000000009</v>
      </c>
      <c r="K169" s="141">
        <f t="shared" ref="K169:K177" si="126">SUM(F169:J169)</f>
        <v>911247.16</v>
      </c>
    </row>
    <row r="170" spans="2:11" outlineLevel="1" x14ac:dyDescent="0.35">
      <c r="B170" s="393" t="s">
        <v>345</v>
      </c>
      <c r="C170" s="394"/>
      <c r="D170" s="12" t="s">
        <v>205</v>
      </c>
      <c r="E170" s="138"/>
      <c r="F170" s="8">
        <v>127500</v>
      </c>
      <c r="G170" s="8">
        <v>355000</v>
      </c>
      <c r="H170" s="8">
        <v>99500</v>
      </c>
      <c r="I170" s="8">
        <v>58500</v>
      </c>
      <c r="J170" s="8">
        <v>43500</v>
      </c>
      <c r="K170" s="141">
        <f t="shared" si="126"/>
        <v>684000</v>
      </c>
    </row>
    <row r="171" spans="2:11" x14ac:dyDescent="0.35">
      <c r="B171" s="393" t="s">
        <v>346</v>
      </c>
      <c r="C171" s="394"/>
      <c r="D171" s="12" t="s">
        <v>205</v>
      </c>
      <c r="E171" s="139"/>
      <c r="F171" s="8">
        <v>24288.661</v>
      </c>
      <c r="G171" s="8">
        <v>52924.43</v>
      </c>
      <c r="H171" s="8">
        <v>53021.171000000002</v>
      </c>
      <c r="I171" s="8">
        <v>49574.137999999999</v>
      </c>
      <c r="J171" s="8">
        <v>47438.76</v>
      </c>
      <c r="K171" s="141">
        <f t="shared" si="126"/>
        <v>227247.16</v>
      </c>
    </row>
    <row r="172" spans="2:11" x14ac:dyDescent="0.35">
      <c r="B172" s="385" t="s">
        <v>347</v>
      </c>
      <c r="C172" s="385"/>
      <c r="D172" s="12" t="s">
        <v>205</v>
      </c>
      <c r="E172" s="222"/>
      <c r="F172" s="8">
        <v>36857.142857142862</v>
      </c>
      <c r="G172" s="8">
        <v>12642.857142857143</v>
      </c>
      <c r="H172" s="8">
        <v>9642.8571428571431</v>
      </c>
      <c r="I172" s="8">
        <v>8571.4285714285706</v>
      </c>
      <c r="J172" s="8">
        <v>8571.4285714285706</v>
      </c>
      <c r="K172" s="141">
        <f t="shared" si="126"/>
        <v>76285.71428571429</v>
      </c>
    </row>
    <row r="173" spans="2:11" x14ac:dyDescent="0.35">
      <c r="B173" s="385" t="s">
        <v>51</v>
      </c>
      <c r="C173" s="385"/>
      <c r="D173" s="12" t="s">
        <v>205</v>
      </c>
      <c r="E173" s="222"/>
      <c r="F173" s="8">
        <f>SUM(F174:F177)</f>
        <v>491469.4128571428</v>
      </c>
      <c r="G173" s="8">
        <f t="shared" ref="G173:J173" si="127">SUM(G174:G177)</f>
        <v>493315.57857000001</v>
      </c>
      <c r="H173" s="8">
        <f t="shared" si="127"/>
        <v>223944.09142571426</v>
      </c>
      <c r="I173" s="8">
        <f t="shared" si="127"/>
        <v>199179.19714285716</v>
      </c>
      <c r="J173" s="8">
        <f t="shared" si="127"/>
        <v>197715.86000000002</v>
      </c>
      <c r="K173" s="141">
        <f t="shared" si="126"/>
        <v>1605624.1399957144</v>
      </c>
    </row>
    <row r="174" spans="2:11" x14ac:dyDescent="0.35">
      <c r="B174" s="393" t="s">
        <v>348</v>
      </c>
      <c r="C174" s="394"/>
      <c r="D174" s="12" t="s">
        <v>205</v>
      </c>
      <c r="E174" s="222"/>
      <c r="F174" s="8">
        <v>221682.97571428571</v>
      </c>
      <c r="G174" s="8">
        <v>217999.30714285714</v>
      </c>
      <c r="H174" s="8">
        <v>105755.52142857143</v>
      </c>
      <c r="I174" s="8">
        <v>134953.3357142857</v>
      </c>
      <c r="J174" s="8">
        <v>97766.998571428572</v>
      </c>
      <c r="K174" s="141">
        <f t="shared" si="126"/>
        <v>778158.1385714286</v>
      </c>
    </row>
    <row r="175" spans="2:11" x14ac:dyDescent="0.35">
      <c r="B175" s="259"/>
      <c r="C175" s="260" t="s">
        <v>349</v>
      </c>
      <c r="D175" s="12" t="s">
        <v>205</v>
      </c>
      <c r="E175" s="138"/>
      <c r="F175" s="8">
        <v>203351.07396471946</v>
      </c>
      <c r="G175" s="8">
        <v>71642.857141666071</v>
      </c>
      <c r="H175" s="8">
        <v>54642.857140141961</v>
      </c>
      <c r="I175" s="8">
        <v>48571.428571428572</v>
      </c>
      <c r="J175" s="8">
        <v>48571.428571428572</v>
      </c>
      <c r="K175" s="141">
        <f t="shared" si="126"/>
        <v>426779.64538938465</v>
      </c>
    </row>
    <row r="176" spans="2:11" x14ac:dyDescent="0.35">
      <c r="B176" s="259"/>
      <c r="C176" s="260" t="s">
        <v>350</v>
      </c>
      <c r="D176" s="12" t="s">
        <v>205</v>
      </c>
      <c r="E176" s="138"/>
      <c r="F176" s="8">
        <v>15506.073178137651</v>
      </c>
      <c r="G176" s="8">
        <v>14285.714285476788</v>
      </c>
      <c r="H176" s="8">
        <v>2857.1428570008866</v>
      </c>
      <c r="I176" s="8">
        <v>2857.1428571428569</v>
      </c>
      <c r="J176" s="8">
        <v>2857.1428571428569</v>
      </c>
      <c r="K176" s="141">
        <f t="shared" si="126"/>
        <v>38363.216034901037</v>
      </c>
    </row>
    <row r="177" spans="2:11" x14ac:dyDescent="0.35">
      <c r="B177" s="259"/>
      <c r="C177" s="260" t="s">
        <v>351</v>
      </c>
      <c r="D177" s="12" t="s">
        <v>205</v>
      </c>
      <c r="E177" s="222"/>
      <c r="F177" s="8">
        <v>50929.29</v>
      </c>
      <c r="G177" s="8">
        <v>189387.7</v>
      </c>
      <c r="H177" s="8">
        <v>60688.57</v>
      </c>
      <c r="I177" s="8">
        <v>12797.29</v>
      </c>
      <c r="J177" s="8">
        <v>48520.29</v>
      </c>
      <c r="K177" s="141">
        <f t="shared" si="126"/>
        <v>362323.13999999996</v>
      </c>
    </row>
    <row r="195" spans="12:16" x14ac:dyDescent="0.35">
      <c r="L195" s="261"/>
      <c r="M195" s="261"/>
      <c r="N195" s="261"/>
      <c r="O195" s="261"/>
      <c r="P195" s="261"/>
    </row>
  </sheetData>
  <mergeCells count="133">
    <mergeCell ref="B171:C171"/>
    <mergeCell ref="B172:C172"/>
    <mergeCell ref="B173:C173"/>
    <mergeCell ref="B174:C174"/>
    <mergeCell ref="B170:C170"/>
    <mergeCell ref="B168:C168"/>
    <mergeCell ref="B164:C164"/>
    <mergeCell ref="B166:C166"/>
    <mergeCell ref="B167:C167"/>
    <mergeCell ref="B162:C162"/>
    <mergeCell ref="B152:I152"/>
    <mergeCell ref="B156:C156"/>
    <mergeCell ref="B157:C157"/>
    <mergeCell ref="B158:C158"/>
    <mergeCell ref="B165:C165"/>
    <mergeCell ref="B154:K154"/>
    <mergeCell ref="B163:C163"/>
    <mergeCell ref="B59:B60"/>
    <mergeCell ref="B61:B62"/>
    <mergeCell ref="B75:B76"/>
    <mergeCell ref="B77:B78"/>
    <mergeCell ref="B79:B80"/>
    <mergeCell ref="B81:B82"/>
    <mergeCell ref="B63:B64"/>
    <mergeCell ref="B68:C68"/>
    <mergeCell ref="B69:B70"/>
    <mergeCell ref="B71:B72"/>
    <mergeCell ref="B73:B74"/>
    <mergeCell ref="B143:C143"/>
    <mergeCell ref="B149:C149"/>
    <mergeCell ref="B136:J136"/>
    <mergeCell ref="B147:J147"/>
    <mergeCell ref="B85:K85"/>
    <mergeCell ref="J2:L2"/>
    <mergeCell ref="B98:B102"/>
    <mergeCell ref="B103:B107"/>
    <mergeCell ref="B108:B112"/>
    <mergeCell ref="B113:B117"/>
    <mergeCell ref="B91:C91"/>
    <mergeCell ref="B92:C92"/>
    <mergeCell ref="B93:C93"/>
    <mergeCell ref="C2:H2"/>
    <mergeCell ref="B9:K9"/>
    <mergeCell ref="B48:K48"/>
    <mergeCell ref="B66:K66"/>
    <mergeCell ref="B20:B21"/>
    <mergeCell ref="B22:B23"/>
    <mergeCell ref="B24:B25"/>
    <mergeCell ref="B26:B27"/>
    <mergeCell ref="B39:B40"/>
    <mergeCell ref="B41:B42"/>
    <mergeCell ref="B43:B44"/>
    <mergeCell ref="B45:B46"/>
    <mergeCell ref="B51:B52"/>
    <mergeCell ref="B53:B54"/>
    <mergeCell ref="B55:B56"/>
    <mergeCell ref="B57:B58"/>
    <mergeCell ref="B160:C160"/>
    <mergeCell ref="B161:C161"/>
    <mergeCell ref="B50:C50"/>
    <mergeCell ref="B11:C11"/>
    <mergeCell ref="B12:B13"/>
    <mergeCell ref="B14:B15"/>
    <mergeCell ref="B16:B17"/>
    <mergeCell ref="B18:B19"/>
    <mergeCell ref="B30:K30"/>
    <mergeCell ref="B32:C32"/>
    <mergeCell ref="B33:B34"/>
    <mergeCell ref="B35:B36"/>
    <mergeCell ref="B37:B38"/>
    <mergeCell ref="B97:C97"/>
    <mergeCell ref="B95:K95"/>
    <mergeCell ref="B150:C150"/>
    <mergeCell ref="B151:C151"/>
    <mergeCell ref="B118:B122"/>
    <mergeCell ref="B138:C138"/>
    <mergeCell ref="B128:B132"/>
    <mergeCell ref="B139:B142"/>
    <mergeCell ref="B89:C89"/>
    <mergeCell ref="B90:C90"/>
    <mergeCell ref="B5:I5"/>
    <mergeCell ref="B123:B127"/>
    <mergeCell ref="B159:C159"/>
    <mergeCell ref="M9:V9"/>
    <mergeCell ref="M11:N11"/>
    <mergeCell ref="M12:M13"/>
    <mergeCell ref="M14:M15"/>
    <mergeCell ref="M16:M17"/>
    <mergeCell ref="M30:V30"/>
    <mergeCell ref="M32:N32"/>
    <mergeCell ref="M33:M34"/>
    <mergeCell ref="M35:M36"/>
    <mergeCell ref="M37:M38"/>
    <mergeCell ref="M39:M40"/>
    <mergeCell ref="M41:M42"/>
    <mergeCell ref="M43:M44"/>
    <mergeCell ref="M45:M46"/>
    <mergeCell ref="M18:M19"/>
    <mergeCell ref="M20:M21"/>
    <mergeCell ref="M22:M23"/>
    <mergeCell ref="X24:X25"/>
    <mergeCell ref="X26:X27"/>
    <mergeCell ref="M24:M25"/>
    <mergeCell ref="M26:M27"/>
    <mergeCell ref="B87:C87"/>
    <mergeCell ref="B88:C88"/>
    <mergeCell ref="X9:AG9"/>
    <mergeCell ref="X11:Y11"/>
    <mergeCell ref="X12:X13"/>
    <mergeCell ref="X14:X15"/>
    <mergeCell ref="X16:X17"/>
    <mergeCell ref="X18:X19"/>
    <mergeCell ref="X20:X21"/>
    <mergeCell ref="X22:X23"/>
    <mergeCell ref="X30:AG30"/>
    <mergeCell ref="X32:Y32"/>
    <mergeCell ref="X33:X34"/>
    <mergeCell ref="X35:X36"/>
    <mergeCell ref="X37:X38"/>
    <mergeCell ref="X39:X40"/>
    <mergeCell ref="X41:X42"/>
    <mergeCell ref="X43:X44"/>
    <mergeCell ref="X45:X46"/>
    <mergeCell ref="AI18:AI19"/>
    <mergeCell ref="AI20:AI21"/>
    <mergeCell ref="AI22:AI23"/>
    <mergeCell ref="AI24:AI25"/>
    <mergeCell ref="AI26:AI27"/>
    <mergeCell ref="AI9:AR9"/>
    <mergeCell ref="AI11:AJ11"/>
    <mergeCell ref="AI12:AI13"/>
    <mergeCell ref="AI14:AI15"/>
    <mergeCell ref="AI16:AI17"/>
  </mergeCells>
  <hyperlinks>
    <hyperlink ref="J2" location="'Αρχική σελίδα'!A1" display="Πίσω στην αρχική σελίδα" xr:uid="{690C1EE3-6E01-4D71-B9CA-EB65F41887EF}"/>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L33"/>
  <sheetViews>
    <sheetView showGridLines="0" topLeftCell="A30" workbookViewId="0">
      <selection activeCell="I27" sqref="I27:I32"/>
    </sheetView>
  </sheetViews>
  <sheetFormatPr defaultColWidth="8.81640625" defaultRowHeight="14.5" x14ac:dyDescent="0.35"/>
  <cols>
    <col min="1" max="1" width="2.81640625" customWidth="1"/>
    <col min="2" max="2" width="34.26953125" customWidth="1"/>
    <col min="3" max="3" width="13.1796875" customWidth="1"/>
    <col min="4" max="7" width="12.7265625" customWidth="1"/>
    <col min="8" max="8" width="16" bestFit="1" customWidth="1"/>
    <col min="9" max="9" width="22.453125" customWidth="1"/>
    <col min="10" max="10" width="12.7265625" customWidth="1"/>
  </cols>
  <sheetData>
    <row r="2" spans="2:12" ht="18.5" x14ac:dyDescent="0.45">
      <c r="B2" s="1" t="s">
        <v>0</v>
      </c>
      <c r="C2" s="297" t="str">
        <f>'Αρχική σελίδα'!C3</f>
        <v>Δυτικής Μακεδονίας</v>
      </c>
      <c r="D2" s="297"/>
      <c r="E2" s="297"/>
      <c r="F2" s="297"/>
      <c r="G2" s="297"/>
      <c r="H2" s="297"/>
      <c r="J2" s="298" t="s">
        <v>59</v>
      </c>
      <c r="K2" s="298"/>
      <c r="L2" s="298"/>
    </row>
    <row r="3" spans="2:12" ht="18.5" x14ac:dyDescent="0.45">
      <c r="B3" s="2" t="s">
        <v>2</v>
      </c>
      <c r="C3" s="46">
        <f>'Αρχική σελίδα'!C4</f>
        <v>2024</v>
      </c>
      <c r="D3" s="46" t="s">
        <v>3</v>
      </c>
      <c r="E3" s="46">
        <f>C3+4</f>
        <v>2028</v>
      </c>
    </row>
    <row r="5" spans="2:12" ht="30.65" customHeight="1" x14ac:dyDescent="0.35">
      <c r="B5" s="299" t="s">
        <v>352</v>
      </c>
      <c r="C5" s="299"/>
      <c r="D5" s="299"/>
      <c r="E5" s="299"/>
      <c r="F5" s="299"/>
      <c r="G5" s="299"/>
      <c r="H5" s="299"/>
      <c r="I5" s="299"/>
    </row>
    <row r="6" spans="2:12" x14ac:dyDescent="0.35">
      <c r="B6" s="225"/>
      <c r="C6" s="225"/>
      <c r="D6" s="225"/>
      <c r="E6" s="225"/>
      <c r="F6" s="225"/>
      <c r="G6" s="225"/>
      <c r="H6" s="225"/>
    </row>
    <row r="7" spans="2:12" ht="15.5" x14ac:dyDescent="0.35">
      <c r="B7" s="20" t="s">
        <v>353</v>
      </c>
      <c r="C7" s="20"/>
      <c r="D7" s="20"/>
      <c r="E7" s="20"/>
      <c r="F7" s="20"/>
      <c r="G7" s="20"/>
      <c r="H7" s="20"/>
    </row>
    <row r="8" spans="2:12" ht="5.15" customHeight="1" x14ac:dyDescent="0.35"/>
    <row r="9" spans="2:12" x14ac:dyDescent="0.35">
      <c r="B9" s="18"/>
      <c r="C9" s="9" t="s">
        <v>354</v>
      </c>
      <c r="D9" s="9">
        <f>$C$3-5</f>
        <v>2019</v>
      </c>
      <c r="E9" s="9">
        <f>$C$3-4</f>
        <v>2020</v>
      </c>
      <c r="F9" s="9">
        <f>$C$3-3</f>
        <v>2021</v>
      </c>
      <c r="G9" s="9">
        <f>$C$3-2</f>
        <v>2022</v>
      </c>
      <c r="H9" s="9">
        <f>$C$3-1</f>
        <v>2023</v>
      </c>
    </row>
    <row r="10" spans="2:12" x14ac:dyDescent="0.35">
      <c r="B10" s="19" t="s">
        <v>219</v>
      </c>
      <c r="C10" s="29" t="s">
        <v>221</v>
      </c>
      <c r="D10" s="151">
        <f>IFERROR('Στοιχεία υφιστάμενου δικτύου'!E69/'Στοιχεία υφιστάμενου δικτύου'!E98,0)</f>
        <v>0</v>
      </c>
      <c r="E10" s="151">
        <f>IFERROR('Στοιχεία υφιστάμενου δικτύου'!F69/'Στοιχεία υφιστάμενου δικτύου'!F98,0)</f>
        <v>0</v>
      </c>
      <c r="F10" s="151">
        <f>IFERROR('Στοιχεία υφιστάμενου δικτύου'!G69/'Στοιχεία υφιστάμενου δικτύου'!G98,0)</f>
        <v>0</v>
      </c>
      <c r="G10" s="151">
        <f>IFERROR('Στοιχεία υφιστάμενου δικτύου'!H69/'Στοιχεία υφιστάμενου δικτύου'!H98,0)</f>
        <v>0</v>
      </c>
      <c r="H10" s="151">
        <f>IFERROR('Στοιχεία υφιστάμενου δικτύου'!I69/'Στοιχεία υφιστάμενου δικτύου'!I98,0)</f>
        <v>0</v>
      </c>
    </row>
    <row r="11" spans="2:12" x14ac:dyDescent="0.35">
      <c r="B11" s="19" t="s">
        <v>35</v>
      </c>
      <c r="C11" s="29" t="s">
        <v>221</v>
      </c>
      <c r="D11" s="151">
        <f>IFERROR('Στοιχεία υφιστάμενου δικτύου'!E15/'Στοιχεία υφιστάμενου δικτύου'!E110,0)</f>
        <v>0</v>
      </c>
      <c r="E11" s="151">
        <f>IFERROR('Στοιχεία υφιστάμενου δικτύου'!F15/'Στοιχεία υφιστάμενου δικτύου'!F110,0)</f>
        <v>0</v>
      </c>
      <c r="F11" s="151">
        <f>IFERROR('Στοιχεία υφιστάμενου δικτύου'!G15/'Στοιχεία υφιστάμενου δικτύου'!G110,0)</f>
        <v>0</v>
      </c>
      <c r="G11" s="151">
        <f>IFERROR('Στοιχεία υφιστάμενου δικτύου'!H15/'Στοιχεία υφιστάμενου δικτύου'!H110,0)</f>
        <v>0</v>
      </c>
      <c r="H11" s="151">
        <f>IFERROR('Στοιχεία υφιστάμενου δικτύου'!I15/'Στοιχεία υφιστάμενου δικτύου'!I110,0)</f>
        <v>0</v>
      </c>
    </row>
    <row r="12" spans="2:12" x14ac:dyDescent="0.35">
      <c r="B12" s="19" t="s">
        <v>355</v>
      </c>
      <c r="C12" s="29" t="s">
        <v>221</v>
      </c>
      <c r="D12" s="151">
        <f>IFERROR(('Στοιχεία υφιστάμενου δικτύου'!E13+'Στοιχεία υφιστάμενου δικτύου'!E15)/'Στοιχεία υφιστάμενου δικτύου'!E110,0)</f>
        <v>0</v>
      </c>
      <c r="E12" s="151">
        <f>IFERROR(('Στοιχεία υφιστάμενου δικτύου'!F13+'Στοιχεία υφιστάμενου δικτύου'!F15)/'Στοιχεία υφιστάμενου δικτύου'!F110,0)</f>
        <v>0</v>
      </c>
      <c r="F12" s="151">
        <f>IFERROR(('Στοιχεία υφιστάμενου δικτύου'!G13+'Στοιχεία υφιστάμενου δικτύου'!G15)/'Στοιχεία υφιστάμενου δικτύου'!G110,0)</f>
        <v>0</v>
      </c>
      <c r="G12" s="151">
        <f>IFERROR(('Στοιχεία υφιστάμενου δικτύου'!H13+'Στοιχεία υφιστάμενου δικτύου'!H15)/'Στοιχεία υφιστάμενου δικτύου'!H110,0)</f>
        <v>0</v>
      </c>
      <c r="H12" s="151">
        <f>IFERROR(('Στοιχεία υφιστάμενου δικτύου'!#REF!+'Στοιχεία υφιστάμενου δικτύου'!I15)/'Στοιχεία υφιστάμενου δικτύου'!I110,0)</f>
        <v>0</v>
      </c>
    </row>
    <row r="13" spans="2:12" x14ac:dyDescent="0.35">
      <c r="B13" s="19" t="s">
        <v>222</v>
      </c>
      <c r="C13" s="29" t="s">
        <v>221</v>
      </c>
      <c r="D13" s="151">
        <f>IFERROR('Στοιχεία υφιστάμενου δικτύου'!E33/'Στοιχεία υφιστάμενου δικτύου'!E102,0)</f>
        <v>0</v>
      </c>
      <c r="E13" s="151">
        <f>IFERROR('Στοιχεία υφιστάμενου δικτύου'!F33/'Στοιχεία υφιστάμενου δικτύου'!F102,0)</f>
        <v>0</v>
      </c>
      <c r="F13" s="151">
        <f>IFERROR('Στοιχεία υφιστάμενου δικτύου'!G33/'Στοιχεία υφιστάμενου δικτύου'!G102,0)</f>
        <v>0</v>
      </c>
      <c r="G13" s="151">
        <f>IFERROR('Στοιχεία υφιστάμενου δικτύου'!H33/'Στοιχεία υφιστάμενου δικτύου'!H102,0)</f>
        <v>0</v>
      </c>
      <c r="H13" s="151">
        <f>IFERROR('Στοιχεία υφιστάμενου δικτύου'!I33/'Στοιχεία υφιστάμενου δικτύου'!I102,0)</f>
        <v>0</v>
      </c>
    </row>
    <row r="14" spans="2:12" x14ac:dyDescent="0.35">
      <c r="B14" s="19" t="s">
        <v>223</v>
      </c>
      <c r="C14" s="29" t="s">
        <v>221</v>
      </c>
      <c r="D14" s="151">
        <f>IFERROR('Στοιχεία υφιστάμενου δικτύου'!E109/'Στοιχεία υφιστάμενου δικτύου'!E110,0)</f>
        <v>0</v>
      </c>
      <c r="E14" s="151">
        <f>IFERROR('Στοιχεία υφιστάμενου δικτύου'!F109/'Στοιχεία υφιστάμενου δικτύου'!F110,0)</f>
        <v>0</v>
      </c>
      <c r="F14" s="151">
        <f>IFERROR('Στοιχεία υφιστάμενου δικτύου'!G109/'Στοιχεία υφιστάμενου δικτύου'!G110,0)</f>
        <v>0</v>
      </c>
      <c r="G14" s="151">
        <f>IFERROR('Στοιχεία υφιστάμενου δικτύου'!H109/'Στοιχεία υφιστάμενου δικτύου'!H110,0)</f>
        <v>0</v>
      </c>
      <c r="H14" s="151">
        <f>IFERROR('Στοιχεία υφιστάμενου δικτύου'!I109/'Στοιχεία υφιστάμενου δικτύου'!I110,0)</f>
        <v>0</v>
      </c>
    </row>
    <row r="15" spans="2:12" ht="29" x14ac:dyDescent="0.35">
      <c r="B15" s="10" t="s">
        <v>224</v>
      </c>
      <c r="C15" s="11" t="s">
        <v>225</v>
      </c>
      <c r="D15" s="152">
        <f>IFERROR('Στοιχεία υφιστάμενου δικτύου'!E87/'Στοιχεία υφιστάμενου δικτύου'!E15,0)</f>
        <v>0</v>
      </c>
      <c r="E15" s="152">
        <f>IFERROR('Στοιχεία υφιστάμενου δικτύου'!F87/'Στοιχεία υφιστάμενου δικτύου'!F15,0)</f>
        <v>0</v>
      </c>
      <c r="F15" s="152">
        <f>IFERROR('Στοιχεία υφιστάμενου δικτύου'!G87/'Στοιχεία υφιστάμενου δικτύου'!G15,0)</f>
        <v>0</v>
      </c>
      <c r="G15" s="152">
        <f>IFERROR('Στοιχεία υφιστάμενου δικτύου'!H87/'Στοιχεία υφιστάμενου δικτύου'!H15,0)</f>
        <v>0</v>
      </c>
      <c r="H15" s="152">
        <f>IFERROR('Στοιχεία υφιστάμενου δικτύου'!I87/'Στοιχεία υφιστάμενου δικτύου'!I15,0)</f>
        <v>0</v>
      </c>
    </row>
    <row r="16" spans="2:12" ht="29" x14ac:dyDescent="0.35">
      <c r="B16" s="10" t="s">
        <v>226</v>
      </c>
      <c r="C16" s="11" t="s">
        <v>227</v>
      </c>
      <c r="D16" s="152">
        <f>IFERROR('Στοιχεία υφιστάμενου δικτύου'!E33/'Στοιχεία υφιστάμενου δικτύου'!E15,0)</f>
        <v>0</v>
      </c>
      <c r="E16" s="152">
        <f>IFERROR('Στοιχεία υφιστάμενου δικτύου'!F33/'Στοιχεία υφιστάμενου δικτύου'!F15,0)</f>
        <v>0</v>
      </c>
      <c r="F16" s="152">
        <f>IFERROR('Στοιχεία υφιστάμενου δικτύου'!G33/'Στοιχεία υφιστάμενου δικτύου'!G15,0)</f>
        <v>0</v>
      </c>
      <c r="G16" s="152">
        <f>IFERROR('Στοιχεία υφιστάμενου δικτύου'!H33/'Στοιχεία υφιστάμενου δικτύου'!H15,0)</f>
        <v>0</v>
      </c>
      <c r="H16" s="152">
        <f>IFERROR('Στοιχεία υφιστάμενου δικτύου'!I33/'Στοιχεία υφιστάμενου δικτύου'!I15,0)</f>
        <v>0</v>
      </c>
    </row>
    <row r="19" spans="2:10" ht="15.5" x14ac:dyDescent="0.35">
      <c r="B19" s="296" t="s">
        <v>356</v>
      </c>
      <c r="C19" s="296"/>
      <c r="D19" s="296"/>
      <c r="E19" s="296"/>
      <c r="F19" s="296"/>
      <c r="G19" s="296"/>
      <c r="H19" s="296"/>
      <c r="I19" s="296"/>
    </row>
    <row r="20" spans="2:10" ht="5.15" customHeight="1" x14ac:dyDescent="0.35"/>
    <row r="21" spans="2:10" ht="29" x14ac:dyDescent="0.35">
      <c r="B21" s="18"/>
      <c r="C21" s="18"/>
      <c r="D21" s="27">
        <f>$C$3</f>
        <v>2024</v>
      </c>
      <c r="E21" s="27">
        <f>$C$3+1</f>
        <v>2025</v>
      </c>
      <c r="F21" s="27">
        <f>$C$3+2</f>
        <v>2026</v>
      </c>
      <c r="G21" s="27">
        <f>$C$3+3</f>
        <v>2027</v>
      </c>
      <c r="H21" s="27">
        <f>$C$3+4</f>
        <v>2028</v>
      </c>
      <c r="I21" s="28" t="str">
        <f>"Σύνολο Προγράμματος Ανάπτυξης "&amp;D21&amp;" - "&amp;H21</f>
        <v>Σύνολο Προγράμματος Ανάπτυξης 2024 - 2028</v>
      </c>
    </row>
    <row r="22" spans="2:10" x14ac:dyDescent="0.35">
      <c r="B22" s="251" t="s">
        <v>219</v>
      </c>
      <c r="C22" s="29" t="s">
        <v>221</v>
      </c>
      <c r="D22" s="151">
        <f>IFERROR('Πρόγραμμα ανάπτυξης δικτύου'!F70/'Πρόγραμμα ανάπτυξης δικτύου'!F139,0)</f>
        <v>0.17985662573639008</v>
      </c>
      <c r="E22" s="151">
        <f>IFERROR('Πρόγραμμα ανάπτυξης δικτύου'!G70/'Πρόγραμμα ανάπτυξης δικτύου'!G139,0)</f>
        <v>0.25670463448442116</v>
      </c>
      <c r="F22" s="151">
        <f>IFERROR('Πρόγραμμα ανάπτυξης δικτύου'!H70/'Πρόγραμμα ανάπτυξης δικτύου'!H139,0)</f>
        <v>0.37358113274128096</v>
      </c>
      <c r="G22" s="151">
        <f>IFERROR('Πρόγραμμα ανάπτυξης δικτύου'!I70/'Πρόγραμμα ανάπτυξης δικτύου'!I139,0)</f>
        <v>0.41326992092901116</v>
      </c>
      <c r="H22" s="151">
        <f>IFERROR('Πρόγραμμα ανάπτυξης δικτύου'!J70/'Πρόγραμμα ανάπτυξης δικτύου'!J139,0)</f>
        <v>0.41576962255320321</v>
      </c>
      <c r="I22" s="397"/>
    </row>
    <row r="23" spans="2:10" x14ac:dyDescent="0.35">
      <c r="B23" s="19" t="s">
        <v>35</v>
      </c>
      <c r="C23" s="29" t="s">
        <v>221</v>
      </c>
      <c r="D23" s="151">
        <f>IFERROR('Πρόγραμμα ανάπτυξης δικτύου'!F15/'Πρόγραμμα ανάπτυξης δικτύου'!F151,0)</f>
        <v>0.33797679324894514</v>
      </c>
      <c r="E23" s="151">
        <f>IFERROR('Πρόγραμμα ανάπτυξης δικτύου'!G15/'Πρόγραμμα ανάπτυξης δικτύου'!G151,0)</f>
        <v>0.38439029535864977</v>
      </c>
      <c r="F23" s="151">
        <f>IFERROR('Πρόγραμμα ανάπτυξης δικτύου'!H15/'Πρόγραμμα ανάπτυξης δικτύου'!H151,0)</f>
        <v>0.42869409282700421</v>
      </c>
      <c r="G23" s="151">
        <f>IFERROR('Πρόγραμμα ανάπτυξης δικτύου'!I15/'Πρόγραμμα ανάπτυξης δικτύου'!I151,0)</f>
        <v>0.50949578059071732</v>
      </c>
      <c r="H23" s="151">
        <f>IFERROR('Πρόγραμμα ανάπτυξης δικτύου'!J15/'Πρόγραμμα ανάπτυξης δικτύου'!J151,0)</f>
        <v>0.53059282700421939</v>
      </c>
      <c r="I23" s="398"/>
    </row>
    <row r="24" spans="2:10" x14ac:dyDescent="0.35">
      <c r="B24" s="251" t="s">
        <v>222</v>
      </c>
      <c r="C24" s="29" t="s">
        <v>221</v>
      </c>
      <c r="D24" s="151">
        <f>IFERROR('Πρόγραμμα ανάπτυξης δικτύου'!F34/'Πρόγραμμα ανάπτυξης δικτύου'!F143,0)</f>
        <v>0.30686641697877654</v>
      </c>
      <c r="E24" s="151">
        <f>IFERROR('Πρόγραμμα ανάπτυξης δικτύου'!G34/'Πρόγραμμα ανάπτυξης δικτύου'!G143,0)</f>
        <v>0.25262674398576102</v>
      </c>
      <c r="F24" s="151">
        <f>IFERROR('Πρόγραμμα ανάπτυξης δικτύου'!H34/'Πρόγραμμα ανάπτυξης δικτύου'!H143,0)</f>
        <v>0.3629775026423071</v>
      </c>
      <c r="G24" s="151">
        <f>IFERROR('Πρόγραμμα ανάπτυξης δικτύου'!I34/'Πρόγραμμα ανάπτυξης δικτύου'!I143,0)</f>
        <v>0.40812475168851808</v>
      </c>
      <c r="H24" s="151">
        <f>IFERROR('Πρόγραμμα ανάπτυξης δικτύου'!J34/'Πρόγραμμα ανάπτυξης δικτύου'!J143,0)</f>
        <v>0.40904173803299376</v>
      </c>
      <c r="I24" s="398"/>
    </row>
    <row r="25" spans="2:10" ht="29" x14ac:dyDescent="0.35">
      <c r="B25" s="10" t="s">
        <v>357</v>
      </c>
      <c r="C25" s="11" t="s">
        <v>225</v>
      </c>
      <c r="D25" s="152">
        <f>IFERROR(('Πρόγραμμα ανάπτυξης δικτύου'!F102)/'Πρόγραμμα ανάπτυξης δικτύου'!F15,0)</f>
        <v>0.11311290191696681</v>
      </c>
      <c r="E25" s="152">
        <f>IFERROR(('Πρόγραμμα ανάπτυξης δικτύου'!G102)/'Πρόγραμμα ανάπτυξης δικτύου'!G15,0)</f>
        <v>0.65764512818261156</v>
      </c>
      <c r="F25" s="152">
        <f>IFERROR(('Πρόγραμμα ανάπτυξης δικτύου'!H102)/'Πρόγραμμα ανάπτυξης δικτύου'!H15,0)</f>
        <v>1.311898071367759</v>
      </c>
      <c r="G25" s="152">
        <f>IFERROR(('Πρόγραμμα ανάπτυξης δικτύου'!I102)/'Πρόγραμμα ανάπτυξης δικτύου'!I15,0)</f>
        <v>1.6537289700663766</v>
      </c>
      <c r="H25" s="152">
        <f>IFERROR(('Πρόγραμμα ανάπτυξης δικτύου'!J102)/'Πρόγραμμα ανάπτυξης δικτύου'!J15,0)</f>
        <v>1.8371163534141017</v>
      </c>
      <c r="I25" s="398"/>
      <c r="J25" s="133"/>
    </row>
    <row r="26" spans="2:10" ht="29" x14ac:dyDescent="0.35">
      <c r="B26" s="10" t="s">
        <v>226</v>
      </c>
      <c r="C26" s="11" t="s">
        <v>227</v>
      </c>
      <c r="D26" s="152">
        <f>IFERROR('Πρόγραμμα ανάπτυξης δικτύου'!F34/'Πρόγραμμα ανάπτυξης δικτύου'!F15,0)</f>
        <v>1.5343225073501414E-2</v>
      </c>
      <c r="E26" s="152">
        <f>IFERROR('Πρόγραμμα ανάπτυξης δικτύου'!G34/'Πρόγραμμα ανάπτυξης δικτύου'!G15,0)</f>
        <v>2.4149153956344916E-2</v>
      </c>
      <c r="F26" s="152">
        <f>IFERROR('Πρόγραμμα ανάπτυξης δικτύου'!H34/'Πρόγραμμα ανάπτυξης δικτύου'!H15,0)</f>
        <v>3.549195131913721E-2</v>
      </c>
      <c r="G26" s="152">
        <f>IFERROR('Πρόγραμμα ανάπτυξης δικτύου'!I34/'Πρόγραμμα ανάπτυξης δικτύου'!I15,0)</f>
        <v>3.4028844601057553E-2</v>
      </c>
      <c r="H26" s="152">
        <f>IFERROR('Πρόγραμμα ανάπτυξης δικτύου'!J34/'Πρόγραμμα ανάπτυξης δικτύου'!J15,0)</f>
        <v>3.6083355533377603E-2</v>
      </c>
      <c r="I26" s="399"/>
    </row>
    <row r="27" spans="2:10" ht="29" x14ac:dyDescent="0.35">
      <c r="B27" s="10" t="s">
        <v>229</v>
      </c>
      <c r="C27" s="11" t="s">
        <v>231</v>
      </c>
      <c r="D27" s="152">
        <f>IFERROR('Πρόγραμμα ανάπτυξης δικτύου'!F157/'Πρόγραμμα ανάπτυξης δικτύου'!F69,0)</f>
        <v>2991.0883554018328</v>
      </c>
      <c r="E27" s="152">
        <f>IFERROR('Πρόγραμμα ανάπτυξης δικτύου'!G157/'Πρόγραμμα ανάπτυξης δικτύου'!G69,0)</f>
        <v>6177.7171516427579</v>
      </c>
      <c r="F27" s="152">
        <f>IFERROR('Πρόγραμμα ανάπτυξης δικτύου'!H157/'Πρόγραμμα ανάπτυξης δικτύου'!H69,0)</f>
        <v>1694.0111079488106</v>
      </c>
      <c r="G27" s="152">
        <f>IFERROR('Πρόγραμμα ανάπτυξης δικτύου'!I157/'Πρόγραμμα ανάπτυξης δικτύου'!I69,0)</f>
        <v>4008.9113900754564</v>
      </c>
      <c r="H27" s="152">
        <f>IFERROR('Πρόγραμμα ανάπτυξης δικτύου'!J157/'Πρόγραμμα ανάπτυξης δικτύου'!J69,0)</f>
        <v>9773.5385285627162</v>
      </c>
      <c r="I27" s="152">
        <f>IFERROR('Πρόγραμμα ανάπτυξης δικτύου'!K157/'Πρόγραμμα ανάπτυξης δικτύου'!K69,0)</f>
        <v>3879.4970157305925</v>
      </c>
    </row>
    <row r="28" spans="2:10" x14ac:dyDescent="0.35">
      <c r="B28" s="10" t="s">
        <v>358</v>
      </c>
      <c r="C28" s="11" t="s">
        <v>233</v>
      </c>
      <c r="D28" s="152">
        <f>IFERROR('Πρόγραμμα ανάπτυξης δικτύου'!F157/'Πρόγραμμα ανάπτυξης δικτύου'!F98,0)</f>
        <v>836.54340786148998</v>
      </c>
      <c r="E28" s="152">
        <f>IFERROR('Πρόγραμμα ανάπτυξης δικτύου'!G157/'Πρόγραμμα ανάπτυξης δικτύου'!G98,0)</f>
        <v>177.92239500665275</v>
      </c>
      <c r="F28" s="152">
        <f>IFERROR('Πρόγραμμα ανάπτυξης δικτύου'!H157/'Πρόγραμμα ανάπτυξης δικτύου'!H98,0)</f>
        <v>26.5941296454926</v>
      </c>
      <c r="G28" s="152">
        <f>IFERROR('Πρόγραμμα ανάπτυξης δικτύου'!I157/'Πρόγραμμα ανάπτυξης δικτύου'!I98,0)</f>
        <v>14.655344945856113</v>
      </c>
      <c r="H28" s="152">
        <f>IFERROR('Πρόγραμμα ανάπτυξης δικτύου'!J157/'Πρόγραμμα ανάπτυξης δικτύου'!J98,0)</f>
        <v>19.84167301852673</v>
      </c>
      <c r="I28" s="152">
        <f>IFERROR('Πρόγραμμα ανάπτυξης δικτύου'!K157/'Πρόγραμμα ανάπτυξης δικτύου'!K98,0)</f>
        <v>46.280466307146511</v>
      </c>
    </row>
    <row r="29" spans="2:10" x14ac:dyDescent="0.35">
      <c r="B29" s="10" t="s">
        <v>234</v>
      </c>
      <c r="C29" s="11" t="s">
        <v>235</v>
      </c>
      <c r="D29" s="152">
        <f>IFERROR('Πρόγραμμα ανάπτυξης δικτύου'!F157/'Πρόγραμμα ανάπτυξης δικτύου'!F33,0)</f>
        <v>6167.1423047910857</v>
      </c>
      <c r="E29" s="152">
        <f>IFERROR('Πρόγραμμα ανάπτυξης δικτύου'!G157/'Πρόγραμμα ανάπτυξης δικτύου'!G33,0)</f>
        <v>10978.013331781234</v>
      </c>
      <c r="F29" s="152">
        <f>IFERROR('Πρόγραμμα ανάπτυξης δικτύου'!H157/'Πρόγραμμα ανάπτυξης δικτύου'!H33,0)</f>
        <v>2521.13673071329</v>
      </c>
      <c r="G29" s="152">
        <f>IFERROR('Πρόγραμμα ανάπτυξης δικτύου'!I157/'Πρόγραμμα ανάπτυξης δικτύου'!I33,0)</f>
        <v>5818.1020174057321</v>
      </c>
      <c r="H29" s="152">
        <f>IFERROR('Πρόγραμμα ανάπτυξης δικτύου'!J157/'Πρόγραμμα ανάπτυξης δικτύου'!J33,0)</f>
        <v>10697.291878403534</v>
      </c>
      <c r="I29" s="152">
        <f>IFERROR('Πρόγραμμα ανάπτυξης δικτύου'!K157/'Πρόγραμμα ανάπτυξης δικτύου'!K33,0)</f>
        <v>6455.9960255166288</v>
      </c>
    </row>
    <row r="30" spans="2:10" ht="29" x14ac:dyDescent="0.35">
      <c r="B30" s="10" t="s">
        <v>236</v>
      </c>
      <c r="C30" s="11" t="s">
        <v>237</v>
      </c>
      <c r="D30" s="152">
        <f>IFERROR('Πρόγραμμα ανάπτυξης δικτύου'!F69/'Πρόγραμμα ανάπτυξης δικτύου'!F14,0)</f>
        <v>6.7005129832354959E-2</v>
      </c>
      <c r="E30" s="152">
        <f>IFERROR('Πρόγραμμα ανάπτυξης δικτύου'!G69/'Πρόγραμμα ανάπτυξης δικτύου'!G14,0)</f>
        <v>0.15686363636363637</v>
      </c>
      <c r="F30" s="152">
        <f>IFERROR('Πρόγραμμα ανάπτυξης δικτύου'!H69/'Πρόγραμμα ανάπτυξης δικτύου'!H14,0)</f>
        <v>0.19928571428571429</v>
      </c>
      <c r="G30" s="152">
        <f>IFERROR('Πρόγραμμα ανάπτυξης δικτύου'!I69/'Πρόγραμμα ανάπτυξης δικτύου'!I14,0)</f>
        <v>3.8120104438642298E-2</v>
      </c>
      <c r="H30" s="152">
        <f>IFERROR('Πρόγραμμα ανάπτυξης δικτύου'!J69/'Πρόγραμμα ανάπτυξης δικτύου'!J14,0)</f>
        <v>9.3799999999999994E-2</v>
      </c>
      <c r="I30" s="152">
        <f>IFERROR('Πρόγραμμα ανάπτυξης δικτύου'!K69/'Πρόγραμμα ανάπτυξης δικτύου'!K14,0)</f>
        <v>9.046580725547515E-2</v>
      </c>
    </row>
    <row r="31" spans="2:10" ht="29" x14ac:dyDescent="0.35">
      <c r="B31" s="10" t="s">
        <v>238</v>
      </c>
      <c r="C31" s="11" t="s">
        <v>227</v>
      </c>
      <c r="D31" s="152">
        <f>IFERROR('Πρόγραμμα ανάπτυξης δικτύου'!F33/'Πρόγραμμα ανάπτυξης δικτύου'!F14,0)</f>
        <v>3.2497752393040348E-2</v>
      </c>
      <c r="E31" s="152">
        <f>IFERROR('Πρόγραμμα ανάπτυξης δικτύου'!G33/'Πρόγραμμα ανάπτυξης δικτύου'!G14,0)</f>
        <v>8.8272727272727267E-2</v>
      </c>
      <c r="F31" s="152">
        <f>IFERROR('Πρόγραμμα ανάπτυξης δικτύου'!H33/'Πρόγραμμα ανάπτυξης δικτύου'!H14,0)</f>
        <v>0.13390476190476192</v>
      </c>
      <c r="G31" s="152">
        <f>IFERROR('Πρόγραμμα ανάπτυξης δικτύου'!I33/'Πρόγραμμα ανάπτυξης δικτύου'!I14,0)</f>
        <v>2.6266318537859008E-2</v>
      </c>
      <c r="H31" s="152">
        <f>IFERROR('Πρόγραμμα ανάπτυξης δικτύου'!J33/'Πρόγραμμα ανάπτυξης δικτύου'!J14,0)</f>
        <v>8.5699999999999998E-2</v>
      </c>
      <c r="I31" s="152">
        <f>IFERROR('Πρόγραμμα ανάπτυξης δικτύου'!K33/'Πρόγραμμα ανάπτυξης δικτύου'!K14,0)</f>
        <v>5.4362150764364785E-2</v>
      </c>
    </row>
    <row r="32" spans="2:10" ht="29" x14ac:dyDescent="0.35">
      <c r="B32" s="10" t="s">
        <v>359</v>
      </c>
      <c r="C32" s="11" t="s">
        <v>225</v>
      </c>
      <c r="D32" s="152">
        <f>IFERROR('Πρόγραμμα ανάπτυξης δικτύου'!F98/'Πρόγραμμα ανάπτυξης δικτύου'!F14,0)</f>
        <v>0.23957903643767517</v>
      </c>
      <c r="E32" s="152">
        <f>IFERROR('Πρόγραμμα ανάπτυξης δικτύου'!G98/'Πρόγραμμα ανάπτυξης δικτύου'!G14,0)</f>
        <v>5.4465272727272733</v>
      </c>
      <c r="F32" s="152">
        <f>IFERROR('Πρόγραμμα ανάπτυξης δικτύου'!H98/'Πρόγραμμα ανάπτυξης δικτύου'!H14,0)</f>
        <v>12.694238095238095</v>
      </c>
      <c r="G32" s="152">
        <f>IFERROR('Πρόγραμμα ανάπτυξης δικτύου'!I98/'Πρόγραμμα ανάπτυξης δικτύου'!I14,0)</f>
        <v>10.42760313315927</v>
      </c>
      <c r="H32" s="152">
        <f>IFERROR('Πρόγραμμα ανάπτυξης δικτύου'!J98/'Πρόγραμμα ανάπτυξης δικτύου'!J14,0)</f>
        <v>46.203659999999999</v>
      </c>
      <c r="I32" s="152">
        <f>IFERROR('Πρόγραμμα ανάπτυξης δικτύου'!K98/'Πρόγραμμα ανάπτυξης δικτύου'!K14,0)</f>
        <v>7.5833684765419092</v>
      </c>
      <c r="J32" s="133"/>
    </row>
    <row r="33" spans="2:2" x14ac:dyDescent="0.35">
      <c r="B33" s="227" t="s">
        <v>360</v>
      </c>
    </row>
  </sheetData>
  <mergeCells count="5">
    <mergeCell ref="I22:I26"/>
    <mergeCell ref="B19:I19"/>
    <mergeCell ref="C2:H2"/>
    <mergeCell ref="J2:L2"/>
    <mergeCell ref="B5:I5"/>
  </mergeCells>
  <hyperlinks>
    <hyperlink ref="J2" location="'Αρχική σελίδα'!A1" display="Πίσω στην αρχική σελίδα" xr:uid="{8401035D-41D6-462B-B9B4-DDEF21BC955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E597-B05A-4AEA-9E9E-2BDC62205EAF}">
  <sheetPr>
    <tabColor theme="9" tint="0.79998168889431442"/>
  </sheetPr>
  <dimension ref="B2:L47"/>
  <sheetViews>
    <sheetView showGridLines="0" topLeftCell="A35" workbookViewId="0">
      <selection activeCell="P34" sqref="P34"/>
    </sheetView>
  </sheetViews>
  <sheetFormatPr defaultColWidth="8.81640625" defaultRowHeight="14.5" x14ac:dyDescent="0.35"/>
  <cols>
    <col min="1" max="1" width="2.81640625" customWidth="1"/>
    <col min="2" max="2" width="45.7265625" customWidth="1"/>
    <col min="3" max="8" width="12.7265625" customWidth="1"/>
  </cols>
  <sheetData>
    <row r="2" spans="2:12" ht="18.5" x14ac:dyDescent="0.45">
      <c r="B2" s="93" t="s">
        <v>0</v>
      </c>
      <c r="C2" s="297" t="str">
        <f>'Αρχική σελίδα'!C3</f>
        <v>Δυτικής Μακεδονίας</v>
      </c>
      <c r="D2" s="297"/>
      <c r="E2" s="297"/>
      <c r="F2" s="297"/>
      <c r="G2" s="297"/>
      <c r="H2" s="297"/>
      <c r="J2" s="298" t="s">
        <v>59</v>
      </c>
      <c r="K2" s="298"/>
      <c r="L2" s="298"/>
    </row>
    <row r="3" spans="2:12" ht="18.5" x14ac:dyDescent="0.45">
      <c r="B3" s="2" t="s">
        <v>2</v>
      </c>
      <c r="C3" s="46">
        <f>'Αρχική σελίδα'!C4</f>
        <v>2024</v>
      </c>
      <c r="D3" s="46" t="s">
        <v>3</v>
      </c>
      <c r="E3" s="46">
        <f>C3+4</f>
        <v>2028</v>
      </c>
    </row>
    <row r="5" spans="2:12" ht="32.15" customHeight="1" x14ac:dyDescent="0.35">
      <c r="B5" s="299" t="s">
        <v>361</v>
      </c>
      <c r="C5" s="299"/>
      <c r="D5" s="299"/>
      <c r="E5" s="299"/>
      <c r="F5" s="299"/>
      <c r="G5" s="299"/>
      <c r="H5" s="299"/>
      <c r="I5" s="299"/>
    </row>
    <row r="6" spans="2:12" x14ac:dyDescent="0.35">
      <c r="B6" s="225"/>
      <c r="C6" s="225"/>
      <c r="D6" s="225"/>
      <c r="E6" s="225"/>
      <c r="F6" s="225"/>
      <c r="G6" s="225"/>
      <c r="H6" s="225"/>
    </row>
    <row r="7" spans="2:12" x14ac:dyDescent="0.35">
      <c r="B7" s="3" t="s">
        <v>250</v>
      </c>
      <c r="C7" s="56" t="s">
        <v>221</v>
      </c>
      <c r="D7" s="245">
        <v>8.3799999999999999E-2</v>
      </c>
      <c r="E7" s="245">
        <v>8.3799999999999999E-2</v>
      </c>
      <c r="F7" s="245">
        <v>8.3799999999999999E-2</v>
      </c>
      <c r="G7" s="245">
        <v>8.3799999999999999E-2</v>
      </c>
      <c r="H7" s="245">
        <v>8.3799999999999999E-2</v>
      </c>
      <c r="I7" s="17" t="s">
        <v>251</v>
      </c>
    </row>
    <row r="9" spans="2:12" ht="15.5" x14ac:dyDescent="0.35">
      <c r="B9" s="400" t="s">
        <v>362</v>
      </c>
      <c r="C9" s="401"/>
      <c r="D9" s="401"/>
      <c r="E9" s="401"/>
      <c r="F9" s="401"/>
      <c r="G9" s="401"/>
      <c r="H9" s="402"/>
    </row>
    <row r="10" spans="2:12" x14ac:dyDescent="0.35">
      <c r="B10" s="3"/>
      <c r="C10" s="27" t="s">
        <v>105</v>
      </c>
      <c r="D10" s="27">
        <f>$C$3</f>
        <v>2024</v>
      </c>
      <c r="E10" s="27">
        <f>$C$3+1</f>
        <v>2025</v>
      </c>
      <c r="F10" s="27">
        <f>$C$3+2</f>
        <v>2026</v>
      </c>
      <c r="G10" s="27">
        <f>$C$3+3</f>
        <v>2027</v>
      </c>
      <c r="H10" s="27">
        <f>$C$3+4</f>
        <v>2028</v>
      </c>
    </row>
    <row r="11" spans="2:12" x14ac:dyDescent="0.35">
      <c r="B11" s="3" t="s">
        <v>255</v>
      </c>
      <c r="C11" s="38"/>
      <c r="D11" s="21">
        <v>1</v>
      </c>
      <c r="E11" s="21">
        <v>2</v>
      </c>
      <c r="F11" s="21">
        <v>3</v>
      </c>
      <c r="G11" s="21">
        <v>4</v>
      </c>
      <c r="H11" s="21">
        <v>5</v>
      </c>
    </row>
    <row r="12" spans="2:12" x14ac:dyDescent="0.35">
      <c r="B12" s="3" t="s">
        <v>363</v>
      </c>
      <c r="C12" s="34" t="s">
        <v>364</v>
      </c>
      <c r="D12" s="35">
        <v>6998055.2000000002</v>
      </c>
      <c r="E12" s="35">
        <v>7026245.4900000002</v>
      </c>
      <c r="F12" s="35">
        <v>7048024.46</v>
      </c>
      <c r="G12" s="35">
        <v>7078205.2199999997</v>
      </c>
      <c r="H12" s="35">
        <v>7122243.6200000001</v>
      </c>
      <c r="I12" s="133"/>
    </row>
    <row r="13" spans="2:12" x14ac:dyDescent="0.35">
      <c r="B13" s="3" t="s">
        <v>365</v>
      </c>
      <c r="C13" s="34" t="s">
        <v>364</v>
      </c>
      <c r="D13" s="153">
        <f>D12*$D$7</f>
        <v>586437.02575999999</v>
      </c>
      <c r="E13" s="153">
        <f>E12*$E$7</f>
        <v>588799.37206199998</v>
      </c>
      <c r="F13" s="153">
        <f>F12*$F$7</f>
        <v>590624.44974800001</v>
      </c>
      <c r="G13" s="153">
        <f>G12*$G$7</f>
        <v>593153.59743600001</v>
      </c>
      <c r="H13" s="153">
        <f>H12*$H$7</f>
        <v>596844.01535600005</v>
      </c>
    </row>
    <row r="14" spans="2:12" x14ac:dyDescent="0.35">
      <c r="B14" s="3" t="s">
        <v>366</v>
      </c>
      <c r="C14" s="36" t="s">
        <v>367</v>
      </c>
      <c r="D14" s="35">
        <v>228556</v>
      </c>
      <c r="E14" s="35">
        <v>215489</v>
      </c>
      <c r="F14" s="35">
        <v>221900</v>
      </c>
      <c r="G14" s="35">
        <v>218128</v>
      </c>
      <c r="H14" s="35">
        <v>180346</v>
      </c>
      <c r="I14" s="133"/>
    </row>
    <row r="15" spans="2:12" x14ac:dyDescent="0.35">
      <c r="B15" s="3" t="s">
        <v>368</v>
      </c>
      <c r="C15" s="29" t="s">
        <v>367</v>
      </c>
      <c r="D15" s="35">
        <v>2216624</v>
      </c>
      <c r="E15" s="35">
        <v>3111963</v>
      </c>
      <c r="F15" s="35">
        <v>3607670</v>
      </c>
      <c r="G15" s="35">
        <v>2194641</v>
      </c>
      <c r="H15" s="35">
        <v>2221956</v>
      </c>
      <c r="I15" s="133"/>
    </row>
    <row r="16" spans="2:12" x14ac:dyDescent="0.35">
      <c r="B16" s="3" t="s">
        <v>369</v>
      </c>
      <c r="C16" s="37" t="s">
        <v>367</v>
      </c>
      <c r="D16" s="154">
        <f>SUM(D13:D15)</f>
        <v>3031617.0257600001</v>
      </c>
      <c r="E16" s="154">
        <f t="shared" ref="E16:H16" si="0">SUM(E13:E15)</f>
        <v>3916251.372062</v>
      </c>
      <c r="F16" s="154">
        <f t="shared" si="0"/>
        <v>4420194.4497480001</v>
      </c>
      <c r="G16" s="154">
        <f t="shared" si="0"/>
        <v>3005922.5974360001</v>
      </c>
      <c r="H16" s="154">
        <f t="shared" si="0"/>
        <v>2999146.015356</v>
      </c>
    </row>
    <row r="17" spans="2:8" x14ac:dyDescent="0.35">
      <c r="B17" s="3" t="s">
        <v>272</v>
      </c>
      <c r="C17" s="37" t="s">
        <v>367</v>
      </c>
      <c r="D17" s="154">
        <f>D16*1/(1+D7)</f>
        <v>2797210.7637571506</v>
      </c>
      <c r="E17" s="154">
        <f>E16*(1/(1+E7)*1/(1+D7))</f>
        <v>3334051.2139900881</v>
      </c>
      <c r="F17" s="154">
        <f>F16*(1/(1+F7)*(1/(1+E7)*1/(1+D7)))</f>
        <v>3472113.6717724088</v>
      </c>
      <c r="G17" s="154">
        <f>G16*(1/(1+G7)*(1/(1+F7)*(1/(1+E7)*1/(1+D7))))</f>
        <v>2178618.5974315996</v>
      </c>
      <c r="H17" s="154">
        <f>H16*(1/(1+H7)*(1/(1+G7)*(1/(1+F7)*(1/(1+E7)*1/(1+D7)))))</f>
        <v>2005634.8937022348</v>
      </c>
    </row>
    <row r="18" spans="2:8" x14ac:dyDescent="0.35">
      <c r="B18" s="40" t="s">
        <v>370</v>
      </c>
      <c r="C18" s="41" t="s">
        <v>367</v>
      </c>
      <c r="D18" s="155">
        <f>SUM(D17:H17)</f>
        <v>13787629.140653484</v>
      </c>
      <c r="E18" s="39"/>
      <c r="F18" s="39"/>
      <c r="G18" s="39"/>
      <c r="H18" s="39"/>
    </row>
    <row r="19" spans="2:8" ht="6" customHeight="1" x14ac:dyDescent="0.35">
      <c r="C19" s="33"/>
      <c r="D19" s="33"/>
      <c r="E19" s="33"/>
      <c r="F19" s="33"/>
    </row>
    <row r="20" spans="2:8" x14ac:dyDescent="0.35">
      <c r="B20" s="3" t="s">
        <v>371</v>
      </c>
      <c r="C20" s="37" t="s">
        <v>114</v>
      </c>
      <c r="D20" s="154">
        <f>'Πρόγραμμα ανάπτυξης δικτύου'!F101</f>
        <v>0</v>
      </c>
      <c r="E20" s="154">
        <f>'Πρόγραμμα ανάπτυξης δικτύου'!G101</f>
        <v>0</v>
      </c>
      <c r="F20" s="154">
        <f>'Πρόγραμμα ανάπτυξης δικτύου'!H101</f>
        <v>0</v>
      </c>
      <c r="G20" s="154">
        <f>'Πρόγραμμα ανάπτυξης δικτύου'!I101</f>
        <v>0</v>
      </c>
      <c r="H20" s="154">
        <f>'Πρόγραμμα ανάπτυξης δικτύου'!J101</f>
        <v>0</v>
      </c>
    </row>
    <row r="21" spans="2:8" x14ac:dyDescent="0.35">
      <c r="B21" s="40" t="s">
        <v>372</v>
      </c>
      <c r="C21" s="41" t="s">
        <v>114</v>
      </c>
      <c r="D21" s="155">
        <f>SUM(D20:H20)</f>
        <v>0</v>
      </c>
    </row>
    <row r="22" spans="2:8" x14ac:dyDescent="0.35">
      <c r="B22" s="17"/>
    </row>
    <row r="23" spans="2:8" x14ac:dyDescent="0.35">
      <c r="B23" s="3" t="s">
        <v>252</v>
      </c>
      <c r="C23" s="42" t="s">
        <v>233</v>
      </c>
      <c r="D23" s="156">
        <f>IFERROR(D18/D21,0)</f>
        <v>0</v>
      </c>
    </row>
    <row r="24" spans="2:8" x14ac:dyDescent="0.35">
      <c r="D24" s="39"/>
    </row>
    <row r="26" spans="2:8" ht="15.5" x14ac:dyDescent="0.35">
      <c r="B26" s="400" t="s">
        <v>373</v>
      </c>
      <c r="C26" s="401"/>
      <c r="D26" s="401"/>
      <c r="E26" s="401"/>
      <c r="F26" s="401"/>
      <c r="G26" s="401"/>
      <c r="H26" s="402"/>
    </row>
    <row r="27" spans="2:8" x14ac:dyDescent="0.35">
      <c r="B27" s="3"/>
      <c r="C27" s="27" t="s">
        <v>105</v>
      </c>
      <c r="D27" s="27">
        <f>$C$3</f>
        <v>2024</v>
      </c>
      <c r="E27" s="27">
        <f>$C$3+1</f>
        <v>2025</v>
      </c>
      <c r="F27" s="27">
        <f>$C$3+2</f>
        <v>2026</v>
      </c>
      <c r="G27" s="27">
        <f>$C$3+3</f>
        <v>2027</v>
      </c>
      <c r="H27" s="27">
        <f>$C$3+4</f>
        <v>2028</v>
      </c>
    </row>
    <row r="28" spans="2:8" x14ac:dyDescent="0.35">
      <c r="B28" s="3" t="s">
        <v>255</v>
      </c>
      <c r="C28" s="38"/>
      <c r="D28" s="21">
        <v>1</v>
      </c>
      <c r="E28" s="21">
        <v>2</v>
      </c>
      <c r="F28" s="21">
        <v>3</v>
      </c>
      <c r="G28" s="21">
        <v>4</v>
      </c>
      <c r="H28" s="21">
        <v>5</v>
      </c>
    </row>
    <row r="29" spans="2:8" x14ac:dyDescent="0.35">
      <c r="B29" s="3" t="s">
        <v>363</v>
      </c>
      <c r="C29" s="34" t="s">
        <v>364</v>
      </c>
      <c r="D29" s="35">
        <v>15562153.17</v>
      </c>
      <c r="E29" s="35">
        <v>24310741.059999999</v>
      </c>
      <c r="F29" s="35">
        <v>23133330.100000001</v>
      </c>
      <c r="G29" s="35">
        <v>27095228.280000001</v>
      </c>
      <c r="H29" s="35">
        <v>34347081.149999999</v>
      </c>
    </row>
    <row r="30" spans="2:8" x14ac:dyDescent="0.35">
      <c r="B30" s="3" t="s">
        <v>365</v>
      </c>
      <c r="C30" s="34" t="s">
        <v>364</v>
      </c>
      <c r="D30" s="153">
        <f>D29*$D$7</f>
        <v>1304108.4356460001</v>
      </c>
      <c r="E30" s="153">
        <f t="shared" ref="E30" si="1">E29*$D$7</f>
        <v>2037240.1008279999</v>
      </c>
      <c r="F30" s="153">
        <f t="shared" ref="F30" si="2">F29*$D$7</f>
        <v>1938573.06238</v>
      </c>
      <c r="G30" s="153">
        <f t="shared" ref="G30" si="3">G29*$D$7</f>
        <v>2270580.1298640002</v>
      </c>
      <c r="H30" s="153">
        <f t="shared" ref="H30" si="4">H29*$D$7</f>
        <v>2878285.4003699999</v>
      </c>
    </row>
    <row r="31" spans="2:8" x14ac:dyDescent="0.35">
      <c r="B31" s="3" t="s">
        <v>374</v>
      </c>
      <c r="C31" s="36" t="s">
        <v>367</v>
      </c>
      <c r="D31" s="35">
        <v>411332</v>
      </c>
      <c r="E31" s="35">
        <v>712601</v>
      </c>
      <c r="F31" s="35">
        <v>814751</v>
      </c>
      <c r="G31" s="35">
        <v>849673</v>
      </c>
      <c r="H31" s="35">
        <v>1053068</v>
      </c>
    </row>
    <row r="32" spans="2:8" x14ac:dyDescent="0.35">
      <c r="B32" s="3" t="s">
        <v>368</v>
      </c>
      <c r="C32" s="29" t="s">
        <v>367</v>
      </c>
      <c r="D32" s="35">
        <v>2249417</v>
      </c>
      <c r="E32" s="35">
        <v>3164334</v>
      </c>
      <c r="F32" s="35">
        <v>3682112</v>
      </c>
      <c r="G32" s="35">
        <v>2291230</v>
      </c>
      <c r="H32" s="35">
        <v>2336159</v>
      </c>
    </row>
    <row r="33" spans="2:8" x14ac:dyDescent="0.35">
      <c r="B33" s="3" t="s">
        <v>369</v>
      </c>
      <c r="C33" s="37" t="s">
        <v>367</v>
      </c>
      <c r="D33" s="154">
        <f>SUM(D30:D32)</f>
        <v>3964857.4356460003</v>
      </c>
      <c r="E33" s="154">
        <f>SUM(E30:E32)</f>
        <v>5914175.1008279994</v>
      </c>
      <c r="F33" s="154">
        <f>SUM(F30:F32)</f>
        <v>6435436.06238</v>
      </c>
      <c r="G33" s="154">
        <f>SUM(G30:G32)</f>
        <v>5411483.1298639998</v>
      </c>
      <c r="H33" s="154">
        <f>SUM(H30:H32)</f>
        <v>6267512.4003699999</v>
      </c>
    </row>
    <row r="34" spans="2:8" x14ac:dyDescent="0.35">
      <c r="B34" s="3" t="s">
        <v>272</v>
      </c>
      <c r="C34" s="37" t="s">
        <v>367</v>
      </c>
      <c r="D34" s="154">
        <f>D33*1/(1+D7)</f>
        <v>3658292.5222790181</v>
      </c>
      <c r="E34" s="154">
        <f>E33*(1/(1+E7)*1/(1+D7))</f>
        <v>5034958.3827361567</v>
      </c>
      <c r="F34" s="154">
        <f>F33*(1/(1+F7)*(1/(1+E7)*1/(1+D7)))</f>
        <v>5055109.1790273348</v>
      </c>
      <c r="G34" s="154">
        <f>G33*(1/(1+G7)*(1/(1+F7)*(1/(1+E7)*1/(1+D7))))</f>
        <v>3922109.570108478</v>
      </c>
      <c r="H34" s="154">
        <f>H33*(1/(1+H7)*(1/(1+G7)*(1/(1+F7)*(1/(1+E7)*1/(1+D7)))))</f>
        <v>4191306.9595584255</v>
      </c>
    </row>
    <row r="35" spans="2:8" x14ac:dyDescent="0.35">
      <c r="B35" s="40" t="s">
        <v>370</v>
      </c>
      <c r="C35" s="41" t="s">
        <v>205</v>
      </c>
      <c r="D35" s="155">
        <f>SUM(D34:H34)</f>
        <v>21861776.613709413</v>
      </c>
      <c r="E35" s="39"/>
      <c r="F35" s="39"/>
      <c r="G35" s="39"/>
      <c r="H35" s="39"/>
    </row>
    <row r="36" spans="2:8" x14ac:dyDescent="0.35">
      <c r="B36" s="17" t="s">
        <v>375</v>
      </c>
      <c r="C36" s="43"/>
      <c r="D36" s="44"/>
      <c r="E36" s="39"/>
      <c r="F36" s="39"/>
      <c r="G36" s="39"/>
      <c r="H36" s="39"/>
    </row>
    <row r="37" spans="2:8" x14ac:dyDescent="0.35">
      <c r="B37" s="17" t="s">
        <v>376</v>
      </c>
      <c r="C37" s="33"/>
      <c r="D37" s="33"/>
      <c r="E37" s="33"/>
      <c r="F37" s="33"/>
    </row>
    <row r="38" spans="2:8" x14ac:dyDescent="0.35">
      <c r="C38" s="33"/>
      <c r="D38" s="33"/>
      <c r="E38" s="33"/>
      <c r="F38" s="33"/>
    </row>
    <row r="39" spans="2:8" x14ac:dyDescent="0.35">
      <c r="B39" s="3" t="s">
        <v>371</v>
      </c>
      <c r="C39" s="37" t="s">
        <v>114</v>
      </c>
      <c r="D39" s="154">
        <f>'Πρόγραμμα ανάπτυξης δικτύου'!F102</f>
        <v>18120.8</v>
      </c>
      <c r="E39" s="154">
        <f>'Πρόγραμμα ανάπτυξης δικτύου'!G102</f>
        <v>119823.6</v>
      </c>
      <c r="F39" s="154">
        <f>'Πρόγραμμα ανάπτυξης δικτύου'!H102</f>
        <v>266579</v>
      </c>
      <c r="G39" s="154">
        <f>'Πρόγραμμα ανάπτυξης δικτύου'!I102</f>
        <v>399377.2</v>
      </c>
      <c r="H39" s="154">
        <f>'Πρόγραμμα ανάπτυξης δικτύου'!J102</f>
        <v>462036.6</v>
      </c>
    </row>
    <row r="40" spans="2:8" x14ac:dyDescent="0.35">
      <c r="B40" s="40" t="s">
        <v>372</v>
      </c>
      <c r="C40" s="41" t="s">
        <v>114</v>
      </c>
      <c r="D40" s="155">
        <f>SUM(D39:H39)</f>
        <v>1265937.2000000002</v>
      </c>
    </row>
    <row r="41" spans="2:8" x14ac:dyDescent="0.35">
      <c r="B41" s="17"/>
    </row>
    <row r="42" spans="2:8" x14ac:dyDescent="0.35">
      <c r="B42" s="3" t="s">
        <v>252</v>
      </c>
      <c r="C42" s="42" t="s">
        <v>233</v>
      </c>
      <c r="D42" s="156">
        <f>IFERROR(D35/D40,0)</f>
        <v>17.269242592530979</v>
      </c>
    </row>
    <row r="45" spans="2:8" ht="15.5" x14ac:dyDescent="0.35">
      <c r="B45" s="400" t="s">
        <v>377</v>
      </c>
      <c r="C45" s="401"/>
      <c r="D45" s="401"/>
      <c r="E45" s="401"/>
      <c r="F45" s="401"/>
      <c r="G45" s="401"/>
      <c r="H45" s="402"/>
    </row>
    <row r="47" spans="2:8" x14ac:dyDescent="0.35">
      <c r="B47" s="40" t="s">
        <v>378</v>
      </c>
      <c r="C47" s="157">
        <f>IFERROR(D42/D23-1,0)</f>
        <v>0</v>
      </c>
    </row>
  </sheetData>
  <mergeCells count="6">
    <mergeCell ref="B45:H45"/>
    <mergeCell ref="C2:H2"/>
    <mergeCell ref="B9:H9"/>
    <mergeCell ref="B26:H26"/>
    <mergeCell ref="J2:L2"/>
    <mergeCell ref="B5:I5"/>
  </mergeCells>
  <conditionalFormatting sqref="C47">
    <cfRule type="cellIs" dxfId="1" priority="1" operator="greaterThan">
      <formula>0</formula>
    </cfRule>
    <cfRule type="cellIs" dxfId="0" priority="2" operator="lessThanOrEqual">
      <formula>0</formula>
    </cfRule>
  </conditionalFormatting>
  <hyperlinks>
    <hyperlink ref="J2" location="'Αρχική σελίδα'!A1" display="Πίσω στην αρχική σελίδα" xr:uid="{01C4E3ED-FDFD-4EEB-99C1-5897737C5AB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pageSetUpPr fitToPage="1"/>
  </sheetPr>
  <dimension ref="B2:AK34"/>
  <sheetViews>
    <sheetView showGridLines="0" topLeftCell="A30" workbookViewId="0">
      <selection activeCell="E12" sqref="E12:E33"/>
    </sheetView>
  </sheetViews>
  <sheetFormatPr defaultColWidth="8.81640625" defaultRowHeight="14.5" x14ac:dyDescent="0.35"/>
  <cols>
    <col min="1" max="1" width="2.81640625" customWidth="1"/>
    <col min="2" max="2" width="45.26953125" customWidth="1"/>
    <col min="3" max="3" width="19.7265625" customWidth="1"/>
    <col min="4" max="4" width="23" customWidth="1"/>
    <col min="5" max="5" width="36.453125" customWidth="1"/>
    <col min="6" max="6" width="32.26953125" customWidth="1"/>
    <col min="7" max="7" width="13.7265625" customWidth="1"/>
    <col min="14" max="14" width="8.81640625" style="231"/>
  </cols>
  <sheetData>
    <row r="2" spans="2:37" ht="18.5" x14ac:dyDescent="0.45">
      <c r="B2" s="1" t="s">
        <v>0</v>
      </c>
      <c r="C2" s="297" t="str">
        <f>'Αρχική σελίδα'!C3</f>
        <v>Δυτικής Μακεδονίας</v>
      </c>
      <c r="D2" s="297"/>
      <c r="E2" s="297"/>
      <c r="F2" s="297"/>
      <c r="G2" s="297"/>
      <c r="H2" s="297"/>
      <c r="J2" s="298" t="s">
        <v>59</v>
      </c>
      <c r="K2" s="298"/>
      <c r="L2" s="298"/>
    </row>
    <row r="3" spans="2:37" ht="18.5" x14ac:dyDescent="0.45">
      <c r="B3" s="2" t="s">
        <v>2</v>
      </c>
      <c r="C3" s="100">
        <f>'Αρχική σελίδα'!C4</f>
        <v>2024</v>
      </c>
      <c r="D3" s="46" t="s">
        <v>3</v>
      </c>
      <c r="E3" s="46">
        <f>C3+4</f>
        <v>2028</v>
      </c>
      <c r="M3" s="127" t="s">
        <v>60</v>
      </c>
      <c r="N3" s="233" t="s">
        <v>61</v>
      </c>
      <c r="O3" s="127"/>
    </row>
    <row r="4" spans="2:37" x14ac:dyDescent="0.35">
      <c r="M4" s="127" t="s">
        <v>62</v>
      </c>
      <c r="N4" s="233" t="s">
        <v>63</v>
      </c>
      <c r="O4" s="127"/>
    </row>
    <row r="5" spans="2:37" ht="32.5" customHeight="1" x14ac:dyDescent="0.35">
      <c r="B5" s="299" t="s">
        <v>64</v>
      </c>
      <c r="C5" s="299"/>
      <c r="D5" s="299"/>
      <c r="E5" s="299"/>
      <c r="F5" s="299"/>
      <c r="G5" s="299"/>
      <c r="H5" s="299"/>
      <c r="N5" s="233" t="s">
        <v>65</v>
      </c>
    </row>
    <row r="6" spans="2:37" x14ac:dyDescent="0.35">
      <c r="M6" s="127"/>
      <c r="N6" s="233" t="s">
        <v>66</v>
      </c>
      <c r="O6" s="127"/>
    </row>
    <row r="7" spans="2:37" ht="18.5" x14ac:dyDescent="0.45">
      <c r="B7" s="101" t="s">
        <v>67</v>
      </c>
      <c r="C7" s="102"/>
      <c r="D7" s="102"/>
      <c r="E7" s="102"/>
      <c r="F7" s="102"/>
      <c r="G7" s="57"/>
      <c r="H7" s="57"/>
      <c r="I7" s="57"/>
      <c r="J7" s="23"/>
      <c r="M7" s="127"/>
      <c r="N7" s="233" t="s">
        <v>68</v>
      </c>
      <c r="O7" s="127"/>
    </row>
    <row r="8" spans="2:37" x14ac:dyDescent="0.35">
      <c r="M8" s="127"/>
      <c r="N8" s="233" t="s">
        <v>69</v>
      </c>
      <c r="O8" s="127"/>
    </row>
    <row r="9" spans="2:37" ht="15.5" x14ac:dyDescent="0.35">
      <c r="B9" s="296" t="s">
        <v>70</v>
      </c>
      <c r="C9" s="296"/>
      <c r="D9" s="296"/>
      <c r="E9" s="296"/>
      <c r="F9" s="296"/>
      <c r="M9" s="127"/>
      <c r="O9" s="127"/>
    </row>
    <row r="10" spans="2:37" ht="5.5" customHeight="1" x14ac:dyDescent="0.35">
      <c r="B10" s="104"/>
      <c r="C10" s="104"/>
      <c r="D10" s="104"/>
      <c r="E10" s="104"/>
      <c r="F10" s="104"/>
      <c r="G10" s="104"/>
      <c r="H10" s="104"/>
      <c r="I10" s="104"/>
      <c r="J10" s="104"/>
      <c r="K10" s="104"/>
      <c r="L10" s="104"/>
      <c r="M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ht="29" x14ac:dyDescent="0.35">
      <c r="B11" s="78"/>
      <c r="C11" s="134" t="s">
        <v>71</v>
      </c>
      <c r="D11" s="28" t="s">
        <v>72</v>
      </c>
      <c r="E11" s="49" t="s">
        <v>73</v>
      </c>
      <c r="F11" s="49" t="s">
        <v>74</v>
      </c>
    </row>
    <row r="12" spans="2:37" x14ac:dyDescent="0.35">
      <c r="B12" s="236" t="s">
        <v>75</v>
      </c>
      <c r="C12" s="126"/>
      <c r="D12" s="126"/>
      <c r="E12" s="126"/>
      <c r="F12" s="126"/>
    </row>
    <row r="13" spans="2:37" x14ac:dyDescent="0.35">
      <c r="B13" s="237" t="s">
        <v>76</v>
      </c>
      <c r="C13" s="126" t="s">
        <v>62</v>
      </c>
      <c r="D13" s="126" t="s">
        <v>60</v>
      </c>
      <c r="E13" s="126" t="s">
        <v>63</v>
      </c>
      <c r="F13" s="126"/>
    </row>
    <row r="14" spans="2:37" s="55" customFormat="1" x14ac:dyDescent="0.35">
      <c r="B14" s="237" t="s">
        <v>77</v>
      </c>
      <c r="C14" s="126" t="s">
        <v>62</v>
      </c>
      <c r="D14" s="126" t="s">
        <v>60</v>
      </c>
      <c r="E14" s="126" t="s">
        <v>63</v>
      </c>
      <c r="F14" s="126"/>
      <c r="N14" s="232"/>
    </row>
    <row r="15" spans="2:37" s="55" customFormat="1" ht="58" x14ac:dyDescent="0.35">
      <c r="B15" s="237" t="s">
        <v>78</v>
      </c>
      <c r="C15" s="126" t="s">
        <v>62</v>
      </c>
      <c r="D15" s="126" t="s">
        <v>60</v>
      </c>
      <c r="E15" s="126" t="s">
        <v>69</v>
      </c>
      <c r="F15" s="250" t="s">
        <v>79</v>
      </c>
      <c r="N15" s="232"/>
    </row>
    <row r="16" spans="2:37" s="55" customFormat="1" x14ac:dyDescent="0.35">
      <c r="B16" s="236" t="s">
        <v>80</v>
      </c>
      <c r="C16" s="126"/>
      <c r="D16" s="126"/>
      <c r="E16" s="126"/>
      <c r="F16" s="126"/>
      <c r="N16" s="232"/>
    </row>
    <row r="17" spans="2:14" x14ac:dyDescent="0.35">
      <c r="B17" s="237" t="s">
        <v>81</v>
      </c>
      <c r="C17" s="126" t="s">
        <v>62</v>
      </c>
      <c r="D17" s="126" t="s">
        <v>60</v>
      </c>
      <c r="E17" s="126" t="s">
        <v>63</v>
      </c>
      <c r="F17" s="126"/>
    </row>
    <row r="18" spans="2:14" x14ac:dyDescent="0.35">
      <c r="B18" s="236" t="s">
        <v>82</v>
      </c>
      <c r="C18" s="126"/>
      <c r="D18" s="126"/>
      <c r="E18" s="126"/>
      <c r="F18" s="126"/>
    </row>
    <row r="19" spans="2:14" s="55" customFormat="1" ht="58" x14ac:dyDescent="0.35">
      <c r="B19" s="237" t="s">
        <v>83</v>
      </c>
      <c r="C19" s="126" t="s">
        <v>62</v>
      </c>
      <c r="D19" s="126" t="s">
        <v>60</v>
      </c>
      <c r="E19" s="126" t="s">
        <v>69</v>
      </c>
      <c r="F19" s="250" t="s">
        <v>79</v>
      </c>
      <c r="N19" s="232"/>
    </row>
    <row r="20" spans="2:14" s="55" customFormat="1" x14ac:dyDescent="0.35">
      <c r="B20" s="237" t="s">
        <v>84</v>
      </c>
      <c r="C20" s="126" t="s">
        <v>62</v>
      </c>
      <c r="D20" s="126" t="s">
        <v>60</v>
      </c>
      <c r="E20" s="126" t="s">
        <v>63</v>
      </c>
      <c r="F20" s="126"/>
      <c r="N20" s="232"/>
    </row>
    <row r="21" spans="2:14" x14ac:dyDescent="0.35">
      <c r="B21" s="237" t="s">
        <v>85</v>
      </c>
      <c r="C21" s="126" t="s">
        <v>62</v>
      </c>
      <c r="D21" s="126" t="s">
        <v>60</v>
      </c>
      <c r="E21" s="126" t="s">
        <v>63</v>
      </c>
      <c r="F21" s="126"/>
    </row>
    <row r="22" spans="2:14" x14ac:dyDescent="0.35">
      <c r="B22" s="236" t="s">
        <v>86</v>
      </c>
      <c r="C22" s="126"/>
      <c r="D22" s="126"/>
      <c r="E22" s="126"/>
      <c r="F22" s="126"/>
    </row>
    <row r="23" spans="2:14" x14ac:dyDescent="0.35">
      <c r="B23" s="237" t="s">
        <v>87</v>
      </c>
      <c r="C23" s="126" t="s">
        <v>62</v>
      </c>
      <c r="D23" s="126" t="s">
        <v>60</v>
      </c>
      <c r="E23" s="126" t="s">
        <v>63</v>
      </c>
      <c r="F23" s="126"/>
    </row>
    <row r="24" spans="2:14" x14ac:dyDescent="0.35">
      <c r="B24" s="237" t="s">
        <v>88</v>
      </c>
      <c r="C24" s="126" t="s">
        <v>62</v>
      </c>
      <c r="D24" s="126" t="s">
        <v>60</v>
      </c>
      <c r="E24" s="126" t="s">
        <v>63</v>
      </c>
      <c r="F24" s="126"/>
    </row>
    <row r="25" spans="2:14" x14ac:dyDescent="0.35">
      <c r="B25" s="236" t="s">
        <v>89</v>
      </c>
      <c r="C25" s="126"/>
      <c r="D25" s="126"/>
      <c r="E25" s="126"/>
      <c r="F25" s="126"/>
    </row>
    <row r="26" spans="2:14" ht="29" x14ac:dyDescent="0.35">
      <c r="B26" s="237" t="s">
        <v>90</v>
      </c>
      <c r="C26" s="126" t="s">
        <v>62</v>
      </c>
      <c r="D26" s="126" t="s">
        <v>60</v>
      </c>
      <c r="E26" s="126" t="s">
        <v>61</v>
      </c>
      <c r="F26" s="250" t="s">
        <v>91</v>
      </c>
    </row>
    <row r="27" spans="2:14" x14ac:dyDescent="0.35">
      <c r="B27" s="236" t="s">
        <v>92</v>
      </c>
      <c r="C27" s="126"/>
      <c r="D27" s="126"/>
      <c r="E27" s="126"/>
      <c r="F27" s="126"/>
    </row>
    <row r="28" spans="2:14" x14ac:dyDescent="0.35">
      <c r="B28" s="237" t="s">
        <v>93</v>
      </c>
      <c r="C28" s="126" t="s">
        <v>62</v>
      </c>
      <c r="D28" s="126" t="s">
        <v>60</v>
      </c>
      <c r="E28" s="126" t="s">
        <v>63</v>
      </c>
      <c r="F28" s="126"/>
    </row>
    <row r="29" spans="2:14" x14ac:dyDescent="0.35">
      <c r="B29" s="237" t="s">
        <v>94</v>
      </c>
      <c r="C29" s="126" t="s">
        <v>62</v>
      </c>
      <c r="D29" s="126" t="s">
        <v>60</v>
      </c>
      <c r="E29" s="126" t="s">
        <v>63</v>
      </c>
      <c r="F29" s="126"/>
    </row>
    <row r="30" spans="2:14" x14ac:dyDescent="0.35">
      <c r="B30" s="237" t="s">
        <v>95</v>
      </c>
      <c r="C30" s="126" t="s">
        <v>62</v>
      </c>
      <c r="D30" s="126" t="s">
        <v>60</v>
      </c>
      <c r="E30" s="126" t="s">
        <v>63</v>
      </c>
      <c r="F30" s="126"/>
    </row>
    <row r="31" spans="2:14" x14ac:dyDescent="0.35">
      <c r="B31" s="237" t="s">
        <v>96</v>
      </c>
      <c r="C31" s="126" t="s">
        <v>62</v>
      </c>
      <c r="D31" s="126" t="s">
        <v>60</v>
      </c>
      <c r="E31" s="126" t="s">
        <v>63</v>
      </c>
      <c r="F31" s="126"/>
    </row>
    <row r="32" spans="2:14" x14ac:dyDescent="0.35">
      <c r="B32" s="236" t="s">
        <v>97</v>
      </c>
      <c r="C32" s="126"/>
      <c r="D32" s="126"/>
      <c r="E32" s="126"/>
      <c r="F32" s="126"/>
    </row>
    <row r="33" spans="2:6" x14ac:dyDescent="0.35">
      <c r="B33" s="237" t="s">
        <v>98</v>
      </c>
      <c r="C33" s="126" t="s">
        <v>62</v>
      </c>
      <c r="D33" s="126" t="s">
        <v>60</v>
      </c>
      <c r="E33" s="126" t="s">
        <v>68</v>
      </c>
      <c r="F33" s="126"/>
    </row>
    <row r="34" spans="2:6" x14ac:dyDescent="0.35">
      <c r="B34" s="17" t="s">
        <v>99</v>
      </c>
    </row>
  </sheetData>
  <mergeCells count="4">
    <mergeCell ref="B9:F9"/>
    <mergeCell ref="C2:H2"/>
    <mergeCell ref="J2:L2"/>
    <mergeCell ref="B5:H5"/>
  </mergeCells>
  <dataValidations count="2">
    <dataValidation type="list" allowBlank="1" showInputMessage="1" showErrorMessage="1" sqref="C12:D33" xr:uid="{A64E2A34-00E1-4D2D-92A8-78832A48E352}">
      <formula1>$M$3:$M$4</formula1>
    </dataValidation>
    <dataValidation type="list" allowBlank="1" showInputMessage="1" showErrorMessage="1" sqref="E12:E33" xr:uid="{9ABAC8EA-94CC-4B6E-B58F-56A0549892BD}">
      <formula1>$N$3:$N$9</formula1>
    </dataValidation>
  </dataValidations>
  <hyperlinks>
    <hyperlink ref="J2" location="'Αρχική σελίδα'!A1" display="Πίσω στην αρχική σελίδα" xr:uid="{CF1525D8-F5D2-4378-A877-2F32646769FD}"/>
  </hyperlink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pageSetUpPr fitToPage="1"/>
  </sheetPr>
  <dimension ref="B2:R349"/>
  <sheetViews>
    <sheetView showGridLines="0" topLeftCell="I23" zoomScale="90" zoomScaleNormal="90" workbookViewId="0">
      <selection activeCell="M37" sqref="M37:Q37"/>
    </sheetView>
  </sheetViews>
  <sheetFormatPr defaultColWidth="8.81640625" defaultRowHeight="14.5" outlineLevelRow="2" x14ac:dyDescent="0.35"/>
  <cols>
    <col min="1" max="1" width="2.81640625" customWidth="1"/>
    <col min="2" max="2" width="36.26953125" customWidth="1"/>
    <col min="3" max="3" width="11.81640625" customWidth="1"/>
    <col min="4" max="8" width="13.453125" customWidth="1"/>
    <col min="9" max="9" width="14.81640625" customWidth="1"/>
    <col min="10" max="10" width="13.7265625" customWidth="1"/>
    <col min="11" max="11" width="31.7265625" bestFit="1" customWidth="1"/>
    <col min="12" max="12" width="12.7265625" customWidth="1"/>
  </cols>
  <sheetData>
    <row r="2" spans="2:18" ht="18.5" x14ac:dyDescent="0.45">
      <c r="B2" s="1" t="s">
        <v>0</v>
      </c>
      <c r="C2" s="297" t="str">
        <f>'Αρχική σελίδα'!C3</f>
        <v>Δυτικής Μακεδονίας</v>
      </c>
      <c r="D2" s="297"/>
      <c r="E2" s="297"/>
      <c r="F2" s="297"/>
      <c r="G2" s="297"/>
      <c r="H2" s="297"/>
      <c r="J2" s="298" t="s">
        <v>59</v>
      </c>
      <c r="K2" s="298"/>
      <c r="L2" s="298"/>
    </row>
    <row r="3" spans="2:18" ht="18.5" x14ac:dyDescent="0.45">
      <c r="B3" s="2" t="s">
        <v>2</v>
      </c>
      <c r="C3" s="100">
        <f>'Αρχική σελίδα'!C4</f>
        <v>2024</v>
      </c>
      <c r="D3" s="46" t="s">
        <v>3</v>
      </c>
      <c r="E3" s="46">
        <f>C3+4</f>
        <v>2028</v>
      </c>
    </row>
    <row r="5" spans="2:18" ht="72.650000000000006" customHeight="1" x14ac:dyDescent="0.35">
      <c r="B5" s="299" t="s">
        <v>100</v>
      </c>
      <c r="C5" s="299"/>
      <c r="D5" s="299"/>
      <c r="E5" s="299"/>
      <c r="F5" s="299"/>
      <c r="G5" s="299"/>
      <c r="H5" s="299"/>
      <c r="I5" s="299"/>
    </row>
    <row r="6" spans="2:18" x14ac:dyDescent="0.35">
      <c r="B6" s="224"/>
      <c r="C6" s="224"/>
      <c r="D6" s="224"/>
      <c r="E6" s="224"/>
      <c r="F6" s="224"/>
      <c r="G6" s="224"/>
      <c r="H6" s="224"/>
    </row>
    <row r="7" spans="2:18" ht="18.5" x14ac:dyDescent="0.45">
      <c r="B7" s="101" t="s">
        <v>101</v>
      </c>
      <c r="C7" s="102"/>
      <c r="D7" s="102"/>
      <c r="E7" s="102"/>
      <c r="F7" s="102"/>
      <c r="G7" s="102"/>
      <c r="H7" s="102"/>
      <c r="I7" s="102"/>
      <c r="J7" s="102"/>
      <c r="K7" s="102"/>
      <c r="L7" s="102"/>
    </row>
    <row r="9" spans="2:18" ht="15.5" x14ac:dyDescent="0.35">
      <c r="B9" s="296" t="s">
        <v>102</v>
      </c>
      <c r="C9" s="296"/>
      <c r="D9" s="296"/>
      <c r="E9" s="296"/>
      <c r="F9" s="296"/>
      <c r="G9" s="296"/>
      <c r="H9" s="296"/>
      <c r="I9" s="296"/>
    </row>
    <row r="10" spans="2:18" ht="6.65" customHeight="1" x14ac:dyDescent="0.35"/>
    <row r="11" spans="2:18" outlineLevel="1" x14ac:dyDescent="0.35">
      <c r="B11" s="73" t="s">
        <v>103</v>
      </c>
      <c r="C11" s="74"/>
      <c r="D11" s="74"/>
      <c r="E11" s="74"/>
      <c r="F11" s="74"/>
      <c r="G11" s="74"/>
      <c r="H11" s="74"/>
      <c r="I11" s="74"/>
      <c r="J11" s="57"/>
      <c r="K11" s="73" t="s">
        <v>104</v>
      </c>
      <c r="L11" s="74"/>
      <c r="M11" s="74"/>
      <c r="N11" s="74"/>
      <c r="O11" s="74"/>
      <c r="P11" s="74"/>
      <c r="Q11" s="74"/>
      <c r="R11" s="57"/>
    </row>
    <row r="12" spans="2:18" outlineLevel="2" x14ac:dyDescent="0.35">
      <c r="B12" s="58"/>
      <c r="C12" s="77" t="s">
        <v>105</v>
      </c>
      <c r="D12" s="75">
        <f>$C$3</f>
        <v>2024</v>
      </c>
      <c r="E12" s="75">
        <f>$C$3+1</f>
        <v>2025</v>
      </c>
      <c r="F12" s="75">
        <f>$C$3+2</f>
        <v>2026</v>
      </c>
      <c r="G12" s="75">
        <f>$C$3+3</f>
        <v>2027</v>
      </c>
      <c r="H12" s="75">
        <f>$C$3+4</f>
        <v>2028</v>
      </c>
      <c r="I12" s="49" t="str">
        <f>D12&amp; " - "&amp;H12</f>
        <v>2024 - 2028</v>
      </c>
      <c r="K12" s="58"/>
      <c r="L12" s="77" t="s">
        <v>105</v>
      </c>
      <c r="M12" s="75">
        <f>$C$3</f>
        <v>2024</v>
      </c>
      <c r="N12" s="75">
        <f>$C$3+1</f>
        <v>2025</v>
      </c>
      <c r="O12" s="75">
        <f>$C$3+2</f>
        <v>2026</v>
      </c>
      <c r="P12" s="75">
        <f>$C$3+3</f>
        <v>2027</v>
      </c>
      <c r="Q12" s="75">
        <f>$C$3+4</f>
        <v>2028</v>
      </c>
    </row>
    <row r="13" spans="2:18" outlineLevel="2" x14ac:dyDescent="0.35">
      <c r="B13" s="236" t="s">
        <v>75</v>
      </c>
      <c r="C13" s="51" t="s">
        <v>106</v>
      </c>
      <c r="D13" s="6"/>
      <c r="E13" s="6"/>
      <c r="F13" s="6"/>
      <c r="G13" s="6"/>
      <c r="H13" s="6"/>
      <c r="I13" s="158">
        <f t="shared" ref="I13:I34" si="0">D13+E13+F13+G13+H13</f>
        <v>0</v>
      </c>
      <c r="K13" s="236" t="s">
        <v>75</v>
      </c>
      <c r="L13" s="51" t="s">
        <v>106</v>
      </c>
      <c r="M13" s="6">
        <f>D13+D40+D67+D94+D121+D148</f>
        <v>0</v>
      </c>
      <c r="N13" s="6">
        <f t="shared" ref="N13:Q28" si="1">E13+E40+E67+E94+E121+E148</f>
        <v>0</v>
      </c>
      <c r="O13" s="6">
        <f t="shared" si="1"/>
        <v>0</v>
      </c>
      <c r="P13" s="6">
        <f t="shared" si="1"/>
        <v>0</v>
      </c>
      <c r="Q13" s="6">
        <f t="shared" si="1"/>
        <v>0</v>
      </c>
    </row>
    <row r="14" spans="2:18" outlineLevel="2" x14ac:dyDescent="0.35">
      <c r="B14" s="237" t="s">
        <v>76</v>
      </c>
      <c r="C14" s="53" t="s">
        <v>106</v>
      </c>
      <c r="D14" s="6">
        <v>12</v>
      </c>
      <c r="E14" s="6">
        <v>34</v>
      </c>
      <c r="F14" s="6">
        <v>37</v>
      </c>
      <c r="G14" s="6">
        <v>14</v>
      </c>
      <c r="H14" s="6">
        <v>10</v>
      </c>
      <c r="I14" s="158">
        <f t="shared" si="0"/>
        <v>107</v>
      </c>
      <c r="K14" s="237" t="s">
        <v>76</v>
      </c>
      <c r="L14" s="53" t="s">
        <v>106</v>
      </c>
      <c r="M14" s="6">
        <f t="shared" ref="M14:M34" si="2">D14+D41+D68+D95+D122+D149</f>
        <v>677</v>
      </c>
      <c r="N14" s="6">
        <f t="shared" si="1"/>
        <v>2010</v>
      </c>
      <c r="O14" s="6">
        <f t="shared" si="1"/>
        <v>2144</v>
      </c>
      <c r="P14" s="6">
        <f t="shared" si="1"/>
        <v>829</v>
      </c>
      <c r="Q14" s="6">
        <f t="shared" si="1"/>
        <v>605</v>
      </c>
    </row>
    <row r="15" spans="2:18" outlineLevel="2" x14ac:dyDescent="0.35">
      <c r="B15" s="237" t="s">
        <v>77</v>
      </c>
      <c r="C15" s="51" t="s">
        <v>106</v>
      </c>
      <c r="D15" s="6"/>
      <c r="E15" s="6"/>
      <c r="F15" s="6"/>
      <c r="G15" s="6"/>
      <c r="H15" s="6"/>
      <c r="I15" s="158">
        <f t="shared" si="0"/>
        <v>0</v>
      </c>
      <c r="K15" s="237" t="s">
        <v>77</v>
      </c>
      <c r="L15" s="51" t="s">
        <v>106</v>
      </c>
      <c r="M15" s="6">
        <f t="shared" si="2"/>
        <v>0</v>
      </c>
      <c r="N15" s="6">
        <f t="shared" si="1"/>
        <v>0</v>
      </c>
      <c r="O15" s="6">
        <f t="shared" si="1"/>
        <v>0</v>
      </c>
      <c r="P15" s="6">
        <f t="shared" si="1"/>
        <v>0</v>
      </c>
      <c r="Q15" s="6">
        <f t="shared" si="1"/>
        <v>0</v>
      </c>
    </row>
    <row r="16" spans="2:18" outlineLevel="2" x14ac:dyDescent="0.35">
      <c r="B16" s="237" t="s">
        <v>78</v>
      </c>
      <c r="C16" s="51" t="s">
        <v>106</v>
      </c>
      <c r="D16" s="6"/>
      <c r="E16" s="6"/>
      <c r="F16" s="6"/>
      <c r="G16" s="6"/>
      <c r="H16" s="6"/>
      <c r="I16" s="158">
        <f t="shared" si="0"/>
        <v>0</v>
      </c>
      <c r="K16" s="237" t="s">
        <v>78</v>
      </c>
      <c r="L16" s="51" t="s">
        <v>106</v>
      </c>
      <c r="M16" s="6">
        <f t="shared" si="2"/>
        <v>0</v>
      </c>
      <c r="N16" s="6">
        <f t="shared" si="1"/>
        <v>0</v>
      </c>
      <c r="O16" s="6">
        <f t="shared" si="1"/>
        <v>0</v>
      </c>
      <c r="P16" s="6">
        <f t="shared" si="1"/>
        <v>0</v>
      </c>
      <c r="Q16" s="6">
        <f t="shared" si="1"/>
        <v>0</v>
      </c>
    </row>
    <row r="17" spans="2:17" outlineLevel="2" x14ac:dyDescent="0.35">
      <c r="B17" s="236" t="s">
        <v>80</v>
      </c>
      <c r="C17" s="51" t="s">
        <v>106</v>
      </c>
      <c r="D17" s="6"/>
      <c r="E17" s="6"/>
      <c r="F17" s="6"/>
      <c r="G17" s="6"/>
      <c r="H17" s="6"/>
      <c r="I17" s="158">
        <f t="shared" si="0"/>
        <v>0</v>
      </c>
      <c r="K17" s="236" t="s">
        <v>80</v>
      </c>
      <c r="L17" s="51" t="s">
        <v>106</v>
      </c>
      <c r="M17" s="6">
        <f t="shared" si="2"/>
        <v>0</v>
      </c>
      <c r="N17" s="6">
        <f t="shared" si="1"/>
        <v>0</v>
      </c>
      <c r="O17" s="6">
        <f t="shared" si="1"/>
        <v>0</v>
      </c>
      <c r="P17" s="6">
        <f t="shared" si="1"/>
        <v>0</v>
      </c>
      <c r="Q17" s="6">
        <f t="shared" si="1"/>
        <v>0</v>
      </c>
    </row>
    <row r="18" spans="2:17" outlineLevel="2" x14ac:dyDescent="0.35">
      <c r="B18" s="237" t="s">
        <v>81</v>
      </c>
      <c r="C18" s="51" t="s">
        <v>106</v>
      </c>
      <c r="D18" s="6">
        <v>6</v>
      </c>
      <c r="E18" s="6">
        <v>14</v>
      </c>
      <c r="F18" s="6">
        <v>18</v>
      </c>
      <c r="G18" s="6">
        <v>2</v>
      </c>
      <c r="H18" s="6">
        <v>2</v>
      </c>
      <c r="I18" s="158">
        <f t="shared" si="0"/>
        <v>42</v>
      </c>
      <c r="K18" s="237" t="s">
        <v>81</v>
      </c>
      <c r="L18" s="51" t="s">
        <v>106</v>
      </c>
      <c r="M18" s="6">
        <f t="shared" si="2"/>
        <v>332</v>
      </c>
      <c r="N18" s="6">
        <f t="shared" si="1"/>
        <v>803</v>
      </c>
      <c r="O18" s="6">
        <f t="shared" si="1"/>
        <v>1075</v>
      </c>
      <c r="P18" s="6">
        <f t="shared" si="1"/>
        <v>143</v>
      </c>
      <c r="Q18" s="6">
        <f t="shared" si="1"/>
        <v>100</v>
      </c>
    </row>
    <row r="19" spans="2:17" outlineLevel="2" x14ac:dyDescent="0.35">
      <c r="B19" s="236" t="s">
        <v>82</v>
      </c>
      <c r="C19" s="51" t="s">
        <v>106</v>
      </c>
      <c r="D19" s="6"/>
      <c r="E19" s="6"/>
      <c r="F19" s="6"/>
      <c r="G19" s="6"/>
      <c r="H19" s="6"/>
      <c r="I19" s="158">
        <f t="shared" si="0"/>
        <v>0</v>
      </c>
      <c r="K19" s="236" t="s">
        <v>82</v>
      </c>
      <c r="L19" s="51" t="s">
        <v>106</v>
      </c>
      <c r="M19" s="6">
        <f t="shared" si="2"/>
        <v>0</v>
      </c>
      <c r="N19" s="6">
        <f t="shared" si="1"/>
        <v>0</v>
      </c>
      <c r="O19" s="6">
        <f t="shared" si="1"/>
        <v>0</v>
      </c>
      <c r="P19" s="6">
        <f t="shared" si="1"/>
        <v>0</v>
      </c>
      <c r="Q19" s="6">
        <f t="shared" si="1"/>
        <v>0</v>
      </c>
    </row>
    <row r="20" spans="2:17" outlineLevel="2" x14ac:dyDescent="0.35">
      <c r="B20" s="237" t="s">
        <v>83</v>
      </c>
      <c r="C20" s="51" t="s">
        <v>106</v>
      </c>
      <c r="D20" s="6">
        <v>67</v>
      </c>
      <c r="E20" s="6">
        <v>3</v>
      </c>
      <c r="F20" s="6">
        <v>5</v>
      </c>
      <c r="G20" s="6">
        <v>3</v>
      </c>
      <c r="H20" s="6">
        <v>2</v>
      </c>
      <c r="I20" s="158">
        <f t="shared" si="0"/>
        <v>80</v>
      </c>
      <c r="K20" s="237" t="s">
        <v>83</v>
      </c>
      <c r="L20" s="51" t="s">
        <v>106</v>
      </c>
      <c r="M20" s="6">
        <f t="shared" si="2"/>
        <v>6445</v>
      </c>
      <c r="N20" s="6">
        <f t="shared" si="1"/>
        <v>203</v>
      </c>
      <c r="O20" s="6">
        <f t="shared" si="1"/>
        <v>316</v>
      </c>
      <c r="P20" s="6">
        <f t="shared" si="1"/>
        <v>149</v>
      </c>
      <c r="Q20" s="6">
        <f t="shared" si="1"/>
        <v>140</v>
      </c>
    </row>
    <row r="21" spans="2:17" outlineLevel="2" x14ac:dyDescent="0.35">
      <c r="B21" s="237" t="s">
        <v>84</v>
      </c>
      <c r="C21" s="51" t="s">
        <v>106</v>
      </c>
      <c r="D21" s="6"/>
      <c r="E21" s="6"/>
      <c r="F21" s="6"/>
      <c r="G21" s="6"/>
      <c r="H21" s="6"/>
      <c r="I21" s="158">
        <f t="shared" si="0"/>
        <v>0</v>
      </c>
      <c r="K21" s="237" t="s">
        <v>84</v>
      </c>
      <c r="L21" s="51" t="s">
        <v>106</v>
      </c>
      <c r="M21" s="6">
        <f t="shared" si="2"/>
        <v>0</v>
      </c>
      <c r="N21" s="6">
        <f t="shared" si="1"/>
        <v>0</v>
      </c>
      <c r="O21" s="6">
        <f t="shared" si="1"/>
        <v>0</v>
      </c>
      <c r="P21" s="6">
        <f t="shared" si="1"/>
        <v>0</v>
      </c>
      <c r="Q21" s="6">
        <f t="shared" si="1"/>
        <v>0</v>
      </c>
    </row>
    <row r="22" spans="2:17" outlineLevel="2" x14ac:dyDescent="0.35">
      <c r="B22" s="237" t="s">
        <v>85</v>
      </c>
      <c r="C22" s="51" t="s">
        <v>106</v>
      </c>
      <c r="D22" s="6"/>
      <c r="E22" s="6"/>
      <c r="F22" s="6"/>
      <c r="G22" s="6"/>
      <c r="H22" s="6"/>
      <c r="I22" s="158">
        <f t="shared" si="0"/>
        <v>0</v>
      </c>
      <c r="K22" s="237" t="s">
        <v>85</v>
      </c>
      <c r="L22" s="51" t="s">
        <v>106</v>
      </c>
      <c r="M22" s="6">
        <f t="shared" si="2"/>
        <v>0</v>
      </c>
      <c r="N22" s="6">
        <f t="shared" si="1"/>
        <v>0</v>
      </c>
      <c r="O22" s="6">
        <f t="shared" si="1"/>
        <v>0</v>
      </c>
      <c r="P22" s="6">
        <f t="shared" si="1"/>
        <v>0</v>
      </c>
      <c r="Q22" s="6">
        <f t="shared" si="1"/>
        <v>0</v>
      </c>
    </row>
    <row r="23" spans="2:17" outlineLevel="2" x14ac:dyDescent="0.35">
      <c r="B23" s="236" t="s">
        <v>86</v>
      </c>
      <c r="C23" s="51" t="s">
        <v>106</v>
      </c>
      <c r="D23" s="6"/>
      <c r="E23" s="6"/>
      <c r="F23" s="6"/>
      <c r="G23" s="6"/>
      <c r="H23" s="6"/>
      <c r="I23" s="158">
        <f t="shared" si="0"/>
        <v>0</v>
      </c>
      <c r="K23" s="236" t="s">
        <v>86</v>
      </c>
      <c r="L23" s="51" t="s">
        <v>106</v>
      </c>
      <c r="M23" s="6">
        <f t="shared" si="2"/>
        <v>0</v>
      </c>
      <c r="N23" s="6">
        <f t="shared" si="1"/>
        <v>0</v>
      </c>
      <c r="O23" s="6">
        <f t="shared" si="1"/>
        <v>0</v>
      </c>
      <c r="P23" s="6">
        <f t="shared" si="1"/>
        <v>0</v>
      </c>
      <c r="Q23" s="6">
        <f t="shared" si="1"/>
        <v>0</v>
      </c>
    </row>
    <row r="24" spans="2:17" outlineLevel="2" x14ac:dyDescent="0.35">
      <c r="B24" s="237" t="s">
        <v>87</v>
      </c>
      <c r="C24" s="51" t="s">
        <v>106</v>
      </c>
      <c r="D24" s="6"/>
      <c r="E24" s="6"/>
      <c r="F24" s="6"/>
      <c r="G24" s="6"/>
      <c r="H24" s="6"/>
      <c r="I24" s="158">
        <f t="shared" si="0"/>
        <v>0</v>
      </c>
      <c r="K24" s="237" t="s">
        <v>87</v>
      </c>
      <c r="L24" s="51" t="s">
        <v>106</v>
      </c>
      <c r="M24" s="6">
        <f t="shared" si="2"/>
        <v>0</v>
      </c>
      <c r="N24" s="6">
        <f t="shared" si="1"/>
        <v>0</v>
      </c>
      <c r="O24" s="6">
        <f t="shared" si="1"/>
        <v>0</v>
      </c>
      <c r="P24" s="6">
        <f t="shared" si="1"/>
        <v>0</v>
      </c>
      <c r="Q24" s="6">
        <f t="shared" si="1"/>
        <v>0</v>
      </c>
    </row>
    <row r="25" spans="2:17" outlineLevel="2" x14ac:dyDescent="0.35">
      <c r="B25" s="237" t="s">
        <v>88</v>
      </c>
      <c r="C25" s="51" t="s">
        <v>106</v>
      </c>
      <c r="D25" s="6"/>
      <c r="E25" s="6"/>
      <c r="F25" s="6"/>
      <c r="G25" s="6"/>
      <c r="H25" s="6"/>
      <c r="I25" s="158">
        <f t="shared" si="0"/>
        <v>0</v>
      </c>
      <c r="K25" s="237" t="s">
        <v>88</v>
      </c>
      <c r="L25" s="51" t="s">
        <v>106</v>
      </c>
      <c r="M25" s="6">
        <f t="shared" si="2"/>
        <v>0</v>
      </c>
      <c r="N25" s="6">
        <f t="shared" si="1"/>
        <v>0</v>
      </c>
      <c r="O25" s="6">
        <f t="shared" si="1"/>
        <v>0</v>
      </c>
      <c r="P25" s="6">
        <f t="shared" si="1"/>
        <v>0</v>
      </c>
      <c r="Q25" s="6">
        <f t="shared" si="1"/>
        <v>0</v>
      </c>
    </row>
    <row r="26" spans="2:17" outlineLevel="2" x14ac:dyDescent="0.35">
      <c r="B26" s="236" t="s">
        <v>89</v>
      </c>
      <c r="C26" s="51" t="s">
        <v>106</v>
      </c>
      <c r="D26" s="6"/>
      <c r="E26" s="6"/>
      <c r="F26" s="6"/>
      <c r="G26" s="6"/>
      <c r="H26" s="6"/>
      <c r="I26" s="158">
        <f t="shared" si="0"/>
        <v>0</v>
      </c>
      <c r="K26" s="236" t="s">
        <v>89</v>
      </c>
      <c r="L26" s="51" t="s">
        <v>106</v>
      </c>
      <c r="M26" s="6">
        <f t="shared" si="2"/>
        <v>0</v>
      </c>
      <c r="N26" s="6">
        <f t="shared" si="1"/>
        <v>0</v>
      </c>
      <c r="O26" s="6">
        <f t="shared" si="1"/>
        <v>0</v>
      </c>
      <c r="P26" s="6">
        <f t="shared" si="1"/>
        <v>0</v>
      </c>
      <c r="Q26" s="6">
        <f t="shared" si="1"/>
        <v>0</v>
      </c>
    </row>
    <row r="27" spans="2:17" outlineLevel="2" x14ac:dyDescent="0.35">
      <c r="B27" s="237" t="s">
        <v>90</v>
      </c>
      <c r="C27" s="51" t="s">
        <v>106</v>
      </c>
      <c r="D27" s="6"/>
      <c r="E27" s="6"/>
      <c r="F27" s="6">
        <v>3</v>
      </c>
      <c r="G27" s="6">
        <v>5</v>
      </c>
      <c r="H27" s="6">
        <v>1</v>
      </c>
      <c r="I27" s="158">
        <f t="shared" si="0"/>
        <v>9</v>
      </c>
      <c r="K27" s="237" t="s">
        <v>90</v>
      </c>
      <c r="L27" s="51" t="s">
        <v>106</v>
      </c>
      <c r="M27" s="6">
        <f t="shared" si="2"/>
        <v>0</v>
      </c>
      <c r="N27" s="6">
        <f t="shared" si="1"/>
        <v>0</v>
      </c>
      <c r="O27" s="6">
        <f t="shared" si="1"/>
        <v>200</v>
      </c>
      <c r="P27" s="6">
        <f t="shared" si="1"/>
        <v>267</v>
      </c>
      <c r="Q27" s="6">
        <f t="shared" si="1"/>
        <v>67</v>
      </c>
    </row>
    <row r="28" spans="2:17" outlineLevel="2" x14ac:dyDescent="0.35">
      <c r="B28" s="236" t="s">
        <v>92</v>
      </c>
      <c r="C28" s="51" t="s">
        <v>106</v>
      </c>
      <c r="D28" s="6"/>
      <c r="E28" s="6"/>
      <c r="F28" s="6"/>
      <c r="G28" s="6"/>
      <c r="H28" s="6"/>
      <c r="I28" s="158">
        <f t="shared" si="0"/>
        <v>0</v>
      </c>
      <c r="K28" s="236" t="s">
        <v>92</v>
      </c>
      <c r="L28" s="51" t="s">
        <v>106</v>
      </c>
      <c r="M28" s="6">
        <f t="shared" si="2"/>
        <v>0</v>
      </c>
      <c r="N28" s="6">
        <f t="shared" si="1"/>
        <v>0</v>
      </c>
      <c r="O28" s="6">
        <f t="shared" si="1"/>
        <v>0</v>
      </c>
      <c r="P28" s="6">
        <f t="shared" si="1"/>
        <v>0</v>
      </c>
      <c r="Q28" s="6">
        <f t="shared" si="1"/>
        <v>0</v>
      </c>
    </row>
    <row r="29" spans="2:17" outlineLevel="2" x14ac:dyDescent="0.35">
      <c r="B29" s="237" t="s">
        <v>93</v>
      </c>
      <c r="C29" s="51" t="s">
        <v>106</v>
      </c>
      <c r="D29" s="6"/>
      <c r="E29" s="6"/>
      <c r="F29" s="6"/>
      <c r="G29" s="6"/>
      <c r="H29" s="6"/>
      <c r="I29" s="158">
        <f t="shared" si="0"/>
        <v>0</v>
      </c>
      <c r="K29" s="237" t="s">
        <v>93</v>
      </c>
      <c r="L29" s="51" t="s">
        <v>106</v>
      </c>
      <c r="M29" s="6">
        <f t="shared" si="2"/>
        <v>0</v>
      </c>
      <c r="N29" s="6">
        <f t="shared" ref="N29:N34" si="3">E29+E56+E83+E110+E137+E164</f>
        <v>0</v>
      </c>
      <c r="O29" s="6">
        <f t="shared" ref="O29:O34" si="4">F29+F56+F83+F110+F137+F164</f>
        <v>0</v>
      </c>
      <c r="P29" s="6">
        <f t="shared" ref="P29:P34" si="5">G29+G56+G83+G110+G137+G164</f>
        <v>0</v>
      </c>
      <c r="Q29" s="6">
        <f t="shared" ref="Q29:Q34" si="6">H29+H56+H83+H110+H137+H164</f>
        <v>0</v>
      </c>
    </row>
    <row r="30" spans="2:17" outlineLevel="2" x14ac:dyDescent="0.35">
      <c r="B30" s="237" t="s">
        <v>94</v>
      </c>
      <c r="C30" s="51" t="s">
        <v>106</v>
      </c>
      <c r="D30" s="6"/>
      <c r="E30" s="6"/>
      <c r="F30" s="6"/>
      <c r="G30" s="6"/>
      <c r="H30" s="6"/>
      <c r="I30" s="158">
        <f t="shared" si="0"/>
        <v>0</v>
      </c>
      <c r="K30" s="237" t="s">
        <v>94</v>
      </c>
      <c r="L30" s="51" t="s">
        <v>106</v>
      </c>
      <c r="M30" s="6">
        <f t="shared" si="2"/>
        <v>0</v>
      </c>
      <c r="N30" s="6">
        <f t="shared" si="3"/>
        <v>0</v>
      </c>
      <c r="O30" s="6">
        <f t="shared" si="4"/>
        <v>0</v>
      </c>
      <c r="P30" s="6">
        <f t="shared" si="5"/>
        <v>0</v>
      </c>
      <c r="Q30" s="6">
        <f t="shared" si="6"/>
        <v>0</v>
      </c>
    </row>
    <row r="31" spans="2:17" outlineLevel="2" x14ac:dyDescent="0.35">
      <c r="B31" s="237" t="s">
        <v>95</v>
      </c>
      <c r="C31" s="51" t="s">
        <v>106</v>
      </c>
      <c r="D31" s="6"/>
      <c r="E31" s="6"/>
      <c r="F31" s="6">
        <v>2</v>
      </c>
      <c r="G31" s="6">
        <v>5</v>
      </c>
      <c r="H31" s="6">
        <v>3</v>
      </c>
      <c r="I31" s="158">
        <f t="shared" si="0"/>
        <v>10</v>
      </c>
      <c r="K31" s="237" t="s">
        <v>95</v>
      </c>
      <c r="L31" s="51" t="s">
        <v>106</v>
      </c>
      <c r="M31" s="6">
        <f t="shared" si="2"/>
        <v>0</v>
      </c>
      <c r="N31" s="6">
        <f t="shared" si="3"/>
        <v>0</v>
      </c>
      <c r="O31" s="6">
        <f t="shared" si="4"/>
        <v>133</v>
      </c>
      <c r="P31" s="6">
        <f t="shared" si="5"/>
        <v>267</v>
      </c>
      <c r="Q31" s="6">
        <f t="shared" si="6"/>
        <v>200</v>
      </c>
    </row>
    <row r="32" spans="2:17" outlineLevel="2" x14ac:dyDescent="0.35">
      <c r="B32" s="237" t="s">
        <v>96</v>
      </c>
      <c r="C32" s="51" t="s">
        <v>106</v>
      </c>
      <c r="D32" s="6"/>
      <c r="E32" s="6"/>
      <c r="F32" s="6"/>
      <c r="G32" s="6"/>
      <c r="H32" s="6"/>
      <c r="I32" s="158">
        <f t="shared" si="0"/>
        <v>0</v>
      </c>
      <c r="K32" s="237" t="s">
        <v>96</v>
      </c>
      <c r="L32" s="51" t="s">
        <v>106</v>
      </c>
      <c r="M32" s="6">
        <f t="shared" si="2"/>
        <v>0</v>
      </c>
      <c r="N32" s="6">
        <f t="shared" si="3"/>
        <v>0</v>
      </c>
      <c r="O32" s="6">
        <f t="shared" si="4"/>
        <v>0</v>
      </c>
      <c r="P32" s="6">
        <f t="shared" si="5"/>
        <v>0</v>
      </c>
      <c r="Q32" s="6">
        <f t="shared" si="6"/>
        <v>0</v>
      </c>
    </row>
    <row r="33" spans="2:18" outlineLevel="2" x14ac:dyDescent="0.35">
      <c r="B33" s="236" t="s">
        <v>97</v>
      </c>
      <c r="C33" s="51" t="s">
        <v>106</v>
      </c>
      <c r="D33" s="6"/>
      <c r="E33" s="6"/>
      <c r="F33" s="6"/>
      <c r="G33" s="6"/>
      <c r="H33" s="6"/>
      <c r="I33" s="158">
        <f t="shared" si="0"/>
        <v>0</v>
      </c>
      <c r="K33" s="236" t="s">
        <v>97</v>
      </c>
      <c r="L33" s="51" t="s">
        <v>106</v>
      </c>
      <c r="M33" s="6">
        <f t="shared" si="2"/>
        <v>0</v>
      </c>
      <c r="N33" s="6">
        <f t="shared" si="3"/>
        <v>0</v>
      </c>
      <c r="O33" s="6">
        <f t="shared" si="4"/>
        <v>0</v>
      </c>
      <c r="P33" s="6">
        <f t="shared" si="5"/>
        <v>0</v>
      </c>
      <c r="Q33" s="6">
        <f t="shared" si="6"/>
        <v>0</v>
      </c>
    </row>
    <row r="34" spans="2:18" outlineLevel="2" x14ac:dyDescent="0.35">
      <c r="B34" s="237" t="s">
        <v>98</v>
      </c>
      <c r="C34" s="51" t="s">
        <v>106</v>
      </c>
      <c r="D34" s="6">
        <v>7</v>
      </c>
      <c r="E34" s="6">
        <v>27</v>
      </c>
      <c r="F34" s="6">
        <v>30</v>
      </c>
      <c r="G34" s="6">
        <v>5</v>
      </c>
      <c r="H34" s="6">
        <v>2</v>
      </c>
      <c r="I34" s="158">
        <f t="shared" si="0"/>
        <v>71</v>
      </c>
      <c r="K34" s="237" t="s">
        <v>98</v>
      </c>
      <c r="L34" s="51" t="s">
        <v>106</v>
      </c>
      <c r="M34" s="6">
        <f t="shared" si="2"/>
        <v>409</v>
      </c>
      <c r="N34" s="6">
        <f t="shared" si="3"/>
        <v>1604</v>
      </c>
      <c r="O34" s="6">
        <f t="shared" si="4"/>
        <v>1741</v>
      </c>
      <c r="P34" s="6">
        <f t="shared" si="5"/>
        <v>299</v>
      </c>
      <c r="Q34" s="6">
        <f t="shared" si="6"/>
        <v>142</v>
      </c>
    </row>
    <row r="35" spans="2:18" ht="15" customHeight="1" outlineLevel="2" x14ac:dyDescent="0.35">
      <c r="B35" s="50" t="s">
        <v>107</v>
      </c>
      <c r="C35" s="51" t="s">
        <v>106</v>
      </c>
      <c r="D35" s="4">
        <f>SUM(D13:D34)</f>
        <v>92</v>
      </c>
      <c r="E35" s="4">
        <f t="shared" ref="E35:I35" si="7">SUM(E13:E34)</f>
        <v>78</v>
      </c>
      <c r="F35" s="4">
        <f t="shared" si="7"/>
        <v>95</v>
      </c>
      <c r="G35" s="4">
        <f t="shared" si="7"/>
        <v>34</v>
      </c>
      <c r="H35" s="4">
        <f t="shared" si="7"/>
        <v>20</v>
      </c>
      <c r="I35" s="158">
        <f t="shared" si="7"/>
        <v>319</v>
      </c>
      <c r="K35" s="50" t="s">
        <v>107</v>
      </c>
      <c r="L35" s="51" t="s">
        <v>106</v>
      </c>
      <c r="M35" s="4">
        <f>SUM(M13:M34)</f>
        <v>7863</v>
      </c>
      <c r="N35" s="4">
        <f t="shared" ref="N35:Q35" si="8">SUM(N13:N34)</f>
        <v>4620</v>
      </c>
      <c r="O35" s="4">
        <f t="shared" si="8"/>
        <v>5609</v>
      </c>
      <c r="P35" s="4">
        <f t="shared" si="8"/>
        <v>1954</v>
      </c>
      <c r="Q35" s="4">
        <f t="shared" si="8"/>
        <v>1254</v>
      </c>
    </row>
    <row r="36" spans="2:18" outlineLevel="2" x14ac:dyDescent="0.35">
      <c r="M36" s="39">
        <f>M34+M20+M18+M14</f>
        <v>7863</v>
      </c>
      <c r="N36" s="39">
        <f t="shared" ref="N36:Q36" si="9">N34+N20+N18+N14</f>
        <v>4620</v>
      </c>
      <c r="O36" s="39">
        <f t="shared" si="9"/>
        <v>5276</v>
      </c>
      <c r="P36" s="39">
        <f t="shared" si="9"/>
        <v>1420</v>
      </c>
      <c r="Q36" s="39">
        <f t="shared" si="9"/>
        <v>987</v>
      </c>
    </row>
    <row r="37" spans="2:18" outlineLevel="1" x14ac:dyDescent="0.35">
      <c r="M37" s="39">
        <f>M35-M36</f>
        <v>0</v>
      </c>
      <c r="N37" s="39">
        <f t="shared" ref="N37:Q37" si="10">N35-N36</f>
        <v>0</v>
      </c>
      <c r="O37" s="39">
        <f t="shared" si="10"/>
        <v>333</v>
      </c>
      <c r="P37" s="39">
        <f t="shared" si="10"/>
        <v>534</v>
      </c>
      <c r="Q37" s="39">
        <f t="shared" si="10"/>
        <v>267</v>
      </c>
    </row>
    <row r="38" spans="2:18" outlineLevel="1" x14ac:dyDescent="0.35">
      <c r="B38" s="73" t="s">
        <v>108</v>
      </c>
      <c r="C38" s="74"/>
      <c r="D38" s="74"/>
      <c r="E38" s="74"/>
      <c r="F38" s="74"/>
      <c r="G38" s="74"/>
      <c r="H38" s="74"/>
      <c r="I38" s="74"/>
      <c r="J38" s="57"/>
      <c r="K38" s="57"/>
      <c r="L38" s="57"/>
      <c r="M38" s="57"/>
      <c r="N38" s="57"/>
      <c r="O38" s="57"/>
      <c r="P38" s="57"/>
      <c r="Q38" s="57"/>
      <c r="R38" s="57"/>
    </row>
    <row r="39" spans="2:18" outlineLevel="2" x14ac:dyDescent="0.35">
      <c r="B39" s="58"/>
      <c r="C39" s="77" t="s">
        <v>105</v>
      </c>
      <c r="D39" s="75">
        <f>$C$3</f>
        <v>2024</v>
      </c>
      <c r="E39" s="75">
        <f>$C$3+1</f>
        <v>2025</v>
      </c>
      <c r="F39" s="75">
        <f>$C$3+2</f>
        <v>2026</v>
      </c>
      <c r="G39" s="75">
        <f>$C$3+3</f>
        <v>2027</v>
      </c>
      <c r="H39" s="75">
        <f>$C$3+4</f>
        <v>2028</v>
      </c>
      <c r="I39" s="49" t="str">
        <f>D39&amp; "-"&amp;H39</f>
        <v>2024-2028</v>
      </c>
    </row>
    <row r="40" spans="2:18" outlineLevel="2" x14ac:dyDescent="0.35">
      <c r="B40" s="236" t="s">
        <v>75</v>
      </c>
      <c r="C40" s="51" t="s">
        <v>106</v>
      </c>
      <c r="D40" s="6"/>
      <c r="E40" s="6"/>
      <c r="F40" s="6"/>
      <c r="G40" s="6"/>
      <c r="H40" s="6"/>
      <c r="I40" s="158">
        <f t="shared" ref="I40:I61" si="11">D40+E40+F40+G40+H40</f>
        <v>0</v>
      </c>
    </row>
    <row r="41" spans="2:18" outlineLevel="2" x14ac:dyDescent="0.35">
      <c r="B41" s="237" t="s">
        <v>76</v>
      </c>
      <c r="C41" s="51" t="s">
        <v>106</v>
      </c>
      <c r="D41" s="6">
        <v>646</v>
      </c>
      <c r="E41" s="6">
        <v>1919</v>
      </c>
      <c r="F41" s="6">
        <v>2047</v>
      </c>
      <c r="G41" s="6">
        <v>792</v>
      </c>
      <c r="H41" s="6">
        <v>579</v>
      </c>
      <c r="I41" s="158">
        <f t="shared" si="11"/>
        <v>5983</v>
      </c>
    </row>
    <row r="42" spans="2:18" outlineLevel="2" x14ac:dyDescent="0.35">
      <c r="B42" s="237" t="s">
        <v>77</v>
      </c>
      <c r="C42" s="51" t="s">
        <v>106</v>
      </c>
      <c r="D42" s="6"/>
      <c r="E42" s="6"/>
      <c r="F42" s="6"/>
      <c r="G42" s="6"/>
      <c r="H42" s="6"/>
      <c r="I42" s="158">
        <f t="shared" si="11"/>
        <v>0</v>
      </c>
    </row>
    <row r="43" spans="2:18" outlineLevel="2" x14ac:dyDescent="0.35">
      <c r="B43" s="237" t="s">
        <v>78</v>
      </c>
      <c r="C43" s="51" t="s">
        <v>106</v>
      </c>
      <c r="D43" s="6"/>
      <c r="E43" s="6"/>
      <c r="F43" s="6"/>
      <c r="G43" s="6"/>
      <c r="H43" s="6"/>
      <c r="I43" s="158">
        <f t="shared" si="11"/>
        <v>0</v>
      </c>
    </row>
    <row r="44" spans="2:18" outlineLevel="2" x14ac:dyDescent="0.35">
      <c r="B44" s="236" t="s">
        <v>80</v>
      </c>
      <c r="C44" s="51" t="s">
        <v>106</v>
      </c>
      <c r="D44" s="6"/>
      <c r="E44" s="6"/>
      <c r="F44" s="6"/>
      <c r="G44" s="6"/>
      <c r="H44" s="6"/>
      <c r="I44" s="158">
        <f t="shared" si="11"/>
        <v>0</v>
      </c>
    </row>
    <row r="45" spans="2:18" outlineLevel="2" x14ac:dyDescent="0.35">
      <c r="B45" s="237" t="s">
        <v>81</v>
      </c>
      <c r="C45" s="51" t="s">
        <v>106</v>
      </c>
      <c r="D45" s="6">
        <v>317</v>
      </c>
      <c r="E45" s="6">
        <v>767</v>
      </c>
      <c r="F45" s="6">
        <v>1023</v>
      </c>
      <c r="G45" s="6">
        <v>138</v>
      </c>
      <c r="H45" s="6">
        <v>95</v>
      </c>
      <c r="I45" s="158">
        <f t="shared" si="11"/>
        <v>2340</v>
      </c>
    </row>
    <row r="46" spans="2:18" outlineLevel="2" x14ac:dyDescent="0.35">
      <c r="B46" s="236" t="s">
        <v>82</v>
      </c>
      <c r="C46" s="51" t="s">
        <v>106</v>
      </c>
      <c r="D46" s="6"/>
      <c r="E46" s="6"/>
      <c r="F46" s="6"/>
      <c r="G46" s="6"/>
      <c r="H46" s="6"/>
      <c r="I46" s="158">
        <f t="shared" si="11"/>
        <v>0</v>
      </c>
    </row>
    <row r="47" spans="2:18" outlineLevel="2" x14ac:dyDescent="0.35">
      <c r="B47" s="237" t="s">
        <v>83</v>
      </c>
      <c r="C47" s="51" t="s">
        <v>106</v>
      </c>
      <c r="D47" s="6">
        <v>6378</v>
      </c>
      <c r="E47" s="6">
        <v>192</v>
      </c>
      <c r="F47" s="6">
        <v>302</v>
      </c>
      <c r="G47" s="6">
        <v>142</v>
      </c>
      <c r="H47" s="6">
        <v>134</v>
      </c>
      <c r="I47" s="158">
        <f t="shared" si="11"/>
        <v>7148</v>
      </c>
    </row>
    <row r="48" spans="2:18" outlineLevel="2" x14ac:dyDescent="0.35">
      <c r="B48" s="237" t="s">
        <v>84</v>
      </c>
      <c r="C48" s="51" t="s">
        <v>106</v>
      </c>
      <c r="D48" s="6"/>
      <c r="E48" s="6"/>
      <c r="F48" s="6"/>
      <c r="G48" s="6"/>
      <c r="H48" s="6"/>
      <c r="I48" s="158">
        <f t="shared" si="11"/>
        <v>0</v>
      </c>
    </row>
    <row r="49" spans="2:9" outlineLevel="2" x14ac:dyDescent="0.35">
      <c r="B49" s="237" t="s">
        <v>85</v>
      </c>
      <c r="C49" s="51" t="s">
        <v>106</v>
      </c>
      <c r="D49" s="6"/>
      <c r="E49" s="6"/>
      <c r="F49" s="6"/>
      <c r="G49" s="6"/>
      <c r="H49" s="6"/>
      <c r="I49" s="158">
        <f t="shared" si="11"/>
        <v>0</v>
      </c>
    </row>
    <row r="50" spans="2:9" outlineLevel="2" x14ac:dyDescent="0.35">
      <c r="B50" s="236" t="s">
        <v>86</v>
      </c>
      <c r="C50" s="51" t="s">
        <v>106</v>
      </c>
      <c r="D50" s="6"/>
      <c r="E50" s="6"/>
      <c r="F50" s="6"/>
      <c r="G50" s="6"/>
      <c r="H50" s="6"/>
      <c r="I50" s="158">
        <f t="shared" si="11"/>
        <v>0</v>
      </c>
    </row>
    <row r="51" spans="2:9" outlineLevel="2" x14ac:dyDescent="0.35">
      <c r="B51" s="237" t="s">
        <v>87</v>
      </c>
      <c r="C51" s="51" t="s">
        <v>106</v>
      </c>
      <c r="D51" s="6"/>
      <c r="E51" s="6"/>
      <c r="F51" s="6"/>
      <c r="G51" s="6"/>
      <c r="H51" s="6"/>
      <c r="I51" s="158">
        <f t="shared" si="11"/>
        <v>0</v>
      </c>
    </row>
    <row r="52" spans="2:9" outlineLevel="2" x14ac:dyDescent="0.35">
      <c r="B52" s="237" t="s">
        <v>88</v>
      </c>
      <c r="C52" s="51" t="s">
        <v>106</v>
      </c>
      <c r="D52" s="6"/>
      <c r="E52" s="6"/>
      <c r="F52" s="6"/>
      <c r="G52" s="6"/>
      <c r="H52" s="6"/>
      <c r="I52" s="158">
        <f t="shared" si="11"/>
        <v>0</v>
      </c>
    </row>
    <row r="53" spans="2:9" outlineLevel="2" x14ac:dyDescent="0.35">
      <c r="B53" s="236" t="s">
        <v>89</v>
      </c>
      <c r="C53" s="51" t="s">
        <v>106</v>
      </c>
      <c r="D53" s="6"/>
      <c r="E53" s="6"/>
      <c r="F53" s="6"/>
      <c r="G53" s="6"/>
      <c r="H53" s="6"/>
      <c r="I53" s="158">
        <f t="shared" si="11"/>
        <v>0</v>
      </c>
    </row>
    <row r="54" spans="2:9" outlineLevel="2" x14ac:dyDescent="0.35">
      <c r="B54" s="237" t="s">
        <v>90</v>
      </c>
      <c r="C54" s="51" t="s">
        <v>106</v>
      </c>
      <c r="D54" s="6"/>
      <c r="E54" s="6"/>
      <c r="F54" s="6">
        <v>192</v>
      </c>
      <c r="G54" s="6">
        <v>256</v>
      </c>
      <c r="H54" s="6">
        <v>64</v>
      </c>
      <c r="I54" s="158">
        <f t="shared" si="11"/>
        <v>512</v>
      </c>
    </row>
    <row r="55" spans="2:9" outlineLevel="2" x14ac:dyDescent="0.35">
      <c r="B55" s="236" t="s">
        <v>92</v>
      </c>
      <c r="C55" s="51" t="s">
        <v>106</v>
      </c>
      <c r="D55" s="6"/>
      <c r="E55" s="6"/>
      <c r="F55" s="6"/>
      <c r="G55" s="6"/>
      <c r="H55" s="6"/>
      <c r="I55" s="158">
        <f t="shared" si="11"/>
        <v>0</v>
      </c>
    </row>
    <row r="56" spans="2:9" outlineLevel="2" x14ac:dyDescent="0.35">
      <c r="B56" s="237" t="s">
        <v>93</v>
      </c>
      <c r="C56" s="51" t="s">
        <v>106</v>
      </c>
      <c r="D56" s="6"/>
      <c r="E56" s="6"/>
      <c r="F56" s="6"/>
      <c r="G56" s="6"/>
      <c r="H56" s="6"/>
      <c r="I56" s="158">
        <f t="shared" si="11"/>
        <v>0</v>
      </c>
    </row>
    <row r="57" spans="2:9" outlineLevel="2" x14ac:dyDescent="0.35">
      <c r="B57" s="237" t="s">
        <v>94</v>
      </c>
      <c r="C57" s="51" t="s">
        <v>106</v>
      </c>
      <c r="D57" s="6"/>
      <c r="E57" s="6"/>
      <c r="F57" s="6"/>
      <c r="G57" s="6"/>
      <c r="H57" s="6"/>
      <c r="I57" s="158">
        <f t="shared" si="11"/>
        <v>0</v>
      </c>
    </row>
    <row r="58" spans="2:9" outlineLevel="2" x14ac:dyDescent="0.35">
      <c r="B58" s="237" t="s">
        <v>95</v>
      </c>
      <c r="C58" s="51" t="s">
        <v>106</v>
      </c>
      <c r="D58" s="6"/>
      <c r="E58" s="6"/>
      <c r="F58" s="6">
        <v>128</v>
      </c>
      <c r="G58" s="6">
        <v>256</v>
      </c>
      <c r="H58" s="6">
        <v>192</v>
      </c>
      <c r="I58" s="158">
        <f t="shared" si="11"/>
        <v>576</v>
      </c>
    </row>
    <row r="59" spans="2:9" outlineLevel="2" x14ac:dyDescent="0.35">
      <c r="B59" s="237" t="s">
        <v>96</v>
      </c>
      <c r="C59" s="51" t="s">
        <v>106</v>
      </c>
      <c r="D59" s="6"/>
      <c r="E59" s="6"/>
      <c r="F59" s="6"/>
      <c r="G59" s="6"/>
      <c r="H59" s="6"/>
      <c r="I59" s="158">
        <f t="shared" si="11"/>
        <v>0</v>
      </c>
    </row>
    <row r="60" spans="2:9" outlineLevel="2" x14ac:dyDescent="0.35">
      <c r="B60" s="236" t="s">
        <v>97</v>
      </c>
      <c r="C60" s="51" t="s">
        <v>106</v>
      </c>
      <c r="D60" s="6"/>
      <c r="E60" s="6"/>
      <c r="F60" s="6"/>
      <c r="G60" s="6"/>
      <c r="H60" s="6"/>
      <c r="I60" s="158">
        <f t="shared" si="11"/>
        <v>0</v>
      </c>
    </row>
    <row r="61" spans="2:9" outlineLevel="2" x14ac:dyDescent="0.35">
      <c r="B61" s="237" t="s">
        <v>98</v>
      </c>
      <c r="C61" s="51" t="s">
        <v>106</v>
      </c>
      <c r="D61" s="6">
        <v>391</v>
      </c>
      <c r="E61" s="6">
        <v>1535</v>
      </c>
      <c r="F61" s="6">
        <v>1663</v>
      </c>
      <c r="G61" s="6">
        <v>283</v>
      </c>
      <c r="H61" s="6">
        <v>134</v>
      </c>
      <c r="I61" s="158">
        <f t="shared" si="11"/>
        <v>4006</v>
      </c>
    </row>
    <row r="62" spans="2:9" ht="15" customHeight="1" outlineLevel="2" x14ac:dyDescent="0.35">
      <c r="B62" s="50" t="s">
        <v>107</v>
      </c>
      <c r="C62" s="51" t="s">
        <v>106</v>
      </c>
      <c r="D62" s="4">
        <f t="shared" ref="D62:I62" si="12">SUM(D40:D61)</f>
        <v>7732</v>
      </c>
      <c r="E62" s="4">
        <f t="shared" si="12"/>
        <v>4413</v>
      </c>
      <c r="F62" s="4">
        <f t="shared" si="12"/>
        <v>5355</v>
      </c>
      <c r="G62" s="4">
        <f t="shared" si="12"/>
        <v>1867</v>
      </c>
      <c r="H62" s="4">
        <f t="shared" si="12"/>
        <v>1198</v>
      </c>
      <c r="I62" s="158">
        <f t="shared" si="12"/>
        <v>20565</v>
      </c>
    </row>
    <row r="63" spans="2:9" outlineLevel="2" x14ac:dyDescent="0.35"/>
    <row r="64" spans="2:9" outlineLevel="1" x14ac:dyDescent="0.35"/>
    <row r="65" spans="2:18" outlineLevel="1" x14ac:dyDescent="0.35">
      <c r="B65" s="73" t="s">
        <v>109</v>
      </c>
      <c r="C65" s="74"/>
      <c r="D65" s="74"/>
      <c r="E65" s="74"/>
      <c r="F65" s="74"/>
      <c r="G65" s="74"/>
      <c r="H65" s="74"/>
      <c r="I65" s="74"/>
      <c r="J65" s="57"/>
      <c r="K65" s="57"/>
      <c r="L65" s="57"/>
      <c r="M65" s="57"/>
      <c r="N65" s="57"/>
      <c r="O65" s="57"/>
      <c r="P65" s="57"/>
      <c r="Q65" s="57"/>
      <c r="R65" s="57"/>
    </row>
    <row r="66" spans="2:18" outlineLevel="2" x14ac:dyDescent="0.35">
      <c r="B66" s="58"/>
      <c r="C66" s="77" t="s">
        <v>105</v>
      </c>
      <c r="D66" s="75">
        <f>$C$3</f>
        <v>2024</v>
      </c>
      <c r="E66" s="75">
        <f>$C$3+1</f>
        <v>2025</v>
      </c>
      <c r="F66" s="75">
        <f>$C$3+2</f>
        <v>2026</v>
      </c>
      <c r="G66" s="75">
        <f>$C$3+3</f>
        <v>2027</v>
      </c>
      <c r="H66" s="75">
        <f>$C$3+4</f>
        <v>2028</v>
      </c>
      <c r="I66" s="49" t="str">
        <f>D66&amp; "-"&amp;H66</f>
        <v>2024-2028</v>
      </c>
    </row>
    <row r="67" spans="2:18" outlineLevel="2" x14ac:dyDescent="0.35">
      <c r="B67" s="236" t="s">
        <v>75</v>
      </c>
      <c r="C67" s="51" t="s">
        <v>106</v>
      </c>
      <c r="D67" s="6"/>
      <c r="E67" s="247"/>
      <c r="F67" s="247"/>
      <c r="G67" s="247"/>
      <c r="H67" s="247"/>
      <c r="I67" s="158">
        <f t="shared" ref="I67:I88" si="13">D67+E67+F67+G67+H67</f>
        <v>0</v>
      </c>
    </row>
    <row r="68" spans="2:18" outlineLevel="2" x14ac:dyDescent="0.35">
      <c r="B68" s="237" t="s">
        <v>76</v>
      </c>
      <c r="C68" s="51" t="s">
        <v>106</v>
      </c>
      <c r="D68" s="6">
        <v>12</v>
      </c>
      <c r="E68" s="247">
        <v>35</v>
      </c>
      <c r="F68" s="247">
        <v>38</v>
      </c>
      <c r="G68" s="247">
        <v>13</v>
      </c>
      <c r="H68" s="247">
        <v>8</v>
      </c>
      <c r="I68" s="158">
        <f t="shared" si="13"/>
        <v>106</v>
      </c>
    </row>
    <row r="69" spans="2:18" outlineLevel="2" x14ac:dyDescent="0.35">
      <c r="B69" s="237" t="s">
        <v>77</v>
      </c>
      <c r="C69" s="51" t="s">
        <v>106</v>
      </c>
      <c r="D69" s="6"/>
      <c r="E69" s="247"/>
      <c r="F69" s="247"/>
      <c r="G69" s="247"/>
      <c r="H69" s="247"/>
      <c r="I69" s="158">
        <f t="shared" si="13"/>
        <v>0</v>
      </c>
    </row>
    <row r="70" spans="2:18" outlineLevel="2" x14ac:dyDescent="0.35">
      <c r="B70" s="237" t="s">
        <v>78</v>
      </c>
      <c r="C70" s="51" t="s">
        <v>106</v>
      </c>
      <c r="D70" s="6"/>
      <c r="E70" s="247"/>
      <c r="F70" s="247"/>
      <c r="G70" s="247"/>
      <c r="H70" s="247"/>
      <c r="I70" s="158">
        <f t="shared" si="13"/>
        <v>0</v>
      </c>
    </row>
    <row r="71" spans="2:18" outlineLevel="2" x14ac:dyDescent="0.35">
      <c r="B71" s="236" t="s">
        <v>80</v>
      </c>
      <c r="C71" s="51" t="s">
        <v>106</v>
      </c>
      <c r="D71" s="6"/>
      <c r="E71" s="247"/>
      <c r="F71" s="247"/>
      <c r="G71" s="247"/>
      <c r="H71" s="247"/>
      <c r="I71" s="158">
        <f t="shared" si="13"/>
        <v>0</v>
      </c>
    </row>
    <row r="72" spans="2:18" outlineLevel="2" x14ac:dyDescent="0.35">
      <c r="B72" s="237" t="s">
        <v>81</v>
      </c>
      <c r="C72" s="51" t="s">
        <v>106</v>
      </c>
      <c r="D72" s="6">
        <v>5</v>
      </c>
      <c r="E72" s="247">
        <v>13</v>
      </c>
      <c r="F72" s="247">
        <v>24</v>
      </c>
      <c r="G72" s="247">
        <v>2</v>
      </c>
      <c r="H72" s="247">
        <v>2</v>
      </c>
      <c r="I72" s="158">
        <f t="shared" si="13"/>
        <v>46</v>
      </c>
    </row>
    <row r="73" spans="2:18" outlineLevel="2" x14ac:dyDescent="0.35">
      <c r="B73" s="236" t="s">
        <v>82</v>
      </c>
      <c r="C73" s="51" t="s">
        <v>106</v>
      </c>
      <c r="D73" s="6"/>
      <c r="E73" s="247"/>
      <c r="F73" s="247"/>
      <c r="G73" s="247"/>
      <c r="H73" s="247"/>
      <c r="I73" s="158">
        <f t="shared" si="13"/>
        <v>0</v>
      </c>
    </row>
    <row r="74" spans="2:18" outlineLevel="2" x14ac:dyDescent="0.35">
      <c r="B74" s="237" t="s">
        <v>83</v>
      </c>
      <c r="C74" s="51" t="s">
        <v>106</v>
      </c>
      <c r="D74" s="6"/>
      <c r="E74" s="247">
        <v>3</v>
      </c>
      <c r="F74" s="247">
        <v>5</v>
      </c>
      <c r="G74" s="247">
        <v>2</v>
      </c>
      <c r="H74" s="247">
        <v>2</v>
      </c>
      <c r="I74" s="158">
        <f t="shared" si="13"/>
        <v>12</v>
      </c>
    </row>
    <row r="75" spans="2:18" outlineLevel="2" x14ac:dyDescent="0.35">
      <c r="B75" s="237" t="s">
        <v>84</v>
      </c>
      <c r="C75" s="51" t="s">
        <v>106</v>
      </c>
      <c r="D75" s="6"/>
      <c r="E75" s="247"/>
      <c r="F75" s="247"/>
      <c r="G75" s="247"/>
      <c r="H75" s="247"/>
      <c r="I75" s="158">
        <f t="shared" si="13"/>
        <v>0</v>
      </c>
    </row>
    <row r="76" spans="2:18" outlineLevel="2" x14ac:dyDescent="0.35">
      <c r="B76" s="237" t="s">
        <v>85</v>
      </c>
      <c r="C76" s="51" t="s">
        <v>106</v>
      </c>
      <c r="D76" s="6"/>
      <c r="E76" s="247"/>
      <c r="F76" s="247"/>
      <c r="G76" s="247"/>
      <c r="H76" s="247"/>
      <c r="I76" s="158">
        <f t="shared" si="13"/>
        <v>0</v>
      </c>
    </row>
    <row r="77" spans="2:18" outlineLevel="2" x14ac:dyDescent="0.35">
      <c r="B77" s="236" t="s">
        <v>86</v>
      </c>
      <c r="C77" s="51" t="s">
        <v>106</v>
      </c>
      <c r="D77" s="6"/>
      <c r="E77" s="247"/>
      <c r="F77" s="247"/>
      <c r="G77" s="247"/>
      <c r="H77" s="247"/>
      <c r="I77" s="158">
        <f t="shared" si="13"/>
        <v>0</v>
      </c>
    </row>
    <row r="78" spans="2:18" outlineLevel="2" x14ac:dyDescent="0.35">
      <c r="B78" s="237" t="s">
        <v>87</v>
      </c>
      <c r="C78" s="51" t="s">
        <v>106</v>
      </c>
      <c r="D78" s="6"/>
      <c r="E78" s="247"/>
      <c r="F78" s="247"/>
      <c r="G78" s="247"/>
      <c r="H78" s="247"/>
      <c r="I78" s="158">
        <f t="shared" si="13"/>
        <v>0</v>
      </c>
    </row>
    <row r="79" spans="2:18" outlineLevel="2" x14ac:dyDescent="0.35">
      <c r="B79" s="237" t="s">
        <v>88</v>
      </c>
      <c r="C79" s="51" t="s">
        <v>106</v>
      </c>
      <c r="D79" s="6"/>
      <c r="E79" s="247"/>
      <c r="F79" s="247"/>
      <c r="G79" s="247"/>
      <c r="H79" s="247"/>
      <c r="I79" s="158">
        <f t="shared" si="13"/>
        <v>0</v>
      </c>
    </row>
    <row r="80" spans="2:18" outlineLevel="2" x14ac:dyDescent="0.35">
      <c r="B80" s="236" t="s">
        <v>89</v>
      </c>
      <c r="C80" s="51" t="s">
        <v>106</v>
      </c>
      <c r="D80" s="6"/>
      <c r="E80" s="247"/>
      <c r="F80" s="247"/>
      <c r="G80" s="247"/>
      <c r="H80" s="247"/>
      <c r="I80" s="158">
        <f t="shared" si="13"/>
        <v>0</v>
      </c>
    </row>
    <row r="81" spans="2:18" outlineLevel="2" x14ac:dyDescent="0.35">
      <c r="B81" s="237" t="s">
        <v>90</v>
      </c>
      <c r="C81" s="51" t="s">
        <v>106</v>
      </c>
      <c r="D81" s="6"/>
      <c r="E81" s="247"/>
      <c r="F81" s="247">
        <v>3</v>
      </c>
      <c r="G81" s="247">
        <v>4</v>
      </c>
      <c r="H81" s="247">
        <v>1</v>
      </c>
      <c r="I81" s="158">
        <f t="shared" si="13"/>
        <v>8</v>
      </c>
    </row>
    <row r="82" spans="2:18" outlineLevel="2" x14ac:dyDescent="0.35">
      <c r="B82" s="236" t="s">
        <v>92</v>
      </c>
      <c r="C82" s="51" t="s">
        <v>106</v>
      </c>
      <c r="D82" s="6"/>
      <c r="E82" s="247"/>
      <c r="F82" s="247"/>
      <c r="G82" s="247"/>
      <c r="H82" s="247"/>
      <c r="I82" s="158">
        <f t="shared" si="13"/>
        <v>0</v>
      </c>
    </row>
    <row r="83" spans="2:18" outlineLevel="2" x14ac:dyDescent="0.35">
      <c r="B83" s="237" t="s">
        <v>93</v>
      </c>
      <c r="C83" s="51" t="s">
        <v>106</v>
      </c>
      <c r="D83" s="6"/>
      <c r="E83" s="247"/>
      <c r="F83" s="247"/>
      <c r="G83" s="247"/>
      <c r="H83" s="247"/>
      <c r="I83" s="158">
        <f t="shared" si="13"/>
        <v>0</v>
      </c>
    </row>
    <row r="84" spans="2:18" outlineLevel="2" x14ac:dyDescent="0.35">
      <c r="B84" s="237" t="s">
        <v>94</v>
      </c>
      <c r="C84" s="51" t="s">
        <v>106</v>
      </c>
      <c r="D84" s="6"/>
      <c r="E84" s="247"/>
      <c r="F84" s="247"/>
      <c r="G84" s="247"/>
      <c r="H84" s="247"/>
      <c r="I84" s="158">
        <f t="shared" si="13"/>
        <v>0</v>
      </c>
    </row>
    <row r="85" spans="2:18" outlineLevel="2" x14ac:dyDescent="0.35">
      <c r="B85" s="237" t="s">
        <v>95</v>
      </c>
      <c r="C85" s="51" t="s">
        <v>106</v>
      </c>
      <c r="D85" s="6"/>
      <c r="E85" s="247"/>
      <c r="F85" s="247">
        <v>2</v>
      </c>
      <c r="G85" s="247">
        <v>4</v>
      </c>
      <c r="H85" s="247">
        <v>3</v>
      </c>
      <c r="I85" s="158">
        <f>D85+E85+F85+G85+H85</f>
        <v>9</v>
      </c>
    </row>
    <row r="86" spans="2:18" outlineLevel="2" x14ac:dyDescent="0.35">
      <c r="B86" s="237" t="s">
        <v>96</v>
      </c>
      <c r="C86" s="51" t="s">
        <v>106</v>
      </c>
      <c r="D86" s="6"/>
      <c r="E86" s="247"/>
      <c r="F86" s="247"/>
      <c r="G86" s="247"/>
      <c r="H86" s="247"/>
      <c r="I86" s="158">
        <f>D86+E86+F86+G86+H86</f>
        <v>0</v>
      </c>
    </row>
    <row r="87" spans="2:18" outlineLevel="2" x14ac:dyDescent="0.35">
      <c r="B87" s="236" t="s">
        <v>97</v>
      </c>
      <c r="C87" s="51" t="s">
        <v>106</v>
      </c>
      <c r="D87" s="6"/>
      <c r="E87" s="247"/>
      <c r="F87" s="247"/>
      <c r="G87" s="247"/>
      <c r="H87" s="247"/>
      <c r="I87" s="158">
        <f t="shared" si="13"/>
        <v>0</v>
      </c>
    </row>
    <row r="88" spans="2:18" outlineLevel="2" x14ac:dyDescent="0.35">
      <c r="B88" s="237" t="s">
        <v>98</v>
      </c>
      <c r="C88" s="51" t="s">
        <v>106</v>
      </c>
      <c r="D88" s="6">
        <v>6</v>
      </c>
      <c r="E88" s="247">
        <v>25</v>
      </c>
      <c r="F88" s="247">
        <v>29</v>
      </c>
      <c r="G88" s="247">
        <v>5</v>
      </c>
      <c r="H88" s="247">
        <v>2</v>
      </c>
      <c r="I88" s="158">
        <f t="shared" si="13"/>
        <v>67</v>
      </c>
    </row>
    <row r="89" spans="2:18" ht="15" customHeight="1" outlineLevel="2" x14ac:dyDescent="0.35">
      <c r="B89" s="50" t="s">
        <v>107</v>
      </c>
      <c r="C89" s="51" t="s">
        <v>106</v>
      </c>
      <c r="D89" s="4">
        <f t="shared" ref="D89:I89" si="14">SUM(D67:D88)</f>
        <v>23</v>
      </c>
      <c r="E89" s="4">
        <f t="shared" si="14"/>
        <v>76</v>
      </c>
      <c r="F89" s="4">
        <f t="shared" si="14"/>
        <v>101</v>
      </c>
      <c r="G89" s="4">
        <f t="shared" si="14"/>
        <v>30</v>
      </c>
      <c r="H89" s="4">
        <f t="shared" si="14"/>
        <v>18</v>
      </c>
      <c r="I89" s="158">
        <f t="shared" si="14"/>
        <v>248</v>
      </c>
    </row>
    <row r="90" spans="2:18" outlineLevel="2" x14ac:dyDescent="0.35"/>
    <row r="91" spans="2:18" outlineLevel="1" x14ac:dyDescent="0.35"/>
    <row r="92" spans="2:18" outlineLevel="1" x14ac:dyDescent="0.35">
      <c r="B92" s="73" t="s">
        <v>110</v>
      </c>
      <c r="C92" s="74"/>
      <c r="D92" s="74"/>
      <c r="E92" s="74"/>
      <c r="F92" s="74"/>
      <c r="G92" s="74"/>
      <c r="H92" s="74"/>
      <c r="I92" s="74"/>
      <c r="J92" s="57"/>
      <c r="K92" s="57"/>
      <c r="L92" s="57"/>
      <c r="M92" s="57"/>
      <c r="N92" s="57"/>
      <c r="O92" s="57"/>
      <c r="P92" s="57"/>
      <c r="Q92" s="57"/>
      <c r="R92" s="57"/>
    </row>
    <row r="93" spans="2:18" outlineLevel="2" x14ac:dyDescent="0.35">
      <c r="B93" s="58"/>
      <c r="C93" s="77" t="s">
        <v>105</v>
      </c>
      <c r="D93" s="75">
        <f>$C$3</f>
        <v>2024</v>
      </c>
      <c r="E93" s="75">
        <f>$C$3+1</f>
        <v>2025</v>
      </c>
      <c r="F93" s="75">
        <f>$C$3+2</f>
        <v>2026</v>
      </c>
      <c r="G93" s="75">
        <f>$C$3+3</f>
        <v>2027</v>
      </c>
      <c r="H93" s="75">
        <f>$C$3+4</f>
        <v>2028</v>
      </c>
      <c r="I93" s="49" t="str">
        <f>D93&amp; "-"&amp;H93</f>
        <v>2024-2028</v>
      </c>
    </row>
    <row r="94" spans="2:18" outlineLevel="2" x14ac:dyDescent="0.35">
      <c r="B94" s="236" t="s">
        <v>75</v>
      </c>
      <c r="C94" s="51" t="s">
        <v>106</v>
      </c>
      <c r="D94" s="6"/>
      <c r="E94" s="6"/>
      <c r="F94" s="6"/>
      <c r="G94" s="6"/>
      <c r="H94" s="6"/>
      <c r="I94" s="158">
        <f t="shared" ref="I94:I115" si="15">D94+E94+F94+G94+H94</f>
        <v>0</v>
      </c>
    </row>
    <row r="95" spans="2:18" outlineLevel="2" x14ac:dyDescent="0.35">
      <c r="B95" s="237" t="s">
        <v>76</v>
      </c>
      <c r="C95" s="51" t="s">
        <v>106</v>
      </c>
      <c r="D95" s="6">
        <v>6</v>
      </c>
      <c r="E95" s="6">
        <v>18</v>
      </c>
      <c r="F95" s="6">
        <v>19</v>
      </c>
      <c r="G95" s="6">
        <v>7</v>
      </c>
      <c r="H95" s="6">
        <v>5</v>
      </c>
      <c r="I95" s="158">
        <f t="shared" si="15"/>
        <v>55</v>
      </c>
    </row>
    <row r="96" spans="2:18" outlineLevel="2" x14ac:dyDescent="0.35">
      <c r="B96" s="237" t="s">
        <v>77</v>
      </c>
      <c r="C96" s="51" t="s">
        <v>106</v>
      </c>
      <c r="D96" s="6"/>
      <c r="E96" s="6"/>
      <c r="F96" s="6"/>
      <c r="G96" s="6"/>
      <c r="H96" s="6"/>
      <c r="I96" s="158">
        <f t="shared" si="15"/>
        <v>0</v>
      </c>
    </row>
    <row r="97" spans="2:9" outlineLevel="2" x14ac:dyDescent="0.35">
      <c r="B97" s="237" t="s">
        <v>78</v>
      </c>
      <c r="C97" s="51" t="s">
        <v>106</v>
      </c>
      <c r="D97" s="6"/>
      <c r="E97" s="6"/>
      <c r="F97" s="6"/>
      <c r="G97" s="6"/>
      <c r="H97" s="6"/>
      <c r="I97" s="158">
        <f t="shared" si="15"/>
        <v>0</v>
      </c>
    </row>
    <row r="98" spans="2:9" outlineLevel="2" x14ac:dyDescent="0.35">
      <c r="B98" s="236" t="s">
        <v>80</v>
      </c>
      <c r="C98" s="51" t="s">
        <v>106</v>
      </c>
      <c r="D98" s="6"/>
      <c r="E98" s="6"/>
      <c r="F98" s="6"/>
      <c r="G98" s="6"/>
      <c r="H98" s="6"/>
      <c r="I98" s="158">
        <f t="shared" si="15"/>
        <v>0</v>
      </c>
    </row>
    <row r="99" spans="2:9" outlineLevel="2" x14ac:dyDescent="0.35">
      <c r="B99" s="237" t="s">
        <v>81</v>
      </c>
      <c r="C99" s="51" t="s">
        <v>106</v>
      </c>
      <c r="D99" s="6">
        <v>3</v>
      </c>
      <c r="E99" s="6">
        <v>7</v>
      </c>
      <c r="F99" s="6">
        <v>10</v>
      </c>
      <c r="G99" s="6">
        <v>1</v>
      </c>
      <c r="H99" s="6">
        <v>1</v>
      </c>
      <c r="I99" s="158">
        <f t="shared" si="15"/>
        <v>22</v>
      </c>
    </row>
    <row r="100" spans="2:9" outlineLevel="2" x14ac:dyDescent="0.35">
      <c r="B100" s="236" t="s">
        <v>82</v>
      </c>
      <c r="C100" s="51" t="s">
        <v>106</v>
      </c>
      <c r="D100" s="6"/>
      <c r="E100" s="6"/>
      <c r="F100" s="6"/>
      <c r="G100" s="6"/>
      <c r="H100" s="6"/>
      <c r="I100" s="158">
        <f t="shared" si="15"/>
        <v>0</v>
      </c>
    </row>
    <row r="101" spans="2:9" outlineLevel="2" x14ac:dyDescent="0.35">
      <c r="B101" s="237" t="s">
        <v>83</v>
      </c>
      <c r="C101" s="51" t="s">
        <v>106</v>
      </c>
      <c r="D101" s="6"/>
      <c r="E101" s="6">
        <v>3</v>
      </c>
      <c r="F101" s="6">
        <v>3</v>
      </c>
      <c r="G101" s="6">
        <v>1</v>
      </c>
      <c r="H101" s="6">
        <v>1</v>
      </c>
      <c r="I101" s="158">
        <f t="shared" si="15"/>
        <v>8</v>
      </c>
    </row>
    <row r="102" spans="2:9" outlineLevel="2" x14ac:dyDescent="0.35">
      <c r="B102" s="237" t="s">
        <v>84</v>
      </c>
      <c r="C102" s="51" t="s">
        <v>106</v>
      </c>
      <c r="D102" s="6"/>
      <c r="E102" s="6"/>
      <c r="F102" s="6"/>
      <c r="G102" s="6"/>
      <c r="H102" s="6"/>
      <c r="I102" s="158">
        <f t="shared" si="15"/>
        <v>0</v>
      </c>
    </row>
    <row r="103" spans="2:9" outlineLevel="2" x14ac:dyDescent="0.35">
      <c r="B103" s="237" t="s">
        <v>85</v>
      </c>
      <c r="C103" s="51" t="s">
        <v>106</v>
      </c>
      <c r="D103" s="6"/>
      <c r="E103" s="6"/>
      <c r="F103" s="6"/>
      <c r="G103" s="6"/>
      <c r="H103" s="6"/>
      <c r="I103" s="158">
        <f t="shared" si="15"/>
        <v>0</v>
      </c>
    </row>
    <row r="104" spans="2:9" outlineLevel="2" x14ac:dyDescent="0.35">
      <c r="B104" s="236" t="s">
        <v>86</v>
      </c>
      <c r="C104" s="51" t="s">
        <v>106</v>
      </c>
      <c r="D104" s="6"/>
      <c r="E104" s="6"/>
      <c r="F104" s="6"/>
      <c r="G104" s="6"/>
      <c r="H104" s="6"/>
      <c r="I104" s="158">
        <f t="shared" si="15"/>
        <v>0</v>
      </c>
    </row>
    <row r="105" spans="2:9" outlineLevel="2" x14ac:dyDescent="0.35">
      <c r="B105" s="237" t="s">
        <v>87</v>
      </c>
      <c r="C105" s="51" t="s">
        <v>106</v>
      </c>
      <c r="D105" s="6"/>
      <c r="E105" s="6"/>
      <c r="F105" s="6"/>
      <c r="G105" s="6"/>
      <c r="H105" s="6"/>
      <c r="I105" s="158">
        <f t="shared" si="15"/>
        <v>0</v>
      </c>
    </row>
    <row r="106" spans="2:9" outlineLevel="2" x14ac:dyDescent="0.35">
      <c r="B106" s="237" t="s">
        <v>88</v>
      </c>
      <c r="C106" s="51" t="s">
        <v>106</v>
      </c>
      <c r="D106" s="6"/>
      <c r="E106" s="6"/>
      <c r="F106" s="6"/>
      <c r="G106" s="6"/>
      <c r="H106" s="6"/>
      <c r="I106" s="158">
        <f t="shared" si="15"/>
        <v>0</v>
      </c>
    </row>
    <row r="107" spans="2:9" outlineLevel="2" x14ac:dyDescent="0.35">
      <c r="B107" s="236" t="s">
        <v>89</v>
      </c>
      <c r="C107" s="51" t="s">
        <v>106</v>
      </c>
      <c r="D107" s="6"/>
      <c r="E107" s="6"/>
      <c r="F107" s="6"/>
      <c r="G107" s="6"/>
      <c r="H107" s="6"/>
      <c r="I107" s="158">
        <f t="shared" si="15"/>
        <v>0</v>
      </c>
    </row>
    <row r="108" spans="2:9" outlineLevel="2" x14ac:dyDescent="0.35">
      <c r="B108" s="237" t="s">
        <v>90</v>
      </c>
      <c r="C108" s="51" t="s">
        <v>106</v>
      </c>
      <c r="D108" s="6"/>
      <c r="E108" s="6"/>
      <c r="F108" s="6">
        <v>2</v>
      </c>
      <c r="G108" s="6">
        <v>2</v>
      </c>
      <c r="H108" s="6">
        <v>1</v>
      </c>
      <c r="I108" s="158">
        <f t="shared" si="15"/>
        <v>5</v>
      </c>
    </row>
    <row r="109" spans="2:9" outlineLevel="2" x14ac:dyDescent="0.35">
      <c r="B109" s="236" t="s">
        <v>92</v>
      </c>
      <c r="C109" s="51" t="s">
        <v>106</v>
      </c>
      <c r="D109" s="6"/>
      <c r="E109" s="6"/>
      <c r="F109" s="6"/>
      <c r="G109" s="6"/>
      <c r="H109" s="6"/>
      <c r="I109" s="158">
        <f t="shared" si="15"/>
        <v>0</v>
      </c>
    </row>
    <row r="110" spans="2:9" outlineLevel="2" x14ac:dyDescent="0.35">
      <c r="B110" s="237" t="s">
        <v>93</v>
      </c>
      <c r="C110" s="51" t="s">
        <v>106</v>
      </c>
      <c r="D110" s="6"/>
      <c r="E110" s="6"/>
      <c r="F110" s="6"/>
      <c r="G110" s="6"/>
      <c r="H110" s="6"/>
      <c r="I110" s="158">
        <f t="shared" si="15"/>
        <v>0</v>
      </c>
    </row>
    <row r="111" spans="2:9" outlineLevel="2" x14ac:dyDescent="0.35">
      <c r="B111" s="237" t="s">
        <v>94</v>
      </c>
      <c r="C111" s="51" t="s">
        <v>106</v>
      </c>
      <c r="D111" s="6"/>
      <c r="E111" s="6"/>
      <c r="F111" s="6"/>
      <c r="G111" s="6"/>
      <c r="H111" s="6"/>
      <c r="I111" s="158">
        <f t="shared" si="15"/>
        <v>0</v>
      </c>
    </row>
    <row r="112" spans="2:9" outlineLevel="2" x14ac:dyDescent="0.35">
      <c r="B112" s="237" t="s">
        <v>95</v>
      </c>
      <c r="C112" s="51" t="s">
        <v>106</v>
      </c>
      <c r="D112" s="6"/>
      <c r="E112" s="6"/>
      <c r="F112" s="6">
        <v>1</v>
      </c>
      <c r="G112" s="6">
        <v>2</v>
      </c>
      <c r="H112" s="6">
        <v>2</v>
      </c>
      <c r="I112" s="158">
        <f t="shared" si="15"/>
        <v>5</v>
      </c>
    </row>
    <row r="113" spans="2:18" outlineLevel="2" x14ac:dyDescent="0.35">
      <c r="B113" s="237" t="s">
        <v>96</v>
      </c>
      <c r="C113" s="51" t="s">
        <v>106</v>
      </c>
      <c r="D113" s="6"/>
      <c r="E113" s="6"/>
      <c r="F113" s="6"/>
      <c r="G113" s="6"/>
      <c r="H113" s="6"/>
      <c r="I113" s="158">
        <f t="shared" si="15"/>
        <v>0</v>
      </c>
    </row>
    <row r="114" spans="2:18" outlineLevel="2" x14ac:dyDescent="0.35">
      <c r="B114" s="236" t="s">
        <v>97</v>
      </c>
      <c r="C114" s="51" t="s">
        <v>106</v>
      </c>
      <c r="D114" s="6"/>
      <c r="E114" s="6"/>
      <c r="F114" s="6"/>
      <c r="G114" s="6"/>
      <c r="H114" s="6"/>
      <c r="I114" s="158">
        <f t="shared" si="15"/>
        <v>0</v>
      </c>
    </row>
    <row r="115" spans="2:18" outlineLevel="2" x14ac:dyDescent="0.35">
      <c r="B115" s="237" t="s">
        <v>98</v>
      </c>
      <c r="C115" s="51" t="s">
        <v>106</v>
      </c>
      <c r="D115" s="6">
        <v>4</v>
      </c>
      <c r="E115" s="6">
        <v>14</v>
      </c>
      <c r="F115" s="6">
        <v>16</v>
      </c>
      <c r="G115" s="6">
        <v>3</v>
      </c>
      <c r="H115" s="6">
        <v>1</v>
      </c>
      <c r="I115" s="158">
        <f t="shared" si="15"/>
        <v>38</v>
      </c>
    </row>
    <row r="116" spans="2:18" ht="15" customHeight="1" outlineLevel="2" x14ac:dyDescent="0.35">
      <c r="B116" s="50" t="s">
        <v>107</v>
      </c>
      <c r="C116" s="51" t="s">
        <v>106</v>
      </c>
      <c r="D116" s="4">
        <f t="shared" ref="D116:I116" si="16">SUM(D94:D115)</f>
        <v>13</v>
      </c>
      <c r="E116" s="4">
        <f>SUM(E94:E115)</f>
        <v>42</v>
      </c>
      <c r="F116" s="4">
        <f t="shared" si="16"/>
        <v>51</v>
      </c>
      <c r="G116" s="4">
        <f t="shared" si="16"/>
        <v>16</v>
      </c>
      <c r="H116" s="4">
        <f t="shared" si="16"/>
        <v>11</v>
      </c>
      <c r="I116" s="158">
        <f t="shared" si="16"/>
        <v>133</v>
      </c>
    </row>
    <row r="117" spans="2:18" outlineLevel="2" x14ac:dyDescent="0.35"/>
    <row r="118" spans="2:18" outlineLevel="1" x14ac:dyDescent="0.35"/>
    <row r="119" spans="2:18" outlineLevel="1" x14ac:dyDescent="0.35">
      <c r="B119" s="73" t="s">
        <v>111</v>
      </c>
      <c r="C119" s="74"/>
      <c r="D119" s="74"/>
      <c r="E119" s="74"/>
      <c r="F119" s="74"/>
      <c r="G119" s="74"/>
      <c r="H119" s="74"/>
      <c r="I119" s="74"/>
      <c r="J119" s="57"/>
      <c r="K119" s="57"/>
      <c r="L119" s="57"/>
      <c r="M119" s="57"/>
      <c r="N119" s="57"/>
      <c r="O119" s="57"/>
      <c r="P119" s="57"/>
      <c r="Q119" s="57"/>
      <c r="R119" s="57"/>
    </row>
    <row r="120" spans="2:18" outlineLevel="2" x14ac:dyDescent="0.35">
      <c r="B120" s="58"/>
      <c r="C120" s="77" t="s">
        <v>105</v>
      </c>
      <c r="D120" s="75">
        <f>$C$3</f>
        <v>2024</v>
      </c>
      <c r="E120" s="75">
        <f>$C$3+1</f>
        <v>2025</v>
      </c>
      <c r="F120" s="75">
        <f>$C$3+2</f>
        <v>2026</v>
      </c>
      <c r="G120" s="75">
        <f>$C$3+3</f>
        <v>2027</v>
      </c>
      <c r="H120" s="75">
        <f>$C$3+4</f>
        <v>2028</v>
      </c>
      <c r="I120" s="49" t="str">
        <f>D120&amp; "-"&amp;H120</f>
        <v>2024-2028</v>
      </c>
    </row>
    <row r="121" spans="2:18" outlineLevel="2" x14ac:dyDescent="0.35">
      <c r="B121" s="236" t="s">
        <v>75</v>
      </c>
      <c r="C121" s="51" t="s">
        <v>106</v>
      </c>
      <c r="D121" s="6"/>
      <c r="E121" s="6"/>
      <c r="F121" s="6"/>
      <c r="G121" s="6"/>
      <c r="H121" s="6"/>
      <c r="I121" s="158">
        <f t="shared" ref="I121:I142" si="17">D121+E121+F121+G121+H121</f>
        <v>0</v>
      </c>
    </row>
    <row r="122" spans="2:18" outlineLevel="2" x14ac:dyDescent="0.35">
      <c r="B122" s="237" t="s">
        <v>76</v>
      </c>
      <c r="C122" s="51" t="s">
        <v>106</v>
      </c>
      <c r="D122" s="6">
        <v>1</v>
      </c>
      <c r="E122" s="6">
        <v>4</v>
      </c>
      <c r="F122" s="6">
        <v>3</v>
      </c>
      <c r="G122" s="6">
        <v>3</v>
      </c>
      <c r="H122" s="6">
        <v>3</v>
      </c>
      <c r="I122" s="158">
        <f t="shared" si="17"/>
        <v>14</v>
      </c>
    </row>
    <row r="123" spans="2:18" outlineLevel="2" x14ac:dyDescent="0.35">
      <c r="B123" s="237" t="s">
        <v>77</v>
      </c>
      <c r="C123" s="51" t="s">
        <v>106</v>
      </c>
      <c r="D123" s="6"/>
      <c r="E123" s="6"/>
      <c r="F123" s="6"/>
      <c r="G123" s="6"/>
      <c r="H123" s="6"/>
      <c r="I123" s="158">
        <f t="shared" si="17"/>
        <v>0</v>
      </c>
    </row>
    <row r="124" spans="2:18" outlineLevel="2" x14ac:dyDescent="0.35">
      <c r="B124" s="237" t="s">
        <v>78</v>
      </c>
      <c r="C124" s="51" t="s">
        <v>106</v>
      </c>
      <c r="D124" s="6"/>
      <c r="E124" s="6"/>
      <c r="F124" s="6"/>
      <c r="G124" s="6"/>
      <c r="H124" s="6"/>
      <c r="I124" s="158">
        <f t="shared" si="17"/>
        <v>0</v>
      </c>
    </row>
    <row r="125" spans="2:18" outlineLevel="2" x14ac:dyDescent="0.35">
      <c r="B125" s="236" t="s">
        <v>80</v>
      </c>
      <c r="C125" s="51" t="s">
        <v>106</v>
      </c>
      <c r="D125" s="6"/>
      <c r="E125" s="6"/>
      <c r="F125" s="6"/>
      <c r="G125" s="6"/>
      <c r="H125" s="6"/>
      <c r="I125" s="158">
        <f t="shared" si="17"/>
        <v>0</v>
      </c>
    </row>
    <row r="126" spans="2:18" outlineLevel="2" x14ac:dyDescent="0.35">
      <c r="B126" s="237" t="s">
        <v>81</v>
      </c>
      <c r="C126" s="51" t="s">
        <v>106</v>
      </c>
      <c r="D126" s="6">
        <v>1</v>
      </c>
      <c r="E126" s="6">
        <v>2</v>
      </c>
      <c r="F126" s="6"/>
      <c r="G126" s="6"/>
      <c r="H126" s="6"/>
      <c r="I126" s="158">
        <f t="shared" si="17"/>
        <v>3</v>
      </c>
    </row>
    <row r="127" spans="2:18" outlineLevel="2" x14ac:dyDescent="0.35">
      <c r="B127" s="236" t="s">
        <v>82</v>
      </c>
      <c r="C127" s="51" t="s">
        <v>106</v>
      </c>
      <c r="D127" s="6"/>
      <c r="E127" s="6"/>
      <c r="F127" s="6"/>
      <c r="G127" s="6"/>
      <c r="H127" s="6"/>
      <c r="I127" s="158">
        <f t="shared" si="17"/>
        <v>0</v>
      </c>
    </row>
    <row r="128" spans="2:18" outlineLevel="2" x14ac:dyDescent="0.35">
      <c r="B128" s="237" t="s">
        <v>83</v>
      </c>
      <c r="C128" s="51" t="s">
        <v>106</v>
      </c>
      <c r="D128" s="6"/>
      <c r="E128" s="6">
        <v>2</v>
      </c>
      <c r="F128" s="6">
        <v>1</v>
      </c>
      <c r="G128" s="6">
        <v>1</v>
      </c>
      <c r="H128" s="6">
        <v>1</v>
      </c>
      <c r="I128" s="158">
        <f t="shared" si="17"/>
        <v>5</v>
      </c>
    </row>
    <row r="129" spans="2:9" outlineLevel="2" x14ac:dyDescent="0.35">
      <c r="B129" s="237" t="s">
        <v>84</v>
      </c>
      <c r="C129" s="51" t="s">
        <v>106</v>
      </c>
      <c r="D129" s="6"/>
      <c r="E129" s="6"/>
      <c r="F129" s="6"/>
      <c r="G129" s="6"/>
      <c r="H129" s="6"/>
      <c r="I129" s="158">
        <f t="shared" si="17"/>
        <v>0</v>
      </c>
    </row>
    <row r="130" spans="2:9" outlineLevel="2" x14ac:dyDescent="0.35">
      <c r="B130" s="237" t="s">
        <v>85</v>
      </c>
      <c r="C130" s="51" t="s">
        <v>106</v>
      </c>
      <c r="D130" s="6"/>
      <c r="E130" s="6"/>
      <c r="F130" s="6"/>
      <c r="G130" s="6"/>
      <c r="H130" s="6"/>
      <c r="I130" s="158">
        <f t="shared" si="17"/>
        <v>0</v>
      </c>
    </row>
    <row r="131" spans="2:9" outlineLevel="2" x14ac:dyDescent="0.35">
      <c r="B131" s="236" t="s">
        <v>86</v>
      </c>
      <c r="C131" s="51" t="s">
        <v>106</v>
      </c>
      <c r="D131" s="6"/>
      <c r="E131" s="6"/>
      <c r="F131" s="6"/>
      <c r="G131" s="6"/>
      <c r="H131" s="6"/>
      <c r="I131" s="158">
        <f t="shared" si="17"/>
        <v>0</v>
      </c>
    </row>
    <row r="132" spans="2:9" outlineLevel="2" x14ac:dyDescent="0.35">
      <c r="B132" s="237" t="s">
        <v>87</v>
      </c>
      <c r="C132" s="51" t="s">
        <v>106</v>
      </c>
      <c r="D132" s="6"/>
      <c r="E132" s="6"/>
      <c r="F132" s="6"/>
      <c r="G132" s="6"/>
      <c r="H132" s="6"/>
      <c r="I132" s="158">
        <f t="shared" si="17"/>
        <v>0</v>
      </c>
    </row>
    <row r="133" spans="2:9" outlineLevel="2" x14ac:dyDescent="0.35">
      <c r="B133" s="237" t="s">
        <v>88</v>
      </c>
      <c r="C133" s="51" t="s">
        <v>106</v>
      </c>
      <c r="D133" s="6"/>
      <c r="E133" s="6"/>
      <c r="F133" s="6"/>
      <c r="G133" s="6"/>
      <c r="H133" s="6"/>
      <c r="I133" s="158">
        <f t="shared" si="17"/>
        <v>0</v>
      </c>
    </row>
    <row r="134" spans="2:9" outlineLevel="2" x14ac:dyDescent="0.35">
      <c r="B134" s="236" t="s">
        <v>89</v>
      </c>
      <c r="C134" s="51" t="s">
        <v>106</v>
      </c>
      <c r="D134" s="6"/>
      <c r="E134" s="6"/>
      <c r="F134" s="6"/>
      <c r="G134" s="6"/>
      <c r="H134" s="6"/>
      <c r="I134" s="158">
        <f t="shared" si="17"/>
        <v>0</v>
      </c>
    </row>
    <row r="135" spans="2:9" outlineLevel="2" x14ac:dyDescent="0.35">
      <c r="B135" s="237" t="s">
        <v>90</v>
      </c>
      <c r="C135" s="51" t="s">
        <v>106</v>
      </c>
      <c r="D135" s="6"/>
      <c r="E135" s="6"/>
      <c r="F135" s="6"/>
      <c r="G135" s="6"/>
      <c r="H135" s="6"/>
      <c r="I135" s="158">
        <f t="shared" si="17"/>
        <v>0</v>
      </c>
    </row>
    <row r="136" spans="2:9" outlineLevel="2" x14ac:dyDescent="0.35">
      <c r="B136" s="236" t="s">
        <v>92</v>
      </c>
      <c r="C136" s="51" t="s">
        <v>106</v>
      </c>
      <c r="D136" s="6"/>
      <c r="E136" s="6"/>
      <c r="F136" s="6"/>
      <c r="G136" s="6"/>
      <c r="H136" s="6"/>
      <c r="I136" s="158">
        <f t="shared" si="17"/>
        <v>0</v>
      </c>
    </row>
    <row r="137" spans="2:9" outlineLevel="2" x14ac:dyDescent="0.35">
      <c r="B137" s="237" t="s">
        <v>93</v>
      </c>
      <c r="C137" s="51" t="s">
        <v>106</v>
      </c>
      <c r="D137" s="6"/>
      <c r="E137" s="6"/>
      <c r="F137" s="6"/>
      <c r="G137" s="6"/>
      <c r="H137" s="6"/>
      <c r="I137" s="158">
        <f t="shared" si="17"/>
        <v>0</v>
      </c>
    </row>
    <row r="138" spans="2:9" outlineLevel="2" x14ac:dyDescent="0.35">
      <c r="B138" s="237" t="s">
        <v>94</v>
      </c>
      <c r="C138" s="51" t="s">
        <v>106</v>
      </c>
      <c r="D138" s="6"/>
      <c r="E138" s="6"/>
      <c r="F138" s="6"/>
      <c r="G138" s="6"/>
      <c r="H138" s="6"/>
      <c r="I138" s="158">
        <f t="shared" si="17"/>
        <v>0</v>
      </c>
    </row>
    <row r="139" spans="2:9" outlineLevel="2" x14ac:dyDescent="0.35">
      <c r="B139" s="237" t="s">
        <v>95</v>
      </c>
      <c r="C139" s="51" t="s">
        <v>106</v>
      </c>
      <c r="D139" s="6"/>
      <c r="E139" s="6"/>
      <c r="F139" s="6"/>
      <c r="G139" s="6"/>
      <c r="H139" s="6"/>
      <c r="I139" s="158">
        <f t="shared" si="17"/>
        <v>0</v>
      </c>
    </row>
    <row r="140" spans="2:9" outlineLevel="2" x14ac:dyDescent="0.35">
      <c r="B140" s="237" t="s">
        <v>96</v>
      </c>
      <c r="C140" s="51" t="s">
        <v>106</v>
      </c>
      <c r="D140" s="6"/>
      <c r="E140" s="6"/>
      <c r="F140" s="6"/>
      <c r="G140" s="6"/>
      <c r="H140" s="6"/>
      <c r="I140" s="158">
        <f t="shared" si="17"/>
        <v>0</v>
      </c>
    </row>
    <row r="141" spans="2:9" outlineLevel="2" x14ac:dyDescent="0.35">
      <c r="B141" s="236" t="s">
        <v>97</v>
      </c>
      <c r="C141" s="51" t="s">
        <v>106</v>
      </c>
      <c r="D141" s="6"/>
      <c r="E141" s="6"/>
      <c r="F141" s="6"/>
      <c r="G141" s="6"/>
      <c r="H141" s="6"/>
      <c r="I141" s="158">
        <f t="shared" si="17"/>
        <v>0</v>
      </c>
    </row>
    <row r="142" spans="2:9" outlineLevel="2" x14ac:dyDescent="0.35">
      <c r="B142" s="237" t="s">
        <v>98</v>
      </c>
      <c r="C142" s="51" t="s">
        <v>106</v>
      </c>
      <c r="D142" s="6">
        <v>1</v>
      </c>
      <c r="E142" s="6">
        <v>3</v>
      </c>
      <c r="F142" s="6">
        <v>3</v>
      </c>
      <c r="G142" s="6">
        <v>3</v>
      </c>
      <c r="H142" s="6">
        <v>3</v>
      </c>
      <c r="I142" s="158">
        <f t="shared" si="17"/>
        <v>13</v>
      </c>
    </row>
    <row r="143" spans="2:9" ht="15" customHeight="1" outlineLevel="2" x14ac:dyDescent="0.35">
      <c r="B143" s="50" t="s">
        <v>107</v>
      </c>
      <c r="C143" s="51" t="s">
        <v>106</v>
      </c>
      <c r="D143" s="4">
        <f>SUM(D121:D142)</f>
        <v>3</v>
      </c>
      <c r="E143" s="4">
        <f t="shared" ref="E143:I143" si="18">SUM(E121:E142)</f>
        <v>11</v>
      </c>
      <c r="F143" s="4">
        <f t="shared" si="18"/>
        <v>7</v>
      </c>
      <c r="G143" s="4">
        <f t="shared" si="18"/>
        <v>7</v>
      </c>
      <c r="H143" s="4">
        <f t="shared" si="18"/>
        <v>7</v>
      </c>
      <c r="I143" s="158">
        <f t="shared" si="18"/>
        <v>35</v>
      </c>
    </row>
    <row r="144" spans="2:9" outlineLevel="2" x14ac:dyDescent="0.35"/>
    <row r="145" spans="2:18" outlineLevel="1" x14ac:dyDescent="0.35"/>
    <row r="146" spans="2:18" outlineLevel="1" x14ac:dyDescent="0.35">
      <c r="B146" s="73" t="s">
        <v>112</v>
      </c>
      <c r="C146" s="74"/>
      <c r="D146" s="74"/>
      <c r="E146" s="74"/>
      <c r="F146" s="74"/>
      <c r="G146" s="74"/>
      <c r="H146" s="74"/>
      <c r="I146" s="74"/>
      <c r="J146" s="57"/>
      <c r="K146" s="57"/>
      <c r="L146" s="57"/>
      <c r="M146" s="57"/>
      <c r="N146" s="57"/>
      <c r="O146" s="57"/>
      <c r="P146" s="57"/>
      <c r="Q146" s="57"/>
      <c r="R146" s="57"/>
    </row>
    <row r="147" spans="2:18" outlineLevel="2" x14ac:dyDescent="0.35">
      <c r="B147" s="58"/>
      <c r="C147" s="77" t="s">
        <v>105</v>
      </c>
      <c r="D147" s="75">
        <f>$C$3</f>
        <v>2024</v>
      </c>
      <c r="E147" s="75">
        <f>$C$3+1</f>
        <v>2025</v>
      </c>
      <c r="F147" s="75">
        <f>$C$3+2</f>
        <v>2026</v>
      </c>
      <c r="G147" s="75">
        <f>$C$3+3</f>
        <v>2027</v>
      </c>
      <c r="H147" s="75">
        <f>$C$3+4</f>
        <v>2028</v>
      </c>
      <c r="I147" s="49" t="str">
        <f>D147&amp; "-"&amp;H147</f>
        <v>2024-2028</v>
      </c>
    </row>
    <row r="148" spans="2:18" outlineLevel="2" x14ac:dyDescent="0.35">
      <c r="B148" s="236" t="s">
        <v>75</v>
      </c>
      <c r="C148" s="51" t="s">
        <v>106</v>
      </c>
      <c r="D148" s="6"/>
      <c r="E148" s="6"/>
      <c r="F148" s="6"/>
      <c r="G148" s="6"/>
      <c r="H148" s="6"/>
      <c r="I148" s="158">
        <f t="shared" ref="I148:I169" si="19">D148+E148+F148+G148+H148</f>
        <v>0</v>
      </c>
    </row>
    <row r="149" spans="2:18" outlineLevel="2" x14ac:dyDescent="0.35">
      <c r="B149" s="237" t="s">
        <v>76</v>
      </c>
      <c r="C149" s="51" t="s">
        <v>106</v>
      </c>
      <c r="D149" s="6"/>
      <c r="E149" s="6"/>
      <c r="F149" s="6"/>
      <c r="G149" s="6"/>
      <c r="H149" s="6"/>
      <c r="I149" s="158">
        <f t="shared" si="19"/>
        <v>0</v>
      </c>
    </row>
    <row r="150" spans="2:18" outlineLevel="2" x14ac:dyDescent="0.35">
      <c r="B150" s="237" t="s">
        <v>77</v>
      </c>
      <c r="C150" s="51" t="s">
        <v>106</v>
      </c>
      <c r="D150" s="6"/>
      <c r="E150" s="6"/>
      <c r="F150" s="6"/>
      <c r="G150" s="6"/>
      <c r="H150" s="6"/>
      <c r="I150" s="158">
        <f t="shared" si="19"/>
        <v>0</v>
      </c>
    </row>
    <row r="151" spans="2:18" outlineLevel="2" x14ac:dyDescent="0.35">
      <c r="B151" s="237" t="s">
        <v>78</v>
      </c>
      <c r="C151" s="51" t="s">
        <v>106</v>
      </c>
      <c r="D151" s="6"/>
      <c r="E151" s="6"/>
      <c r="F151" s="6"/>
      <c r="G151" s="6"/>
      <c r="H151" s="6"/>
      <c r="I151" s="158">
        <f t="shared" si="19"/>
        <v>0</v>
      </c>
    </row>
    <row r="152" spans="2:18" outlineLevel="2" x14ac:dyDescent="0.35">
      <c r="B152" s="236" t="s">
        <v>80</v>
      </c>
      <c r="C152" s="51" t="s">
        <v>106</v>
      </c>
      <c r="D152" s="6"/>
      <c r="E152" s="6"/>
      <c r="F152" s="6"/>
      <c r="G152" s="6"/>
      <c r="H152" s="6"/>
      <c r="I152" s="158">
        <f t="shared" si="19"/>
        <v>0</v>
      </c>
    </row>
    <row r="153" spans="2:18" outlineLevel="2" x14ac:dyDescent="0.35">
      <c r="B153" s="237" t="s">
        <v>81</v>
      </c>
      <c r="C153" s="51" t="s">
        <v>106</v>
      </c>
      <c r="D153" s="6"/>
      <c r="E153" s="6"/>
      <c r="F153" s="6"/>
      <c r="G153" s="6"/>
      <c r="H153" s="6"/>
      <c r="I153" s="158">
        <f t="shared" si="19"/>
        <v>0</v>
      </c>
    </row>
    <row r="154" spans="2:18" outlineLevel="2" x14ac:dyDescent="0.35">
      <c r="B154" s="236" t="s">
        <v>82</v>
      </c>
      <c r="C154" s="51" t="s">
        <v>106</v>
      </c>
      <c r="D154" s="6"/>
      <c r="E154" s="6"/>
      <c r="F154" s="6"/>
      <c r="G154" s="6"/>
      <c r="H154" s="6"/>
      <c r="I154" s="158">
        <f t="shared" si="19"/>
        <v>0</v>
      </c>
    </row>
    <row r="155" spans="2:18" outlineLevel="2" x14ac:dyDescent="0.35">
      <c r="B155" s="237" t="s">
        <v>83</v>
      </c>
      <c r="C155" s="51" t="s">
        <v>106</v>
      </c>
      <c r="D155" s="6"/>
      <c r="E155" s="6"/>
      <c r="F155" s="6"/>
      <c r="G155" s="6"/>
      <c r="H155" s="6"/>
      <c r="I155" s="158">
        <f t="shared" si="19"/>
        <v>0</v>
      </c>
    </row>
    <row r="156" spans="2:18" outlineLevel="2" x14ac:dyDescent="0.35">
      <c r="B156" s="237" t="s">
        <v>84</v>
      </c>
      <c r="C156" s="51" t="s">
        <v>106</v>
      </c>
      <c r="D156" s="6"/>
      <c r="E156" s="6"/>
      <c r="F156" s="6"/>
      <c r="G156" s="6"/>
      <c r="H156" s="6"/>
      <c r="I156" s="158">
        <f t="shared" si="19"/>
        <v>0</v>
      </c>
    </row>
    <row r="157" spans="2:18" outlineLevel="2" x14ac:dyDescent="0.35">
      <c r="B157" s="237" t="s">
        <v>85</v>
      </c>
      <c r="C157" s="51" t="s">
        <v>106</v>
      </c>
      <c r="D157" s="6"/>
      <c r="E157" s="6"/>
      <c r="F157" s="6"/>
      <c r="G157" s="6"/>
      <c r="H157" s="6"/>
      <c r="I157" s="158">
        <f t="shared" si="19"/>
        <v>0</v>
      </c>
    </row>
    <row r="158" spans="2:18" outlineLevel="2" x14ac:dyDescent="0.35">
      <c r="B158" s="236" t="s">
        <v>86</v>
      </c>
      <c r="C158" s="51" t="s">
        <v>106</v>
      </c>
      <c r="D158" s="6"/>
      <c r="E158" s="6"/>
      <c r="F158" s="6"/>
      <c r="G158" s="6"/>
      <c r="H158" s="6"/>
      <c r="I158" s="158">
        <f t="shared" si="19"/>
        <v>0</v>
      </c>
    </row>
    <row r="159" spans="2:18" outlineLevel="2" x14ac:dyDescent="0.35">
      <c r="B159" s="237" t="s">
        <v>87</v>
      </c>
      <c r="C159" s="51" t="s">
        <v>106</v>
      </c>
      <c r="D159" s="6"/>
      <c r="E159" s="6"/>
      <c r="F159" s="6"/>
      <c r="G159" s="6"/>
      <c r="H159" s="6"/>
      <c r="I159" s="158">
        <f t="shared" si="19"/>
        <v>0</v>
      </c>
    </row>
    <row r="160" spans="2:18" outlineLevel="2" x14ac:dyDescent="0.35">
      <c r="B160" s="237" t="s">
        <v>88</v>
      </c>
      <c r="C160" s="51" t="s">
        <v>106</v>
      </c>
      <c r="D160" s="6"/>
      <c r="E160" s="6"/>
      <c r="F160" s="6"/>
      <c r="G160" s="6"/>
      <c r="H160" s="6"/>
      <c r="I160" s="158">
        <f t="shared" si="19"/>
        <v>0</v>
      </c>
    </row>
    <row r="161" spans="2:18" outlineLevel="2" x14ac:dyDescent="0.35">
      <c r="B161" s="236" t="s">
        <v>89</v>
      </c>
      <c r="C161" s="51" t="s">
        <v>106</v>
      </c>
      <c r="D161" s="6"/>
      <c r="E161" s="6"/>
      <c r="F161" s="6"/>
      <c r="G161" s="6"/>
      <c r="H161" s="6"/>
      <c r="I161" s="158">
        <f t="shared" si="19"/>
        <v>0</v>
      </c>
    </row>
    <row r="162" spans="2:18" outlineLevel="2" x14ac:dyDescent="0.35">
      <c r="B162" s="237" t="s">
        <v>90</v>
      </c>
      <c r="C162" s="51" t="s">
        <v>106</v>
      </c>
      <c r="D162" s="6"/>
      <c r="E162" s="6"/>
      <c r="F162" s="6"/>
      <c r="G162" s="6"/>
      <c r="H162" s="6"/>
      <c r="I162" s="158">
        <f t="shared" si="19"/>
        <v>0</v>
      </c>
    </row>
    <row r="163" spans="2:18" outlineLevel="2" x14ac:dyDescent="0.35">
      <c r="B163" s="236" t="s">
        <v>92</v>
      </c>
      <c r="C163" s="51" t="s">
        <v>106</v>
      </c>
      <c r="D163" s="6"/>
      <c r="E163" s="6"/>
      <c r="F163" s="6"/>
      <c r="G163" s="6"/>
      <c r="H163" s="6"/>
      <c r="I163" s="158">
        <f t="shared" si="19"/>
        <v>0</v>
      </c>
    </row>
    <row r="164" spans="2:18" outlineLevel="2" x14ac:dyDescent="0.35">
      <c r="B164" s="237" t="s">
        <v>93</v>
      </c>
      <c r="C164" s="51" t="s">
        <v>106</v>
      </c>
      <c r="D164" s="6"/>
      <c r="E164" s="6"/>
      <c r="F164" s="6"/>
      <c r="G164" s="6"/>
      <c r="H164" s="6"/>
      <c r="I164" s="158">
        <f t="shared" si="19"/>
        <v>0</v>
      </c>
    </row>
    <row r="165" spans="2:18" outlineLevel="2" x14ac:dyDescent="0.35">
      <c r="B165" s="237" t="s">
        <v>94</v>
      </c>
      <c r="C165" s="51" t="s">
        <v>106</v>
      </c>
      <c r="D165" s="6"/>
      <c r="E165" s="6"/>
      <c r="F165" s="6"/>
      <c r="G165" s="6"/>
      <c r="H165" s="6"/>
      <c r="I165" s="158">
        <f t="shared" si="19"/>
        <v>0</v>
      </c>
    </row>
    <row r="166" spans="2:18" outlineLevel="2" x14ac:dyDescent="0.35">
      <c r="B166" s="237" t="s">
        <v>95</v>
      </c>
      <c r="C166" s="51" t="s">
        <v>106</v>
      </c>
      <c r="D166" s="6"/>
      <c r="E166" s="6"/>
      <c r="F166" s="6"/>
      <c r="G166" s="6"/>
      <c r="H166" s="6"/>
      <c r="I166" s="158">
        <f t="shared" si="19"/>
        <v>0</v>
      </c>
    </row>
    <row r="167" spans="2:18" outlineLevel="2" x14ac:dyDescent="0.35">
      <c r="B167" s="237" t="s">
        <v>96</v>
      </c>
      <c r="C167" s="51" t="s">
        <v>106</v>
      </c>
      <c r="D167" s="6"/>
      <c r="E167" s="6"/>
      <c r="F167" s="6"/>
      <c r="G167" s="6"/>
      <c r="H167" s="6"/>
      <c r="I167" s="158">
        <f t="shared" si="19"/>
        <v>0</v>
      </c>
    </row>
    <row r="168" spans="2:18" outlineLevel="2" x14ac:dyDescent="0.35">
      <c r="B168" s="236" t="s">
        <v>97</v>
      </c>
      <c r="C168" s="51" t="s">
        <v>106</v>
      </c>
      <c r="D168" s="6"/>
      <c r="E168" s="6"/>
      <c r="F168" s="6"/>
      <c r="G168" s="6"/>
      <c r="H168" s="6"/>
      <c r="I168" s="158">
        <f t="shared" si="19"/>
        <v>0</v>
      </c>
    </row>
    <row r="169" spans="2:18" outlineLevel="2" x14ac:dyDescent="0.35">
      <c r="B169" s="237" t="s">
        <v>98</v>
      </c>
      <c r="C169" s="51" t="s">
        <v>106</v>
      </c>
      <c r="D169" s="6"/>
      <c r="E169" s="6"/>
      <c r="F169" s="6"/>
      <c r="G169" s="6"/>
      <c r="H169" s="6"/>
      <c r="I169" s="158">
        <f t="shared" si="19"/>
        <v>0</v>
      </c>
    </row>
    <row r="170" spans="2:18" ht="15" customHeight="1" outlineLevel="2" x14ac:dyDescent="0.35">
      <c r="B170" s="50" t="s">
        <v>107</v>
      </c>
      <c r="C170" s="51" t="s">
        <v>106</v>
      </c>
      <c r="D170" s="4">
        <f t="shared" ref="D170:I170" si="20">SUM(D148:D169)</f>
        <v>0</v>
      </c>
      <c r="E170" s="4">
        <f t="shared" si="20"/>
        <v>0</v>
      </c>
      <c r="F170" s="4">
        <f t="shared" si="20"/>
        <v>0</v>
      </c>
      <c r="G170" s="4">
        <f t="shared" si="20"/>
        <v>0</v>
      </c>
      <c r="H170" s="4">
        <f t="shared" si="20"/>
        <v>0</v>
      </c>
      <c r="I170" s="158">
        <f t="shared" si="20"/>
        <v>0</v>
      </c>
    </row>
    <row r="171" spans="2:18" outlineLevel="2" x14ac:dyDescent="0.35"/>
    <row r="172" spans="2:18" outlineLevel="1" x14ac:dyDescent="0.35"/>
    <row r="173" spans="2:18" ht="15.5" x14ac:dyDescent="0.35">
      <c r="B173" s="296" t="s">
        <v>113</v>
      </c>
      <c r="C173" s="296"/>
      <c r="D173" s="296"/>
      <c r="E173" s="296"/>
      <c r="F173" s="296"/>
      <c r="G173" s="296"/>
      <c r="H173" s="296"/>
      <c r="I173" s="296"/>
    </row>
    <row r="174" spans="2:18" ht="6.65" customHeight="1" x14ac:dyDescent="0.35"/>
    <row r="175" spans="2:18" outlineLevel="1" x14ac:dyDescent="0.35">
      <c r="B175" s="73" t="s">
        <v>103</v>
      </c>
      <c r="C175" s="74"/>
      <c r="D175" s="74"/>
      <c r="E175" s="74"/>
      <c r="F175" s="74"/>
      <c r="G175" s="74"/>
      <c r="H175" s="74"/>
      <c r="I175" s="74"/>
      <c r="J175" s="57"/>
      <c r="K175" s="57"/>
      <c r="L175" s="57"/>
      <c r="M175" s="57"/>
      <c r="N175" s="57"/>
      <c r="O175" s="57"/>
      <c r="P175" s="57"/>
      <c r="Q175" s="57"/>
      <c r="R175" s="57"/>
    </row>
    <row r="176" spans="2:18" outlineLevel="2" x14ac:dyDescent="0.35">
      <c r="B176" s="58"/>
      <c r="C176" s="77" t="s">
        <v>105</v>
      </c>
      <c r="D176" s="75">
        <f>$C$3</f>
        <v>2024</v>
      </c>
      <c r="E176" s="75">
        <f>$C$3+1</f>
        <v>2025</v>
      </c>
      <c r="F176" s="75">
        <f>$C$3+2</f>
        <v>2026</v>
      </c>
      <c r="G176" s="75">
        <f>$C$3+3</f>
        <v>2027</v>
      </c>
      <c r="H176" s="75">
        <f>$C$3+4</f>
        <v>2028</v>
      </c>
      <c r="I176" s="49" t="str">
        <f>D176&amp; " - "&amp;H176</f>
        <v>2024 - 2028</v>
      </c>
    </row>
    <row r="177" spans="2:9" outlineLevel="2" x14ac:dyDescent="0.35">
      <c r="B177" s="236" t="s">
        <v>75</v>
      </c>
      <c r="C177" s="51" t="s">
        <v>114</v>
      </c>
      <c r="D177" s="6"/>
      <c r="E177" s="6"/>
      <c r="F177" s="6"/>
      <c r="G177" s="6"/>
      <c r="H177" s="6"/>
      <c r="I177" s="158">
        <f t="shared" ref="I177:I198" si="21">D177+E177+F177+G177+H177</f>
        <v>0</v>
      </c>
    </row>
    <row r="178" spans="2:9" s="55" customFormat="1" outlineLevel="2" x14ac:dyDescent="0.35">
      <c r="B178" s="237" t="s">
        <v>76</v>
      </c>
      <c r="C178" s="53" t="s">
        <v>114</v>
      </c>
      <c r="D178" s="54"/>
      <c r="E178" s="54"/>
      <c r="F178" s="54"/>
      <c r="G178" s="54"/>
      <c r="H178" s="54"/>
      <c r="I178" s="158">
        <f t="shared" si="21"/>
        <v>0</v>
      </c>
    </row>
    <row r="179" spans="2:9" s="55" customFormat="1" outlineLevel="2" x14ac:dyDescent="0.35">
      <c r="B179" s="237" t="s">
        <v>77</v>
      </c>
      <c r="C179" s="51" t="s">
        <v>114</v>
      </c>
      <c r="D179" s="54"/>
      <c r="E179" s="54"/>
      <c r="F179" s="54"/>
      <c r="G179" s="54"/>
      <c r="H179" s="54"/>
      <c r="I179" s="158">
        <f t="shared" si="21"/>
        <v>0</v>
      </c>
    </row>
    <row r="180" spans="2:9" s="55" customFormat="1" outlineLevel="2" x14ac:dyDescent="0.35">
      <c r="B180" s="237" t="s">
        <v>78</v>
      </c>
      <c r="C180" s="51" t="s">
        <v>114</v>
      </c>
      <c r="D180" s="54"/>
      <c r="E180" s="54"/>
      <c r="F180" s="54"/>
      <c r="G180" s="54"/>
      <c r="H180" s="54"/>
      <c r="I180" s="158">
        <f t="shared" si="21"/>
        <v>0</v>
      </c>
    </row>
    <row r="181" spans="2:9" s="55" customFormat="1" outlineLevel="2" x14ac:dyDescent="0.35">
      <c r="B181" s="236" t="s">
        <v>80</v>
      </c>
      <c r="C181" s="51" t="s">
        <v>114</v>
      </c>
      <c r="D181" s="54"/>
      <c r="E181" s="54"/>
      <c r="F181" s="54"/>
      <c r="G181" s="54"/>
      <c r="H181" s="54"/>
      <c r="I181" s="158">
        <f t="shared" si="21"/>
        <v>0</v>
      </c>
    </row>
    <row r="182" spans="2:9" s="55" customFormat="1" outlineLevel="2" x14ac:dyDescent="0.35">
      <c r="B182" s="237" t="s">
        <v>81</v>
      </c>
      <c r="C182" s="51" t="s">
        <v>114</v>
      </c>
      <c r="D182" s="54"/>
      <c r="E182" s="54"/>
      <c r="F182" s="54"/>
      <c r="G182" s="54"/>
      <c r="H182" s="54"/>
      <c r="I182" s="158">
        <f t="shared" si="21"/>
        <v>0</v>
      </c>
    </row>
    <row r="183" spans="2:9" s="55" customFormat="1" outlineLevel="2" x14ac:dyDescent="0.35">
      <c r="B183" s="236" t="s">
        <v>82</v>
      </c>
      <c r="C183" s="51" t="s">
        <v>114</v>
      </c>
      <c r="D183" s="54"/>
      <c r="E183" s="54"/>
      <c r="F183" s="54"/>
      <c r="G183" s="54"/>
      <c r="H183" s="54"/>
      <c r="I183" s="158">
        <f t="shared" si="21"/>
        <v>0</v>
      </c>
    </row>
    <row r="184" spans="2:9" s="55" customFormat="1" outlineLevel="2" x14ac:dyDescent="0.35">
      <c r="B184" s="237" t="s">
        <v>83</v>
      </c>
      <c r="C184" s="51" t="s">
        <v>114</v>
      </c>
      <c r="D184" s="54"/>
      <c r="E184" s="54"/>
      <c r="F184" s="54"/>
      <c r="G184" s="54"/>
      <c r="H184" s="54"/>
      <c r="I184" s="158">
        <f t="shared" si="21"/>
        <v>0</v>
      </c>
    </row>
    <row r="185" spans="2:9" s="55" customFormat="1" outlineLevel="2" x14ac:dyDescent="0.35">
      <c r="B185" s="237" t="s">
        <v>84</v>
      </c>
      <c r="C185" s="51" t="s">
        <v>114</v>
      </c>
      <c r="D185" s="54"/>
      <c r="E185" s="54"/>
      <c r="F185" s="54"/>
      <c r="G185" s="54"/>
      <c r="H185" s="54"/>
      <c r="I185" s="158">
        <f t="shared" si="21"/>
        <v>0</v>
      </c>
    </row>
    <row r="186" spans="2:9" s="55" customFormat="1" outlineLevel="2" x14ac:dyDescent="0.35">
      <c r="B186" s="237" t="s">
        <v>85</v>
      </c>
      <c r="C186" s="51" t="s">
        <v>114</v>
      </c>
      <c r="D186" s="54"/>
      <c r="E186" s="54"/>
      <c r="F186" s="54"/>
      <c r="G186" s="54"/>
      <c r="H186" s="54"/>
      <c r="I186" s="158">
        <f t="shared" si="21"/>
        <v>0</v>
      </c>
    </row>
    <row r="187" spans="2:9" s="55" customFormat="1" outlineLevel="2" x14ac:dyDescent="0.35">
      <c r="B187" s="236" t="s">
        <v>86</v>
      </c>
      <c r="C187" s="51" t="s">
        <v>114</v>
      </c>
      <c r="D187" s="54"/>
      <c r="E187" s="54"/>
      <c r="F187" s="54"/>
      <c r="G187" s="54"/>
      <c r="H187" s="54"/>
      <c r="I187" s="158">
        <f t="shared" si="21"/>
        <v>0</v>
      </c>
    </row>
    <row r="188" spans="2:9" s="55" customFormat="1" outlineLevel="2" x14ac:dyDescent="0.35">
      <c r="B188" s="237" t="s">
        <v>87</v>
      </c>
      <c r="C188" s="51" t="s">
        <v>114</v>
      </c>
      <c r="D188" s="54"/>
      <c r="E188" s="54"/>
      <c r="F188" s="54"/>
      <c r="G188" s="54"/>
      <c r="H188" s="54"/>
      <c r="I188" s="158">
        <f t="shared" si="21"/>
        <v>0</v>
      </c>
    </row>
    <row r="189" spans="2:9" s="55" customFormat="1" outlineLevel="2" x14ac:dyDescent="0.35">
      <c r="B189" s="237" t="s">
        <v>88</v>
      </c>
      <c r="C189" s="51" t="s">
        <v>114</v>
      </c>
      <c r="D189" s="54"/>
      <c r="E189" s="54"/>
      <c r="F189" s="54"/>
      <c r="G189" s="54"/>
      <c r="H189" s="54"/>
      <c r="I189" s="158">
        <f t="shared" si="21"/>
        <v>0</v>
      </c>
    </row>
    <row r="190" spans="2:9" s="55" customFormat="1" outlineLevel="2" x14ac:dyDescent="0.35">
      <c r="B190" s="236" t="s">
        <v>89</v>
      </c>
      <c r="C190" s="51" t="s">
        <v>114</v>
      </c>
      <c r="D190" s="54"/>
      <c r="E190" s="54"/>
      <c r="F190" s="54"/>
      <c r="G190" s="54"/>
      <c r="H190" s="54"/>
      <c r="I190" s="158">
        <f t="shared" si="21"/>
        <v>0</v>
      </c>
    </row>
    <row r="191" spans="2:9" s="55" customFormat="1" outlineLevel="2" x14ac:dyDescent="0.35">
      <c r="B191" s="237" t="s">
        <v>90</v>
      </c>
      <c r="C191" s="51" t="s">
        <v>114</v>
      </c>
      <c r="D191" s="54"/>
      <c r="E191" s="54"/>
      <c r="F191" s="54"/>
      <c r="G191" s="54"/>
      <c r="H191" s="54"/>
      <c r="I191" s="158">
        <f t="shared" si="21"/>
        <v>0</v>
      </c>
    </row>
    <row r="192" spans="2:9" s="55" customFormat="1" outlineLevel="2" x14ac:dyDescent="0.35">
      <c r="B192" s="236" t="s">
        <v>92</v>
      </c>
      <c r="C192" s="51" t="s">
        <v>114</v>
      </c>
      <c r="D192" s="54"/>
      <c r="E192" s="54"/>
      <c r="F192" s="54"/>
      <c r="G192" s="54"/>
      <c r="H192" s="54"/>
      <c r="I192" s="158">
        <f t="shared" si="21"/>
        <v>0</v>
      </c>
    </row>
    <row r="193" spans="2:18" s="55" customFormat="1" outlineLevel="2" x14ac:dyDescent="0.35">
      <c r="B193" s="237" t="s">
        <v>93</v>
      </c>
      <c r="C193" s="51" t="s">
        <v>114</v>
      </c>
      <c r="D193" s="54"/>
      <c r="E193" s="54"/>
      <c r="F193" s="54"/>
      <c r="G193" s="54"/>
      <c r="H193" s="54"/>
      <c r="I193" s="158">
        <f t="shared" si="21"/>
        <v>0</v>
      </c>
    </row>
    <row r="194" spans="2:18" s="55" customFormat="1" outlineLevel="2" x14ac:dyDescent="0.35">
      <c r="B194" s="237" t="s">
        <v>94</v>
      </c>
      <c r="C194" s="51" t="s">
        <v>114</v>
      </c>
      <c r="D194" s="54"/>
      <c r="E194" s="54"/>
      <c r="F194" s="54"/>
      <c r="G194" s="54"/>
      <c r="H194" s="54"/>
      <c r="I194" s="158">
        <f t="shared" si="21"/>
        <v>0</v>
      </c>
    </row>
    <row r="195" spans="2:18" s="55" customFormat="1" outlineLevel="2" x14ac:dyDescent="0.35">
      <c r="B195" s="237" t="s">
        <v>95</v>
      </c>
      <c r="C195" s="51" t="s">
        <v>114</v>
      </c>
      <c r="D195" s="54"/>
      <c r="E195" s="54"/>
      <c r="F195" s="54"/>
      <c r="G195" s="54"/>
      <c r="H195" s="54"/>
      <c r="I195" s="158">
        <f t="shared" si="21"/>
        <v>0</v>
      </c>
    </row>
    <row r="196" spans="2:18" s="55" customFormat="1" outlineLevel="2" x14ac:dyDescent="0.35">
      <c r="B196" s="237" t="s">
        <v>96</v>
      </c>
      <c r="C196" s="51" t="s">
        <v>114</v>
      </c>
      <c r="D196" s="54"/>
      <c r="E196" s="54"/>
      <c r="F196" s="54"/>
      <c r="G196" s="54"/>
      <c r="H196" s="54"/>
      <c r="I196" s="158">
        <f t="shared" si="21"/>
        <v>0</v>
      </c>
    </row>
    <row r="197" spans="2:18" s="55" customFormat="1" outlineLevel="2" x14ac:dyDescent="0.35">
      <c r="B197" s="236" t="s">
        <v>97</v>
      </c>
      <c r="C197" s="51" t="s">
        <v>114</v>
      </c>
      <c r="D197" s="54"/>
      <c r="E197" s="54"/>
      <c r="F197" s="54"/>
      <c r="G197" s="54"/>
      <c r="H197" s="54"/>
      <c r="I197" s="158">
        <f t="shared" si="21"/>
        <v>0</v>
      </c>
    </row>
    <row r="198" spans="2:18" s="55" customFormat="1" outlineLevel="2" x14ac:dyDescent="0.35">
      <c r="B198" s="237" t="s">
        <v>98</v>
      </c>
      <c r="C198" s="51" t="s">
        <v>114</v>
      </c>
      <c r="D198" s="54"/>
      <c r="E198" s="54"/>
      <c r="F198" s="54"/>
      <c r="G198" s="54"/>
      <c r="H198" s="54"/>
      <c r="I198" s="158">
        <f t="shared" si="21"/>
        <v>0</v>
      </c>
    </row>
    <row r="199" spans="2:18" ht="15" customHeight="1" outlineLevel="2" x14ac:dyDescent="0.35">
      <c r="B199" s="50" t="s">
        <v>107</v>
      </c>
      <c r="C199" s="56" t="s">
        <v>114</v>
      </c>
      <c r="D199" s="4">
        <f t="shared" ref="D199:I199" si="22">SUM(D177:D198)</f>
        <v>0</v>
      </c>
      <c r="E199" s="4">
        <f t="shared" si="22"/>
        <v>0</v>
      </c>
      <c r="F199" s="4">
        <f t="shared" si="22"/>
        <v>0</v>
      </c>
      <c r="G199" s="4">
        <f t="shared" si="22"/>
        <v>0</v>
      </c>
      <c r="H199" s="4">
        <f t="shared" si="22"/>
        <v>0</v>
      </c>
      <c r="I199" s="158">
        <f t="shared" si="22"/>
        <v>0</v>
      </c>
    </row>
    <row r="200" spans="2:18" outlineLevel="2" x14ac:dyDescent="0.35"/>
    <row r="201" spans="2:18" outlineLevel="1" x14ac:dyDescent="0.35"/>
    <row r="202" spans="2:18" outlineLevel="1" x14ac:dyDescent="0.35">
      <c r="B202" s="73" t="s">
        <v>108</v>
      </c>
      <c r="C202" s="74"/>
      <c r="D202" s="74"/>
      <c r="E202" s="74"/>
      <c r="F202" s="74"/>
      <c r="G202" s="74"/>
      <c r="H202" s="74"/>
      <c r="I202" s="74"/>
      <c r="J202" s="57"/>
      <c r="K202" s="57"/>
      <c r="L202" s="57"/>
      <c r="M202" s="57"/>
      <c r="N202" s="57"/>
      <c r="O202" s="57"/>
      <c r="P202" s="57"/>
      <c r="Q202" s="57"/>
      <c r="R202" s="57"/>
    </row>
    <row r="203" spans="2:18" outlineLevel="2" x14ac:dyDescent="0.35">
      <c r="B203" s="58"/>
      <c r="C203" s="77" t="s">
        <v>105</v>
      </c>
      <c r="D203" s="75">
        <f>$C$3</f>
        <v>2024</v>
      </c>
      <c r="E203" s="75">
        <f>$C$3+1</f>
        <v>2025</v>
      </c>
      <c r="F203" s="75">
        <f>$C$3+2</f>
        <v>2026</v>
      </c>
      <c r="G203" s="75">
        <f>$C$3+3</f>
        <v>2027</v>
      </c>
      <c r="H203" s="75">
        <f>$C$3+4</f>
        <v>2028</v>
      </c>
      <c r="I203" s="49" t="str">
        <f>D203&amp; "-"&amp;H203</f>
        <v>2024-2028</v>
      </c>
    </row>
    <row r="204" spans="2:18" outlineLevel="2" x14ac:dyDescent="0.35">
      <c r="B204" s="236" t="s">
        <v>75</v>
      </c>
      <c r="C204" s="51" t="s">
        <v>114</v>
      </c>
      <c r="D204" s="6"/>
      <c r="E204" s="6"/>
      <c r="F204" s="6"/>
      <c r="G204" s="6"/>
      <c r="H204" s="6"/>
      <c r="I204" s="158">
        <f t="shared" ref="I204:I225" si="23">D204+E204+F204+G204+H204</f>
        <v>0</v>
      </c>
    </row>
    <row r="205" spans="2:18" s="55" customFormat="1" outlineLevel="2" x14ac:dyDescent="0.35">
      <c r="B205" s="237" t="s">
        <v>76</v>
      </c>
      <c r="C205" s="53" t="s">
        <v>114</v>
      </c>
      <c r="D205" s="54"/>
      <c r="E205" s="54"/>
      <c r="F205" s="54"/>
      <c r="G205" s="54"/>
      <c r="H205" s="54"/>
      <c r="I205" s="158">
        <f t="shared" si="23"/>
        <v>0</v>
      </c>
    </row>
    <row r="206" spans="2:18" s="55" customFormat="1" outlineLevel="2" x14ac:dyDescent="0.35">
      <c r="B206" s="237" t="s">
        <v>77</v>
      </c>
      <c r="C206" s="51" t="s">
        <v>114</v>
      </c>
      <c r="D206" s="54"/>
      <c r="E206" s="54"/>
      <c r="F206" s="54"/>
      <c r="G206" s="54"/>
      <c r="H206" s="54"/>
      <c r="I206" s="158">
        <f t="shared" si="23"/>
        <v>0</v>
      </c>
    </row>
    <row r="207" spans="2:18" s="55" customFormat="1" outlineLevel="2" x14ac:dyDescent="0.35">
      <c r="B207" s="237" t="s">
        <v>78</v>
      </c>
      <c r="C207" s="51" t="s">
        <v>114</v>
      </c>
      <c r="D207" s="54"/>
      <c r="E207" s="54"/>
      <c r="F207" s="54"/>
      <c r="G207" s="54"/>
      <c r="H207" s="54"/>
      <c r="I207" s="158">
        <f t="shared" si="23"/>
        <v>0</v>
      </c>
    </row>
    <row r="208" spans="2:18" s="55" customFormat="1" outlineLevel="2" x14ac:dyDescent="0.35">
      <c r="B208" s="236" t="s">
        <v>80</v>
      </c>
      <c r="C208" s="51" t="s">
        <v>114</v>
      </c>
      <c r="D208" s="54"/>
      <c r="E208" s="54"/>
      <c r="F208" s="54"/>
      <c r="G208" s="54"/>
      <c r="H208" s="54"/>
      <c r="I208" s="158">
        <f t="shared" si="23"/>
        <v>0</v>
      </c>
    </row>
    <row r="209" spans="2:9" s="55" customFormat="1" outlineLevel="2" x14ac:dyDescent="0.35">
      <c r="B209" s="237" t="s">
        <v>81</v>
      </c>
      <c r="C209" s="51" t="s">
        <v>114</v>
      </c>
      <c r="D209" s="54"/>
      <c r="E209" s="54"/>
      <c r="F209" s="54"/>
      <c r="G209" s="54"/>
      <c r="H209" s="54"/>
      <c r="I209" s="158">
        <f t="shared" si="23"/>
        <v>0</v>
      </c>
    </row>
    <row r="210" spans="2:9" s="55" customFormat="1" outlineLevel="2" x14ac:dyDescent="0.35">
      <c r="B210" s="236" t="s">
        <v>82</v>
      </c>
      <c r="C210" s="51" t="s">
        <v>114</v>
      </c>
      <c r="D210" s="54"/>
      <c r="E210" s="54"/>
      <c r="F210" s="54"/>
      <c r="G210" s="54"/>
      <c r="H210" s="54"/>
      <c r="I210" s="158">
        <f t="shared" si="23"/>
        <v>0</v>
      </c>
    </row>
    <row r="211" spans="2:9" s="55" customFormat="1" outlineLevel="2" x14ac:dyDescent="0.35">
      <c r="B211" s="237" t="s">
        <v>83</v>
      </c>
      <c r="C211" s="51" t="s">
        <v>114</v>
      </c>
      <c r="D211" s="54"/>
      <c r="E211" s="54"/>
      <c r="F211" s="54"/>
      <c r="G211" s="54"/>
      <c r="H211" s="54"/>
      <c r="I211" s="158">
        <f t="shared" si="23"/>
        <v>0</v>
      </c>
    </row>
    <row r="212" spans="2:9" s="55" customFormat="1" outlineLevel="2" x14ac:dyDescent="0.35">
      <c r="B212" s="237" t="s">
        <v>84</v>
      </c>
      <c r="C212" s="51" t="s">
        <v>114</v>
      </c>
      <c r="D212" s="54"/>
      <c r="E212" s="54"/>
      <c r="F212" s="54"/>
      <c r="G212" s="54"/>
      <c r="H212" s="54"/>
      <c r="I212" s="158">
        <f t="shared" si="23"/>
        <v>0</v>
      </c>
    </row>
    <row r="213" spans="2:9" s="55" customFormat="1" outlineLevel="2" x14ac:dyDescent="0.35">
      <c r="B213" s="237" t="s">
        <v>85</v>
      </c>
      <c r="C213" s="51" t="s">
        <v>114</v>
      </c>
      <c r="D213" s="54"/>
      <c r="E213" s="54"/>
      <c r="F213" s="54"/>
      <c r="G213" s="54"/>
      <c r="H213" s="54"/>
      <c r="I213" s="158">
        <f t="shared" si="23"/>
        <v>0</v>
      </c>
    </row>
    <row r="214" spans="2:9" s="55" customFormat="1" outlineLevel="2" x14ac:dyDescent="0.35">
      <c r="B214" s="236" t="s">
        <v>86</v>
      </c>
      <c r="C214" s="51" t="s">
        <v>114</v>
      </c>
      <c r="D214" s="54"/>
      <c r="E214" s="54"/>
      <c r="F214" s="54"/>
      <c r="G214" s="54"/>
      <c r="H214" s="54"/>
      <c r="I214" s="158">
        <f t="shared" si="23"/>
        <v>0</v>
      </c>
    </row>
    <row r="215" spans="2:9" s="55" customFormat="1" outlineLevel="2" x14ac:dyDescent="0.35">
      <c r="B215" s="237" t="s">
        <v>87</v>
      </c>
      <c r="C215" s="51" t="s">
        <v>114</v>
      </c>
      <c r="D215" s="54"/>
      <c r="E215" s="54"/>
      <c r="F215" s="54"/>
      <c r="G215" s="54"/>
      <c r="H215" s="54"/>
      <c r="I215" s="158">
        <f t="shared" si="23"/>
        <v>0</v>
      </c>
    </row>
    <row r="216" spans="2:9" s="55" customFormat="1" outlineLevel="2" x14ac:dyDescent="0.35">
      <c r="B216" s="237" t="s">
        <v>88</v>
      </c>
      <c r="C216" s="51" t="s">
        <v>114</v>
      </c>
      <c r="D216" s="54"/>
      <c r="E216" s="54"/>
      <c r="F216" s="54"/>
      <c r="G216" s="54"/>
      <c r="H216" s="54"/>
      <c r="I216" s="158">
        <f t="shared" si="23"/>
        <v>0</v>
      </c>
    </row>
    <row r="217" spans="2:9" s="55" customFormat="1" outlineLevel="2" x14ac:dyDescent="0.35">
      <c r="B217" s="236" t="s">
        <v>89</v>
      </c>
      <c r="C217" s="51" t="s">
        <v>114</v>
      </c>
      <c r="D217" s="54"/>
      <c r="E217" s="54"/>
      <c r="F217" s="54"/>
      <c r="G217" s="54"/>
      <c r="H217" s="54"/>
      <c r="I217" s="158">
        <f t="shared" si="23"/>
        <v>0</v>
      </c>
    </row>
    <row r="218" spans="2:9" s="55" customFormat="1" outlineLevel="2" x14ac:dyDescent="0.35">
      <c r="B218" s="237" t="s">
        <v>90</v>
      </c>
      <c r="C218" s="51" t="s">
        <v>114</v>
      </c>
      <c r="D218" s="54"/>
      <c r="E218" s="54"/>
      <c r="F218" s="54"/>
      <c r="G218" s="54"/>
      <c r="H218" s="54"/>
      <c r="I218" s="158">
        <f t="shared" si="23"/>
        <v>0</v>
      </c>
    </row>
    <row r="219" spans="2:9" s="55" customFormat="1" outlineLevel="2" x14ac:dyDescent="0.35">
      <c r="B219" s="236" t="s">
        <v>92</v>
      </c>
      <c r="C219" s="51" t="s">
        <v>114</v>
      </c>
      <c r="D219" s="54"/>
      <c r="E219" s="54"/>
      <c r="F219" s="54"/>
      <c r="G219" s="54"/>
      <c r="H219" s="54"/>
      <c r="I219" s="158">
        <f t="shared" si="23"/>
        <v>0</v>
      </c>
    </row>
    <row r="220" spans="2:9" s="55" customFormat="1" outlineLevel="2" x14ac:dyDescent="0.35">
      <c r="B220" s="237" t="s">
        <v>93</v>
      </c>
      <c r="C220" s="51" t="s">
        <v>114</v>
      </c>
      <c r="D220" s="54"/>
      <c r="E220" s="54"/>
      <c r="F220" s="54"/>
      <c r="G220" s="54"/>
      <c r="H220" s="54"/>
      <c r="I220" s="158">
        <f t="shared" si="23"/>
        <v>0</v>
      </c>
    </row>
    <row r="221" spans="2:9" s="55" customFormat="1" outlineLevel="2" x14ac:dyDescent="0.35">
      <c r="B221" s="237" t="s">
        <v>94</v>
      </c>
      <c r="C221" s="51" t="s">
        <v>114</v>
      </c>
      <c r="D221" s="54"/>
      <c r="E221" s="54"/>
      <c r="F221" s="54"/>
      <c r="G221" s="54"/>
      <c r="H221" s="54"/>
      <c r="I221" s="158">
        <f t="shared" si="23"/>
        <v>0</v>
      </c>
    </row>
    <row r="222" spans="2:9" s="55" customFormat="1" outlineLevel="2" x14ac:dyDescent="0.35">
      <c r="B222" s="237" t="s">
        <v>95</v>
      </c>
      <c r="C222" s="51" t="s">
        <v>114</v>
      </c>
      <c r="D222" s="54"/>
      <c r="E222" s="54"/>
      <c r="F222" s="54"/>
      <c r="G222" s="54"/>
      <c r="H222" s="54"/>
      <c r="I222" s="158">
        <f t="shared" si="23"/>
        <v>0</v>
      </c>
    </row>
    <row r="223" spans="2:9" s="55" customFormat="1" outlineLevel="2" x14ac:dyDescent="0.35">
      <c r="B223" s="237" t="s">
        <v>96</v>
      </c>
      <c r="C223" s="51" t="s">
        <v>114</v>
      </c>
      <c r="D223" s="54"/>
      <c r="E223" s="54"/>
      <c r="F223" s="54"/>
      <c r="G223" s="54"/>
      <c r="H223" s="54"/>
      <c r="I223" s="158">
        <f t="shared" si="23"/>
        <v>0</v>
      </c>
    </row>
    <row r="224" spans="2:9" s="55" customFormat="1" outlineLevel="2" x14ac:dyDescent="0.35">
      <c r="B224" s="236" t="s">
        <v>97</v>
      </c>
      <c r="C224" s="51" t="s">
        <v>114</v>
      </c>
      <c r="D224" s="54"/>
      <c r="E224" s="54"/>
      <c r="F224" s="54"/>
      <c r="G224" s="54"/>
      <c r="H224" s="54"/>
      <c r="I224" s="158">
        <f t="shared" si="23"/>
        <v>0</v>
      </c>
    </row>
    <row r="225" spans="2:18" s="55" customFormat="1" outlineLevel="2" x14ac:dyDescent="0.35">
      <c r="B225" s="237" t="s">
        <v>98</v>
      </c>
      <c r="C225" s="51" t="s">
        <v>114</v>
      </c>
      <c r="D225" s="54"/>
      <c r="E225" s="54"/>
      <c r="F225" s="54"/>
      <c r="G225" s="54"/>
      <c r="H225" s="54"/>
      <c r="I225" s="158">
        <f t="shared" si="23"/>
        <v>0</v>
      </c>
    </row>
    <row r="226" spans="2:18" ht="15" customHeight="1" outlineLevel="2" x14ac:dyDescent="0.35">
      <c r="B226" s="50" t="s">
        <v>107</v>
      </c>
      <c r="C226" s="56" t="s">
        <v>114</v>
      </c>
      <c r="D226" s="4">
        <f t="shared" ref="D226:I226" si="24">SUM(D204:D225)</f>
        <v>0</v>
      </c>
      <c r="E226" s="4">
        <f t="shared" si="24"/>
        <v>0</v>
      </c>
      <c r="F226" s="4">
        <f t="shared" si="24"/>
        <v>0</v>
      </c>
      <c r="G226" s="4">
        <f t="shared" si="24"/>
        <v>0</v>
      </c>
      <c r="H226" s="4">
        <f t="shared" si="24"/>
        <v>0</v>
      </c>
      <c r="I226" s="158">
        <f t="shared" si="24"/>
        <v>0</v>
      </c>
    </row>
    <row r="227" spans="2:18" outlineLevel="2" x14ac:dyDescent="0.35"/>
    <row r="228" spans="2:18" outlineLevel="1" x14ac:dyDescent="0.35"/>
    <row r="229" spans="2:18" outlineLevel="1" x14ac:dyDescent="0.35">
      <c r="B229" s="73" t="s">
        <v>109</v>
      </c>
      <c r="C229" s="74"/>
      <c r="D229" s="74"/>
      <c r="E229" s="74"/>
      <c r="F229" s="74"/>
      <c r="G229" s="74"/>
      <c r="H229" s="74"/>
      <c r="I229" s="74"/>
      <c r="J229" s="57"/>
      <c r="K229" s="57"/>
      <c r="L229" s="57"/>
      <c r="M229" s="57"/>
      <c r="N229" s="57"/>
      <c r="O229" s="57"/>
      <c r="P229" s="57"/>
      <c r="Q229" s="57"/>
      <c r="R229" s="57"/>
    </row>
    <row r="230" spans="2:18" outlineLevel="2" x14ac:dyDescent="0.35">
      <c r="B230" s="58"/>
      <c r="C230" s="77" t="s">
        <v>105</v>
      </c>
      <c r="D230" s="75">
        <f>$C$3</f>
        <v>2024</v>
      </c>
      <c r="E230" s="75">
        <f>$C$3+1</f>
        <v>2025</v>
      </c>
      <c r="F230" s="75">
        <f>$C$3+2</f>
        <v>2026</v>
      </c>
      <c r="G230" s="75">
        <f>$C$3+3</f>
        <v>2027</v>
      </c>
      <c r="H230" s="75">
        <f>$C$3+4</f>
        <v>2028</v>
      </c>
      <c r="I230" s="49" t="str">
        <f>D230&amp; "-"&amp;H230</f>
        <v>2024-2028</v>
      </c>
    </row>
    <row r="231" spans="2:18" outlineLevel="2" x14ac:dyDescent="0.35">
      <c r="B231" s="236" t="s">
        <v>75</v>
      </c>
      <c r="C231" s="51" t="s">
        <v>114</v>
      </c>
      <c r="D231" s="6"/>
      <c r="E231" s="6"/>
      <c r="F231" s="6"/>
      <c r="G231" s="6"/>
      <c r="H231" s="6"/>
      <c r="I231" s="158">
        <f t="shared" ref="I231:I252" si="25">D231+E231+F231+G231+H231</f>
        <v>0</v>
      </c>
    </row>
    <row r="232" spans="2:18" outlineLevel="2" x14ac:dyDescent="0.35">
      <c r="B232" s="237" t="s">
        <v>76</v>
      </c>
      <c r="C232" s="51" t="s">
        <v>114</v>
      </c>
      <c r="D232" s="6"/>
      <c r="E232" s="6"/>
      <c r="F232" s="6"/>
      <c r="G232" s="6"/>
      <c r="H232" s="6"/>
      <c r="I232" s="158">
        <f t="shared" si="25"/>
        <v>0</v>
      </c>
    </row>
    <row r="233" spans="2:18" outlineLevel="2" x14ac:dyDescent="0.35">
      <c r="B233" s="237" t="s">
        <v>77</v>
      </c>
      <c r="C233" s="51" t="s">
        <v>114</v>
      </c>
      <c r="D233" s="6"/>
      <c r="E233" s="6"/>
      <c r="F233" s="6"/>
      <c r="G233" s="6"/>
      <c r="H233" s="6"/>
      <c r="I233" s="158">
        <f t="shared" si="25"/>
        <v>0</v>
      </c>
    </row>
    <row r="234" spans="2:18" outlineLevel="2" x14ac:dyDescent="0.35">
      <c r="B234" s="237" t="s">
        <v>78</v>
      </c>
      <c r="C234" s="51" t="s">
        <v>114</v>
      </c>
      <c r="D234" s="6"/>
      <c r="E234" s="6"/>
      <c r="F234" s="6"/>
      <c r="G234" s="6"/>
      <c r="H234" s="6"/>
      <c r="I234" s="158">
        <f t="shared" si="25"/>
        <v>0</v>
      </c>
    </row>
    <row r="235" spans="2:18" outlineLevel="2" x14ac:dyDescent="0.35">
      <c r="B235" s="236" t="s">
        <v>80</v>
      </c>
      <c r="C235" s="51" t="s">
        <v>114</v>
      </c>
      <c r="D235" s="6"/>
      <c r="E235" s="6"/>
      <c r="F235" s="6"/>
      <c r="G235" s="6"/>
      <c r="H235" s="6"/>
      <c r="I235" s="158">
        <f t="shared" si="25"/>
        <v>0</v>
      </c>
    </row>
    <row r="236" spans="2:18" outlineLevel="2" x14ac:dyDescent="0.35">
      <c r="B236" s="237" t="s">
        <v>81</v>
      </c>
      <c r="C236" s="51" t="s">
        <v>114</v>
      </c>
      <c r="D236" s="6"/>
      <c r="E236" s="6"/>
      <c r="F236" s="6"/>
      <c r="G236" s="6"/>
      <c r="H236" s="6"/>
      <c r="I236" s="158">
        <f t="shared" si="25"/>
        <v>0</v>
      </c>
    </row>
    <row r="237" spans="2:18" outlineLevel="2" x14ac:dyDescent="0.35">
      <c r="B237" s="236" t="s">
        <v>82</v>
      </c>
      <c r="C237" s="51" t="s">
        <v>114</v>
      </c>
      <c r="D237" s="6"/>
      <c r="E237" s="6"/>
      <c r="F237" s="6"/>
      <c r="G237" s="6"/>
      <c r="H237" s="6"/>
      <c r="I237" s="158">
        <f t="shared" si="25"/>
        <v>0</v>
      </c>
    </row>
    <row r="238" spans="2:18" outlineLevel="2" x14ac:dyDescent="0.35">
      <c r="B238" s="237" t="s">
        <v>83</v>
      </c>
      <c r="C238" s="51" t="s">
        <v>114</v>
      </c>
      <c r="D238" s="6"/>
      <c r="E238" s="6"/>
      <c r="F238" s="6"/>
      <c r="G238" s="6"/>
      <c r="H238" s="6"/>
      <c r="I238" s="158">
        <f t="shared" si="25"/>
        <v>0</v>
      </c>
    </row>
    <row r="239" spans="2:18" outlineLevel="2" x14ac:dyDescent="0.35">
      <c r="B239" s="237" t="s">
        <v>84</v>
      </c>
      <c r="C239" s="51" t="s">
        <v>114</v>
      </c>
      <c r="D239" s="6"/>
      <c r="E239" s="6"/>
      <c r="F239" s="6"/>
      <c r="G239" s="6"/>
      <c r="H239" s="6"/>
      <c r="I239" s="158">
        <f t="shared" si="25"/>
        <v>0</v>
      </c>
    </row>
    <row r="240" spans="2:18" outlineLevel="2" x14ac:dyDescent="0.35">
      <c r="B240" s="237" t="s">
        <v>85</v>
      </c>
      <c r="C240" s="51" t="s">
        <v>114</v>
      </c>
      <c r="D240" s="6"/>
      <c r="E240" s="6"/>
      <c r="F240" s="6"/>
      <c r="G240" s="6"/>
      <c r="H240" s="6"/>
      <c r="I240" s="158">
        <f t="shared" si="25"/>
        <v>0</v>
      </c>
    </row>
    <row r="241" spans="2:18" outlineLevel="2" x14ac:dyDescent="0.35">
      <c r="B241" s="236" t="s">
        <v>86</v>
      </c>
      <c r="C241" s="51" t="s">
        <v>114</v>
      </c>
      <c r="D241" s="6"/>
      <c r="E241" s="6"/>
      <c r="F241" s="6"/>
      <c r="G241" s="6"/>
      <c r="H241" s="6"/>
      <c r="I241" s="158">
        <f t="shared" si="25"/>
        <v>0</v>
      </c>
    </row>
    <row r="242" spans="2:18" outlineLevel="2" x14ac:dyDescent="0.35">
      <c r="B242" s="237" t="s">
        <v>87</v>
      </c>
      <c r="C242" s="51" t="s">
        <v>114</v>
      </c>
      <c r="D242" s="6"/>
      <c r="E242" s="6"/>
      <c r="F242" s="6"/>
      <c r="G242" s="6"/>
      <c r="H242" s="6"/>
      <c r="I242" s="158">
        <f t="shared" si="25"/>
        <v>0</v>
      </c>
    </row>
    <row r="243" spans="2:18" outlineLevel="2" x14ac:dyDescent="0.35">
      <c r="B243" s="237" t="s">
        <v>88</v>
      </c>
      <c r="C243" s="51" t="s">
        <v>114</v>
      </c>
      <c r="D243" s="6"/>
      <c r="E243" s="6"/>
      <c r="F243" s="6"/>
      <c r="G243" s="6"/>
      <c r="H243" s="6"/>
      <c r="I243" s="158">
        <f t="shared" si="25"/>
        <v>0</v>
      </c>
    </row>
    <row r="244" spans="2:18" outlineLevel="2" x14ac:dyDescent="0.35">
      <c r="B244" s="236" t="s">
        <v>89</v>
      </c>
      <c r="C244" s="51" t="s">
        <v>114</v>
      </c>
      <c r="D244" s="6"/>
      <c r="E244" s="6"/>
      <c r="F244" s="6"/>
      <c r="G244" s="6"/>
      <c r="H244" s="6"/>
      <c r="I244" s="158">
        <f t="shared" si="25"/>
        <v>0</v>
      </c>
    </row>
    <row r="245" spans="2:18" outlineLevel="2" x14ac:dyDescent="0.35">
      <c r="B245" s="237" t="s">
        <v>90</v>
      </c>
      <c r="C245" s="51" t="s">
        <v>114</v>
      </c>
      <c r="D245" s="6"/>
      <c r="E245" s="6"/>
      <c r="F245" s="6"/>
      <c r="G245" s="6"/>
      <c r="H245" s="6"/>
      <c r="I245" s="158">
        <f t="shared" si="25"/>
        <v>0</v>
      </c>
    </row>
    <row r="246" spans="2:18" outlineLevel="2" x14ac:dyDescent="0.35">
      <c r="B246" s="236" t="s">
        <v>92</v>
      </c>
      <c r="C246" s="51" t="s">
        <v>114</v>
      </c>
      <c r="D246" s="6"/>
      <c r="E246" s="6"/>
      <c r="F246" s="6"/>
      <c r="G246" s="6"/>
      <c r="H246" s="6"/>
      <c r="I246" s="158">
        <f t="shared" si="25"/>
        <v>0</v>
      </c>
    </row>
    <row r="247" spans="2:18" outlineLevel="2" x14ac:dyDescent="0.35">
      <c r="B247" s="237" t="s">
        <v>93</v>
      </c>
      <c r="C247" s="51" t="s">
        <v>114</v>
      </c>
      <c r="D247" s="6"/>
      <c r="E247" s="6"/>
      <c r="F247" s="6"/>
      <c r="G247" s="6"/>
      <c r="H247" s="6"/>
      <c r="I247" s="158">
        <f t="shared" si="25"/>
        <v>0</v>
      </c>
    </row>
    <row r="248" spans="2:18" outlineLevel="2" x14ac:dyDescent="0.35">
      <c r="B248" s="237" t="s">
        <v>94</v>
      </c>
      <c r="C248" s="51" t="s">
        <v>114</v>
      </c>
      <c r="D248" s="6"/>
      <c r="E248" s="6"/>
      <c r="F248" s="6"/>
      <c r="G248" s="6"/>
      <c r="H248" s="6"/>
      <c r="I248" s="158">
        <f t="shared" si="25"/>
        <v>0</v>
      </c>
    </row>
    <row r="249" spans="2:18" outlineLevel="2" x14ac:dyDescent="0.35">
      <c r="B249" s="237" t="s">
        <v>95</v>
      </c>
      <c r="C249" s="51" t="s">
        <v>114</v>
      </c>
      <c r="D249" s="6"/>
      <c r="E249" s="6"/>
      <c r="F249" s="6"/>
      <c r="G249" s="6"/>
      <c r="H249" s="6"/>
      <c r="I249" s="158">
        <f t="shared" si="25"/>
        <v>0</v>
      </c>
    </row>
    <row r="250" spans="2:18" outlineLevel="2" x14ac:dyDescent="0.35">
      <c r="B250" s="237" t="s">
        <v>96</v>
      </c>
      <c r="C250" s="51" t="s">
        <v>114</v>
      </c>
      <c r="D250" s="6"/>
      <c r="E250" s="6"/>
      <c r="F250" s="6"/>
      <c r="G250" s="6"/>
      <c r="H250" s="6"/>
      <c r="I250" s="158">
        <f t="shared" si="25"/>
        <v>0</v>
      </c>
    </row>
    <row r="251" spans="2:18" outlineLevel="2" x14ac:dyDescent="0.35">
      <c r="B251" s="236" t="s">
        <v>97</v>
      </c>
      <c r="C251" s="51" t="s">
        <v>114</v>
      </c>
      <c r="D251" s="6"/>
      <c r="E251" s="6"/>
      <c r="F251" s="6"/>
      <c r="G251" s="6"/>
      <c r="H251" s="6"/>
      <c r="I251" s="158">
        <f t="shared" si="25"/>
        <v>0</v>
      </c>
    </row>
    <row r="252" spans="2:18" outlineLevel="2" x14ac:dyDescent="0.35">
      <c r="B252" s="237" t="s">
        <v>98</v>
      </c>
      <c r="C252" s="51" t="s">
        <v>114</v>
      </c>
      <c r="D252" s="6"/>
      <c r="E252" s="6"/>
      <c r="F252" s="6"/>
      <c r="G252" s="6"/>
      <c r="H252" s="6"/>
      <c r="I252" s="158">
        <f t="shared" si="25"/>
        <v>0</v>
      </c>
    </row>
    <row r="253" spans="2:18" ht="15" customHeight="1" outlineLevel="2" x14ac:dyDescent="0.35">
      <c r="B253" s="50" t="s">
        <v>107</v>
      </c>
      <c r="C253" s="56" t="s">
        <v>114</v>
      </c>
      <c r="D253" s="4">
        <f t="shared" ref="D253:I253" si="26">SUM(D231:D252)</f>
        <v>0</v>
      </c>
      <c r="E253" s="4">
        <f t="shared" si="26"/>
        <v>0</v>
      </c>
      <c r="F253" s="4">
        <f t="shared" si="26"/>
        <v>0</v>
      </c>
      <c r="G253" s="4">
        <f t="shared" si="26"/>
        <v>0</v>
      </c>
      <c r="H253" s="4">
        <f t="shared" si="26"/>
        <v>0</v>
      </c>
      <c r="I253" s="158">
        <f t="shared" si="26"/>
        <v>0</v>
      </c>
    </row>
    <row r="254" spans="2:18" outlineLevel="2" x14ac:dyDescent="0.35"/>
    <row r="255" spans="2:18" outlineLevel="1" x14ac:dyDescent="0.35"/>
    <row r="256" spans="2:18" outlineLevel="1" x14ac:dyDescent="0.35">
      <c r="B256" s="73" t="s">
        <v>110</v>
      </c>
      <c r="C256" s="74"/>
      <c r="D256" s="74"/>
      <c r="E256" s="74"/>
      <c r="F256" s="74"/>
      <c r="G256" s="74"/>
      <c r="H256" s="74"/>
      <c r="I256" s="74"/>
      <c r="J256" s="57"/>
      <c r="K256" s="57"/>
      <c r="L256" s="57"/>
      <c r="M256" s="57"/>
      <c r="N256" s="57"/>
      <c r="O256" s="57"/>
      <c r="P256" s="57"/>
      <c r="Q256" s="57"/>
      <c r="R256" s="57"/>
    </row>
    <row r="257" spans="2:9" outlineLevel="2" x14ac:dyDescent="0.35">
      <c r="B257" s="58"/>
      <c r="C257" s="77" t="s">
        <v>105</v>
      </c>
      <c r="D257" s="75">
        <f>$C$3</f>
        <v>2024</v>
      </c>
      <c r="E257" s="75">
        <f>$C$3+1</f>
        <v>2025</v>
      </c>
      <c r="F257" s="75">
        <f>$C$3+2</f>
        <v>2026</v>
      </c>
      <c r="G257" s="75">
        <f>$C$3+3</f>
        <v>2027</v>
      </c>
      <c r="H257" s="75">
        <f>$C$3+4</f>
        <v>2028</v>
      </c>
      <c r="I257" s="49" t="str">
        <f>D257&amp; "-"&amp;H257</f>
        <v>2024-2028</v>
      </c>
    </row>
    <row r="258" spans="2:9" outlineLevel="2" x14ac:dyDescent="0.35">
      <c r="B258" s="236" t="s">
        <v>75</v>
      </c>
      <c r="C258" s="51" t="s">
        <v>114</v>
      </c>
      <c r="D258" s="6"/>
      <c r="E258" s="6"/>
      <c r="F258" s="6"/>
      <c r="G258" s="6"/>
      <c r="H258" s="6"/>
      <c r="I258" s="158">
        <f t="shared" ref="I258:I279" si="27">D258+E258+F258+G258+H258</f>
        <v>0</v>
      </c>
    </row>
    <row r="259" spans="2:9" outlineLevel="2" x14ac:dyDescent="0.35">
      <c r="B259" s="237" t="s">
        <v>76</v>
      </c>
      <c r="C259" s="51" t="s">
        <v>114</v>
      </c>
      <c r="D259" s="6"/>
      <c r="E259" s="6"/>
      <c r="F259" s="6"/>
      <c r="G259" s="6"/>
      <c r="H259" s="6"/>
      <c r="I259" s="158">
        <f t="shared" si="27"/>
        <v>0</v>
      </c>
    </row>
    <row r="260" spans="2:9" outlineLevel="2" x14ac:dyDescent="0.35">
      <c r="B260" s="237" t="s">
        <v>77</v>
      </c>
      <c r="C260" s="51" t="s">
        <v>114</v>
      </c>
      <c r="D260" s="6"/>
      <c r="E260" s="6"/>
      <c r="F260" s="6"/>
      <c r="G260" s="6"/>
      <c r="H260" s="6"/>
      <c r="I260" s="158">
        <f t="shared" si="27"/>
        <v>0</v>
      </c>
    </row>
    <row r="261" spans="2:9" s="55" customFormat="1" outlineLevel="2" x14ac:dyDescent="0.35">
      <c r="B261" s="237" t="s">
        <v>78</v>
      </c>
      <c r="C261" s="53" t="s">
        <v>114</v>
      </c>
      <c r="D261" s="54"/>
      <c r="E261" s="54"/>
      <c r="F261" s="54"/>
      <c r="G261" s="54"/>
      <c r="H261" s="54"/>
      <c r="I261" s="158">
        <f t="shared" si="27"/>
        <v>0</v>
      </c>
    </row>
    <row r="262" spans="2:9" s="55" customFormat="1" outlineLevel="2" x14ac:dyDescent="0.35">
      <c r="B262" s="236" t="s">
        <v>80</v>
      </c>
      <c r="C262" s="51" t="s">
        <v>114</v>
      </c>
      <c r="D262" s="54"/>
      <c r="E262" s="54"/>
      <c r="F262" s="54"/>
      <c r="G262" s="54"/>
      <c r="H262" s="54"/>
      <c r="I262" s="158">
        <f t="shared" si="27"/>
        <v>0</v>
      </c>
    </row>
    <row r="263" spans="2:9" s="55" customFormat="1" outlineLevel="2" x14ac:dyDescent="0.35">
      <c r="B263" s="237" t="s">
        <v>81</v>
      </c>
      <c r="C263" s="51" t="s">
        <v>114</v>
      </c>
      <c r="D263" s="54"/>
      <c r="E263" s="54"/>
      <c r="F263" s="54"/>
      <c r="G263" s="54"/>
      <c r="H263" s="54"/>
      <c r="I263" s="158">
        <f t="shared" si="27"/>
        <v>0</v>
      </c>
    </row>
    <row r="264" spans="2:9" s="55" customFormat="1" outlineLevel="2" x14ac:dyDescent="0.35">
      <c r="B264" s="236" t="s">
        <v>82</v>
      </c>
      <c r="C264" s="51" t="s">
        <v>114</v>
      </c>
      <c r="D264" s="54"/>
      <c r="E264" s="54"/>
      <c r="F264" s="54"/>
      <c r="G264" s="54"/>
      <c r="H264" s="54"/>
      <c r="I264" s="158">
        <f t="shared" si="27"/>
        <v>0</v>
      </c>
    </row>
    <row r="265" spans="2:9" s="55" customFormat="1" outlineLevel="2" x14ac:dyDescent="0.35">
      <c r="B265" s="237" t="s">
        <v>83</v>
      </c>
      <c r="C265" s="51" t="s">
        <v>114</v>
      </c>
      <c r="D265" s="54"/>
      <c r="E265" s="54"/>
      <c r="F265" s="54"/>
      <c r="G265" s="54"/>
      <c r="H265" s="54"/>
      <c r="I265" s="158">
        <f t="shared" si="27"/>
        <v>0</v>
      </c>
    </row>
    <row r="266" spans="2:9" s="55" customFormat="1" outlineLevel="2" x14ac:dyDescent="0.35">
      <c r="B266" s="237" t="s">
        <v>84</v>
      </c>
      <c r="C266" s="51" t="s">
        <v>114</v>
      </c>
      <c r="D266" s="54"/>
      <c r="E266" s="54"/>
      <c r="F266" s="54"/>
      <c r="G266" s="54"/>
      <c r="H266" s="54"/>
      <c r="I266" s="158">
        <f t="shared" si="27"/>
        <v>0</v>
      </c>
    </row>
    <row r="267" spans="2:9" s="55" customFormat="1" outlineLevel="2" x14ac:dyDescent="0.35">
      <c r="B267" s="237" t="s">
        <v>85</v>
      </c>
      <c r="C267" s="51" t="s">
        <v>114</v>
      </c>
      <c r="D267" s="54"/>
      <c r="E267" s="54"/>
      <c r="F267" s="54"/>
      <c r="G267" s="54"/>
      <c r="H267" s="54"/>
      <c r="I267" s="158">
        <f t="shared" si="27"/>
        <v>0</v>
      </c>
    </row>
    <row r="268" spans="2:9" s="55" customFormat="1" outlineLevel="2" x14ac:dyDescent="0.35">
      <c r="B268" s="236" t="s">
        <v>86</v>
      </c>
      <c r="C268" s="51" t="s">
        <v>114</v>
      </c>
      <c r="D268" s="54"/>
      <c r="E268" s="54"/>
      <c r="F268" s="54"/>
      <c r="G268" s="54"/>
      <c r="H268" s="54"/>
      <c r="I268" s="158">
        <f t="shared" si="27"/>
        <v>0</v>
      </c>
    </row>
    <row r="269" spans="2:9" s="55" customFormat="1" outlineLevel="2" x14ac:dyDescent="0.35">
      <c r="B269" s="237" t="s">
        <v>87</v>
      </c>
      <c r="C269" s="51" t="s">
        <v>114</v>
      </c>
      <c r="D269" s="54"/>
      <c r="E269" s="54"/>
      <c r="F269" s="54"/>
      <c r="G269" s="54"/>
      <c r="H269" s="54"/>
      <c r="I269" s="158">
        <f t="shared" si="27"/>
        <v>0</v>
      </c>
    </row>
    <row r="270" spans="2:9" s="55" customFormat="1" outlineLevel="2" x14ac:dyDescent="0.35">
      <c r="B270" s="237" t="s">
        <v>88</v>
      </c>
      <c r="C270" s="51" t="s">
        <v>114</v>
      </c>
      <c r="D270" s="54"/>
      <c r="E270" s="54"/>
      <c r="F270" s="54"/>
      <c r="G270" s="54"/>
      <c r="H270" s="54"/>
      <c r="I270" s="158">
        <f t="shared" si="27"/>
        <v>0</v>
      </c>
    </row>
    <row r="271" spans="2:9" s="55" customFormat="1" outlineLevel="2" x14ac:dyDescent="0.35">
      <c r="B271" s="236" t="s">
        <v>89</v>
      </c>
      <c r="C271" s="51" t="s">
        <v>114</v>
      </c>
      <c r="D271" s="54"/>
      <c r="E271" s="54"/>
      <c r="F271" s="54"/>
      <c r="G271" s="54"/>
      <c r="H271" s="54"/>
      <c r="I271" s="158">
        <f t="shared" si="27"/>
        <v>0</v>
      </c>
    </row>
    <row r="272" spans="2:9" s="55" customFormat="1" outlineLevel="2" x14ac:dyDescent="0.35">
      <c r="B272" s="237" t="s">
        <v>90</v>
      </c>
      <c r="C272" s="51" t="s">
        <v>114</v>
      </c>
      <c r="D272" s="54"/>
      <c r="E272" s="54"/>
      <c r="F272" s="54"/>
      <c r="G272" s="54"/>
      <c r="H272" s="54"/>
      <c r="I272" s="158">
        <f t="shared" si="27"/>
        <v>0</v>
      </c>
    </row>
    <row r="273" spans="2:18" s="55" customFormat="1" outlineLevel="2" x14ac:dyDescent="0.35">
      <c r="B273" s="236" t="s">
        <v>92</v>
      </c>
      <c r="C273" s="51" t="s">
        <v>114</v>
      </c>
      <c r="D273" s="54"/>
      <c r="E273" s="54"/>
      <c r="F273" s="54"/>
      <c r="G273" s="54"/>
      <c r="H273" s="54"/>
      <c r="I273" s="158">
        <f t="shared" si="27"/>
        <v>0</v>
      </c>
    </row>
    <row r="274" spans="2:18" s="55" customFormat="1" outlineLevel="2" x14ac:dyDescent="0.35">
      <c r="B274" s="237" t="s">
        <v>93</v>
      </c>
      <c r="C274" s="51" t="s">
        <v>114</v>
      </c>
      <c r="D274" s="54"/>
      <c r="E274" s="54"/>
      <c r="F274" s="54"/>
      <c r="G274" s="54"/>
      <c r="H274" s="54"/>
      <c r="I274" s="158">
        <f t="shared" si="27"/>
        <v>0</v>
      </c>
    </row>
    <row r="275" spans="2:18" s="55" customFormat="1" outlineLevel="2" x14ac:dyDescent="0.35">
      <c r="B275" s="237" t="s">
        <v>94</v>
      </c>
      <c r="C275" s="51" t="s">
        <v>114</v>
      </c>
      <c r="D275" s="54"/>
      <c r="E275" s="54"/>
      <c r="F275" s="54"/>
      <c r="G275" s="54"/>
      <c r="H275" s="54"/>
      <c r="I275" s="158">
        <f t="shared" si="27"/>
        <v>0</v>
      </c>
    </row>
    <row r="276" spans="2:18" s="55" customFormat="1" outlineLevel="2" x14ac:dyDescent="0.35">
      <c r="B276" s="237" t="s">
        <v>95</v>
      </c>
      <c r="C276" s="51" t="s">
        <v>114</v>
      </c>
      <c r="D276" s="54"/>
      <c r="E276" s="54"/>
      <c r="F276" s="54"/>
      <c r="G276" s="54"/>
      <c r="H276" s="54"/>
      <c r="I276" s="158">
        <f t="shared" si="27"/>
        <v>0</v>
      </c>
    </row>
    <row r="277" spans="2:18" s="55" customFormat="1" outlineLevel="2" x14ac:dyDescent="0.35">
      <c r="B277" s="237" t="s">
        <v>96</v>
      </c>
      <c r="C277" s="51" t="s">
        <v>114</v>
      </c>
      <c r="D277" s="54"/>
      <c r="E277" s="54"/>
      <c r="F277" s="54"/>
      <c r="G277" s="54"/>
      <c r="H277" s="54"/>
      <c r="I277" s="158">
        <f t="shared" si="27"/>
        <v>0</v>
      </c>
    </row>
    <row r="278" spans="2:18" s="55" customFormat="1" outlineLevel="2" x14ac:dyDescent="0.35">
      <c r="B278" s="236" t="s">
        <v>97</v>
      </c>
      <c r="C278" s="51" t="s">
        <v>114</v>
      </c>
      <c r="D278" s="54"/>
      <c r="E278" s="54"/>
      <c r="F278" s="54"/>
      <c r="G278" s="54"/>
      <c r="H278" s="54"/>
      <c r="I278" s="158">
        <f t="shared" si="27"/>
        <v>0</v>
      </c>
    </row>
    <row r="279" spans="2:18" s="55" customFormat="1" outlineLevel="2" x14ac:dyDescent="0.35">
      <c r="B279" s="237" t="s">
        <v>98</v>
      </c>
      <c r="C279" s="51" t="s">
        <v>114</v>
      </c>
      <c r="D279" s="54"/>
      <c r="E279" s="54"/>
      <c r="F279" s="54"/>
      <c r="G279" s="54"/>
      <c r="H279" s="54"/>
      <c r="I279" s="158">
        <f t="shared" si="27"/>
        <v>0</v>
      </c>
    </row>
    <row r="280" spans="2:18" ht="15" customHeight="1" outlineLevel="2" x14ac:dyDescent="0.35">
      <c r="B280" s="50" t="s">
        <v>107</v>
      </c>
      <c r="C280" s="56" t="s">
        <v>114</v>
      </c>
      <c r="D280" s="4">
        <f t="shared" ref="D280:I280" si="28">SUM(D258:D279)</f>
        <v>0</v>
      </c>
      <c r="E280" s="4">
        <f t="shared" si="28"/>
        <v>0</v>
      </c>
      <c r="F280" s="4">
        <f t="shared" si="28"/>
        <v>0</v>
      </c>
      <c r="G280" s="4">
        <f t="shared" si="28"/>
        <v>0</v>
      </c>
      <c r="H280" s="4">
        <f t="shared" si="28"/>
        <v>0</v>
      </c>
      <c r="I280" s="158">
        <f t="shared" si="28"/>
        <v>0</v>
      </c>
    </row>
    <row r="281" spans="2:18" outlineLevel="2" x14ac:dyDescent="0.35"/>
    <row r="282" spans="2:18" outlineLevel="1" x14ac:dyDescent="0.35"/>
    <row r="283" spans="2:18" outlineLevel="1" x14ac:dyDescent="0.35">
      <c r="B283" s="73" t="s">
        <v>111</v>
      </c>
      <c r="C283" s="74"/>
      <c r="D283" s="74"/>
      <c r="E283" s="74"/>
      <c r="F283" s="74"/>
      <c r="G283" s="74"/>
      <c r="H283" s="74"/>
      <c r="I283" s="74"/>
      <c r="J283" s="57"/>
      <c r="K283" s="57"/>
      <c r="L283" s="57"/>
      <c r="M283" s="57"/>
      <c r="N283" s="57"/>
      <c r="O283" s="57"/>
      <c r="P283" s="57"/>
      <c r="Q283" s="57"/>
      <c r="R283" s="57"/>
    </row>
    <row r="284" spans="2:18" outlineLevel="2" x14ac:dyDescent="0.35">
      <c r="B284" s="58"/>
      <c r="C284" s="77" t="s">
        <v>105</v>
      </c>
      <c r="D284" s="75">
        <f>$C$3</f>
        <v>2024</v>
      </c>
      <c r="E284" s="75">
        <f>$C$3+1</f>
        <v>2025</v>
      </c>
      <c r="F284" s="75">
        <f>$C$3+2</f>
        <v>2026</v>
      </c>
      <c r="G284" s="75">
        <f>$C$3+3</f>
        <v>2027</v>
      </c>
      <c r="H284" s="75">
        <f>$C$3+4</f>
        <v>2028</v>
      </c>
      <c r="I284" s="49" t="str">
        <f>D284&amp; "-"&amp;H284</f>
        <v>2024-2028</v>
      </c>
    </row>
    <row r="285" spans="2:18" outlineLevel="2" x14ac:dyDescent="0.35">
      <c r="B285" s="236" t="s">
        <v>75</v>
      </c>
      <c r="C285" s="51" t="s">
        <v>114</v>
      </c>
      <c r="D285" s="6"/>
      <c r="E285" s="6"/>
      <c r="F285" s="6"/>
      <c r="G285" s="6"/>
      <c r="H285" s="6"/>
      <c r="I285" s="158">
        <f t="shared" ref="I285:I306" si="29">D285+E285+F285+G285+H285</f>
        <v>0</v>
      </c>
    </row>
    <row r="286" spans="2:18" outlineLevel="2" x14ac:dyDescent="0.35">
      <c r="B286" s="237" t="s">
        <v>76</v>
      </c>
      <c r="C286" s="51" t="s">
        <v>114</v>
      </c>
      <c r="D286" s="6"/>
      <c r="E286" s="6"/>
      <c r="F286" s="6"/>
      <c r="G286" s="6"/>
      <c r="H286" s="6"/>
      <c r="I286" s="158">
        <f t="shared" si="29"/>
        <v>0</v>
      </c>
    </row>
    <row r="287" spans="2:18" outlineLevel="2" x14ac:dyDescent="0.35">
      <c r="B287" s="237" t="s">
        <v>77</v>
      </c>
      <c r="C287" s="51" t="s">
        <v>114</v>
      </c>
      <c r="D287" s="6"/>
      <c r="E287" s="6"/>
      <c r="F287" s="6"/>
      <c r="G287" s="6"/>
      <c r="H287" s="6"/>
      <c r="I287" s="158">
        <f t="shared" si="29"/>
        <v>0</v>
      </c>
    </row>
    <row r="288" spans="2:18" outlineLevel="2" x14ac:dyDescent="0.35">
      <c r="B288" s="237" t="s">
        <v>78</v>
      </c>
      <c r="C288" s="51" t="s">
        <v>114</v>
      </c>
      <c r="D288" s="6"/>
      <c r="E288" s="6"/>
      <c r="F288" s="6"/>
      <c r="G288" s="6"/>
      <c r="H288" s="6"/>
      <c r="I288" s="158">
        <f t="shared" si="29"/>
        <v>0</v>
      </c>
    </row>
    <row r="289" spans="2:9" s="61" customFormat="1" outlineLevel="2" x14ac:dyDescent="0.35">
      <c r="B289" s="236" t="s">
        <v>80</v>
      </c>
      <c r="C289" s="53" t="s">
        <v>114</v>
      </c>
      <c r="D289" s="228"/>
      <c r="E289" s="228"/>
      <c r="F289" s="228"/>
      <c r="G289" s="228"/>
      <c r="H289" s="228"/>
      <c r="I289" s="158">
        <f t="shared" si="29"/>
        <v>0</v>
      </c>
    </row>
    <row r="290" spans="2:9" s="61" customFormat="1" outlineLevel="2" x14ac:dyDescent="0.35">
      <c r="B290" s="237" t="s">
        <v>81</v>
      </c>
      <c r="C290" s="51" t="s">
        <v>114</v>
      </c>
      <c r="D290" s="228"/>
      <c r="E290" s="228"/>
      <c r="F290" s="228"/>
      <c r="G290" s="228"/>
      <c r="H290" s="228"/>
      <c r="I290" s="158">
        <f t="shared" si="29"/>
        <v>0</v>
      </c>
    </row>
    <row r="291" spans="2:9" s="61" customFormat="1" outlineLevel="2" x14ac:dyDescent="0.35">
      <c r="B291" s="236" t="s">
        <v>82</v>
      </c>
      <c r="C291" s="51" t="s">
        <v>114</v>
      </c>
      <c r="D291" s="228"/>
      <c r="E291" s="228"/>
      <c r="F291" s="228"/>
      <c r="G291" s="228"/>
      <c r="H291" s="228"/>
      <c r="I291" s="158">
        <f t="shared" si="29"/>
        <v>0</v>
      </c>
    </row>
    <row r="292" spans="2:9" s="61" customFormat="1" outlineLevel="2" x14ac:dyDescent="0.35">
      <c r="B292" s="237" t="s">
        <v>83</v>
      </c>
      <c r="C292" s="51" t="s">
        <v>114</v>
      </c>
      <c r="D292" s="228"/>
      <c r="E292" s="228"/>
      <c r="F292" s="228"/>
      <c r="G292" s="228"/>
      <c r="H292" s="228"/>
      <c r="I292" s="158">
        <f t="shared" si="29"/>
        <v>0</v>
      </c>
    </row>
    <row r="293" spans="2:9" s="61" customFormat="1" outlineLevel="2" x14ac:dyDescent="0.35">
      <c r="B293" s="237" t="s">
        <v>84</v>
      </c>
      <c r="C293" s="51" t="s">
        <v>114</v>
      </c>
      <c r="D293" s="228"/>
      <c r="E293" s="228"/>
      <c r="F293" s="228"/>
      <c r="G293" s="228"/>
      <c r="H293" s="228"/>
      <c r="I293" s="158">
        <f t="shared" si="29"/>
        <v>0</v>
      </c>
    </row>
    <row r="294" spans="2:9" s="61" customFormat="1" outlineLevel="2" x14ac:dyDescent="0.35">
      <c r="B294" s="237" t="s">
        <v>85</v>
      </c>
      <c r="C294" s="51" t="s">
        <v>114</v>
      </c>
      <c r="D294" s="228"/>
      <c r="E294" s="228"/>
      <c r="F294" s="228"/>
      <c r="G294" s="228"/>
      <c r="H294" s="228"/>
      <c r="I294" s="158">
        <f t="shared" si="29"/>
        <v>0</v>
      </c>
    </row>
    <row r="295" spans="2:9" s="61" customFormat="1" outlineLevel="2" x14ac:dyDescent="0.35">
      <c r="B295" s="236" t="s">
        <v>86</v>
      </c>
      <c r="C295" s="51" t="s">
        <v>114</v>
      </c>
      <c r="D295" s="228"/>
      <c r="E295" s="228"/>
      <c r="F295" s="228"/>
      <c r="G295" s="228"/>
      <c r="H295" s="228"/>
      <c r="I295" s="158">
        <f t="shared" si="29"/>
        <v>0</v>
      </c>
    </row>
    <row r="296" spans="2:9" s="61" customFormat="1" outlineLevel="2" x14ac:dyDescent="0.35">
      <c r="B296" s="237" t="s">
        <v>87</v>
      </c>
      <c r="C296" s="51" t="s">
        <v>114</v>
      </c>
      <c r="D296" s="228"/>
      <c r="E296" s="228"/>
      <c r="F296" s="228"/>
      <c r="G296" s="228"/>
      <c r="H296" s="228"/>
      <c r="I296" s="158">
        <f t="shared" si="29"/>
        <v>0</v>
      </c>
    </row>
    <row r="297" spans="2:9" s="61" customFormat="1" outlineLevel="2" x14ac:dyDescent="0.35">
      <c r="B297" s="237" t="s">
        <v>88</v>
      </c>
      <c r="C297" s="51" t="s">
        <v>114</v>
      </c>
      <c r="D297" s="228"/>
      <c r="E297" s="228"/>
      <c r="F297" s="228"/>
      <c r="G297" s="228"/>
      <c r="H297" s="228"/>
      <c r="I297" s="158">
        <f t="shared" si="29"/>
        <v>0</v>
      </c>
    </row>
    <row r="298" spans="2:9" s="61" customFormat="1" outlineLevel="2" x14ac:dyDescent="0.35">
      <c r="B298" s="236" t="s">
        <v>89</v>
      </c>
      <c r="C298" s="51" t="s">
        <v>114</v>
      </c>
      <c r="D298" s="228"/>
      <c r="E298" s="228"/>
      <c r="F298" s="228"/>
      <c r="G298" s="228"/>
      <c r="H298" s="228"/>
      <c r="I298" s="158">
        <f t="shared" si="29"/>
        <v>0</v>
      </c>
    </row>
    <row r="299" spans="2:9" s="61" customFormat="1" outlineLevel="2" x14ac:dyDescent="0.35">
      <c r="B299" s="237" t="s">
        <v>90</v>
      </c>
      <c r="C299" s="51" t="s">
        <v>114</v>
      </c>
      <c r="D299" s="228"/>
      <c r="E299" s="228"/>
      <c r="F299" s="228"/>
      <c r="G299" s="228"/>
      <c r="H299" s="228"/>
      <c r="I299" s="158">
        <f t="shared" si="29"/>
        <v>0</v>
      </c>
    </row>
    <row r="300" spans="2:9" s="61" customFormat="1" outlineLevel="2" x14ac:dyDescent="0.35">
      <c r="B300" s="236" t="s">
        <v>92</v>
      </c>
      <c r="C300" s="51" t="s">
        <v>114</v>
      </c>
      <c r="D300" s="228"/>
      <c r="E300" s="228"/>
      <c r="F300" s="228"/>
      <c r="G300" s="228"/>
      <c r="H300" s="228"/>
      <c r="I300" s="158">
        <f t="shared" si="29"/>
        <v>0</v>
      </c>
    </row>
    <row r="301" spans="2:9" s="61" customFormat="1" outlineLevel="2" x14ac:dyDescent="0.35">
      <c r="B301" s="237" t="s">
        <v>93</v>
      </c>
      <c r="C301" s="51" t="s">
        <v>114</v>
      </c>
      <c r="D301" s="228"/>
      <c r="E301" s="228"/>
      <c r="F301" s="228"/>
      <c r="G301" s="228"/>
      <c r="H301" s="228"/>
      <c r="I301" s="158">
        <f t="shared" si="29"/>
        <v>0</v>
      </c>
    </row>
    <row r="302" spans="2:9" s="61" customFormat="1" outlineLevel="2" x14ac:dyDescent="0.35">
      <c r="B302" s="237" t="s">
        <v>94</v>
      </c>
      <c r="C302" s="51" t="s">
        <v>114</v>
      </c>
      <c r="D302" s="228"/>
      <c r="E302" s="228"/>
      <c r="F302" s="228"/>
      <c r="G302" s="228"/>
      <c r="H302" s="228"/>
      <c r="I302" s="158">
        <f t="shared" si="29"/>
        <v>0</v>
      </c>
    </row>
    <row r="303" spans="2:9" s="61" customFormat="1" outlineLevel="2" x14ac:dyDescent="0.35">
      <c r="B303" s="237" t="s">
        <v>95</v>
      </c>
      <c r="C303" s="51" t="s">
        <v>114</v>
      </c>
      <c r="D303" s="228"/>
      <c r="E303" s="228"/>
      <c r="F303" s="228"/>
      <c r="G303" s="228"/>
      <c r="H303" s="228"/>
      <c r="I303" s="158">
        <f t="shared" si="29"/>
        <v>0</v>
      </c>
    </row>
    <row r="304" spans="2:9" s="61" customFormat="1" outlineLevel="2" x14ac:dyDescent="0.35">
      <c r="B304" s="237" t="s">
        <v>96</v>
      </c>
      <c r="C304" s="51" t="s">
        <v>114</v>
      </c>
      <c r="D304" s="228"/>
      <c r="E304" s="228"/>
      <c r="F304" s="228"/>
      <c r="G304" s="228"/>
      <c r="H304" s="228"/>
      <c r="I304" s="158">
        <f t="shared" si="29"/>
        <v>0</v>
      </c>
    </row>
    <row r="305" spans="2:18" s="61" customFormat="1" outlineLevel="2" x14ac:dyDescent="0.35">
      <c r="B305" s="236" t="s">
        <v>97</v>
      </c>
      <c r="C305" s="51" t="s">
        <v>114</v>
      </c>
      <c r="D305" s="228"/>
      <c r="E305" s="228"/>
      <c r="F305" s="228"/>
      <c r="G305" s="228"/>
      <c r="H305" s="228"/>
      <c r="I305" s="158">
        <f t="shared" si="29"/>
        <v>0</v>
      </c>
    </row>
    <row r="306" spans="2:18" s="61" customFormat="1" outlineLevel="2" x14ac:dyDescent="0.35">
      <c r="B306" s="237" t="s">
        <v>98</v>
      </c>
      <c r="C306" s="51" t="s">
        <v>114</v>
      </c>
      <c r="D306" s="228"/>
      <c r="E306" s="228"/>
      <c r="F306" s="228"/>
      <c r="G306" s="228"/>
      <c r="H306" s="228"/>
      <c r="I306" s="158">
        <f t="shared" si="29"/>
        <v>0</v>
      </c>
    </row>
    <row r="307" spans="2:18" ht="15" customHeight="1" outlineLevel="2" x14ac:dyDescent="0.35">
      <c r="B307" s="50" t="s">
        <v>107</v>
      </c>
      <c r="C307" s="56" t="s">
        <v>114</v>
      </c>
      <c r="D307" s="4">
        <f t="shared" ref="D307:I307" si="30">SUM(D285:D306)</f>
        <v>0</v>
      </c>
      <c r="E307" s="4">
        <f t="shared" si="30"/>
        <v>0</v>
      </c>
      <c r="F307" s="4">
        <f t="shared" si="30"/>
        <v>0</v>
      </c>
      <c r="G307" s="4">
        <f t="shared" si="30"/>
        <v>0</v>
      </c>
      <c r="H307" s="4">
        <f t="shared" si="30"/>
        <v>0</v>
      </c>
      <c r="I307" s="158">
        <f t="shared" si="30"/>
        <v>0</v>
      </c>
    </row>
    <row r="308" spans="2:18" outlineLevel="2" x14ac:dyDescent="0.35"/>
    <row r="309" spans="2:18" outlineLevel="1" x14ac:dyDescent="0.35"/>
    <row r="310" spans="2:18" outlineLevel="1" x14ac:dyDescent="0.35">
      <c r="B310" s="73" t="s">
        <v>112</v>
      </c>
      <c r="C310" s="74"/>
      <c r="D310" s="74"/>
      <c r="E310" s="74"/>
      <c r="F310" s="74"/>
      <c r="G310" s="74"/>
      <c r="H310" s="74"/>
      <c r="I310" s="74"/>
      <c r="J310" s="57"/>
      <c r="K310" s="57"/>
      <c r="L310" s="57"/>
      <c r="M310" s="57"/>
      <c r="N310" s="57"/>
      <c r="O310" s="57"/>
      <c r="P310" s="57"/>
      <c r="Q310" s="57"/>
      <c r="R310" s="57"/>
    </row>
    <row r="311" spans="2:18" outlineLevel="2" x14ac:dyDescent="0.35">
      <c r="B311" s="58"/>
      <c r="C311" s="77" t="s">
        <v>105</v>
      </c>
      <c r="D311" s="75">
        <f>$C$3</f>
        <v>2024</v>
      </c>
      <c r="E311" s="75">
        <f>$C$3+1</f>
        <v>2025</v>
      </c>
      <c r="F311" s="75">
        <f>$C$3+2</f>
        <v>2026</v>
      </c>
      <c r="G311" s="75">
        <f>$C$3+3</f>
        <v>2027</v>
      </c>
      <c r="H311" s="75">
        <f>$C$3+4</f>
        <v>2028</v>
      </c>
      <c r="I311" s="49" t="str">
        <f>D311&amp; "-"&amp;H311</f>
        <v>2024-2028</v>
      </c>
    </row>
    <row r="312" spans="2:18" outlineLevel="2" x14ac:dyDescent="0.35">
      <c r="B312" s="236" t="s">
        <v>75</v>
      </c>
      <c r="C312" s="51" t="s">
        <v>114</v>
      </c>
      <c r="D312" s="6"/>
      <c r="E312" s="6"/>
      <c r="F312" s="6"/>
      <c r="G312" s="6"/>
      <c r="H312" s="6"/>
      <c r="I312" s="158">
        <f t="shared" ref="I312:I333" si="31">D312+E312+F312+G312+H312</f>
        <v>0</v>
      </c>
    </row>
    <row r="313" spans="2:18" outlineLevel="2" x14ac:dyDescent="0.35">
      <c r="B313" s="237" t="s">
        <v>76</v>
      </c>
      <c r="C313" s="51" t="s">
        <v>114</v>
      </c>
      <c r="D313" s="6"/>
      <c r="E313" s="6"/>
      <c r="F313" s="6"/>
      <c r="G313" s="6"/>
      <c r="H313" s="6"/>
      <c r="I313" s="158">
        <f t="shared" si="31"/>
        <v>0</v>
      </c>
    </row>
    <row r="314" spans="2:18" outlineLevel="2" x14ac:dyDescent="0.35">
      <c r="B314" s="237" t="s">
        <v>77</v>
      </c>
      <c r="C314" s="51" t="s">
        <v>114</v>
      </c>
      <c r="D314" s="6"/>
      <c r="E314" s="6"/>
      <c r="F314" s="6"/>
      <c r="G314" s="6"/>
      <c r="H314" s="6"/>
      <c r="I314" s="158">
        <f t="shared" si="31"/>
        <v>0</v>
      </c>
    </row>
    <row r="315" spans="2:18" outlineLevel="2" x14ac:dyDescent="0.35">
      <c r="B315" s="237" t="s">
        <v>78</v>
      </c>
      <c r="C315" s="51" t="s">
        <v>114</v>
      </c>
      <c r="D315" s="6"/>
      <c r="E315" s="6"/>
      <c r="F315" s="6"/>
      <c r="G315" s="6"/>
      <c r="H315" s="6"/>
      <c r="I315" s="158">
        <f t="shared" si="31"/>
        <v>0</v>
      </c>
    </row>
    <row r="316" spans="2:18" outlineLevel="2" x14ac:dyDescent="0.35">
      <c r="B316" s="236" t="s">
        <v>80</v>
      </c>
      <c r="C316" s="51" t="s">
        <v>114</v>
      </c>
      <c r="D316" s="6"/>
      <c r="E316" s="6"/>
      <c r="F316" s="6"/>
      <c r="G316" s="6"/>
      <c r="H316" s="6"/>
      <c r="I316" s="158">
        <f t="shared" si="31"/>
        <v>0</v>
      </c>
    </row>
    <row r="317" spans="2:18" outlineLevel="2" x14ac:dyDescent="0.35">
      <c r="B317" s="237" t="s">
        <v>81</v>
      </c>
      <c r="C317" s="51" t="s">
        <v>114</v>
      </c>
      <c r="D317" s="6"/>
      <c r="E317" s="6"/>
      <c r="F317" s="6"/>
      <c r="G317" s="6"/>
      <c r="H317" s="6"/>
      <c r="I317" s="158">
        <f t="shared" si="31"/>
        <v>0</v>
      </c>
    </row>
    <row r="318" spans="2:18" outlineLevel="2" x14ac:dyDescent="0.35">
      <c r="B318" s="236" t="s">
        <v>82</v>
      </c>
      <c r="C318" s="51" t="s">
        <v>114</v>
      </c>
      <c r="D318" s="6"/>
      <c r="E318" s="6"/>
      <c r="F318" s="6"/>
      <c r="G318" s="6"/>
      <c r="H318" s="6"/>
      <c r="I318" s="158">
        <f t="shared" si="31"/>
        <v>0</v>
      </c>
    </row>
    <row r="319" spans="2:18" outlineLevel="2" x14ac:dyDescent="0.35">
      <c r="B319" s="237" t="s">
        <v>83</v>
      </c>
      <c r="C319" s="51" t="s">
        <v>114</v>
      </c>
      <c r="D319" s="6"/>
      <c r="E319" s="6"/>
      <c r="F319" s="6"/>
      <c r="G319" s="6"/>
      <c r="H319" s="6"/>
      <c r="I319" s="158">
        <f t="shared" si="31"/>
        <v>0</v>
      </c>
    </row>
    <row r="320" spans="2:18" outlineLevel="2" x14ac:dyDescent="0.35">
      <c r="B320" s="237" t="s">
        <v>84</v>
      </c>
      <c r="C320" s="51" t="s">
        <v>114</v>
      </c>
      <c r="D320" s="6"/>
      <c r="E320" s="6"/>
      <c r="F320" s="6"/>
      <c r="G320" s="6"/>
      <c r="H320" s="6"/>
      <c r="I320" s="158">
        <f t="shared" si="31"/>
        <v>0</v>
      </c>
    </row>
    <row r="321" spans="2:9" outlineLevel="2" x14ac:dyDescent="0.35">
      <c r="B321" s="237" t="s">
        <v>85</v>
      </c>
      <c r="C321" s="51" t="s">
        <v>114</v>
      </c>
      <c r="D321" s="6"/>
      <c r="E321" s="6"/>
      <c r="F321" s="6"/>
      <c r="G321" s="6"/>
      <c r="H321" s="6"/>
      <c r="I321" s="158">
        <f t="shared" si="31"/>
        <v>0</v>
      </c>
    </row>
    <row r="322" spans="2:9" outlineLevel="2" x14ac:dyDescent="0.35">
      <c r="B322" s="236" t="s">
        <v>86</v>
      </c>
      <c r="C322" s="51" t="s">
        <v>114</v>
      </c>
      <c r="D322" s="6"/>
      <c r="E322" s="6"/>
      <c r="F322" s="6"/>
      <c r="G322" s="6"/>
      <c r="H322" s="6"/>
      <c r="I322" s="158">
        <f t="shared" si="31"/>
        <v>0</v>
      </c>
    </row>
    <row r="323" spans="2:9" outlineLevel="2" x14ac:dyDescent="0.35">
      <c r="B323" s="237" t="s">
        <v>87</v>
      </c>
      <c r="C323" s="51" t="s">
        <v>114</v>
      </c>
      <c r="D323" s="6"/>
      <c r="E323" s="6"/>
      <c r="F323" s="6"/>
      <c r="G323" s="6"/>
      <c r="H323" s="6"/>
      <c r="I323" s="158">
        <f t="shared" si="31"/>
        <v>0</v>
      </c>
    </row>
    <row r="324" spans="2:9" outlineLevel="2" x14ac:dyDescent="0.35">
      <c r="B324" s="237" t="s">
        <v>88</v>
      </c>
      <c r="C324" s="51" t="s">
        <v>114</v>
      </c>
      <c r="D324" s="6"/>
      <c r="E324" s="6"/>
      <c r="F324" s="6"/>
      <c r="G324" s="6"/>
      <c r="H324" s="6"/>
      <c r="I324" s="158">
        <f t="shared" si="31"/>
        <v>0</v>
      </c>
    </row>
    <row r="325" spans="2:9" outlineLevel="2" x14ac:dyDescent="0.35">
      <c r="B325" s="236" t="s">
        <v>89</v>
      </c>
      <c r="C325" s="51" t="s">
        <v>114</v>
      </c>
      <c r="D325" s="6"/>
      <c r="E325" s="6"/>
      <c r="F325" s="6"/>
      <c r="G325" s="6"/>
      <c r="H325" s="6"/>
      <c r="I325" s="158">
        <f t="shared" si="31"/>
        <v>0</v>
      </c>
    </row>
    <row r="326" spans="2:9" outlineLevel="2" x14ac:dyDescent="0.35">
      <c r="B326" s="237" t="s">
        <v>90</v>
      </c>
      <c r="C326" s="51" t="s">
        <v>114</v>
      </c>
      <c r="D326" s="6"/>
      <c r="E326" s="6"/>
      <c r="F326" s="6"/>
      <c r="G326" s="6"/>
      <c r="H326" s="6"/>
      <c r="I326" s="158">
        <f t="shared" si="31"/>
        <v>0</v>
      </c>
    </row>
    <row r="327" spans="2:9" outlineLevel="2" x14ac:dyDescent="0.35">
      <c r="B327" s="236" t="s">
        <v>92</v>
      </c>
      <c r="C327" s="51" t="s">
        <v>114</v>
      </c>
      <c r="D327" s="6"/>
      <c r="E327" s="6"/>
      <c r="F327" s="6"/>
      <c r="G327" s="6"/>
      <c r="H327" s="6"/>
      <c r="I327" s="158">
        <f t="shared" si="31"/>
        <v>0</v>
      </c>
    </row>
    <row r="328" spans="2:9" outlineLevel="2" x14ac:dyDescent="0.35">
      <c r="B328" s="237" t="s">
        <v>93</v>
      </c>
      <c r="C328" s="51" t="s">
        <v>114</v>
      </c>
      <c r="D328" s="6"/>
      <c r="E328" s="6"/>
      <c r="F328" s="6"/>
      <c r="G328" s="6"/>
      <c r="H328" s="6"/>
      <c r="I328" s="158">
        <f t="shared" si="31"/>
        <v>0</v>
      </c>
    </row>
    <row r="329" spans="2:9" outlineLevel="2" x14ac:dyDescent="0.35">
      <c r="B329" s="237" t="s">
        <v>94</v>
      </c>
      <c r="C329" s="51" t="s">
        <v>114</v>
      </c>
      <c r="D329" s="6"/>
      <c r="E329" s="6"/>
      <c r="F329" s="6"/>
      <c r="G329" s="6"/>
      <c r="H329" s="6"/>
      <c r="I329" s="158">
        <f t="shared" si="31"/>
        <v>0</v>
      </c>
    </row>
    <row r="330" spans="2:9" s="55" customFormat="1" outlineLevel="2" x14ac:dyDescent="0.35">
      <c r="B330" s="237" t="s">
        <v>95</v>
      </c>
      <c r="C330" s="53" t="s">
        <v>114</v>
      </c>
      <c r="D330" s="54"/>
      <c r="E330" s="54"/>
      <c r="F330" s="54"/>
      <c r="G330" s="54"/>
      <c r="H330" s="54"/>
      <c r="I330" s="158">
        <f t="shared" si="31"/>
        <v>0</v>
      </c>
    </row>
    <row r="331" spans="2:9" s="55" customFormat="1" outlineLevel="2" x14ac:dyDescent="0.35">
      <c r="B331" s="237" t="s">
        <v>96</v>
      </c>
      <c r="C331" s="51" t="s">
        <v>114</v>
      </c>
      <c r="D331" s="54"/>
      <c r="E331" s="54"/>
      <c r="F331" s="54"/>
      <c r="G331" s="54"/>
      <c r="H331" s="54"/>
      <c r="I331" s="158">
        <f t="shared" si="31"/>
        <v>0</v>
      </c>
    </row>
    <row r="332" spans="2:9" s="55" customFormat="1" outlineLevel="2" x14ac:dyDescent="0.35">
      <c r="B332" s="236" t="s">
        <v>97</v>
      </c>
      <c r="C332" s="51" t="s">
        <v>114</v>
      </c>
      <c r="D332" s="54"/>
      <c r="E332" s="54"/>
      <c r="F332" s="54"/>
      <c r="G332" s="54"/>
      <c r="H332" s="54"/>
      <c r="I332" s="158">
        <f t="shared" si="31"/>
        <v>0</v>
      </c>
    </row>
    <row r="333" spans="2:9" s="55" customFormat="1" outlineLevel="2" x14ac:dyDescent="0.35">
      <c r="B333" s="237" t="s">
        <v>98</v>
      </c>
      <c r="C333" s="51" t="s">
        <v>114</v>
      </c>
      <c r="D333" s="54"/>
      <c r="E333" s="54"/>
      <c r="F333" s="54"/>
      <c r="G333" s="54"/>
      <c r="H333" s="54"/>
      <c r="I333" s="158">
        <f t="shared" si="31"/>
        <v>0</v>
      </c>
    </row>
    <row r="334" spans="2:9" ht="15" customHeight="1" outlineLevel="2" x14ac:dyDescent="0.35">
      <c r="B334" s="50" t="s">
        <v>107</v>
      </c>
      <c r="C334" s="56" t="s">
        <v>114</v>
      </c>
      <c r="D334" s="4">
        <f t="shared" ref="D334:I334" si="32">SUM(D312:D333)</f>
        <v>0</v>
      </c>
      <c r="E334" s="4">
        <f t="shared" si="32"/>
        <v>0</v>
      </c>
      <c r="F334" s="4">
        <f t="shared" si="32"/>
        <v>0</v>
      </c>
      <c r="G334" s="4">
        <f t="shared" si="32"/>
        <v>0</v>
      </c>
      <c r="H334" s="4">
        <f t="shared" si="32"/>
        <v>0</v>
      </c>
      <c r="I334" s="158">
        <f t="shared" si="32"/>
        <v>0</v>
      </c>
    </row>
    <row r="335" spans="2:9" outlineLevel="2" x14ac:dyDescent="0.35"/>
    <row r="336" spans="2:9" outlineLevel="1" x14ac:dyDescent="0.35"/>
    <row r="337" spans="2:12" ht="15.5" x14ac:dyDescent="0.35">
      <c r="B337" s="296" t="s">
        <v>115</v>
      </c>
      <c r="C337" s="296"/>
      <c r="D337" s="296"/>
      <c r="E337" s="296"/>
      <c r="F337" s="296"/>
      <c r="G337" s="296"/>
      <c r="H337" s="296"/>
      <c r="I337" s="296"/>
      <c r="J337" s="296"/>
      <c r="K337" s="296"/>
      <c r="L337" s="296"/>
    </row>
    <row r="338" spans="2:12" ht="6.65" customHeight="1" x14ac:dyDescent="0.35"/>
    <row r="339" spans="2:12" outlineLevel="1" x14ac:dyDescent="0.35">
      <c r="B339" s="300" t="s">
        <v>116</v>
      </c>
      <c r="C339" s="301"/>
      <c r="D339" s="301"/>
      <c r="E339" s="301"/>
      <c r="F339" s="301"/>
      <c r="G339" s="301"/>
      <c r="H339" s="301"/>
      <c r="I339" s="301"/>
      <c r="J339" s="301"/>
      <c r="K339" s="301"/>
      <c r="L339" s="301"/>
    </row>
    <row r="340" spans="2:12" ht="14.5" customHeight="1" outlineLevel="2" x14ac:dyDescent="0.35">
      <c r="B340" s="58"/>
      <c r="C340" s="77" t="s">
        <v>105</v>
      </c>
      <c r="D340" s="304" t="s">
        <v>117</v>
      </c>
      <c r="E340" s="305"/>
      <c r="F340" s="305"/>
      <c r="G340" s="305"/>
      <c r="H340" s="305"/>
      <c r="I340" s="305"/>
      <c r="J340" s="306"/>
      <c r="K340" s="302" t="s">
        <v>118</v>
      </c>
      <c r="L340" s="302" t="s">
        <v>119</v>
      </c>
    </row>
    <row r="341" spans="2:12" ht="43.5" outlineLevel="2" x14ac:dyDescent="0.35">
      <c r="B341" s="58"/>
      <c r="C341" s="77"/>
      <c r="D341" s="28" t="s">
        <v>120</v>
      </c>
      <c r="E341" s="28" t="s">
        <v>121</v>
      </c>
      <c r="F341" s="28" t="s">
        <v>122</v>
      </c>
      <c r="G341" s="28" t="s">
        <v>123</v>
      </c>
      <c r="H341" s="28" t="s">
        <v>124</v>
      </c>
      <c r="I341" s="28" t="s">
        <v>125</v>
      </c>
      <c r="J341" s="28" t="s">
        <v>126</v>
      </c>
      <c r="K341" s="303"/>
      <c r="L341" s="303"/>
    </row>
    <row r="342" spans="2:12" outlineLevel="2" x14ac:dyDescent="0.35">
      <c r="B342" s="236" t="s">
        <v>75</v>
      </c>
      <c r="C342" s="51" t="s">
        <v>127</v>
      </c>
      <c r="D342" s="6"/>
      <c r="E342" s="6"/>
      <c r="F342" s="6"/>
      <c r="G342" s="6"/>
      <c r="H342" s="6"/>
      <c r="I342" s="6"/>
      <c r="J342" s="158">
        <f>SUM(D342:I342)</f>
        <v>0</v>
      </c>
      <c r="K342" s="6"/>
      <c r="L342" s="6"/>
    </row>
    <row r="343" spans="2:12" outlineLevel="2" x14ac:dyDescent="0.35">
      <c r="B343" s="236" t="s">
        <v>80</v>
      </c>
      <c r="C343" s="51" t="s">
        <v>127</v>
      </c>
      <c r="D343" s="6"/>
      <c r="E343" s="6"/>
      <c r="F343" s="6"/>
      <c r="G343" s="6"/>
      <c r="H343" s="6"/>
      <c r="I343" s="6"/>
      <c r="J343" s="158">
        <f t="shared" ref="J343:J348" si="33">SUM(D343:I343)</f>
        <v>0</v>
      </c>
      <c r="K343" s="6"/>
      <c r="L343" s="6"/>
    </row>
    <row r="344" spans="2:12" outlineLevel="2" x14ac:dyDescent="0.35">
      <c r="B344" s="236" t="s">
        <v>82</v>
      </c>
      <c r="C344" s="51" t="s">
        <v>127</v>
      </c>
      <c r="D344" s="6"/>
      <c r="E344" s="6"/>
      <c r="F344" s="6"/>
      <c r="G344" s="6"/>
      <c r="H344" s="6"/>
      <c r="I344" s="6"/>
      <c r="J344" s="158">
        <f t="shared" si="33"/>
        <v>0</v>
      </c>
      <c r="K344" s="6"/>
      <c r="L344" s="6"/>
    </row>
    <row r="345" spans="2:12" outlineLevel="2" x14ac:dyDescent="0.35">
      <c r="B345" s="236" t="s">
        <v>86</v>
      </c>
      <c r="C345" s="51" t="s">
        <v>127</v>
      </c>
      <c r="D345" s="6"/>
      <c r="E345" s="6"/>
      <c r="F345" s="6"/>
      <c r="G345" s="6"/>
      <c r="H345" s="6"/>
      <c r="I345" s="6"/>
      <c r="J345" s="158">
        <f t="shared" si="33"/>
        <v>0</v>
      </c>
      <c r="K345" s="6"/>
      <c r="L345" s="6"/>
    </row>
    <row r="346" spans="2:12" outlineLevel="2" x14ac:dyDescent="0.35">
      <c r="B346" s="236" t="s">
        <v>89</v>
      </c>
      <c r="C346" s="51" t="s">
        <v>127</v>
      </c>
      <c r="D346" s="6"/>
      <c r="E346" s="6"/>
      <c r="F346" s="6"/>
      <c r="G346" s="6"/>
      <c r="H346" s="6"/>
      <c r="I346" s="6"/>
      <c r="J346" s="158">
        <f t="shared" si="33"/>
        <v>0</v>
      </c>
      <c r="K346" s="6"/>
      <c r="L346" s="6"/>
    </row>
    <row r="347" spans="2:12" outlineLevel="2" x14ac:dyDescent="0.35">
      <c r="B347" s="236" t="s">
        <v>92</v>
      </c>
      <c r="C347" s="51" t="s">
        <v>127</v>
      </c>
      <c r="D347" s="6"/>
      <c r="E347" s="6"/>
      <c r="F347" s="6"/>
      <c r="G347" s="6"/>
      <c r="H347" s="6"/>
      <c r="I347" s="6"/>
      <c r="J347" s="158">
        <f t="shared" si="33"/>
        <v>0</v>
      </c>
      <c r="K347" s="6"/>
      <c r="L347" s="6"/>
    </row>
    <row r="348" spans="2:12" outlineLevel="2" x14ac:dyDescent="0.35">
      <c r="B348" s="236" t="s">
        <v>97</v>
      </c>
      <c r="C348" s="51" t="s">
        <v>127</v>
      </c>
      <c r="D348" s="6"/>
      <c r="E348" s="6"/>
      <c r="F348" s="6"/>
      <c r="G348" s="6"/>
      <c r="H348" s="6"/>
      <c r="I348" s="6"/>
      <c r="J348" s="158">
        <f t="shared" si="33"/>
        <v>0</v>
      </c>
      <c r="K348" s="6"/>
      <c r="L348" s="6"/>
    </row>
    <row r="349" spans="2:12" outlineLevel="1" x14ac:dyDescent="0.35"/>
  </sheetData>
  <mergeCells count="10">
    <mergeCell ref="B339:L339"/>
    <mergeCell ref="B337:L337"/>
    <mergeCell ref="J2:L2"/>
    <mergeCell ref="K340:K341"/>
    <mergeCell ref="B5:I5"/>
    <mergeCell ref="C2:H2"/>
    <mergeCell ref="B173:I173"/>
    <mergeCell ref="B9:I9"/>
    <mergeCell ref="L340:L341"/>
    <mergeCell ref="D340:J340"/>
  </mergeCells>
  <phoneticPr fontId="27" type="noConversion"/>
  <hyperlinks>
    <hyperlink ref="J2" location="'Αρχική σελίδα'!A1" display="Πίσω στην αρχική σελίδα" xr:uid="{D3456933-AC57-4EA6-9F11-F2A128395BA8}"/>
  </hyperlinks>
  <pageMargins left="0.7" right="0.7" top="0.64" bottom="0.54"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pageSetUpPr fitToPage="1"/>
  </sheetPr>
  <dimension ref="A1:AK482"/>
  <sheetViews>
    <sheetView showGridLines="0" zoomScale="80" zoomScaleNormal="80" workbookViewId="0">
      <pane xSplit="3" topLeftCell="D1" activePane="topRight" state="frozen"/>
      <selection activeCell="A6" sqref="A6"/>
      <selection pane="topRight" activeCell="B160" sqref="B160"/>
    </sheetView>
  </sheetViews>
  <sheetFormatPr defaultColWidth="8.81640625" defaultRowHeight="14.5" outlineLevelRow="1" x14ac:dyDescent="0.35"/>
  <cols>
    <col min="1" max="1" width="2.81640625" customWidth="1"/>
    <col min="2" max="2" width="40.453125" customWidth="1"/>
    <col min="3" max="3" width="27.26953125" customWidth="1"/>
    <col min="4" max="4" width="18.26953125" bestFit="1" customWidth="1"/>
    <col min="5" max="18" width="13.7265625" customWidth="1"/>
    <col min="19" max="19" width="18.7265625" customWidth="1"/>
    <col min="20" max="20" width="2.1796875" customWidth="1"/>
    <col min="21" max="36" width="13.7265625" customWidth="1"/>
    <col min="37" max="37" width="18.7265625" customWidth="1"/>
  </cols>
  <sheetData>
    <row r="1" spans="2:37" x14ac:dyDescent="0.35">
      <c r="K1" t="s">
        <v>128</v>
      </c>
    </row>
    <row r="2" spans="2:37" ht="18.5" x14ac:dyDescent="0.45">
      <c r="B2" s="1" t="s">
        <v>0</v>
      </c>
      <c r="C2" s="297" t="str">
        <f>'Αρχική σελίδα'!C3</f>
        <v>Δυτικής Μακεδονίας</v>
      </c>
      <c r="D2" s="297"/>
      <c r="E2" s="297"/>
      <c r="F2" s="297"/>
      <c r="G2" s="297"/>
      <c r="H2" s="297"/>
      <c r="J2" s="298" t="s">
        <v>59</v>
      </c>
      <c r="K2" s="298"/>
      <c r="L2" s="298"/>
    </row>
    <row r="3" spans="2:37" ht="18.5" x14ac:dyDescent="0.45">
      <c r="B3" s="2" t="s">
        <v>2</v>
      </c>
      <c r="C3" s="100">
        <f>'Αρχική σελίδα'!C4</f>
        <v>2024</v>
      </c>
      <c r="D3" s="46" t="s">
        <v>3</v>
      </c>
      <c r="E3" s="46">
        <f>C3+4</f>
        <v>2028</v>
      </c>
    </row>
    <row r="5" spans="2:37" ht="56.5" customHeight="1" x14ac:dyDescent="0.35">
      <c r="B5" s="299" t="s">
        <v>129</v>
      </c>
      <c r="C5" s="299"/>
      <c r="D5" s="299"/>
      <c r="E5" s="299"/>
      <c r="F5" s="299"/>
      <c r="G5" s="299"/>
      <c r="H5" s="299"/>
      <c r="I5" s="299"/>
    </row>
    <row r="6" spans="2:37" x14ac:dyDescent="0.35">
      <c r="B6" s="225"/>
      <c r="C6" s="225"/>
      <c r="D6" s="225"/>
      <c r="E6" s="225"/>
      <c r="F6" s="225"/>
      <c r="G6" s="225"/>
      <c r="H6" s="225"/>
    </row>
    <row r="7" spans="2:37" ht="18.5" x14ac:dyDescent="0.45">
      <c r="B7" s="101"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2019 - 2023 και ανάπτυξη σύμφωνα με το Πρόγραμμα Ανάπτυξης  2024 - 2028</v>
      </c>
      <c r="C7" s="102"/>
      <c r="D7" s="102"/>
      <c r="E7" s="102"/>
      <c r="F7" s="102"/>
      <c r="G7" s="102"/>
      <c r="H7" s="102"/>
      <c r="I7" s="102"/>
      <c r="J7" s="103"/>
    </row>
    <row r="9" spans="2:37" ht="17.25" customHeight="1" outlineLevel="1" x14ac:dyDescent="0.35">
      <c r="B9" s="296" t="s">
        <v>130</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row>
    <row r="10" spans="2:3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ht="15" customHeight="1" outlineLevel="1" x14ac:dyDescent="0.35">
      <c r="B11" s="322"/>
      <c r="C11" s="325" t="s">
        <v>105</v>
      </c>
      <c r="D11" s="312" t="s">
        <v>131</v>
      </c>
      <c r="E11" s="314"/>
      <c r="F11" s="314"/>
      <c r="G11" s="314"/>
      <c r="H11" s="314"/>
      <c r="I11" s="314"/>
      <c r="J11" s="314"/>
      <c r="K11" s="314"/>
      <c r="L11" s="314"/>
      <c r="M11" s="314"/>
      <c r="N11" s="314"/>
      <c r="O11" s="314"/>
      <c r="P11" s="314"/>
      <c r="Q11" s="313"/>
      <c r="R11" s="318" t="str">
        <f xml:space="preserve"> D12&amp;" - "&amp;O12</f>
        <v>2019 - 2023</v>
      </c>
      <c r="S11" s="319"/>
      <c r="U11" s="312" t="s">
        <v>132</v>
      </c>
      <c r="V11" s="314"/>
      <c r="W11" s="314"/>
      <c r="X11" s="314"/>
      <c r="Y11" s="314"/>
      <c r="Z11" s="314"/>
      <c r="AA11" s="314"/>
      <c r="AB11" s="314"/>
      <c r="AC11" s="314"/>
      <c r="AD11" s="314"/>
      <c r="AE11" s="314"/>
      <c r="AF11" s="314"/>
      <c r="AG11" s="314"/>
      <c r="AH11" s="314"/>
      <c r="AI11" s="314"/>
      <c r="AJ11" s="314"/>
      <c r="AK11" s="315"/>
    </row>
    <row r="12" spans="2:37" ht="15" customHeight="1" outlineLevel="1" x14ac:dyDescent="0.35">
      <c r="B12" s="323"/>
      <c r="C12" s="326"/>
      <c r="D12" s="312">
        <f>$C$3-5</f>
        <v>2019</v>
      </c>
      <c r="E12" s="313"/>
      <c r="F12" s="312">
        <f>$C$3-4</f>
        <v>2020</v>
      </c>
      <c r="G12" s="314"/>
      <c r="H12" s="313"/>
      <c r="I12" s="312">
        <f>$C$3-3</f>
        <v>2021</v>
      </c>
      <c r="J12" s="314"/>
      <c r="K12" s="313"/>
      <c r="L12" s="312">
        <f>$C$3-2</f>
        <v>2022</v>
      </c>
      <c r="M12" s="314"/>
      <c r="N12" s="313"/>
      <c r="O12" s="312">
        <f>$C$3-1</f>
        <v>2023</v>
      </c>
      <c r="P12" s="314"/>
      <c r="Q12" s="313"/>
      <c r="R12" s="320"/>
      <c r="S12" s="321"/>
      <c r="U12" s="312">
        <f>$C$3</f>
        <v>2024</v>
      </c>
      <c r="V12" s="314"/>
      <c r="W12" s="313"/>
      <c r="X12" s="312">
        <f>$C$3+1</f>
        <v>2025</v>
      </c>
      <c r="Y12" s="314"/>
      <c r="Z12" s="313"/>
      <c r="AA12" s="312">
        <f>$C$3+2</f>
        <v>2026</v>
      </c>
      <c r="AB12" s="314"/>
      <c r="AC12" s="313"/>
      <c r="AD12" s="312">
        <f>$C$3+3</f>
        <v>2027</v>
      </c>
      <c r="AE12" s="314"/>
      <c r="AF12" s="313"/>
      <c r="AG12" s="312">
        <f>$C$3+4</f>
        <v>2028</v>
      </c>
      <c r="AH12" s="314"/>
      <c r="AI12" s="313"/>
      <c r="AJ12" s="316" t="str">
        <f>U12&amp;" - "&amp;AG12</f>
        <v>2024 - 2028</v>
      </c>
      <c r="AK12" s="317"/>
    </row>
    <row r="13" spans="2:37" ht="29" outlineLevel="1" x14ac:dyDescent="0.35">
      <c r="B13" s="324"/>
      <c r="C13" s="327"/>
      <c r="D13" s="66"/>
      <c r="E13" s="67" t="s">
        <v>133</v>
      </c>
      <c r="F13" s="66" t="s">
        <v>134</v>
      </c>
      <c r="G13" s="9" t="s">
        <v>133</v>
      </c>
      <c r="H13" s="67" t="s">
        <v>135</v>
      </c>
      <c r="I13" s="66" t="s">
        <v>134</v>
      </c>
      <c r="J13" s="9" t="s">
        <v>133</v>
      </c>
      <c r="K13" s="67" t="s">
        <v>135</v>
      </c>
      <c r="L13" s="66" t="s">
        <v>134</v>
      </c>
      <c r="M13" s="9" t="s">
        <v>133</v>
      </c>
      <c r="N13" s="67" t="s">
        <v>135</v>
      </c>
      <c r="O13" s="66" t="s">
        <v>134</v>
      </c>
      <c r="P13" s="9" t="s">
        <v>133</v>
      </c>
      <c r="Q13" s="67" t="s">
        <v>135</v>
      </c>
      <c r="R13" s="9" t="s">
        <v>126</v>
      </c>
      <c r="S13" s="60" t="s">
        <v>136</v>
      </c>
      <c r="U13" s="66" t="s">
        <v>134</v>
      </c>
      <c r="V13" s="9" t="s">
        <v>133</v>
      </c>
      <c r="W13" s="67" t="s">
        <v>135</v>
      </c>
      <c r="X13" s="66" t="s">
        <v>134</v>
      </c>
      <c r="Y13" s="9" t="s">
        <v>133</v>
      </c>
      <c r="Z13" s="67" t="s">
        <v>135</v>
      </c>
      <c r="AA13" s="66" t="s">
        <v>134</v>
      </c>
      <c r="AB13" s="9" t="s">
        <v>133</v>
      </c>
      <c r="AC13" s="67" t="s">
        <v>135</v>
      </c>
      <c r="AD13" s="66" t="s">
        <v>134</v>
      </c>
      <c r="AE13" s="9" t="s">
        <v>133</v>
      </c>
      <c r="AF13" s="67" t="s">
        <v>135</v>
      </c>
      <c r="AG13" s="66" t="s">
        <v>134</v>
      </c>
      <c r="AH13" s="9" t="s">
        <v>133</v>
      </c>
      <c r="AI13" s="67" t="s">
        <v>135</v>
      </c>
      <c r="AJ13" s="9" t="s">
        <v>126</v>
      </c>
      <c r="AK13" s="60" t="s">
        <v>136</v>
      </c>
    </row>
    <row r="14" spans="2:37" outlineLevel="1" x14ac:dyDescent="0.35">
      <c r="B14" s="236" t="s">
        <v>75</v>
      </c>
      <c r="C14" s="64" t="s">
        <v>137</v>
      </c>
      <c r="D14" s="80"/>
      <c r="E14" s="81"/>
      <c r="F14" s="80"/>
      <c r="G14" s="159">
        <f t="shared" ref="G14:G35" si="0">E14+F14</f>
        <v>0</v>
      </c>
      <c r="H14" s="163">
        <f t="shared" ref="H14:H35" si="1">IFERROR((G14-E14)/E14,0)</f>
        <v>0</v>
      </c>
      <c r="I14" s="80"/>
      <c r="J14" s="159">
        <f t="shared" ref="J14:J239" si="2">G14+I14</f>
        <v>0</v>
      </c>
      <c r="K14" s="163">
        <f t="shared" ref="K14:K239" si="3">IFERROR((J14-G14)/G14,0)</f>
        <v>0</v>
      </c>
      <c r="L14" s="80"/>
      <c r="M14" s="159">
        <f t="shared" ref="M14:M239" si="4">J14+L14</f>
        <v>0</v>
      </c>
      <c r="N14" s="163">
        <f t="shared" ref="N14:N239" si="5">IFERROR((M14-J14)/J14,0)</f>
        <v>0</v>
      </c>
      <c r="O14" s="80"/>
      <c r="P14" s="159">
        <f t="shared" ref="P14:P35" si="6">M14+O14</f>
        <v>0</v>
      </c>
      <c r="Q14" s="163">
        <f t="shared" ref="Q14:Q36" si="7">IFERROR((P14-M14)/M14,0)</f>
        <v>0</v>
      </c>
      <c r="R14" s="154">
        <f t="shared" ref="R14:R36" si="8">D14+F14+I14+L14+O14</f>
        <v>0</v>
      </c>
      <c r="S14" s="165">
        <f t="shared" ref="S14:S36" si="9">IFERROR((P14/E14)^(1/4)-1,0)</f>
        <v>0</v>
      </c>
      <c r="U14" s="80"/>
      <c r="V14" s="159">
        <f t="shared" ref="V14:V35" si="10">P14+U14</f>
        <v>0</v>
      </c>
      <c r="W14" s="163">
        <f t="shared" ref="W14:W35" si="11">IFERROR((V14-P14)/P14,0)</f>
        <v>0</v>
      </c>
      <c r="X14" s="234"/>
      <c r="Y14" s="159">
        <f t="shared" ref="Y14:Y35" si="12">V14+X14</f>
        <v>0</v>
      </c>
      <c r="Z14" s="163">
        <f t="shared" ref="Z14:Z35" si="13">IFERROR((Y14-V14)/V14,0)</f>
        <v>0</v>
      </c>
      <c r="AA14" s="234"/>
      <c r="AB14" s="159">
        <f t="shared" ref="AB14:AB35" si="14">Y14+AA14</f>
        <v>0</v>
      </c>
      <c r="AC14" s="163">
        <f t="shared" ref="AC14:AC35" si="15">IFERROR((AB14-Y14)/Y14,0)</f>
        <v>0</v>
      </c>
      <c r="AD14" s="80"/>
      <c r="AE14" s="159">
        <f t="shared" ref="AE14:AE35" si="16">AB14+AD14</f>
        <v>0</v>
      </c>
      <c r="AF14" s="163">
        <f t="shared" ref="AF14:AF35" si="17">IFERROR((AE14-AB14)/AB14,0)</f>
        <v>0</v>
      </c>
      <c r="AG14" s="80"/>
      <c r="AH14" s="159">
        <f t="shared" ref="AH14:AH35" si="18">AE14+AG14</f>
        <v>0</v>
      </c>
      <c r="AI14" s="163">
        <f t="shared" ref="AI14:AI35" si="19">IFERROR((AH14-AE14)/AE14,0)</f>
        <v>0</v>
      </c>
      <c r="AJ14" s="166">
        <f t="shared" ref="AJ14:AJ35" si="20">U14+X14+AA14+AD14+AG14</f>
        <v>0</v>
      </c>
      <c r="AK14" s="165">
        <f t="shared" ref="AK14:AK35" si="21">IFERROR((AH14/V14)^(1/4)-1,0)</f>
        <v>0</v>
      </c>
    </row>
    <row r="15" spans="2:37" outlineLevel="1" x14ac:dyDescent="0.35">
      <c r="B15" s="237" t="s">
        <v>76</v>
      </c>
      <c r="C15" s="64" t="s">
        <v>137</v>
      </c>
      <c r="D15" s="80"/>
      <c r="E15" s="81"/>
      <c r="F15" s="80"/>
      <c r="G15" s="159">
        <f t="shared" si="0"/>
        <v>0</v>
      </c>
      <c r="H15" s="163">
        <f t="shared" si="1"/>
        <v>0</v>
      </c>
      <c r="I15" s="80"/>
      <c r="J15" s="159">
        <f t="shared" si="2"/>
        <v>0</v>
      </c>
      <c r="K15" s="163">
        <f t="shared" si="3"/>
        <v>0</v>
      </c>
      <c r="L15" s="80"/>
      <c r="M15" s="159">
        <f t="shared" si="4"/>
        <v>0</v>
      </c>
      <c r="N15" s="163">
        <f t="shared" si="5"/>
        <v>0</v>
      </c>
      <c r="O15" s="80">
        <v>3866</v>
      </c>
      <c r="P15" s="159">
        <f t="shared" si="6"/>
        <v>3866</v>
      </c>
      <c r="Q15" s="163">
        <f t="shared" si="7"/>
        <v>0</v>
      </c>
      <c r="R15" s="154">
        <f t="shared" si="8"/>
        <v>3866</v>
      </c>
      <c r="S15" s="165">
        <f t="shared" si="9"/>
        <v>0</v>
      </c>
      <c r="U15" s="80">
        <v>7090</v>
      </c>
      <c r="V15" s="159">
        <f t="shared" si="10"/>
        <v>10956</v>
      </c>
      <c r="W15" s="163">
        <f t="shared" si="11"/>
        <v>1.8339368856699432</v>
      </c>
      <c r="X15" s="80"/>
      <c r="Y15" s="159">
        <f t="shared" si="12"/>
        <v>10956</v>
      </c>
      <c r="Z15" s="163">
        <f t="shared" si="13"/>
        <v>0</v>
      </c>
      <c r="AA15" s="80"/>
      <c r="AB15" s="159">
        <f t="shared" si="14"/>
        <v>10956</v>
      </c>
      <c r="AC15" s="163">
        <f t="shared" si="15"/>
        <v>0</v>
      </c>
      <c r="AD15" s="80"/>
      <c r="AE15" s="159">
        <f t="shared" si="16"/>
        <v>10956</v>
      </c>
      <c r="AF15" s="163">
        <f t="shared" si="17"/>
        <v>0</v>
      </c>
      <c r="AG15" s="80"/>
      <c r="AH15" s="159">
        <f>AE15+AG15</f>
        <v>10956</v>
      </c>
      <c r="AI15" s="163">
        <f t="shared" si="19"/>
        <v>0</v>
      </c>
      <c r="AJ15" s="166">
        <f t="shared" si="20"/>
        <v>7090</v>
      </c>
      <c r="AK15" s="165">
        <f t="shared" si="21"/>
        <v>0</v>
      </c>
    </row>
    <row r="16" spans="2:37" outlineLevel="1" x14ac:dyDescent="0.35">
      <c r="B16" s="237" t="s">
        <v>77</v>
      </c>
      <c r="C16" s="64" t="s">
        <v>137</v>
      </c>
      <c r="D16" s="80"/>
      <c r="E16" s="81"/>
      <c r="F16" s="80"/>
      <c r="G16" s="159">
        <f t="shared" si="0"/>
        <v>0</v>
      </c>
      <c r="H16" s="163">
        <f t="shared" si="1"/>
        <v>0</v>
      </c>
      <c r="I16" s="80"/>
      <c r="J16" s="159">
        <f t="shared" si="2"/>
        <v>0</v>
      </c>
      <c r="K16" s="163">
        <f t="shared" si="3"/>
        <v>0</v>
      </c>
      <c r="L16" s="80">
        <v>3000</v>
      </c>
      <c r="M16" s="159">
        <f t="shared" si="4"/>
        <v>3000</v>
      </c>
      <c r="N16" s="163">
        <f t="shared" si="5"/>
        <v>0</v>
      </c>
      <c r="O16" s="80"/>
      <c r="P16" s="159">
        <f t="shared" si="6"/>
        <v>3000</v>
      </c>
      <c r="Q16" s="163">
        <f t="shared" si="7"/>
        <v>0</v>
      </c>
      <c r="R16" s="154">
        <f t="shared" si="8"/>
        <v>3000</v>
      </c>
      <c r="S16" s="165">
        <f t="shared" si="9"/>
        <v>0</v>
      </c>
      <c r="U16" s="80"/>
      <c r="V16" s="159">
        <f t="shared" si="10"/>
        <v>3000</v>
      </c>
      <c r="W16" s="163">
        <f t="shared" si="11"/>
        <v>0</v>
      </c>
      <c r="X16" s="249"/>
      <c r="Y16" s="159">
        <f t="shared" si="12"/>
        <v>3000</v>
      </c>
      <c r="Z16" s="163">
        <f t="shared" si="13"/>
        <v>0</v>
      </c>
      <c r="AA16" s="80"/>
      <c r="AB16" s="159">
        <f t="shared" si="14"/>
        <v>3000</v>
      </c>
      <c r="AC16" s="163">
        <f t="shared" si="15"/>
        <v>0</v>
      </c>
      <c r="AD16" s="80"/>
      <c r="AE16" s="159">
        <f t="shared" si="16"/>
        <v>3000</v>
      </c>
      <c r="AF16" s="163">
        <f t="shared" si="17"/>
        <v>0</v>
      </c>
      <c r="AG16" s="80"/>
      <c r="AH16" s="159">
        <f t="shared" si="18"/>
        <v>3000</v>
      </c>
      <c r="AI16" s="163">
        <f t="shared" si="19"/>
        <v>0</v>
      </c>
      <c r="AJ16" s="166">
        <f t="shared" si="20"/>
        <v>0</v>
      </c>
      <c r="AK16" s="165">
        <f t="shared" si="21"/>
        <v>0</v>
      </c>
    </row>
    <row r="17" spans="2:37" outlineLevel="1" x14ac:dyDescent="0.35">
      <c r="B17" s="237" t="s">
        <v>78</v>
      </c>
      <c r="C17" s="64" t="s">
        <v>137</v>
      </c>
      <c r="D17" s="80"/>
      <c r="E17" s="81"/>
      <c r="F17" s="80"/>
      <c r="G17" s="159">
        <f t="shared" si="0"/>
        <v>0</v>
      </c>
      <c r="H17" s="163">
        <f t="shared" si="1"/>
        <v>0</v>
      </c>
      <c r="I17" s="80"/>
      <c r="J17" s="159">
        <f t="shared" si="2"/>
        <v>0</v>
      </c>
      <c r="K17" s="163">
        <f t="shared" si="3"/>
        <v>0</v>
      </c>
      <c r="L17" s="80"/>
      <c r="M17" s="159">
        <f t="shared" si="4"/>
        <v>0</v>
      </c>
      <c r="N17" s="163">
        <f t="shared" si="5"/>
        <v>0</v>
      </c>
      <c r="O17" s="80"/>
      <c r="P17" s="159">
        <f t="shared" si="6"/>
        <v>0</v>
      </c>
      <c r="Q17" s="163">
        <f t="shared" si="7"/>
        <v>0</v>
      </c>
      <c r="R17" s="154">
        <f t="shared" si="8"/>
        <v>0</v>
      </c>
      <c r="S17" s="165">
        <f t="shared" si="9"/>
        <v>0</v>
      </c>
      <c r="U17" s="80"/>
      <c r="V17" s="159">
        <f t="shared" si="10"/>
        <v>0</v>
      </c>
      <c r="W17" s="163">
        <f t="shared" si="11"/>
        <v>0</v>
      </c>
      <c r="X17" s="80"/>
      <c r="Y17" s="159">
        <f t="shared" si="12"/>
        <v>0</v>
      </c>
      <c r="Z17" s="163">
        <f t="shared" si="13"/>
        <v>0</v>
      </c>
      <c r="AA17" s="80"/>
      <c r="AB17" s="159">
        <f t="shared" si="14"/>
        <v>0</v>
      </c>
      <c r="AC17" s="163">
        <f t="shared" si="15"/>
        <v>0</v>
      </c>
      <c r="AD17" s="80"/>
      <c r="AE17" s="159">
        <f t="shared" si="16"/>
        <v>0</v>
      </c>
      <c r="AF17" s="163">
        <f t="shared" si="17"/>
        <v>0</v>
      </c>
      <c r="AG17" s="80"/>
      <c r="AH17" s="159">
        <f t="shared" si="18"/>
        <v>0</v>
      </c>
      <c r="AI17" s="163">
        <f t="shared" si="19"/>
        <v>0</v>
      </c>
      <c r="AJ17" s="166">
        <f t="shared" si="20"/>
        <v>0</v>
      </c>
      <c r="AK17" s="165">
        <f t="shared" si="21"/>
        <v>0</v>
      </c>
    </row>
    <row r="18" spans="2:37" outlineLevel="1" x14ac:dyDescent="0.35">
      <c r="B18" s="236" t="s">
        <v>80</v>
      </c>
      <c r="C18" s="64" t="s">
        <v>137</v>
      </c>
      <c r="D18" s="80"/>
      <c r="E18" s="81"/>
      <c r="F18" s="80"/>
      <c r="G18" s="159">
        <f t="shared" si="0"/>
        <v>0</v>
      </c>
      <c r="H18" s="163">
        <f t="shared" si="1"/>
        <v>0</v>
      </c>
      <c r="I18" s="80"/>
      <c r="J18" s="159">
        <f t="shared" si="2"/>
        <v>0</v>
      </c>
      <c r="K18" s="163">
        <f t="shared" si="3"/>
        <v>0</v>
      </c>
      <c r="L18" s="80"/>
      <c r="M18" s="159">
        <f t="shared" si="4"/>
        <v>0</v>
      </c>
      <c r="N18" s="163">
        <f t="shared" si="5"/>
        <v>0</v>
      </c>
      <c r="O18" s="80"/>
      <c r="P18" s="159">
        <f t="shared" si="6"/>
        <v>0</v>
      </c>
      <c r="Q18" s="163">
        <f t="shared" si="7"/>
        <v>0</v>
      </c>
      <c r="R18" s="154">
        <f t="shared" si="8"/>
        <v>0</v>
      </c>
      <c r="S18" s="165">
        <f t="shared" si="9"/>
        <v>0</v>
      </c>
      <c r="U18" s="80"/>
      <c r="V18" s="159">
        <f t="shared" si="10"/>
        <v>0</v>
      </c>
      <c r="W18" s="163">
        <f t="shared" si="11"/>
        <v>0</v>
      </c>
      <c r="X18" s="80"/>
      <c r="Y18" s="159">
        <f t="shared" si="12"/>
        <v>0</v>
      </c>
      <c r="Z18" s="163">
        <f t="shared" si="13"/>
        <v>0</v>
      </c>
      <c r="AA18" s="80"/>
      <c r="AB18" s="159">
        <f t="shared" si="14"/>
        <v>0</v>
      </c>
      <c r="AC18" s="163">
        <f t="shared" si="15"/>
        <v>0</v>
      </c>
      <c r="AD18" s="80"/>
      <c r="AE18" s="159">
        <f t="shared" si="16"/>
        <v>0</v>
      </c>
      <c r="AF18" s="163">
        <f t="shared" si="17"/>
        <v>0</v>
      </c>
      <c r="AG18" s="80"/>
      <c r="AH18" s="159">
        <f t="shared" si="18"/>
        <v>0</v>
      </c>
      <c r="AI18" s="163">
        <f t="shared" si="19"/>
        <v>0</v>
      </c>
      <c r="AJ18" s="166">
        <f t="shared" si="20"/>
        <v>0</v>
      </c>
      <c r="AK18" s="165">
        <f t="shared" si="21"/>
        <v>0</v>
      </c>
    </row>
    <row r="19" spans="2:37" outlineLevel="1" x14ac:dyDescent="0.35">
      <c r="B19" s="237" t="s">
        <v>81</v>
      </c>
      <c r="C19" s="64" t="s">
        <v>137</v>
      </c>
      <c r="D19" s="80"/>
      <c r="E19" s="81"/>
      <c r="F19" s="80"/>
      <c r="G19" s="159">
        <f t="shared" si="0"/>
        <v>0</v>
      </c>
      <c r="H19" s="163">
        <f t="shared" si="1"/>
        <v>0</v>
      </c>
      <c r="I19" s="80"/>
      <c r="J19" s="159">
        <f t="shared" si="2"/>
        <v>0</v>
      </c>
      <c r="K19" s="163">
        <f t="shared" si="3"/>
        <v>0</v>
      </c>
      <c r="L19" s="80"/>
      <c r="M19" s="159">
        <f t="shared" si="4"/>
        <v>0</v>
      </c>
      <c r="N19" s="163">
        <f t="shared" si="5"/>
        <v>0</v>
      </c>
      <c r="O19" s="80">
        <v>500</v>
      </c>
      <c r="P19" s="159">
        <f t="shared" si="6"/>
        <v>500</v>
      </c>
      <c r="Q19" s="163">
        <f t="shared" si="7"/>
        <v>0</v>
      </c>
      <c r="R19" s="154">
        <f t="shared" si="8"/>
        <v>500</v>
      </c>
      <c r="S19" s="165">
        <f t="shared" si="9"/>
        <v>0</v>
      </c>
      <c r="U19" s="80">
        <v>390</v>
      </c>
      <c r="V19" s="159">
        <f t="shared" si="10"/>
        <v>890</v>
      </c>
      <c r="W19" s="163">
        <f t="shared" si="11"/>
        <v>0.78</v>
      </c>
      <c r="X19" s="80"/>
      <c r="Y19" s="159">
        <f t="shared" si="12"/>
        <v>890</v>
      </c>
      <c r="Z19" s="163">
        <f t="shared" si="13"/>
        <v>0</v>
      </c>
      <c r="AA19" s="80"/>
      <c r="AB19" s="159">
        <f t="shared" si="14"/>
        <v>890</v>
      </c>
      <c r="AC19" s="163">
        <f t="shared" si="15"/>
        <v>0</v>
      </c>
      <c r="AD19" s="80"/>
      <c r="AE19" s="159">
        <f t="shared" si="16"/>
        <v>890</v>
      </c>
      <c r="AF19" s="163">
        <f t="shared" si="17"/>
        <v>0</v>
      </c>
      <c r="AG19" s="80"/>
      <c r="AH19" s="159">
        <f t="shared" si="18"/>
        <v>890</v>
      </c>
      <c r="AI19" s="163">
        <f t="shared" si="19"/>
        <v>0</v>
      </c>
      <c r="AJ19" s="166">
        <f t="shared" si="20"/>
        <v>390</v>
      </c>
      <c r="AK19" s="165">
        <f t="shared" si="21"/>
        <v>0</v>
      </c>
    </row>
    <row r="20" spans="2:37" outlineLevel="1" x14ac:dyDescent="0.35">
      <c r="B20" s="236" t="s">
        <v>82</v>
      </c>
      <c r="C20" s="64" t="s">
        <v>137</v>
      </c>
      <c r="D20" s="80"/>
      <c r="E20" s="81"/>
      <c r="F20" s="80"/>
      <c r="G20" s="159">
        <f t="shared" si="0"/>
        <v>0</v>
      </c>
      <c r="H20" s="163">
        <f t="shared" si="1"/>
        <v>0</v>
      </c>
      <c r="I20" s="80"/>
      <c r="J20" s="159">
        <f t="shared" si="2"/>
        <v>0</v>
      </c>
      <c r="K20" s="163">
        <f t="shared" si="3"/>
        <v>0</v>
      </c>
      <c r="L20" s="80"/>
      <c r="M20" s="159">
        <f t="shared" si="4"/>
        <v>0</v>
      </c>
      <c r="N20" s="163">
        <f t="shared" si="5"/>
        <v>0</v>
      </c>
      <c r="O20" s="80"/>
      <c r="P20" s="159">
        <f t="shared" si="6"/>
        <v>0</v>
      </c>
      <c r="Q20" s="163">
        <f t="shared" si="7"/>
        <v>0</v>
      </c>
      <c r="R20" s="154">
        <f t="shared" si="8"/>
        <v>0</v>
      </c>
      <c r="S20" s="165">
        <f t="shared" si="9"/>
        <v>0</v>
      </c>
      <c r="U20" s="80"/>
      <c r="V20" s="159">
        <f t="shared" si="10"/>
        <v>0</v>
      </c>
      <c r="W20" s="163">
        <f t="shared" si="11"/>
        <v>0</v>
      </c>
      <c r="X20" s="234"/>
      <c r="Y20" s="159">
        <f t="shared" si="12"/>
        <v>0</v>
      </c>
      <c r="Z20" s="163">
        <f t="shared" si="13"/>
        <v>0</v>
      </c>
      <c r="AA20" s="234"/>
      <c r="AB20" s="159">
        <f t="shared" si="14"/>
        <v>0</v>
      </c>
      <c r="AC20" s="163">
        <f t="shared" si="15"/>
        <v>0</v>
      </c>
      <c r="AD20" s="80"/>
      <c r="AE20" s="159">
        <f t="shared" si="16"/>
        <v>0</v>
      </c>
      <c r="AF20" s="163">
        <f t="shared" si="17"/>
        <v>0</v>
      </c>
      <c r="AG20" s="80"/>
      <c r="AH20" s="159">
        <f t="shared" si="18"/>
        <v>0</v>
      </c>
      <c r="AI20" s="163">
        <f t="shared" si="19"/>
        <v>0</v>
      </c>
      <c r="AJ20" s="166">
        <f t="shared" si="20"/>
        <v>0</v>
      </c>
      <c r="AK20" s="165">
        <f t="shared" si="21"/>
        <v>0</v>
      </c>
    </row>
    <row r="21" spans="2:37" outlineLevel="1" x14ac:dyDescent="0.35">
      <c r="B21" s="237" t="s">
        <v>83</v>
      </c>
      <c r="C21" s="64" t="s">
        <v>137</v>
      </c>
      <c r="D21" s="80"/>
      <c r="E21" s="81"/>
      <c r="F21" s="80"/>
      <c r="G21" s="159">
        <f t="shared" si="0"/>
        <v>0</v>
      </c>
      <c r="H21" s="163">
        <f t="shared" si="1"/>
        <v>0</v>
      </c>
      <c r="I21" s="80"/>
      <c r="J21" s="159">
        <f t="shared" si="2"/>
        <v>0</v>
      </c>
      <c r="K21" s="163">
        <f t="shared" si="3"/>
        <v>0</v>
      </c>
      <c r="L21" s="80">
        <v>2500</v>
      </c>
      <c r="M21" s="159">
        <f t="shared" si="4"/>
        <v>2500</v>
      </c>
      <c r="N21" s="163">
        <f t="shared" si="5"/>
        <v>0</v>
      </c>
      <c r="O21" s="80">
        <v>34737</v>
      </c>
      <c r="P21" s="159">
        <f t="shared" si="6"/>
        <v>37237</v>
      </c>
      <c r="Q21" s="163">
        <f t="shared" si="7"/>
        <v>13.8948</v>
      </c>
      <c r="R21" s="154">
        <f t="shared" si="8"/>
        <v>37237</v>
      </c>
      <c r="S21" s="165">
        <f t="shared" si="9"/>
        <v>0</v>
      </c>
      <c r="U21" s="80"/>
      <c r="V21" s="159">
        <f t="shared" si="10"/>
        <v>37237</v>
      </c>
      <c r="W21" s="163">
        <f t="shared" si="11"/>
        <v>0</v>
      </c>
      <c r="X21" s="80"/>
      <c r="Y21" s="159">
        <f t="shared" si="12"/>
        <v>37237</v>
      </c>
      <c r="Z21" s="163">
        <f t="shared" si="13"/>
        <v>0</v>
      </c>
      <c r="AA21" s="234"/>
      <c r="AB21" s="159">
        <f t="shared" si="14"/>
        <v>37237</v>
      </c>
      <c r="AC21" s="163">
        <f t="shared" si="15"/>
        <v>0</v>
      </c>
      <c r="AD21" s="80"/>
      <c r="AE21" s="159">
        <f t="shared" si="16"/>
        <v>37237</v>
      </c>
      <c r="AF21" s="163">
        <f t="shared" si="17"/>
        <v>0</v>
      </c>
      <c r="AG21" s="80"/>
      <c r="AH21" s="159">
        <f t="shared" si="18"/>
        <v>37237</v>
      </c>
      <c r="AI21" s="163">
        <f t="shared" si="19"/>
        <v>0</v>
      </c>
      <c r="AJ21" s="166">
        <f t="shared" si="20"/>
        <v>0</v>
      </c>
      <c r="AK21" s="165">
        <f t="shared" si="21"/>
        <v>0</v>
      </c>
    </row>
    <row r="22" spans="2:37" outlineLevel="1" x14ac:dyDescent="0.35">
      <c r="B22" s="237" t="s">
        <v>84</v>
      </c>
      <c r="C22" s="64" t="s">
        <v>137</v>
      </c>
      <c r="D22" s="80"/>
      <c r="E22" s="81"/>
      <c r="F22" s="80"/>
      <c r="G22" s="159">
        <f t="shared" si="0"/>
        <v>0</v>
      </c>
      <c r="H22" s="163">
        <f t="shared" si="1"/>
        <v>0</v>
      </c>
      <c r="I22" s="80"/>
      <c r="J22" s="159">
        <f t="shared" si="2"/>
        <v>0</v>
      </c>
      <c r="K22" s="163">
        <f t="shared" si="3"/>
        <v>0</v>
      </c>
      <c r="L22" s="80"/>
      <c r="M22" s="159">
        <f t="shared" si="4"/>
        <v>0</v>
      </c>
      <c r="N22" s="163">
        <f t="shared" si="5"/>
        <v>0</v>
      </c>
      <c r="O22" s="80"/>
      <c r="P22" s="159">
        <f t="shared" si="6"/>
        <v>0</v>
      </c>
      <c r="Q22" s="163">
        <f t="shared" si="7"/>
        <v>0</v>
      </c>
      <c r="R22" s="154">
        <f t="shared" si="8"/>
        <v>0</v>
      </c>
      <c r="S22" s="165">
        <f t="shared" si="9"/>
        <v>0</v>
      </c>
      <c r="U22" s="80"/>
      <c r="V22" s="159">
        <f t="shared" si="10"/>
        <v>0</v>
      </c>
      <c r="W22" s="163">
        <f t="shared" si="11"/>
        <v>0</v>
      </c>
      <c r="X22" s="80"/>
      <c r="Y22" s="159">
        <f t="shared" si="12"/>
        <v>0</v>
      </c>
      <c r="Z22" s="163">
        <f t="shared" si="13"/>
        <v>0</v>
      </c>
      <c r="AA22" s="234"/>
      <c r="AB22" s="159">
        <f t="shared" si="14"/>
        <v>0</v>
      </c>
      <c r="AC22" s="163">
        <f t="shared" si="15"/>
        <v>0</v>
      </c>
      <c r="AD22" s="80"/>
      <c r="AE22" s="159">
        <f t="shared" si="16"/>
        <v>0</v>
      </c>
      <c r="AF22" s="163">
        <f t="shared" si="17"/>
        <v>0</v>
      </c>
      <c r="AG22" s="80"/>
      <c r="AH22" s="159">
        <f t="shared" si="18"/>
        <v>0</v>
      </c>
      <c r="AI22" s="163">
        <f t="shared" si="19"/>
        <v>0</v>
      </c>
      <c r="AJ22" s="166">
        <f t="shared" si="20"/>
        <v>0</v>
      </c>
      <c r="AK22" s="165">
        <f t="shared" si="21"/>
        <v>0</v>
      </c>
    </row>
    <row r="23" spans="2:37" outlineLevel="1" x14ac:dyDescent="0.35">
      <c r="B23" s="237" t="s">
        <v>85</v>
      </c>
      <c r="C23" s="64" t="s">
        <v>137</v>
      </c>
      <c r="D23" s="80"/>
      <c r="E23" s="81"/>
      <c r="F23" s="80"/>
      <c r="G23" s="159">
        <f t="shared" si="0"/>
        <v>0</v>
      </c>
      <c r="H23" s="163">
        <f t="shared" si="1"/>
        <v>0</v>
      </c>
      <c r="I23" s="80"/>
      <c r="J23" s="159">
        <f t="shared" si="2"/>
        <v>0</v>
      </c>
      <c r="K23" s="163">
        <f t="shared" si="3"/>
        <v>0</v>
      </c>
      <c r="L23" s="80"/>
      <c r="M23" s="159">
        <f t="shared" si="4"/>
        <v>0</v>
      </c>
      <c r="N23" s="163">
        <f t="shared" si="5"/>
        <v>0</v>
      </c>
      <c r="O23" s="80"/>
      <c r="P23" s="159">
        <f t="shared" si="6"/>
        <v>0</v>
      </c>
      <c r="Q23" s="163">
        <f t="shared" si="7"/>
        <v>0</v>
      </c>
      <c r="R23" s="154">
        <f t="shared" si="8"/>
        <v>0</v>
      </c>
      <c r="S23" s="165">
        <f t="shared" si="9"/>
        <v>0</v>
      </c>
      <c r="U23" s="80"/>
      <c r="V23" s="159">
        <f t="shared" si="10"/>
        <v>0</v>
      </c>
      <c r="W23" s="163">
        <f t="shared" si="11"/>
        <v>0</v>
      </c>
      <c r="X23" s="80"/>
      <c r="Y23" s="159">
        <f t="shared" si="12"/>
        <v>0</v>
      </c>
      <c r="Z23" s="163">
        <f t="shared" si="13"/>
        <v>0</v>
      </c>
      <c r="AA23" s="234"/>
      <c r="AB23" s="159">
        <f t="shared" si="14"/>
        <v>0</v>
      </c>
      <c r="AC23" s="163">
        <f t="shared" si="15"/>
        <v>0</v>
      </c>
      <c r="AD23" s="80"/>
      <c r="AE23" s="159">
        <f t="shared" si="16"/>
        <v>0</v>
      </c>
      <c r="AF23" s="163">
        <f t="shared" si="17"/>
        <v>0</v>
      </c>
      <c r="AG23" s="80"/>
      <c r="AH23" s="159">
        <f t="shared" si="18"/>
        <v>0</v>
      </c>
      <c r="AI23" s="163">
        <f t="shared" si="19"/>
        <v>0</v>
      </c>
      <c r="AJ23" s="166">
        <f t="shared" si="20"/>
        <v>0</v>
      </c>
      <c r="AK23" s="165">
        <f t="shared" si="21"/>
        <v>0</v>
      </c>
    </row>
    <row r="24" spans="2:37" outlineLevel="1" x14ac:dyDescent="0.35">
      <c r="B24" s="236" t="s">
        <v>86</v>
      </c>
      <c r="C24" s="64" t="s">
        <v>137</v>
      </c>
      <c r="D24" s="80"/>
      <c r="E24" s="81"/>
      <c r="F24" s="80"/>
      <c r="G24" s="159">
        <f t="shared" si="0"/>
        <v>0</v>
      </c>
      <c r="H24" s="163">
        <f t="shared" si="1"/>
        <v>0</v>
      </c>
      <c r="I24" s="80"/>
      <c r="J24" s="159">
        <f t="shared" si="2"/>
        <v>0</v>
      </c>
      <c r="K24" s="163">
        <f t="shared" si="3"/>
        <v>0</v>
      </c>
      <c r="L24" s="80"/>
      <c r="M24" s="159">
        <f t="shared" si="4"/>
        <v>0</v>
      </c>
      <c r="N24" s="163">
        <f t="shared" si="5"/>
        <v>0</v>
      </c>
      <c r="O24" s="80"/>
      <c r="P24" s="159">
        <f t="shared" si="6"/>
        <v>0</v>
      </c>
      <c r="Q24" s="163">
        <f t="shared" si="7"/>
        <v>0</v>
      </c>
      <c r="R24" s="154">
        <f t="shared" si="8"/>
        <v>0</v>
      </c>
      <c r="S24" s="165">
        <f t="shared" si="9"/>
        <v>0</v>
      </c>
      <c r="U24" s="80"/>
      <c r="V24" s="159">
        <f t="shared" si="10"/>
        <v>0</v>
      </c>
      <c r="W24" s="163">
        <f t="shared" si="11"/>
        <v>0</v>
      </c>
      <c r="X24" s="234"/>
      <c r="Y24" s="159">
        <f t="shared" si="12"/>
        <v>0</v>
      </c>
      <c r="Z24" s="163">
        <f t="shared" si="13"/>
        <v>0</v>
      </c>
      <c r="AA24" s="234"/>
      <c r="AB24" s="159">
        <f t="shared" si="14"/>
        <v>0</v>
      </c>
      <c r="AC24" s="163">
        <f t="shared" si="15"/>
        <v>0</v>
      </c>
      <c r="AD24" s="80"/>
      <c r="AE24" s="159">
        <f t="shared" si="16"/>
        <v>0</v>
      </c>
      <c r="AF24" s="163">
        <f t="shared" si="17"/>
        <v>0</v>
      </c>
      <c r="AG24" s="80"/>
      <c r="AH24" s="159">
        <f t="shared" si="18"/>
        <v>0</v>
      </c>
      <c r="AI24" s="163">
        <f t="shared" si="19"/>
        <v>0</v>
      </c>
      <c r="AJ24" s="166">
        <f t="shared" si="20"/>
        <v>0</v>
      </c>
      <c r="AK24" s="165">
        <f t="shared" si="21"/>
        <v>0</v>
      </c>
    </row>
    <row r="25" spans="2:37" outlineLevel="1" x14ac:dyDescent="0.35">
      <c r="B25" s="237" t="s">
        <v>87</v>
      </c>
      <c r="C25" s="64" t="s">
        <v>137</v>
      </c>
      <c r="D25" s="80"/>
      <c r="E25" s="81"/>
      <c r="F25" s="80"/>
      <c r="G25" s="159">
        <f t="shared" si="0"/>
        <v>0</v>
      </c>
      <c r="H25" s="163">
        <f t="shared" si="1"/>
        <v>0</v>
      </c>
      <c r="I25" s="80"/>
      <c r="J25" s="159">
        <f t="shared" si="2"/>
        <v>0</v>
      </c>
      <c r="K25" s="163">
        <f t="shared" si="3"/>
        <v>0</v>
      </c>
      <c r="L25" s="80"/>
      <c r="M25" s="159">
        <f t="shared" si="4"/>
        <v>0</v>
      </c>
      <c r="N25" s="163">
        <f t="shared" si="5"/>
        <v>0</v>
      </c>
      <c r="O25" s="80"/>
      <c r="P25" s="159">
        <f t="shared" si="6"/>
        <v>0</v>
      </c>
      <c r="Q25" s="163">
        <f t="shared" si="7"/>
        <v>0</v>
      </c>
      <c r="R25" s="154">
        <f t="shared" si="8"/>
        <v>0</v>
      </c>
      <c r="S25" s="165">
        <f t="shared" si="9"/>
        <v>0</v>
      </c>
      <c r="U25" s="80"/>
      <c r="V25" s="159">
        <f t="shared" si="10"/>
        <v>0</v>
      </c>
      <c r="W25" s="163">
        <f t="shared" si="11"/>
        <v>0</v>
      </c>
      <c r="X25" s="80"/>
      <c r="Y25" s="159">
        <f t="shared" si="12"/>
        <v>0</v>
      </c>
      <c r="Z25" s="163">
        <f t="shared" si="13"/>
        <v>0</v>
      </c>
      <c r="AA25" s="80"/>
      <c r="AB25" s="159">
        <f t="shared" si="14"/>
        <v>0</v>
      </c>
      <c r="AC25" s="163">
        <f t="shared" si="15"/>
        <v>0</v>
      </c>
      <c r="AD25" s="80"/>
      <c r="AE25" s="159">
        <f t="shared" si="16"/>
        <v>0</v>
      </c>
      <c r="AF25" s="163">
        <f t="shared" si="17"/>
        <v>0</v>
      </c>
      <c r="AG25" s="80">
        <v>7330</v>
      </c>
      <c r="AH25" s="159">
        <f t="shared" si="18"/>
        <v>7330</v>
      </c>
      <c r="AI25" s="163">
        <f t="shared" si="19"/>
        <v>0</v>
      </c>
      <c r="AJ25" s="166">
        <f t="shared" si="20"/>
        <v>7330</v>
      </c>
      <c r="AK25" s="165">
        <f t="shared" si="21"/>
        <v>0</v>
      </c>
    </row>
    <row r="26" spans="2:37" outlineLevel="1" x14ac:dyDescent="0.35">
      <c r="B26" s="237" t="s">
        <v>88</v>
      </c>
      <c r="C26" s="64" t="s">
        <v>137</v>
      </c>
      <c r="D26" s="80"/>
      <c r="E26" s="81"/>
      <c r="F26" s="80"/>
      <c r="G26" s="159">
        <f t="shared" si="0"/>
        <v>0</v>
      </c>
      <c r="H26" s="163">
        <f t="shared" si="1"/>
        <v>0</v>
      </c>
      <c r="I26" s="80"/>
      <c r="J26" s="159">
        <f t="shared" si="2"/>
        <v>0</v>
      </c>
      <c r="K26" s="163">
        <f t="shared" si="3"/>
        <v>0</v>
      </c>
      <c r="L26" s="80"/>
      <c r="M26" s="159">
        <f t="shared" si="4"/>
        <v>0</v>
      </c>
      <c r="N26" s="163">
        <f t="shared" si="5"/>
        <v>0</v>
      </c>
      <c r="O26" s="80"/>
      <c r="P26" s="159">
        <f t="shared" si="6"/>
        <v>0</v>
      </c>
      <c r="Q26" s="163">
        <f t="shared" si="7"/>
        <v>0</v>
      </c>
      <c r="R26" s="154">
        <f t="shared" si="8"/>
        <v>0</v>
      </c>
      <c r="S26" s="165">
        <f t="shared" si="9"/>
        <v>0</v>
      </c>
      <c r="U26" s="80"/>
      <c r="V26" s="159">
        <f t="shared" si="10"/>
        <v>0</v>
      </c>
      <c r="W26" s="163">
        <f t="shared" si="11"/>
        <v>0</v>
      </c>
      <c r="X26" s="80"/>
      <c r="Y26" s="159">
        <f t="shared" si="12"/>
        <v>0</v>
      </c>
      <c r="Z26" s="163">
        <f t="shared" si="13"/>
        <v>0</v>
      </c>
      <c r="AA26" s="80"/>
      <c r="AB26" s="159">
        <f t="shared" si="14"/>
        <v>0</v>
      </c>
      <c r="AC26" s="163">
        <f t="shared" si="15"/>
        <v>0</v>
      </c>
      <c r="AD26" s="80"/>
      <c r="AE26" s="159">
        <f t="shared" si="16"/>
        <v>0</v>
      </c>
      <c r="AF26" s="163">
        <f t="shared" si="17"/>
        <v>0</v>
      </c>
      <c r="AG26" s="80"/>
      <c r="AH26" s="159">
        <f t="shared" si="18"/>
        <v>0</v>
      </c>
      <c r="AI26" s="163">
        <f t="shared" si="19"/>
        <v>0</v>
      </c>
      <c r="AJ26" s="166">
        <f t="shared" si="20"/>
        <v>0</v>
      </c>
      <c r="AK26" s="165">
        <f t="shared" si="21"/>
        <v>0</v>
      </c>
    </row>
    <row r="27" spans="2:37" outlineLevel="1" x14ac:dyDescent="0.35">
      <c r="B27" s="236" t="s">
        <v>89</v>
      </c>
      <c r="C27" s="64" t="s">
        <v>137</v>
      </c>
      <c r="D27" s="80"/>
      <c r="E27" s="81"/>
      <c r="F27" s="80"/>
      <c r="G27" s="159">
        <f t="shared" si="0"/>
        <v>0</v>
      </c>
      <c r="H27" s="163">
        <f t="shared" si="1"/>
        <v>0</v>
      </c>
      <c r="I27" s="80"/>
      <c r="J27" s="159">
        <f t="shared" si="2"/>
        <v>0</v>
      </c>
      <c r="K27" s="163">
        <f t="shared" si="3"/>
        <v>0</v>
      </c>
      <c r="L27" s="80"/>
      <c r="M27" s="159">
        <f t="shared" si="4"/>
        <v>0</v>
      </c>
      <c r="N27" s="163">
        <f t="shared" si="5"/>
        <v>0</v>
      </c>
      <c r="O27" s="80"/>
      <c r="P27" s="159">
        <f t="shared" si="6"/>
        <v>0</v>
      </c>
      <c r="Q27" s="163">
        <f t="shared" si="7"/>
        <v>0</v>
      </c>
      <c r="R27" s="154">
        <f t="shared" si="8"/>
        <v>0</v>
      </c>
      <c r="S27" s="165">
        <f t="shared" si="9"/>
        <v>0</v>
      </c>
      <c r="U27" s="80"/>
      <c r="V27" s="159">
        <f t="shared" si="10"/>
        <v>0</v>
      </c>
      <c r="W27" s="163">
        <f t="shared" si="11"/>
        <v>0</v>
      </c>
      <c r="X27" s="80"/>
      <c r="Y27" s="159">
        <f t="shared" si="12"/>
        <v>0</v>
      </c>
      <c r="Z27" s="163">
        <f t="shared" si="13"/>
        <v>0</v>
      </c>
      <c r="AA27" s="80"/>
      <c r="AB27" s="159">
        <f t="shared" si="14"/>
        <v>0</v>
      </c>
      <c r="AC27" s="163">
        <f t="shared" si="15"/>
        <v>0</v>
      </c>
      <c r="AD27" s="80"/>
      <c r="AE27" s="159">
        <f t="shared" si="16"/>
        <v>0</v>
      </c>
      <c r="AF27" s="163">
        <f t="shared" si="17"/>
        <v>0</v>
      </c>
      <c r="AG27" s="80"/>
      <c r="AH27" s="159">
        <f t="shared" si="18"/>
        <v>0</v>
      </c>
      <c r="AI27" s="163">
        <f t="shared" si="19"/>
        <v>0</v>
      </c>
      <c r="AJ27" s="166">
        <f t="shared" si="20"/>
        <v>0</v>
      </c>
      <c r="AK27" s="165">
        <f t="shared" si="21"/>
        <v>0</v>
      </c>
    </row>
    <row r="28" spans="2:37" outlineLevel="1" x14ac:dyDescent="0.35">
      <c r="B28" s="237" t="s">
        <v>90</v>
      </c>
      <c r="C28" s="64" t="s">
        <v>137</v>
      </c>
      <c r="D28" s="80"/>
      <c r="E28" s="81"/>
      <c r="F28" s="80"/>
      <c r="G28" s="159">
        <f t="shared" si="0"/>
        <v>0</v>
      </c>
      <c r="H28" s="163">
        <f t="shared" si="1"/>
        <v>0</v>
      </c>
      <c r="I28" s="80"/>
      <c r="J28" s="159">
        <f t="shared" si="2"/>
        <v>0</v>
      </c>
      <c r="K28" s="163">
        <f t="shared" si="3"/>
        <v>0</v>
      </c>
      <c r="L28" s="80">
        <v>4550</v>
      </c>
      <c r="M28" s="159">
        <f t="shared" si="4"/>
        <v>4550</v>
      </c>
      <c r="N28" s="163">
        <f t="shared" si="5"/>
        <v>0</v>
      </c>
      <c r="O28" s="80"/>
      <c r="P28" s="159">
        <f t="shared" si="6"/>
        <v>4550</v>
      </c>
      <c r="Q28" s="163">
        <f t="shared" si="7"/>
        <v>0</v>
      </c>
      <c r="R28" s="154">
        <f t="shared" si="8"/>
        <v>4550</v>
      </c>
      <c r="S28" s="165">
        <f t="shared" si="9"/>
        <v>0</v>
      </c>
      <c r="U28" s="80">
        <v>1885</v>
      </c>
      <c r="V28" s="159">
        <f t="shared" si="10"/>
        <v>6435</v>
      </c>
      <c r="W28" s="163">
        <f t="shared" si="11"/>
        <v>0.41428571428571431</v>
      </c>
      <c r="X28" s="80">
        <v>24300</v>
      </c>
      <c r="Y28" s="159">
        <f t="shared" si="12"/>
        <v>30735</v>
      </c>
      <c r="Z28" s="163">
        <f t="shared" si="13"/>
        <v>3.7762237762237763</v>
      </c>
      <c r="AA28" s="80"/>
      <c r="AB28" s="159">
        <f t="shared" si="14"/>
        <v>30735</v>
      </c>
      <c r="AC28" s="163">
        <f t="shared" si="15"/>
        <v>0</v>
      </c>
      <c r="AD28" s="80"/>
      <c r="AE28" s="159">
        <f t="shared" si="16"/>
        <v>30735</v>
      </c>
      <c r="AF28" s="163">
        <f t="shared" si="17"/>
        <v>0</v>
      </c>
      <c r="AG28" s="80"/>
      <c r="AH28" s="159">
        <f t="shared" si="18"/>
        <v>30735</v>
      </c>
      <c r="AI28" s="163">
        <f t="shared" si="19"/>
        <v>0</v>
      </c>
      <c r="AJ28" s="166">
        <f t="shared" si="20"/>
        <v>26185</v>
      </c>
      <c r="AK28" s="165">
        <f t="shared" si="21"/>
        <v>0.47832923870202571</v>
      </c>
    </row>
    <row r="29" spans="2:37" outlineLevel="1" x14ac:dyDescent="0.35">
      <c r="B29" s="236" t="s">
        <v>92</v>
      </c>
      <c r="C29" s="64" t="s">
        <v>137</v>
      </c>
      <c r="D29" s="80"/>
      <c r="E29" s="81"/>
      <c r="F29" s="80"/>
      <c r="G29" s="159">
        <f t="shared" si="0"/>
        <v>0</v>
      </c>
      <c r="H29" s="163">
        <f t="shared" si="1"/>
        <v>0</v>
      </c>
      <c r="I29" s="80"/>
      <c r="J29" s="159">
        <f t="shared" si="2"/>
        <v>0</v>
      </c>
      <c r="K29" s="163">
        <f t="shared" si="3"/>
        <v>0</v>
      </c>
      <c r="L29" s="80"/>
      <c r="M29" s="159">
        <f t="shared" si="4"/>
        <v>0</v>
      </c>
      <c r="N29" s="163">
        <f t="shared" si="5"/>
        <v>0</v>
      </c>
      <c r="O29" s="80"/>
      <c r="P29" s="159">
        <f t="shared" si="6"/>
        <v>0</v>
      </c>
      <c r="Q29" s="163">
        <f t="shared" si="7"/>
        <v>0</v>
      </c>
      <c r="R29" s="154">
        <f t="shared" si="8"/>
        <v>0</v>
      </c>
      <c r="S29" s="165">
        <f t="shared" si="9"/>
        <v>0</v>
      </c>
      <c r="U29" s="80"/>
      <c r="V29" s="159">
        <f t="shared" si="10"/>
        <v>0</v>
      </c>
      <c r="W29" s="163">
        <f t="shared" si="11"/>
        <v>0</v>
      </c>
      <c r="X29" s="80"/>
      <c r="Y29" s="159">
        <f t="shared" si="12"/>
        <v>0</v>
      </c>
      <c r="Z29" s="163">
        <f t="shared" si="13"/>
        <v>0</v>
      </c>
      <c r="AA29" s="80"/>
      <c r="AB29" s="159">
        <f t="shared" si="14"/>
        <v>0</v>
      </c>
      <c r="AC29" s="163">
        <f t="shared" si="15"/>
        <v>0</v>
      </c>
      <c r="AD29" s="80"/>
      <c r="AE29" s="159">
        <f t="shared" si="16"/>
        <v>0</v>
      </c>
      <c r="AF29" s="163">
        <f t="shared" si="17"/>
        <v>0</v>
      </c>
      <c r="AG29" s="80"/>
      <c r="AH29" s="159">
        <f t="shared" si="18"/>
        <v>0</v>
      </c>
      <c r="AI29" s="163">
        <f t="shared" si="19"/>
        <v>0</v>
      </c>
      <c r="AJ29" s="166">
        <f t="shared" si="20"/>
        <v>0</v>
      </c>
      <c r="AK29" s="165">
        <f t="shared" si="21"/>
        <v>0</v>
      </c>
    </row>
    <row r="30" spans="2:37" outlineLevel="1" x14ac:dyDescent="0.35">
      <c r="B30" s="237" t="s">
        <v>93</v>
      </c>
      <c r="C30" s="64" t="s">
        <v>137</v>
      </c>
      <c r="D30" s="80"/>
      <c r="E30" s="81"/>
      <c r="F30" s="80"/>
      <c r="G30" s="159">
        <f t="shared" si="0"/>
        <v>0</v>
      </c>
      <c r="H30" s="163">
        <f t="shared" si="1"/>
        <v>0</v>
      </c>
      <c r="I30" s="80"/>
      <c r="J30" s="159">
        <f t="shared" si="2"/>
        <v>0</v>
      </c>
      <c r="K30" s="163">
        <f t="shared" si="3"/>
        <v>0</v>
      </c>
      <c r="L30" s="80"/>
      <c r="M30" s="159">
        <f t="shared" si="4"/>
        <v>0</v>
      </c>
      <c r="N30" s="163">
        <f t="shared" si="5"/>
        <v>0</v>
      </c>
      <c r="O30" s="80"/>
      <c r="P30" s="159">
        <f t="shared" si="6"/>
        <v>0</v>
      </c>
      <c r="Q30" s="163">
        <f t="shared" si="7"/>
        <v>0</v>
      </c>
      <c r="R30" s="154">
        <f t="shared" si="8"/>
        <v>0</v>
      </c>
      <c r="S30" s="165">
        <f t="shared" si="9"/>
        <v>0</v>
      </c>
      <c r="U30" s="80"/>
      <c r="V30" s="159">
        <f t="shared" si="10"/>
        <v>0</v>
      </c>
      <c r="W30" s="163">
        <f t="shared" si="11"/>
        <v>0</v>
      </c>
      <c r="X30" s="80"/>
      <c r="Y30" s="159">
        <f t="shared" si="12"/>
        <v>0</v>
      </c>
      <c r="Z30" s="163">
        <f t="shared" si="13"/>
        <v>0</v>
      </c>
      <c r="AA30" s="80"/>
      <c r="AB30" s="159">
        <f t="shared" si="14"/>
        <v>0</v>
      </c>
      <c r="AC30" s="163">
        <f t="shared" si="15"/>
        <v>0</v>
      </c>
      <c r="AD30" s="80"/>
      <c r="AE30" s="159">
        <f t="shared" si="16"/>
        <v>0</v>
      </c>
      <c r="AF30" s="163">
        <f t="shared" si="17"/>
        <v>0</v>
      </c>
      <c r="AG30" s="80"/>
      <c r="AH30" s="159">
        <f t="shared" si="18"/>
        <v>0</v>
      </c>
      <c r="AI30" s="163">
        <f t="shared" si="19"/>
        <v>0</v>
      </c>
      <c r="AJ30" s="166">
        <f t="shared" si="20"/>
        <v>0</v>
      </c>
      <c r="AK30" s="165">
        <f t="shared" si="21"/>
        <v>0</v>
      </c>
    </row>
    <row r="31" spans="2:37" outlineLevel="1" x14ac:dyDescent="0.35">
      <c r="B31" s="237" t="s">
        <v>94</v>
      </c>
      <c r="C31" s="64" t="s">
        <v>137</v>
      </c>
      <c r="D31" s="80"/>
      <c r="E31" s="81"/>
      <c r="F31" s="80"/>
      <c r="G31" s="159">
        <f t="shared" si="0"/>
        <v>0</v>
      </c>
      <c r="H31" s="163">
        <f t="shared" si="1"/>
        <v>0</v>
      </c>
      <c r="I31" s="80"/>
      <c r="J31" s="159">
        <f t="shared" si="2"/>
        <v>0</v>
      </c>
      <c r="K31" s="163">
        <f t="shared" si="3"/>
        <v>0</v>
      </c>
      <c r="L31" s="80"/>
      <c r="M31" s="159">
        <f t="shared" si="4"/>
        <v>0</v>
      </c>
      <c r="N31" s="163">
        <f t="shared" si="5"/>
        <v>0</v>
      </c>
      <c r="O31" s="80"/>
      <c r="P31" s="159">
        <f t="shared" si="6"/>
        <v>0</v>
      </c>
      <c r="Q31" s="163">
        <f t="shared" si="7"/>
        <v>0</v>
      </c>
      <c r="R31" s="154">
        <f t="shared" si="8"/>
        <v>0</v>
      </c>
      <c r="S31" s="165">
        <f t="shared" si="9"/>
        <v>0</v>
      </c>
      <c r="U31" s="80"/>
      <c r="V31" s="159">
        <f t="shared" si="10"/>
        <v>0</v>
      </c>
      <c r="W31" s="163">
        <f t="shared" si="11"/>
        <v>0</v>
      </c>
      <c r="X31" s="80"/>
      <c r="Y31" s="159">
        <f t="shared" si="12"/>
        <v>0</v>
      </c>
      <c r="Z31" s="163">
        <f t="shared" si="13"/>
        <v>0</v>
      </c>
      <c r="AA31" s="80"/>
      <c r="AB31" s="159">
        <f t="shared" si="14"/>
        <v>0</v>
      </c>
      <c r="AC31" s="163">
        <f t="shared" si="15"/>
        <v>0</v>
      </c>
      <c r="AD31" s="80"/>
      <c r="AE31" s="159">
        <f t="shared" si="16"/>
        <v>0</v>
      </c>
      <c r="AF31" s="163">
        <f t="shared" si="17"/>
        <v>0</v>
      </c>
      <c r="AG31" s="80"/>
      <c r="AH31" s="159">
        <f t="shared" si="18"/>
        <v>0</v>
      </c>
      <c r="AI31" s="163">
        <f t="shared" si="19"/>
        <v>0</v>
      </c>
      <c r="AJ31" s="166">
        <f t="shared" si="20"/>
        <v>0</v>
      </c>
      <c r="AK31" s="165">
        <f t="shared" si="21"/>
        <v>0</v>
      </c>
    </row>
    <row r="32" spans="2:37" outlineLevel="1" x14ac:dyDescent="0.35">
      <c r="B32" s="237" t="s">
        <v>95</v>
      </c>
      <c r="C32" s="64" t="s">
        <v>137</v>
      </c>
      <c r="D32" s="80"/>
      <c r="E32" s="81"/>
      <c r="F32" s="80"/>
      <c r="G32" s="159">
        <f t="shared" si="0"/>
        <v>0</v>
      </c>
      <c r="H32" s="163">
        <f t="shared" si="1"/>
        <v>0</v>
      </c>
      <c r="I32" s="80"/>
      <c r="J32" s="159">
        <f t="shared" si="2"/>
        <v>0</v>
      </c>
      <c r="K32" s="163">
        <f t="shared" si="3"/>
        <v>0</v>
      </c>
      <c r="L32" s="80"/>
      <c r="M32" s="159">
        <f t="shared" si="4"/>
        <v>0</v>
      </c>
      <c r="N32" s="163">
        <f t="shared" si="5"/>
        <v>0</v>
      </c>
      <c r="O32" s="80"/>
      <c r="P32" s="159">
        <f t="shared" si="6"/>
        <v>0</v>
      </c>
      <c r="Q32" s="163">
        <f t="shared" si="7"/>
        <v>0</v>
      </c>
      <c r="R32" s="154">
        <f t="shared" si="8"/>
        <v>0</v>
      </c>
      <c r="S32" s="165">
        <f t="shared" si="9"/>
        <v>0</v>
      </c>
      <c r="U32" s="80"/>
      <c r="V32" s="159">
        <f t="shared" si="10"/>
        <v>0</v>
      </c>
      <c r="W32" s="163">
        <f t="shared" si="11"/>
        <v>0</v>
      </c>
      <c r="X32" s="80">
        <v>17300</v>
      </c>
      <c r="Y32" s="159">
        <f t="shared" si="12"/>
        <v>17300</v>
      </c>
      <c r="Z32" s="163">
        <f t="shared" si="13"/>
        <v>0</v>
      </c>
      <c r="AA32" s="80"/>
      <c r="AB32" s="159">
        <f t="shared" si="14"/>
        <v>17300</v>
      </c>
      <c r="AC32" s="163">
        <f t="shared" si="15"/>
        <v>0</v>
      </c>
      <c r="AD32" s="80"/>
      <c r="AE32" s="159">
        <f t="shared" si="16"/>
        <v>17300</v>
      </c>
      <c r="AF32" s="163">
        <f t="shared" si="17"/>
        <v>0</v>
      </c>
      <c r="AG32" s="80">
        <v>12000</v>
      </c>
      <c r="AH32" s="159">
        <f t="shared" si="18"/>
        <v>29300</v>
      </c>
      <c r="AI32" s="163">
        <f t="shared" si="19"/>
        <v>0.69364161849710981</v>
      </c>
      <c r="AJ32" s="166">
        <f t="shared" si="20"/>
        <v>29300</v>
      </c>
      <c r="AK32" s="165">
        <f t="shared" si="21"/>
        <v>0</v>
      </c>
    </row>
    <row r="33" spans="2:37" outlineLevel="1" x14ac:dyDescent="0.35">
      <c r="B33" s="237" t="s">
        <v>96</v>
      </c>
      <c r="C33" s="64" t="s">
        <v>137</v>
      </c>
      <c r="D33" s="80"/>
      <c r="E33" s="81"/>
      <c r="F33" s="80"/>
      <c r="G33" s="159">
        <f t="shared" si="0"/>
        <v>0</v>
      </c>
      <c r="H33" s="163">
        <f t="shared" si="1"/>
        <v>0</v>
      </c>
      <c r="I33" s="80"/>
      <c r="J33" s="159">
        <f t="shared" si="2"/>
        <v>0</v>
      </c>
      <c r="K33" s="163">
        <f t="shared" si="3"/>
        <v>0</v>
      </c>
      <c r="L33" s="80"/>
      <c r="M33" s="159">
        <f t="shared" si="4"/>
        <v>0</v>
      </c>
      <c r="N33" s="163">
        <f t="shared" si="5"/>
        <v>0</v>
      </c>
      <c r="O33" s="80"/>
      <c r="P33" s="159">
        <f t="shared" si="6"/>
        <v>0</v>
      </c>
      <c r="Q33" s="163">
        <f t="shared" si="7"/>
        <v>0</v>
      </c>
      <c r="R33" s="154">
        <f t="shared" si="8"/>
        <v>0</v>
      </c>
      <c r="S33" s="165">
        <f t="shared" si="9"/>
        <v>0</v>
      </c>
      <c r="U33" s="80"/>
      <c r="V33" s="159">
        <f t="shared" si="10"/>
        <v>0</v>
      </c>
      <c r="W33" s="163">
        <f t="shared" si="11"/>
        <v>0</v>
      </c>
      <c r="X33" s="80"/>
      <c r="Y33" s="159">
        <f t="shared" si="12"/>
        <v>0</v>
      </c>
      <c r="Z33" s="163">
        <f t="shared" si="13"/>
        <v>0</v>
      </c>
      <c r="AA33" s="80"/>
      <c r="AB33" s="159">
        <f t="shared" si="14"/>
        <v>0</v>
      </c>
      <c r="AC33" s="163">
        <f t="shared" si="15"/>
        <v>0</v>
      </c>
      <c r="AD33" s="80"/>
      <c r="AE33" s="159">
        <f t="shared" si="16"/>
        <v>0</v>
      </c>
      <c r="AF33" s="163">
        <f t="shared" si="17"/>
        <v>0</v>
      </c>
      <c r="AG33" s="80"/>
      <c r="AH33" s="159">
        <f t="shared" si="18"/>
        <v>0</v>
      </c>
      <c r="AI33" s="163">
        <f t="shared" si="19"/>
        <v>0</v>
      </c>
      <c r="AJ33" s="166">
        <f t="shared" si="20"/>
        <v>0</v>
      </c>
      <c r="AK33" s="165">
        <f t="shared" si="21"/>
        <v>0</v>
      </c>
    </row>
    <row r="34" spans="2:37" outlineLevel="1" x14ac:dyDescent="0.35">
      <c r="B34" s="236" t="s">
        <v>97</v>
      </c>
      <c r="C34" s="64" t="s">
        <v>137</v>
      </c>
      <c r="D34" s="80"/>
      <c r="E34" s="81"/>
      <c r="F34" s="80"/>
      <c r="G34" s="159">
        <f t="shared" si="0"/>
        <v>0</v>
      </c>
      <c r="H34" s="163">
        <f t="shared" si="1"/>
        <v>0</v>
      </c>
      <c r="I34" s="80"/>
      <c r="J34" s="159">
        <f t="shared" si="2"/>
        <v>0</v>
      </c>
      <c r="K34" s="163">
        <f t="shared" si="3"/>
        <v>0</v>
      </c>
      <c r="L34" s="80"/>
      <c r="M34" s="159">
        <f t="shared" si="4"/>
        <v>0</v>
      </c>
      <c r="N34" s="163">
        <f t="shared" si="5"/>
        <v>0</v>
      </c>
      <c r="O34" s="80"/>
      <c r="P34" s="159">
        <f t="shared" si="6"/>
        <v>0</v>
      </c>
      <c r="Q34" s="163">
        <f t="shared" si="7"/>
        <v>0</v>
      </c>
      <c r="R34" s="154">
        <f t="shared" si="8"/>
        <v>0</v>
      </c>
      <c r="S34" s="165">
        <f t="shared" si="9"/>
        <v>0</v>
      </c>
      <c r="U34" s="80"/>
      <c r="V34" s="159">
        <f t="shared" si="10"/>
        <v>0</v>
      </c>
      <c r="W34" s="163">
        <f t="shared" si="11"/>
        <v>0</v>
      </c>
      <c r="X34" s="80"/>
      <c r="Y34" s="159">
        <f t="shared" si="12"/>
        <v>0</v>
      </c>
      <c r="Z34" s="163">
        <f t="shared" si="13"/>
        <v>0</v>
      </c>
      <c r="AA34" s="80"/>
      <c r="AB34" s="159">
        <f t="shared" si="14"/>
        <v>0</v>
      </c>
      <c r="AC34" s="163">
        <f t="shared" si="15"/>
        <v>0</v>
      </c>
      <c r="AD34" s="80"/>
      <c r="AE34" s="159">
        <f t="shared" si="16"/>
        <v>0</v>
      </c>
      <c r="AF34" s="163">
        <f t="shared" si="17"/>
        <v>0</v>
      </c>
      <c r="AG34" s="80"/>
      <c r="AH34" s="159">
        <f t="shared" si="18"/>
        <v>0</v>
      </c>
      <c r="AI34" s="163">
        <f t="shared" si="19"/>
        <v>0</v>
      </c>
      <c r="AJ34" s="166">
        <f t="shared" si="20"/>
        <v>0</v>
      </c>
      <c r="AK34" s="165">
        <f t="shared" si="21"/>
        <v>0</v>
      </c>
    </row>
    <row r="35" spans="2:37" outlineLevel="1" x14ac:dyDescent="0.35">
      <c r="B35" s="237" t="s">
        <v>98</v>
      </c>
      <c r="C35" s="64" t="s">
        <v>137</v>
      </c>
      <c r="D35" s="80"/>
      <c r="E35" s="81"/>
      <c r="F35" s="80"/>
      <c r="G35" s="159">
        <f t="shared" si="0"/>
        <v>0</v>
      </c>
      <c r="H35" s="163">
        <f t="shared" si="1"/>
        <v>0</v>
      </c>
      <c r="I35" s="80"/>
      <c r="J35" s="159">
        <f t="shared" si="2"/>
        <v>0</v>
      </c>
      <c r="K35" s="163">
        <f t="shared" si="3"/>
        <v>0</v>
      </c>
      <c r="L35" s="80"/>
      <c r="M35" s="159">
        <f t="shared" si="4"/>
        <v>0</v>
      </c>
      <c r="N35" s="163">
        <f t="shared" si="5"/>
        <v>0</v>
      </c>
      <c r="O35" s="80"/>
      <c r="P35" s="159">
        <f t="shared" si="6"/>
        <v>0</v>
      </c>
      <c r="Q35" s="163">
        <f t="shared" si="7"/>
        <v>0</v>
      </c>
      <c r="R35" s="154">
        <f t="shared" si="8"/>
        <v>0</v>
      </c>
      <c r="S35" s="165">
        <f t="shared" si="9"/>
        <v>0</v>
      </c>
      <c r="U35" s="80"/>
      <c r="V35" s="159">
        <f t="shared" si="10"/>
        <v>0</v>
      </c>
      <c r="W35" s="163">
        <f t="shared" si="11"/>
        <v>0</v>
      </c>
      <c r="X35" s="80"/>
      <c r="Y35" s="159">
        <f t="shared" si="12"/>
        <v>0</v>
      </c>
      <c r="Z35" s="163">
        <f t="shared" si="13"/>
        <v>0</v>
      </c>
      <c r="AA35" s="80"/>
      <c r="AB35" s="159">
        <f t="shared" si="14"/>
        <v>0</v>
      </c>
      <c r="AC35" s="163">
        <f t="shared" si="15"/>
        <v>0</v>
      </c>
      <c r="AD35" s="80"/>
      <c r="AE35" s="159">
        <f t="shared" si="16"/>
        <v>0</v>
      </c>
      <c r="AF35" s="163">
        <f t="shared" si="17"/>
        <v>0</v>
      </c>
      <c r="AG35" s="80"/>
      <c r="AH35" s="159">
        <f t="shared" si="18"/>
        <v>0</v>
      </c>
      <c r="AI35" s="163">
        <f t="shared" si="19"/>
        <v>0</v>
      </c>
      <c r="AJ35" s="166">
        <f t="shared" si="20"/>
        <v>0</v>
      </c>
      <c r="AK35" s="165">
        <f t="shared" si="21"/>
        <v>0</v>
      </c>
    </row>
    <row r="36" spans="2:37" outlineLevel="1" x14ac:dyDescent="0.35">
      <c r="B36" s="50" t="s">
        <v>138</v>
      </c>
      <c r="C36" s="47" t="s">
        <v>137</v>
      </c>
      <c r="D36" s="161">
        <f>SUM(D14:D35)</f>
        <v>0</v>
      </c>
      <c r="E36" s="160">
        <f>SUM(E14:E35)</f>
        <v>0</v>
      </c>
      <c r="F36" s="161">
        <f>SUM(F14:F35)</f>
        <v>0</v>
      </c>
      <c r="G36" s="160">
        <f>SUM(G14:G35)</f>
        <v>0</v>
      </c>
      <c r="H36" s="164">
        <f>IFERROR((G36-E36)/E36,0)</f>
        <v>0</v>
      </c>
      <c r="I36" s="161">
        <f>SUM(I14:I35)</f>
        <v>0</v>
      </c>
      <c r="J36" s="160">
        <f>SUM(J14:J35)</f>
        <v>0</v>
      </c>
      <c r="K36" s="164">
        <f t="shared" ref="K36" si="22">IFERROR((J36-G36)/G36,0)</f>
        <v>0</v>
      </c>
      <c r="L36" s="161">
        <f>SUM(L14:L35)</f>
        <v>10050</v>
      </c>
      <c r="M36" s="160">
        <f>SUM(M14:M35)</f>
        <v>10050</v>
      </c>
      <c r="N36" s="164">
        <f t="shared" ref="N36" si="23">IFERROR((M36-J36)/J36,0)</f>
        <v>0</v>
      </c>
      <c r="O36" s="161">
        <f>SUM(O14:O35)</f>
        <v>39103</v>
      </c>
      <c r="P36" s="160">
        <f>SUM(P14:P35)</f>
        <v>49153</v>
      </c>
      <c r="Q36" s="164">
        <f t="shared" si="7"/>
        <v>3.8908457711442788</v>
      </c>
      <c r="R36" s="154">
        <f t="shared" si="8"/>
        <v>49153</v>
      </c>
      <c r="S36" s="165">
        <f t="shared" si="9"/>
        <v>0</v>
      </c>
      <c r="U36" s="161">
        <f>SUM(U14:U35)</f>
        <v>9365</v>
      </c>
      <c r="V36" s="160">
        <f>SUM(V14:V35)</f>
        <v>58518</v>
      </c>
      <c r="W36" s="164">
        <f>IFERROR((V36-P36)/P36,0)</f>
        <v>0.19052753646776391</v>
      </c>
      <c r="X36" s="161">
        <f>SUM(X14:X35)</f>
        <v>41600</v>
      </c>
      <c r="Y36" s="160">
        <f>SUM(Y14:Y35)</f>
        <v>100118</v>
      </c>
      <c r="Z36" s="164">
        <f t="shared" ref="Z36" si="24">IFERROR((Y36-V36)/V36,0)</f>
        <v>0.71089237499572777</v>
      </c>
      <c r="AA36" s="161">
        <f>SUM(AA14:AA35)</f>
        <v>0</v>
      </c>
      <c r="AB36" s="160">
        <f>SUM(AB14:AB35)</f>
        <v>100118</v>
      </c>
      <c r="AC36" s="164">
        <f t="shared" ref="AC36" si="25">IFERROR((AB36-Y36)/Y36,0)</f>
        <v>0</v>
      </c>
      <c r="AD36" s="161">
        <f>SUM(AD14:AD35)</f>
        <v>0</v>
      </c>
      <c r="AE36" s="160">
        <f>SUM(AE14:AE35)</f>
        <v>100118</v>
      </c>
      <c r="AF36" s="164">
        <f t="shared" ref="AF36" si="26">IFERROR((AE36-AB36)/AB36,0)</f>
        <v>0</v>
      </c>
      <c r="AG36" s="161">
        <f>SUM(AG14:AG35)</f>
        <v>19330</v>
      </c>
      <c r="AH36" s="160">
        <f>SUM(AH14:AH35)</f>
        <v>119448</v>
      </c>
      <c r="AI36" s="164">
        <f>IFERROR((AH36-AE36)/AE36,0)</f>
        <v>0.19307217483369624</v>
      </c>
      <c r="AJ36" s="160">
        <f>SUM(AJ14:AJ35)</f>
        <v>70295</v>
      </c>
      <c r="AK36" s="165">
        <f t="shared" ref="AK36" si="27">IFERROR((AH36/V36)^(1/4)-1,0)</f>
        <v>0.19528742891648299</v>
      </c>
    </row>
    <row r="37" spans="2:37" outlineLevel="1" x14ac:dyDescent="0.35">
      <c r="O37" s="55"/>
    </row>
    <row r="38" spans="2:37" outlineLevel="1" x14ac:dyDescent="0.35"/>
    <row r="39" spans="2:37" ht="17.25" customHeight="1" x14ac:dyDescent="0.35">
      <c r="B39" s="296" t="s">
        <v>139</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307"/>
    </row>
    <row r="40" spans="2:37" ht="5.5" customHeight="1" outlineLevel="1" x14ac:dyDescent="0.3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row>
    <row r="41" spans="2:37" ht="15" customHeight="1" outlineLevel="1" x14ac:dyDescent="0.35">
      <c r="B41" s="308"/>
      <c r="C41" s="309" t="s">
        <v>105</v>
      </c>
      <c r="D41" s="312" t="s">
        <v>131</v>
      </c>
      <c r="E41" s="314"/>
      <c r="F41" s="314"/>
      <c r="G41" s="314"/>
      <c r="H41" s="314"/>
      <c r="I41" s="314"/>
      <c r="J41" s="314"/>
      <c r="K41" s="314"/>
      <c r="L41" s="314"/>
      <c r="M41" s="314"/>
      <c r="N41" s="314"/>
      <c r="O41" s="314"/>
      <c r="P41" s="314"/>
      <c r="Q41" s="313"/>
      <c r="R41" s="318" t="str">
        <f xml:space="preserve"> D42&amp;" - "&amp;O42</f>
        <v>2019 - 2023</v>
      </c>
      <c r="S41" s="319"/>
      <c r="U41" s="312" t="s">
        <v>132</v>
      </c>
      <c r="V41" s="314"/>
      <c r="W41" s="314"/>
      <c r="X41" s="314"/>
      <c r="Y41" s="314"/>
      <c r="Z41" s="314"/>
      <c r="AA41" s="314"/>
      <c r="AB41" s="314"/>
      <c r="AC41" s="314"/>
      <c r="AD41" s="314"/>
      <c r="AE41" s="314"/>
      <c r="AF41" s="314"/>
      <c r="AG41" s="314"/>
      <c r="AH41" s="314"/>
      <c r="AI41" s="314"/>
      <c r="AJ41" s="314"/>
      <c r="AK41" s="315"/>
    </row>
    <row r="42" spans="2:37" ht="15" customHeight="1" outlineLevel="1" x14ac:dyDescent="0.35">
      <c r="B42" s="308"/>
      <c r="C42" s="310"/>
      <c r="D42" s="312">
        <f>$C$3-5</f>
        <v>2019</v>
      </c>
      <c r="E42" s="313"/>
      <c r="F42" s="312">
        <f>$C$3-4</f>
        <v>2020</v>
      </c>
      <c r="G42" s="314"/>
      <c r="H42" s="313"/>
      <c r="I42" s="312">
        <f>$C$3-3</f>
        <v>2021</v>
      </c>
      <c r="J42" s="314"/>
      <c r="K42" s="313"/>
      <c r="L42" s="312">
        <f>$C$3-2</f>
        <v>2022</v>
      </c>
      <c r="M42" s="314"/>
      <c r="N42" s="313"/>
      <c r="O42" s="312">
        <f>$C$3-1</f>
        <v>2023</v>
      </c>
      <c r="P42" s="314"/>
      <c r="Q42" s="313"/>
      <c r="R42" s="320"/>
      <c r="S42" s="321"/>
      <c r="U42" s="312">
        <f>$C$3</f>
        <v>2024</v>
      </c>
      <c r="V42" s="314"/>
      <c r="W42" s="313"/>
      <c r="X42" s="312">
        <f>$C$3+1</f>
        <v>2025</v>
      </c>
      <c r="Y42" s="314"/>
      <c r="Z42" s="313"/>
      <c r="AA42" s="312">
        <f>$C$3+2</f>
        <v>2026</v>
      </c>
      <c r="AB42" s="314"/>
      <c r="AC42" s="313"/>
      <c r="AD42" s="312">
        <f>$C$3+3</f>
        <v>2027</v>
      </c>
      <c r="AE42" s="314"/>
      <c r="AF42" s="313"/>
      <c r="AG42" s="312">
        <f>$C$3+4</f>
        <v>2028</v>
      </c>
      <c r="AH42" s="314"/>
      <c r="AI42" s="313"/>
      <c r="AJ42" s="316" t="str">
        <f>U42&amp;" - "&amp;AG42</f>
        <v>2024 - 2028</v>
      </c>
      <c r="AK42" s="317"/>
    </row>
    <row r="43" spans="2:37" ht="29" outlineLevel="1" x14ac:dyDescent="0.35">
      <c r="B43" s="329"/>
      <c r="C43" s="311"/>
      <c r="D43" s="66" t="s">
        <v>134</v>
      </c>
      <c r="E43" s="67" t="s">
        <v>133</v>
      </c>
      <c r="F43" s="66" t="s">
        <v>134</v>
      </c>
      <c r="G43" s="9" t="s">
        <v>133</v>
      </c>
      <c r="H43" s="67" t="s">
        <v>135</v>
      </c>
      <c r="I43" s="66" t="s">
        <v>134</v>
      </c>
      <c r="J43" s="9" t="s">
        <v>133</v>
      </c>
      <c r="K43" s="67" t="s">
        <v>135</v>
      </c>
      <c r="L43" s="66" t="s">
        <v>134</v>
      </c>
      <c r="M43" s="9" t="s">
        <v>133</v>
      </c>
      <c r="N43" s="67" t="s">
        <v>135</v>
      </c>
      <c r="O43" s="66" t="s">
        <v>134</v>
      </c>
      <c r="P43" s="9" t="s">
        <v>133</v>
      </c>
      <c r="Q43" s="67" t="s">
        <v>135</v>
      </c>
      <c r="R43" s="9" t="s">
        <v>126</v>
      </c>
      <c r="S43" s="60" t="s">
        <v>136</v>
      </c>
      <c r="U43" s="66" t="s">
        <v>134</v>
      </c>
      <c r="V43" s="9" t="s">
        <v>133</v>
      </c>
      <c r="W43" s="67" t="s">
        <v>135</v>
      </c>
      <c r="X43" s="66" t="s">
        <v>134</v>
      </c>
      <c r="Y43" s="9" t="s">
        <v>133</v>
      </c>
      <c r="Z43" s="67" t="s">
        <v>135</v>
      </c>
      <c r="AA43" s="66" t="s">
        <v>134</v>
      </c>
      <c r="AB43" s="9" t="s">
        <v>133</v>
      </c>
      <c r="AC43" s="67" t="s">
        <v>135</v>
      </c>
      <c r="AD43" s="66" t="s">
        <v>134</v>
      </c>
      <c r="AE43" s="9" t="s">
        <v>133</v>
      </c>
      <c r="AF43" s="67" t="s">
        <v>135</v>
      </c>
      <c r="AG43" s="66" t="s">
        <v>134</v>
      </c>
      <c r="AH43" s="9" t="s">
        <v>133</v>
      </c>
      <c r="AI43" s="67" t="s">
        <v>135</v>
      </c>
      <c r="AJ43" s="9" t="s">
        <v>126</v>
      </c>
      <c r="AK43" s="60" t="s">
        <v>136</v>
      </c>
    </row>
    <row r="44" spans="2:37" ht="14.25" customHeight="1" outlineLevel="1" x14ac:dyDescent="0.35">
      <c r="B44" s="236" t="s">
        <v>75</v>
      </c>
      <c r="C44" s="235" t="s">
        <v>137</v>
      </c>
      <c r="D44" s="80"/>
      <c r="E44" s="81">
        <f>D44</f>
        <v>0</v>
      </c>
      <c r="F44" s="80"/>
      <c r="G44" s="159">
        <f t="shared" ref="G44:G65" si="28">E44+F44</f>
        <v>0</v>
      </c>
      <c r="H44" s="163">
        <f t="shared" ref="H44:H65" si="29">IFERROR((G44-E44)/E44,0)</f>
        <v>0</v>
      </c>
      <c r="I44" s="80"/>
      <c r="J44" s="159">
        <f t="shared" si="2"/>
        <v>0</v>
      </c>
      <c r="K44" s="163">
        <f t="shared" si="3"/>
        <v>0</v>
      </c>
      <c r="L44" s="80"/>
      <c r="M44" s="159">
        <f t="shared" si="4"/>
        <v>0</v>
      </c>
      <c r="N44" s="163">
        <f t="shared" si="5"/>
        <v>0</v>
      </c>
      <c r="O44" s="80"/>
      <c r="P44" s="159">
        <f t="shared" ref="P44:P65" si="30">M44+O44</f>
        <v>0</v>
      </c>
      <c r="Q44" s="163">
        <f t="shared" ref="Q44:Q66" si="31">IFERROR((P44-M44)/M44,0)</f>
        <v>0</v>
      </c>
      <c r="R44" s="154">
        <f t="shared" ref="R44:R66" si="32">D44+F44+I44+L44+O44</f>
        <v>0</v>
      </c>
      <c r="S44" s="165">
        <f t="shared" ref="S44:S66" si="33">IFERROR((P44/E44)^(1/4)-1,0)</f>
        <v>0</v>
      </c>
      <c r="U44" s="80"/>
      <c r="V44" s="159">
        <f t="shared" ref="V44:V65" si="34">P44+U44</f>
        <v>0</v>
      </c>
      <c r="W44" s="163">
        <f t="shared" ref="W44:W65" si="35">IFERROR((V44-P44)/P44,0)</f>
        <v>0</v>
      </c>
      <c r="X44" s="234"/>
      <c r="Y44" s="159">
        <f t="shared" ref="Y44:Y65" si="36">V44+X44</f>
        <v>0</v>
      </c>
      <c r="Z44" s="163">
        <f t="shared" ref="Z44:Z66" si="37">IFERROR((Y44-V44)/V44,0)</f>
        <v>0</v>
      </c>
      <c r="AA44" s="234"/>
      <c r="AB44" s="159">
        <f t="shared" ref="AB44:AB65" si="38">Y44+AA44</f>
        <v>0</v>
      </c>
      <c r="AC44" s="163">
        <f t="shared" ref="AC44:AC65" si="39">IFERROR((AB44-Y44)/Y44,0)</f>
        <v>0</v>
      </c>
      <c r="AD44" s="80"/>
      <c r="AE44" s="159">
        <f t="shared" ref="AE44:AE65" si="40">AB44+AD44</f>
        <v>0</v>
      </c>
      <c r="AF44" s="163">
        <f t="shared" ref="AF44:AF65" si="41">IFERROR((AE44-AB44)/AB44,0)</f>
        <v>0</v>
      </c>
      <c r="AG44" s="80"/>
      <c r="AH44" s="159">
        <f t="shared" ref="AH44:AH65" si="42">AE44+AG44</f>
        <v>0</v>
      </c>
      <c r="AI44" s="163">
        <f t="shared" ref="AI44:AI65" si="43">IFERROR((AH44-AE44)/AE44,0)</f>
        <v>0</v>
      </c>
      <c r="AJ44" s="154">
        <f>U44+X44+AA44+AD44+AG44</f>
        <v>0</v>
      </c>
      <c r="AK44" s="165">
        <f>IFERROR((AH44/V44)^(1/4)-1,0)</f>
        <v>0</v>
      </c>
    </row>
    <row r="45" spans="2:37" ht="14.25" customHeight="1" outlineLevel="1" x14ac:dyDescent="0.35">
      <c r="B45" s="237" t="s">
        <v>76</v>
      </c>
      <c r="C45" s="235" t="s">
        <v>137</v>
      </c>
      <c r="D45" s="80"/>
      <c r="E45" s="81">
        <f>D45</f>
        <v>0</v>
      </c>
      <c r="F45" s="80"/>
      <c r="G45" s="159">
        <f t="shared" si="28"/>
        <v>0</v>
      </c>
      <c r="H45" s="163">
        <f t="shared" si="29"/>
        <v>0</v>
      </c>
      <c r="I45" s="80"/>
      <c r="J45" s="159">
        <f t="shared" si="2"/>
        <v>0</v>
      </c>
      <c r="K45" s="163">
        <f t="shared" si="3"/>
        <v>0</v>
      </c>
      <c r="L45" s="80">
        <v>4500</v>
      </c>
      <c r="M45" s="159">
        <f t="shared" si="4"/>
        <v>4500</v>
      </c>
      <c r="N45" s="163">
        <f t="shared" si="5"/>
        <v>0</v>
      </c>
      <c r="O45" s="80">
        <v>9474</v>
      </c>
      <c r="P45" s="159">
        <f t="shared" si="30"/>
        <v>13974</v>
      </c>
      <c r="Q45" s="163">
        <f t="shared" si="31"/>
        <v>2.1053333333333333</v>
      </c>
      <c r="R45" s="154">
        <f t="shared" si="32"/>
        <v>13974</v>
      </c>
      <c r="S45" s="165">
        <f t="shared" si="33"/>
        <v>0</v>
      </c>
      <c r="U45" s="80">
        <v>28104.5</v>
      </c>
      <c r="V45" s="159">
        <f t="shared" si="34"/>
        <v>42078.5</v>
      </c>
      <c r="W45" s="163">
        <f t="shared" si="35"/>
        <v>2.0111993702590527</v>
      </c>
      <c r="X45" s="80">
        <v>16000</v>
      </c>
      <c r="Y45" s="159">
        <f t="shared" si="36"/>
        <v>58078.5</v>
      </c>
      <c r="Z45" s="163">
        <f t="shared" si="37"/>
        <v>0.38024169112492129</v>
      </c>
      <c r="AA45" s="80">
        <v>4000</v>
      </c>
      <c r="AB45" s="159">
        <f t="shared" si="38"/>
        <v>62078.5</v>
      </c>
      <c r="AC45" s="163">
        <f t="shared" si="39"/>
        <v>6.8872302142789499E-2</v>
      </c>
      <c r="AD45" s="80">
        <v>1300</v>
      </c>
      <c r="AE45" s="159">
        <f t="shared" si="40"/>
        <v>63378.5</v>
      </c>
      <c r="AF45" s="163">
        <f t="shared" si="41"/>
        <v>2.0941227639198756E-2</v>
      </c>
      <c r="AG45" s="80">
        <v>10000</v>
      </c>
      <c r="AH45" s="159">
        <f t="shared" si="42"/>
        <v>73378.5</v>
      </c>
      <c r="AI45" s="163">
        <f t="shared" si="43"/>
        <v>0.15778221321110472</v>
      </c>
      <c r="AJ45" s="154">
        <f t="shared" ref="AJ45:AJ65" si="44">U45+X45+AA45+AD45+AG45</f>
        <v>59404.5</v>
      </c>
      <c r="AK45" s="165">
        <f t="shared" ref="AK45:AK65" si="45">IFERROR((AH45/V45)^(1/4)-1,0)</f>
        <v>0.14915112076065706</v>
      </c>
    </row>
    <row r="46" spans="2:37" ht="14.25" customHeight="1" outlineLevel="1" x14ac:dyDescent="0.35">
      <c r="B46" s="237" t="s">
        <v>77</v>
      </c>
      <c r="C46" s="235" t="s">
        <v>137</v>
      </c>
      <c r="D46" s="80"/>
      <c r="E46" s="81">
        <f t="shared" ref="E46:E65" si="46">D46</f>
        <v>0</v>
      </c>
      <c r="F46" s="80"/>
      <c r="G46" s="159">
        <f t="shared" si="28"/>
        <v>0</v>
      </c>
      <c r="H46" s="163">
        <f t="shared" si="29"/>
        <v>0</v>
      </c>
      <c r="I46" s="80"/>
      <c r="J46" s="159">
        <f t="shared" si="2"/>
        <v>0</v>
      </c>
      <c r="K46" s="163">
        <f t="shared" si="3"/>
        <v>0</v>
      </c>
      <c r="L46" s="80"/>
      <c r="M46" s="159">
        <f t="shared" si="4"/>
        <v>0</v>
      </c>
      <c r="N46" s="163">
        <f t="shared" si="5"/>
        <v>0</v>
      </c>
      <c r="O46" s="80"/>
      <c r="P46" s="159">
        <f t="shared" si="30"/>
        <v>0</v>
      </c>
      <c r="Q46" s="163">
        <f t="shared" si="31"/>
        <v>0</v>
      </c>
      <c r="R46" s="154">
        <f t="shared" si="32"/>
        <v>0</v>
      </c>
      <c r="S46" s="165">
        <f t="shared" si="33"/>
        <v>0</v>
      </c>
      <c r="U46" s="80"/>
      <c r="V46" s="159">
        <f t="shared" si="34"/>
        <v>0</v>
      </c>
      <c r="W46" s="163">
        <f t="shared" si="35"/>
        <v>0</v>
      </c>
      <c r="X46" s="249"/>
      <c r="Y46" s="159">
        <f t="shared" si="36"/>
        <v>0</v>
      </c>
      <c r="Z46" s="163">
        <f t="shared" si="37"/>
        <v>0</v>
      </c>
      <c r="AA46" s="80"/>
      <c r="AB46" s="159">
        <f t="shared" si="38"/>
        <v>0</v>
      </c>
      <c r="AC46" s="163">
        <f t="shared" si="39"/>
        <v>0</v>
      </c>
      <c r="AD46" s="80"/>
      <c r="AE46" s="159">
        <f t="shared" si="40"/>
        <v>0</v>
      </c>
      <c r="AF46" s="163">
        <f t="shared" si="41"/>
        <v>0</v>
      </c>
      <c r="AG46" s="80"/>
      <c r="AH46" s="159">
        <f t="shared" si="42"/>
        <v>0</v>
      </c>
      <c r="AI46" s="163">
        <f t="shared" si="43"/>
        <v>0</v>
      </c>
      <c r="AJ46" s="154">
        <f t="shared" si="44"/>
        <v>0</v>
      </c>
      <c r="AK46" s="165">
        <f t="shared" si="45"/>
        <v>0</v>
      </c>
    </row>
    <row r="47" spans="2:37" ht="14.25" customHeight="1" outlineLevel="1" x14ac:dyDescent="0.35">
      <c r="B47" s="237" t="s">
        <v>78</v>
      </c>
      <c r="C47" s="235" t="s">
        <v>137</v>
      </c>
      <c r="D47" s="80"/>
      <c r="E47" s="81">
        <f t="shared" si="46"/>
        <v>0</v>
      </c>
      <c r="F47" s="80"/>
      <c r="G47" s="159">
        <f t="shared" si="28"/>
        <v>0</v>
      </c>
      <c r="H47" s="163">
        <f t="shared" si="29"/>
        <v>0</v>
      </c>
      <c r="I47" s="80"/>
      <c r="J47" s="159">
        <f t="shared" si="2"/>
        <v>0</v>
      </c>
      <c r="K47" s="163">
        <f t="shared" si="3"/>
        <v>0</v>
      </c>
      <c r="L47" s="80"/>
      <c r="M47" s="159">
        <f t="shared" si="4"/>
        <v>0</v>
      </c>
      <c r="N47" s="163">
        <f t="shared" si="5"/>
        <v>0</v>
      </c>
      <c r="O47" s="80"/>
      <c r="P47" s="159">
        <f t="shared" si="30"/>
        <v>0</v>
      </c>
      <c r="Q47" s="163">
        <f t="shared" si="31"/>
        <v>0</v>
      </c>
      <c r="R47" s="154">
        <f t="shared" si="32"/>
        <v>0</v>
      </c>
      <c r="S47" s="165">
        <f t="shared" si="33"/>
        <v>0</v>
      </c>
      <c r="U47" s="80"/>
      <c r="V47" s="159">
        <f t="shared" si="34"/>
        <v>0</v>
      </c>
      <c r="W47" s="163">
        <f t="shared" si="35"/>
        <v>0</v>
      </c>
      <c r="X47" s="80"/>
      <c r="Y47" s="159">
        <f t="shared" si="36"/>
        <v>0</v>
      </c>
      <c r="Z47" s="163">
        <f t="shared" si="37"/>
        <v>0</v>
      </c>
      <c r="AA47" s="80"/>
      <c r="AB47" s="159">
        <f t="shared" si="38"/>
        <v>0</v>
      </c>
      <c r="AC47" s="163">
        <f t="shared" si="39"/>
        <v>0</v>
      </c>
      <c r="AD47" s="80"/>
      <c r="AE47" s="159">
        <f t="shared" si="40"/>
        <v>0</v>
      </c>
      <c r="AF47" s="163">
        <f t="shared" si="41"/>
        <v>0</v>
      </c>
      <c r="AG47" s="80"/>
      <c r="AH47" s="159">
        <f t="shared" si="42"/>
        <v>0</v>
      </c>
      <c r="AI47" s="163">
        <f t="shared" si="43"/>
        <v>0</v>
      </c>
      <c r="AJ47" s="154">
        <f t="shared" si="44"/>
        <v>0</v>
      </c>
      <c r="AK47" s="165">
        <f t="shared" si="45"/>
        <v>0</v>
      </c>
    </row>
    <row r="48" spans="2:37" ht="14.25" customHeight="1" outlineLevel="1" x14ac:dyDescent="0.35">
      <c r="B48" s="236" t="s">
        <v>80</v>
      </c>
      <c r="C48" s="235" t="s">
        <v>137</v>
      </c>
      <c r="D48" s="80"/>
      <c r="E48" s="81">
        <f t="shared" si="46"/>
        <v>0</v>
      </c>
      <c r="F48" s="80"/>
      <c r="G48" s="159">
        <f t="shared" si="28"/>
        <v>0</v>
      </c>
      <c r="H48" s="163">
        <f t="shared" si="29"/>
        <v>0</v>
      </c>
      <c r="I48" s="80"/>
      <c r="J48" s="159">
        <f t="shared" si="2"/>
        <v>0</v>
      </c>
      <c r="K48" s="163">
        <f t="shared" si="3"/>
        <v>0</v>
      </c>
      <c r="L48" s="80"/>
      <c r="M48" s="159">
        <f t="shared" si="4"/>
        <v>0</v>
      </c>
      <c r="N48" s="163">
        <f t="shared" si="5"/>
        <v>0</v>
      </c>
      <c r="O48" s="80"/>
      <c r="P48" s="159">
        <f t="shared" si="30"/>
        <v>0</v>
      </c>
      <c r="Q48" s="163">
        <f t="shared" si="31"/>
        <v>0</v>
      </c>
      <c r="R48" s="154">
        <f t="shared" si="32"/>
        <v>0</v>
      </c>
      <c r="S48" s="165">
        <f t="shared" si="33"/>
        <v>0</v>
      </c>
      <c r="U48" s="80"/>
      <c r="V48" s="159">
        <f t="shared" si="34"/>
        <v>0</v>
      </c>
      <c r="W48" s="163">
        <f t="shared" si="35"/>
        <v>0</v>
      </c>
      <c r="X48" s="80"/>
      <c r="Y48" s="159">
        <f t="shared" si="36"/>
        <v>0</v>
      </c>
      <c r="Z48" s="163">
        <f t="shared" si="37"/>
        <v>0</v>
      </c>
      <c r="AA48" s="80"/>
      <c r="AB48" s="159">
        <f t="shared" si="38"/>
        <v>0</v>
      </c>
      <c r="AC48" s="163">
        <f t="shared" si="39"/>
        <v>0</v>
      </c>
      <c r="AD48" s="80"/>
      <c r="AE48" s="159">
        <f t="shared" si="40"/>
        <v>0</v>
      </c>
      <c r="AF48" s="163">
        <f t="shared" si="41"/>
        <v>0</v>
      </c>
      <c r="AG48" s="80"/>
      <c r="AH48" s="159">
        <f t="shared" si="42"/>
        <v>0</v>
      </c>
      <c r="AI48" s="163">
        <f t="shared" si="43"/>
        <v>0</v>
      </c>
      <c r="AJ48" s="154">
        <f t="shared" si="44"/>
        <v>0</v>
      </c>
      <c r="AK48" s="165">
        <f t="shared" si="45"/>
        <v>0</v>
      </c>
    </row>
    <row r="49" spans="2:37" ht="14.25" customHeight="1" outlineLevel="1" x14ac:dyDescent="0.35">
      <c r="B49" s="237" t="s">
        <v>81</v>
      </c>
      <c r="C49" s="235" t="s">
        <v>137</v>
      </c>
      <c r="D49" s="80"/>
      <c r="E49" s="81">
        <f t="shared" si="46"/>
        <v>0</v>
      </c>
      <c r="F49" s="80"/>
      <c r="G49" s="159">
        <f t="shared" si="28"/>
        <v>0</v>
      </c>
      <c r="H49" s="163">
        <f t="shared" si="29"/>
        <v>0</v>
      </c>
      <c r="I49" s="80"/>
      <c r="J49" s="159">
        <f t="shared" si="2"/>
        <v>0</v>
      </c>
      <c r="K49" s="163">
        <f t="shared" si="3"/>
        <v>0</v>
      </c>
      <c r="L49" s="80">
        <v>5931</v>
      </c>
      <c r="M49" s="159">
        <f t="shared" si="4"/>
        <v>5931</v>
      </c>
      <c r="N49" s="163">
        <f t="shared" si="5"/>
        <v>0</v>
      </c>
      <c r="O49" s="80">
        <v>11739</v>
      </c>
      <c r="P49" s="159">
        <f t="shared" si="30"/>
        <v>17670</v>
      </c>
      <c r="Q49" s="163">
        <f t="shared" si="31"/>
        <v>1.9792615073343449</v>
      </c>
      <c r="R49" s="154">
        <f t="shared" si="32"/>
        <v>17670</v>
      </c>
      <c r="S49" s="165">
        <f t="shared" si="33"/>
        <v>0</v>
      </c>
      <c r="U49" s="80">
        <v>14280.5</v>
      </c>
      <c r="V49" s="159">
        <f t="shared" si="34"/>
        <v>31950.5</v>
      </c>
      <c r="W49" s="163">
        <f t="shared" si="35"/>
        <v>0.80817770232031694</v>
      </c>
      <c r="X49" s="80">
        <v>6000</v>
      </c>
      <c r="Y49" s="159">
        <f t="shared" si="36"/>
        <v>37950.5</v>
      </c>
      <c r="Z49" s="163">
        <f t="shared" si="37"/>
        <v>0.18779048841176194</v>
      </c>
      <c r="AA49" s="80"/>
      <c r="AB49" s="159">
        <f t="shared" si="38"/>
        <v>37950.5</v>
      </c>
      <c r="AC49" s="163">
        <f t="shared" si="39"/>
        <v>0</v>
      </c>
      <c r="AD49" s="80"/>
      <c r="AE49" s="159">
        <f t="shared" si="40"/>
        <v>37950.5</v>
      </c>
      <c r="AF49" s="163">
        <f t="shared" si="41"/>
        <v>0</v>
      </c>
      <c r="AG49" s="80"/>
      <c r="AH49" s="159">
        <f t="shared" si="42"/>
        <v>37950.5</v>
      </c>
      <c r="AI49" s="163">
        <f t="shared" si="43"/>
        <v>0</v>
      </c>
      <c r="AJ49" s="154">
        <f t="shared" si="44"/>
        <v>20280.5</v>
      </c>
      <c r="AK49" s="165">
        <f t="shared" si="45"/>
        <v>4.3962649216616967E-2</v>
      </c>
    </row>
    <row r="50" spans="2:37" ht="14.25" customHeight="1" outlineLevel="1" x14ac:dyDescent="0.35">
      <c r="B50" s="236" t="s">
        <v>82</v>
      </c>
      <c r="C50" s="235" t="s">
        <v>137</v>
      </c>
      <c r="D50" s="80"/>
      <c r="E50" s="81">
        <f t="shared" si="46"/>
        <v>0</v>
      </c>
      <c r="F50" s="80"/>
      <c r="G50" s="159">
        <f t="shared" si="28"/>
        <v>0</v>
      </c>
      <c r="H50" s="163">
        <f t="shared" si="29"/>
        <v>0</v>
      </c>
      <c r="I50" s="80"/>
      <c r="J50" s="159">
        <f t="shared" si="2"/>
        <v>0</v>
      </c>
      <c r="K50" s="163">
        <f t="shared" si="3"/>
        <v>0</v>
      </c>
      <c r="L50" s="80"/>
      <c r="M50" s="159">
        <f t="shared" si="4"/>
        <v>0</v>
      </c>
      <c r="N50" s="163">
        <f t="shared" si="5"/>
        <v>0</v>
      </c>
      <c r="O50" s="80"/>
      <c r="P50" s="159">
        <f t="shared" si="30"/>
        <v>0</v>
      </c>
      <c r="Q50" s="163">
        <f t="shared" si="31"/>
        <v>0</v>
      </c>
      <c r="R50" s="154">
        <f t="shared" si="32"/>
        <v>0</v>
      </c>
      <c r="S50" s="165">
        <f t="shared" si="33"/>
        <v>0</v>
      </c>
      <c r="U50" s="80"/>
      <c r="V50" s="159">
        <f t="shared" si="34"/>
        <v>0</v>
      </c>
      <c r="W50" s="163">
        <f t="shared" si="35"/>
        <v>0</v>
      </c>
      <c r="X50" s="234"/>
      <c r="Y50" s="159">
        <f t="shared" si="36"/>
        <v>0</v>
      </c>
      <c r="Z50" s="163">
        <f t="shared" si="37"/>
        <v>0</v>
      </c>
      <c r="AA50" s="234"/>
      <c r="AB50" s="159">
        <f t="shared" si="38"/>
        <v>0</v>
      </c>
      <c r="AC50" s="163">
        <f t="shared" si="39"/>
        <v>0</v>
      </c>
      <c r="AD50" s="80"/>
      <c r="AE50" s="159">
        <f t="shared" si="40"/>
        <v>0</v>
      </c>
      <c r="AF50" s="163">
        <f t="shared" si="41"/>
        <v>0</v>
      </c>
      <c r="AG50" s="80"/>
      <c r="AH50" s="159">
        <f t="shared" si="42"/>
        <v>0</v>
      </c>
      <c r="AI50" s="163">
        <f t="shared" si="43"/>
        <v>0</v>
      </c>
      <c r="AJ50" s="154">
        <f t="shared" si="44"/>
        <v>0</v>
      </c>
      <c r="AK50" s="165">
        <f t="shared" si="45"/>
        <v>0</v>
      </c>
    </row>
    <row r="51" spans="2:37" ht="14.25" customHeight="1" outlineLevel="1" x14ac:dyDescent="0.35">
      <c r="B51" s="237" t="s">
        <v>83</v>
      </c>
      <c r="C51" s="235" t="s">
        <v>137</v>
      </c>
      <c r="D51" s="80"/>
      <c r="E51" s="81">
        <f t="shared" si="46"/>
        <v>0</v>
      </c>
      <c r="F51" s="80"/>
      <c r="G51" s="159">
        <f t="shared" si="28"/>
        <v>0</v>
      </c>
      <c r="H51" s="163">
        <f t="shared" si="29"/>
        <v>0</v>
      </c>
      <c r="I51" s="80"/>
      <c r="J51" s="159">
        <f t="shared" si="2"/>
        <v>0</v>
      </c>
      <c r="K51" s="163">
        <f t="shared" si="3"/>
        <v>0</v>
      </c>
      <c r="L51" s="80">
        <v>6327</v>
      </c>
      <c r="M51" s="159">
        <f t="shared" si="4"/>
        <v>6327</v>
      </c>
      <c r="N51" s="163">
        <f t="shared" si="5"/>
        <v>0</v>
      </c>
      <c r="O51" s="80">
        <v>25724</v>
      </c>
      <c r="P51" s="159">
        <f t="shared" si="30"/>
        <v>32051</v>
      </c>
      <c r="Q51" s="163">
        <f t="shared" si="31"/>
        <v>4.0657499604868024</v>
      </c>
      <c r="R51" s="154">
        <f t="shared" si="32"/>
        <v>32051</v>
      </c>
      <c r="S51" s="165">
        <f t="shared" si="33"/>
        <v>0</v>
      </c>
      <c r="U51" s="80">
        <v>21540</v>
      </c>
      <c r="V51" s="159">
        <f t="shared" si="34"/>
        <v>53591</v>
      </c>
      <c r="W51" s="163">
        <f t="shared" si="35"/>
        <v>0.67205391407444381</v>
      </c>
      <c r="X51" s="80"/>
      <c r="Y51" s="159">
        <f t="shared" si="36"/>
        <v>53591</v>
      </c>
      <c r="Z51" s="163">
        <f t="shared" si="37"/>
        <v>0</v>
      </c>
      <c r="AA51" s="234"/>
      <c r="AB51" s="159">
        <f t="shared" si="38"/>
        <v>53591</v>
      </c>
      <c r="AC51" s="163">
        <f t="shared" si="39"/>
        <v>0</v>
      </c>
      <c r="AD51" s="80"/>
      <c r="AE51" s="159">
        <f t="shared" si="40"/>
        <v>53591</v>
      </c>
      <c r="AF51" s="163">
        <f t="shared" si="41"/>
        <v>0</v>
      </c>
      <c r="AG51" s="80"/>
      <c r="AH51" s="159">
        <f t="shared" si="42"/>
        <v>53591</v>
      </c>
      <c r="AI51" s="163">
        <f t="shared" si="43"/>
        <v>0</v>
      </c>
      <c r="AJ51" s="154">
        <f t="shared" si="44"/>
        <v>21540</v>
      </c>
      <c r="AK51" s="165">
        <f t="shared" si="45"/>
        <v>0</v>
      </c>
    </row>
    <row r="52" spans="2:37" ht="14.25" customHeight="1" outlineLevel="1" x14ac:dyDescent="0.35">
      <c r="B52" s="237" t="s">
        <v>84</v>
      </c>
      <c r="C52" s="235" t="s">
        <v>137</v>
      </c>
      <c r="D52" s="80"/>
      <c r="E52" s="81">
        <f t="shared" si="46"/>
        <v>0</v>
      </c>
      <c r="F52" s="80"/>
      <c r="G52" s="159">
        <f t="shared" si="28"/>
        <v>0</v>
      </c>
      <c r="H52" s="163">
        <f t="shared" si="29"/>
        <v>0</v>
      </c>
      <c r="I52" s="80"/>
      <c r="J52" s="159">
        <f t="shared" si="2"/>
        <v>0</v>
      </c>
      <c r="K52" s="163">
        <f t="shared" si="3"/>
        <v>0</v>
      </c>
      <c r="L52" s="80"/>
      <c r="M52" s="159">
        <f t="shared" si="4"/>
        <v>0</v>
      </c>
      <c r="N52" s="163">
        <f t="shared" si="5"/>
        <v>0</v>
      </c>
      <c r="O52" s="80"/>
      <c r="P52" s="159">
        <f t="shared" si="30"/>
        <v>0</v>
      </c>
      <c r="Q52" s="163">
        <f t="shared" si="31"/>
        <v>0</v>
      </c>
      <c r="R52" s="154">
        <f t="shared" si="32"/>
        <v>0</v>
      </c>
      <c r="S52" s="165">
        <f t="shared" si="33"/>
        <v>0</v>
      </c>
      <c r="U52" s="80"/>
      <c r="V52" s="159">
        <f t="shared" si="34"/>
        <v>0</v>
      </c>
      <c r="W52" s="163">
        <f t="shared" si="35"/>
        <v>0</v>
      </c>
      <c r="X52" s="80"/>
      <c r="Y52" s="159">
        <f t="shared" si="36"/>
        <v>0</v>
      </c>
      <c r="Z52" s="163">
        <f t="shared" si="37"/>
        <v>0</v>
      </c>
      <c r="AA52" s="234"/>
      <c r="AB52" s="159">
        <f t="shared" si="38"/>
        <v>0</v>
      </c>
      <c r="AC52" s="163">
        <f t="shared" si="39"/>
        <v>0</v>
      </c>
      <c r="AD52" s="80"/>
      <c r="AE52" s="159">
        <f t="shared" si="40"/>
        <v>0</v>
      </c>
      <c r="AF52" s="163">
        <f t="shared" si="41"/>
        <v>0</v>
      </c>
      <c r="AG52" s="80"/>
      <c r="AH52" s="159">
        <f t="shared" si="42"/>
        <v>0</v>
      </c>
      <c r="AI52" s="163">
        <f t="shared" si="43"/>
        <v>0</v>
      </c>
      <c r="AJ52" s="154">
        <f t="shared" si="44"/>
        <v>0</v>
      </c>
      <c r="AK52" s="165">
        <f t="shared" si="45"/>
        <v>0</v>
      </c>
    </row>
    <row r="53" spans="2:37" ht="14.25" customHeight="1" outlineLevel="1" x14ac:dyDescent="0.35">
      <c r="B53" s="237" t="s">
        <v>85</v>
      </c>
      <c r="C53" s="235" t="s">
        <v>137</v>
      </c>
      <c r="D53" s="80"/>
      <c r="E53" s="81">
        <f t="shared" si="46"/>
        <v>0</v>
      </c>
      <c r="F53" s="80"/>
      <c r="G53" s="159">
        <f t="shared" si="28"/>
        <v>0</v>
      </c>
      <c r="H53" s="163">
        <f t="shared" si="29"/>
        <v>0</v>
      </c>
      <c r="I53" s="80"/>
      <c r="J53" s="159">
        <f t="shared" si="2"/>
        <v>0</v>
      </c>
      <c r="K53" s="163">
        <f t="shared" si="3"/>
        <v>0</v>
      </c>
      <c r="L53" s="80"/>
      <c r="M53" s="159">
        <f t="shared" si="4"/>
        <v>0</v>
      </c>
      <c r="N53" s="163">
        <f t="shared" si="5"/>
        <v>0</v>
      </c>
      <c r="O53" s="80"/>
      <c r="P53" s="159">
        <f t="shared" si="30"/>
        <v>0</v>
      </c>
      <c r="Q53" s="163">
        <f t="shared" si="31"/>
        <v>0</v>
      </c>
      <c r="R53" s="154">
        <f t="shared" si="32"/>
        <v>0</v>
      </c>
      <c r="S53" s="165">
        <f t="shared" si="33"/>
        <v>0</v>
      </c>
      <c r="U53" s="80"/>
      <c r="V53" s="159">
        <f t="shared" si="34"/>
        <v>0</v>
      </c>
      <c r="W53" s="163">
        <f t="shared" si="35"/>
        <v>0</v>
      </c>
      <c r="X53" s="80"/>
      <c r="Y53" s="159">
        <f t="shared" si="36"/>
        <v>0</v>
      </c>
      <c r="Z53" s="163">
        <f t="shared" si="37"/>
        <v>0</v>
      </c>
      <c r="AA53" s="234"/>
      <c r="AB53" s="159">
        <f t="shared" si="38"/>
        <v>0</v>
      </c>
      <c r="AC53" s="163">
        <f t="shared" si="39"/>
        <v>0</v>
      </c>
      <c r="AD53" s="80"/>
      <c r="AE53" s="159">
        <f t="shared" si="40"/>
        <v>0</v>
      </c>
      <c r="AF53" s="163">
        <f t="shared" si="41"/>
        <v>0</v>
      </c>
      <c r="AG53" s="80"/>
      <c r="AH53" s="159">
        <f t="shared" si="42"/>
        <v>0</v>
      </c>
      <c r="AI53" s="163">
        <f t="shared" si="43"/>
        <v>0</v>
      </c>
      <c r="AJ53" s="154">
        <f t="shared" si="44"/>
        <v>0</v>
      </c>
      <c r="AK53" s="165">
        <f t="shared" si="45"/>
        <v>0</v>
      </c>
    </row>
    <row r="54" spans="2:37" ht="14.25" customHeight="1" outlineLevel="1" x14ac:dyDescent="0.35">
      <c r="B54" s="236" t="s">
        <v>86</v>
      </c>
      <c r="C54" s="235" t="s">
        <v>137</v>
      </c>
      <c r="D54" s="80"/>
      <c r="E54" s="81">
        <f t="shared" si="46"/>
        <v>0</v>
      </c>
      <c r="F54" s="80"/>
      <c r="G54" s="159">
        <f t="shared" si="28"/>
        <v>0</v>
      </c>
      <c r="H54" s="163">
        <f t="shared" si="29"/>
        <v>0</v>
      </c>
      <c r="I54" s="80"/>
      <c r="J54" s="159">
        <f t="shared" si="2"/>
        <v>0</v>
      </c>
      <c r="K54" s="163">
        <f t="shared" si="3"/>
        <v>0</v>
      </c>
      <c r="L54" s="80"/>
      <c r="M54" s="159">
        <f t="shared" si="4"/>
        <v>0</v>
      </c>
      <c r="N54" s="163">
        <f t="shared" si="5"/>
        <v>0</v>
      </c>
      <c r="O54" s="80"/>
      <c r="P54" s="159">
        <f t="shared" si="30"/>
        <v>0</v>
      </c>
      <c r="Q54" s="163">
        <f t="shared" si="31"/>
        <v>0</v>
      </c>
      <c r="R54" s="154">
        <f t="shared" si="32"/>
        <v>0</v>
      </c>
      <c r="S54" s="165">
        <f t="shared" si="33"/>
        <v>0</v>
      </c>
      <c r="U54" s="80"/>
      <c r="V54" s="159">
        <f t="shared" si="34"/>
        <v>0</v>
      </c>
      <c r="W54" s="163">
        <f t="shared" si="35"/>
        <v>0</v>
      </c>
      <c r="X54" s="234"/>
      <c r="Y54" s="159">
        <f t="shared" si="36"/>
        <v>0</v>
      </c>
      <c r="Z54" s="163">
        <f t="shared" si="37"/>
        <v>0</v>
      </c>
      <c r="AA54" s="234"/>
      <c r="AB54" s="159">
        <f t="shared" si="38"/>
        <v>0</v>
      </c>
      <c r="AC54" s="163">
        <f t="shared" si="39"/>
        <v>0</v>
      </c>
      <c r="AD54" s="80"/>
      <c r="AE54" s="159">
        <f t="shared" si="40"/>
        <v>0</v>
      </c>
      <c r="AF54" s="163">
        <f t="shared" si="41"/>
        <v>0</v>
      </c>
      <c r="AG54" s="80"/>
      <c r="AH54" s="159">
        <f t="shared" si="42"/>
        <v>0</v>
      </c>
      <c r="AI54" s="163">
        <f t="shared" si="43"/>
        <v>0</v>
      </c>
      <c r="AJ54" s="154">
        <f t="shared" si="44"/>
        <v>0</v>
      </c>
      <c r="AK54" s="165">
        <f t="shared" si="45"/>
        <v>0</v>
      </c>
    </row>
    <row r="55" spans="2:37" ht="14.25" customHeight="1" outlineLevel="1" x14ac:dyDescent="0.35">
      <c r="B55" s="237" t="s">
        <v>87</v>
      </c>
      <c r="C55" s="235" t="s">
        <v>137</v>
      </c>
      <c r="D55" s="80"/>
      <c r="E55" s="81">
        <f t="shared" si="46"/>
        <v>0</v>
      </c>
      <c r="F55" s="80"/>
      <c r="G55" s="159">
        <f t="shared" si="28"/>
        <v>0</v>
      </c>
      <c r="H55" s="163">
        <f t="shared" si="29"/>
        <v>0</v>
      </c>
      <c r="I55" s="80"/>
      <c r="J55" s="159">
        <f t="shared" si="2"/>
        <v>0</v>
      </c>
      <c r="K55" s="163">
        <f t="shared" si="3"/>
        <v>0</v>
      </c>
      <c r="L55" s="80"/>
      <c r="M55" s="159">
        <f t="shared" si="4"/>
        <v>0</v>
      </c>
      <c r="N55" s="163">
        <f t="shared" si="5"/>
        <v>0</v>
      </c>
      <c r="O55" s="80"/>
      <c r="P55" s="159">
        <f t="shared" si="30"/>
        <v>0</v>
      </c>
      <c r="Q55" s="163">
        <f t="shared" si="31"/>
        <v>0</v>
      </c>
      <c r="R55" s="154">
        <f t="shared" si="32"/>
        <v>0</v>
      </c>
      <c r="S55" s="165">
        <f t="shared" si="33"/>
        <v>0</v>
      </c>
      <c r="U55" s="80"/>
      <c r="V55" s="159">
        <f t="shared" si="34"/>
        <v>0</v>
      </c>
      <c r="W55" s="163">
        <f t="shared" si="35"/>
        <v>0</v>
      </c>
      <c r="X55" s="80"/>
      <c r="Y55" s="159">
        <f t="shared" si="36"/>
        <v>0</v>
      </c>
      <c r="Z55" s="163">
        <f t="shared" si="37"/>
        <v>0</v>
      </c>
      <c r="AA55" s="80"/>
      <c r="AB55" s="159">
        <f t="shared" si="38"/>
        <v>0</v>
      </c>
      <c r="AC55" s="163">
        <f t="shared" si="39"/>
        <v>0</v>
      </c>
      <c r="AD55" s="80"/>
      <c r="AE55" s="159">
        <f t="shared" si="40"/>
        <v>0</v>
      </c>
      <c r="AF55" s="163">
        <f t="shared" si="41"/>
        <v>0</v>
      </c>
      <c r="AG55" s="80"/>
      <c r="AH55" s="159">
        <f t="shared" si="42"/>
        <v>0</v>
      </c>
      <c r="AI55" s="163">
        <f t="shared" si="43"/>
        <v>0</v>
      </c>
      <c r="AJ55" s="154">
        <f t="shared" si="44"/>
        <v>0</v>
      </c>
      <c r="AK55" s="165">
        <f t="shared" si="45"/>
        <v>0</v>
      </c>
    </row>
    <row r="56" spans="2:37" ht="14.25" customHeight="1" outlineLevel="1" x14ac:dyDescent="0.35">
      <c r="B56" s="237" t="s">
        <v>88</v>
      </c>
      <c r="C56" s="235" t="s">
        <v>137</v>
      </c>
      <c r="D56" s="80"/>
      <c r="E56" s="81">
        <f t="shared" si="46"/>
        <v>0</v>
      </c>
      <c r="F56" s="80"/>
      <c r="G56" s="159">
        <f t="shared" si="28"/>
        <v>0</v>
      </c>
      <c r="H56" s="163">
        <f t="shared" si="29"/>
        <v>0</v>
      </c>
      <c r="I56" s="80"/>
      <c r="J56" s="159">
        <f t="shared" si="2"/>
        <v>0</v>
      </c>
      <c r="K56" s="163">
        <f t="shared" si="3"/>
        <v>0</v>
      </c>
      <c r="L56" s="80"/>
      <c r="M56" s="159">
        <f t="shared" si="4"/>
        <v>0</v>
      </c>
      <c r="N56" s="163">
        <f t="shared" si="5"/>
        <v>0</v>
      </c>
      <c r="O56" s="80"/>
      <c r="P56" s="159">
        <f t="shared" si="30"/>
        <v>0</v>
      </c>
      <c r="Q56" s="163">
        <f t="shared" si="31"/>
        <v>0</v>
      </c>
      <c r="R56" s="154">
        <f t="shared" si="32"/>
        <v>0</v>
      </c>
      <c r="S56" s="165">
        <f t="shared" si="33"/>
        <v>0</v>
      </c>
      <c r="U56" s="80"/>
      <c r="V56" s="159">
        <f t="shared" si="34"/>
        <v>0</v>
      </c>
      <c r="W56" s="163">
        <f t="shared" si="35"/>
        <v>0</v>
      </c>
      <c r="X56" s="80"/>
      <c r="Y56" s="159">
        <f t="shared" si="36"/>
        <v>0</v>
      </c>
      <c r="Z56" s="163">
        <f t="shared" si="37"/>
        <v>0</v>
      </c>
      <c r="AA56" s="80"/>
      <c r="AB56" s="159">
        <f t="shared" si="38"/>
        <v>0</v>
      </c>
      <c r="AC56" s="163">
        <f t="shared" si="39"/>
        <v>0</v>
      </c>
      <c r="AD56" s="80"/>
      <c r="AE56" s="159">
        <f t="shared" si="40"/>
        <v>0</v>
      </c>
      <c r="AF56" s="163">
        <f t="shared" si="41"/>
        <v>0</v>
      </c>
      <c r="AG56" s="80"/>
      <c r="AH56" s="159">
        <f t="shared" si="42"/>
        <v>0</v>
      </c>
      <c r="AI56" s="163">
        <f t="shared" si="43"/>
        <v>0</v>
      </c>
      <c r="AJ56" s="154">
        <f t="shared" si="44"/>
        <v>0</v>
      </c>
      <c r="AK56" s="165">
        <f t="shared" si="45"/>
        <v>0</v>
      </c>
    </row>
    <row r="57" spans="2:37" ht="14.25" customHeight="1" outlineLevel="1" x14ac:dyDescent="0.35">
      <c r="B57" s="236" t="s">
        <v>89</v>
      </c>
      <c r="C57" s="235" t="s">
        <v>137</v>
      </c>
      <c r="D57" s="80"/>
      <c r="E57" s="81">
        <f t="shared" si="46"/>
        <v>0</v>
      </c>
      <c r="F57" s="80"/>
      <c r="G57" s="159">
        <f t="shared" si="28"/>
        <v>0</v>
      </c>
      <c r="H57" s="163">
        <f t="shared" si="29"/>
        <v>0</v>
      </c>
      <c r="I57" s="80"/>
      <c r="J57" s="159">
        <f t="shared" si="2"/>
        <v>0</v>
      </c>
      <c r="K57" s="163">
        <f t="shared" si="3"/>
        <v>0</v>
      </c>
      <c r="L57" s="80"/>
      <c r="M57" s="159">
        <f t="shared" si="4"/>
        <v>0</v>
      </c>
      <c r="N57" s="163">
        <f t="shared" si="5"/>
        <v>0</v>
      </c>
      <c r="O57" s="80"/>
      <c r="P57" s="159">
        <f t="shared" si="30"/>
        <v>0</v>
      </c>
      <c r="Q57" s="163">
        <f t="shared" si="31"/>
        <v>0</v>
      </c>
      <c r="R57" s="154">
        <f t="shared" si="32"/>
        <v>0</v>
      </c>
      <c r="S57" s="165">
        <f t="shared" si="33"/>
        <v>0</v>
      </c>
      <c r="U57" s="80"/>
      <c r="V57" s="159">
        <f t="shared" si="34"/>
        <v>0</v>
      </c>
      <c r="W57" s="163">
        <f t="shared" si="35"/>
        <v>0</v>
      </c>
      <c r="X57" s="80"/>
      <c r="Y57" s="159">
        <f t="shared" si="36"/>
        <v>0</v>
      </c>
      <c r="Z57" s="163">
        <f t="shared" si="37"/>
        <v>0</v>
      </c>
      <c r="AA57" s="80"/>
      <c r="AB57" s="159">
        <f t="shared" si="38"/>
        <v>0</v>
      </c>
      <c r="AC57" s="163">
        <f t="shared" si="39"/>
        <v>0</v>
      </c>
      <c r="AD57" s="80"/>
      <c r="AE57" s="159">
        <f t="shared" si="40"/>
        <v>0</v>
      </c>
      <c r="AF57" s="163">
        <f t="shared" si="41"/>
        <v>0</v>
      </c>
      <c r="AG57" s="80"/>
      <c r="AH57" s="159">
        <f t="shared" si="42"/>
        <v>0</v>
      </c>
      <c r="AI57" s="163">
        <f t="shared" si="43"/>
        <v>0</v>
      </c>
      <c r="AJ57" s="154">
        <f t="shared" si="44"/>
        <v>0</v>
      </c>
      <c r="AK57" s="165">
        <f t="shared" si="45"/>
        <v>0</v>
      </c>
    </row>
    <row r="58" spans="2:37" ht="14.25" customHeight="1" outlineLevel="1" x14ac:dyDescent="0.35">
      <c r="B58" s="237" t="s">
        <v>90</v>
      </c>
      <c r="C58" s="235" t="s">
        <v>137</v>
      </c>
      <c r="D58" s="80"/>
      <c r="E58" s="81">
        <f t="shared" si="46"/>
        <v>0</v>
      </c>
      <c r="F58" s="80"/>
      <c r="G58" s="159">
        <f t="shared" si="28"/>
        <v>0</v>
      </c>
      <c r="H58" s="163">
        <f t="shared" si="29"/>
        <v>0</v>
      </c>
      <c r="I58" s="80"/>
      <c r="J58" s="159">
        <f t="shared" si="2"/>
        <v>0</v>
      </c>
      <c r="K58" s="163">
        <f t="shared" si="3"/>
        <v>0</v>
      </c>
      <c r="L58" s="80"/>
      <c r="M58" s="159">
        <f t="shared" si="4"/>
        <v>0</v>
      </c>
      <c r="N58" s="163">
        <f t="shared" si="5"/>
        <v>0</v>
      </c>
      <c r="O58" s="80"/>
      <c r="P58" s="159">
        <f t="shared" si="30"/>
        <v>0</v>
      </c>
      <c r="Q58" s="163">
        <f t="shared" si="31"/>
        <v>0</v>
      </c>
      <c r="R58" s="154">
        <f t="shared" si="32"/>
        <v>0</v>
      </c>
      <c r="S58" s="165">
        <f t="shared" si="33"/>
        <v>0</v>
      </c>
      <c r="U58" s="80"/>
      <c r="V58" s="159">
        <f t="shared" si="34"/>
        <v>0</v>
      </c>
      <c r="W58" s="163">
        <f t="shared" si="35"/>
        <v>0</v>
      </c>
      <c r="X58" s="80"/>
      <c r="Y58" s="159">
        <f t="shared" si="36"/>
        <v>0</v>
      </c>
      <c r="Z58" s="163">
        <f t="shared" si="37"/>
        <v>0</v>
      </c>
      <c r="AA58" s="80">
        <v>13000</v>
      </c>
      <c r="AB58" s="159">
        <f t="shared" si="38"/>
        <v>13000</v>
      </c>
      <c r="AC58" s="163">
        <f t="shared" si="39"/>
        <v>0</v>
      </c>
      <c r="AD58" s="80"/>
      <c r="AE58" s="159">
        <f t="shared" si="40"/>
        <v>13000</v>
      </c>
      <c r="AF58" s="163">
        <f t="shared" si="41"/>
        <v>0</v>
      </c>
      <c r="AG58" s="80"/>
      <c r="AH58" s="159">
        <f t="shared" si="42"/>
        <v>13000</v>
      </c>
      <c r="AI58" s="163">
        <f t="shared" si="43"/>
        <v>0</v>
      </c>
      <c r="AJ58" s="154">
        <f t="shared" si="44"/>
        <v>13000</v>
      </c>
      <c r="AK58" s="165">
        <f t="shared" si="45"/>
        <v>0</v>
      </c>
    </row>
    <row r="59" spans="2:37" ht="14.25" customHeight="1" outlineLevel="1" x14ac:dyDescent="0.35">
      <c r="B59" s="236" t="s">
        <v>92</v>
      </c>
      <c r="C59" s="235" t="s">
        <v>137</v>
      </c>
      <c r="D59" s="80"/>
      <c r="E59" s="81">
        <f t="shared" si="46"/>
        <v>0</v>
      </c>
      <c r="F59" s="80"/>
      <c r="G59" s="159">
        <f t="shared" si="28"/>
        <v>0</v>
      </c>
      <c r="H59" s="163">
        <f t="shared" si="29"/>
        <v>0</v>
      </c>
      <c r="I59" s="80"/>
      <c r="J59" s="159">
        <f t="shared" si="2"/>
        <v>0</v>
      </c>
      <c r="K59" s="163">
        <f t="shared" si="3"/>
        <v>0</v>
      </c>
      <c r="L59" s="80"/>
      <c r="M59" s="159">
        <f t="shared" si="4"/>
        <v>0</v>
      </c>
      <c r="N59" s="163">
        <f t="shared" si="5"/>
        <v>0</v>
      </c>
      <c r="O59" s="80"/>
      <c r="P59" s="159">
        <f t="shared" si="30"/>
        <v>0</v>
      </c>
      <c r="Q59" s="163">
        <f t="shared" si="31"/>
        <v>0</v>
      </c>
      <c r="R59" s="154">
        <f t="shared" si="32"/>
        <v>0</v>
      </c>
      <c r="S59" s="165">
        <f t="shared" si="33"/>
        <v>0</v>
      </c>
      <c r="U59" s="80"/>
      <c r="V59" s="159">
        <f t="shared" si="34"/>
        <v>0</v>
      </c>
      <c r="W59" s="163">
        <f t="shared" si="35"/>
        <v>0</v>
      </c>
      <c r="X59" s="80"/>
      <c r="Y59" s="159">
        <f t="shared" si="36"/>
        <v>0</v>
      </c>
      <c r="Z59" s="163">
        <f t="shared" si="37"/>
        <v>0</v>
      </c>
      <c r="AA59" s="80"/>
      <c r="AB59" s="159">
        <f t="shared" si="38"/>
        <v>0</v>
      </c>
      <c r="AC59" s="163">
        <f t="shared" si="39"/>
        <v>0</v>
      </c>
      <c r="AD59" s="80"/>
      <c r="AE59" s="159">
        <f t="shared" si="40"/>
        <v>0</v>
      </c>
      <c r="AF59" s="163">
        <f t="shared" si="41"/>
        <v>0</v>
      </c>
      <c r="AG59" s="80"/>
      <c r="AH59" s="159">
        <f t="shared" si="42"/>
        <v>0</v>
      </c>
      <c r="AI59" s="163">
        <f t="shared" si="43"/>
        <v>0</v>
      </c>
      <c r="AJ59" s="154">
        <f t="shared" si="44"/>
        <v>0</v>
      </c>
      <c r="AK59" s="165">
        <f t="shared" si="45"/>
        <v>0</v>
      </c>
    </row>
    <row r="60" spans="2:37" ht="14.25" customHeight="1" outlineLevel="1" x14ac:dyDescent="0.35">
      <c r="B60" s="237" t="s">
        <v>93</v>
      </c>
      <c r="C60" s="235" t="s">
        <v>137</v>
      </c>
      <c r="D60" s="80"/>
      <c r="E60" s="81">
        <f t="shared" si="46"/>
        <v>0</v>
      </c>
      <c r="F60" s="80"/>
      <c r="G60" s="159">
        <f t="shared" si="28"/>
        <v>0</v>
      </c>
      <c r="H60" s="163">
        <f t="shared" si="29"/>
        <v>0</v>
      </c>
      <c r="I60" s="80"/>
      <c r="J60" s="159">
        <f t="shared" si="2"/>
        <v>0</v>
      </c>
      <c r="K60" s="163">
        <f t="shared" si="3"/>
        <v>0</v>
      </c>
      <c r="L60" s="80"/>
      <c r="M60" s="159">
        <f t="shared" si="4"/>
        <v>0</v>
      </c>
      <c r="N60" s="163">
        <f t="shared" si="5"/>
        <v>0</v>
      </c>
      <c r="O60" s="80"/>
      <c r="P60" s="159">
        <f t="shared" si="30"/>
        <v>0</v>
      </c>
      <c r="Q60" s="163">
        <f t="shared" si="31"/>
        <v>0</v>
      </c>
      <c r="R60" s="154">
        <f t="shared" si="32"/>
        <v>0</v>
      </c>
      <c r="S60" s="165">
        <f t="shared" si="33"/>
        <v>0</v>
      </c>
      <c r="U60" s="80"/>
      <c r="V60" s="159">
        <f t="shared" si="34"/>
        <v>0</v>
      </c>
      <c r="W60" s="163">
        <f t="shared" si="35"/>
        <v>0</v>
      </c>
      <c r="X60" s="80"/>
      <c r="Y60" s="159">
        <f t="shared" si="36"/>
        <v>0</v>
      </c>
      <c r="Z60" s="163">
        <f t="shared" si="37"/>
        <v>0</v>
      </c>
      <c r="AA60" s="80"/>
      <c r="AB60" s="159">
        <f t="shared" si="38"/>
        <v>0</v>
      </c>
      <c r="AC60" s="163">
        <f t="shared" si="39"/>
        <v>0</v>
      </c>
      <c r="AD60" s="80"/>
      <c r="AE60" s="159">
        <f t="shared" si="40"/>
        <v>0</v>
      </c>
      <c r="AF60" s="163">
        <f t="shared" si="41"/>
        <v>0</v>
      </c>
      <c r="AG60" s="80"/>
      <c r="AH60" s="159">
        <f t="shared" si="42"/>
        <v>0</v>
      </c>
      <c r="AI60" s="163">
        <f t="shared" si="43"/>
        <v>0</v>
      </c>
      <c r="AJ60" s="154">
        <f t="shared" si="44"/>
        <v>0</v>
      </c>
      <c r="AK60" s="165">
        <f t="shared" si="45"/>
        <v>0</v>
      </c>
    </row>
    <row r="61" spans="2:37" ht="14.25" customHeight="1" outlineLevel="1" x14ac:dyDescent="0.35">
      <c r="B61" s="237" t="s">
        <v>94</v>
      </c>
      <c r="C61" s="235" t="s">
        <v>137</v>
      </c>
      <c r="D61" s="80"/>
      <c r="E61" s="81">
        <f t="shared" si="46"/>
        <v>0</v>
      </c>
      <c r="F61" s="80"/>
      <c r="G61" s="159">
        <f t="shared" si="28"/>
        <v>0</v>
      </c>
      <c r="H61" s="163">
        <f t="shared" si="29"/>
        <v>0</v>
      </c>
      <c r="I61" s="80"/>
      <c r="J61" s="159">
        <f t="shared" si="2"/>
        <v>0</v>
      </c>
      <c r="K61" s="163">
        <f t="shared" si="3"/>
        <v>0</v>
      </c>
      <c r="L61" s="80"/>
      <c r="M61" s="159">
        <f t="shared" si="4"/>
        <v>0</v>
      </c>
      <c r="N61" s="163">
        <f t="shared" si="5"/>
        <v>0</v>
      </c>
      <c r="O61" s="80"/>
      <c r="P61" s="159">
        <f t="shared" si="30"/>
        <v>0</v>
      </c>
      <c r="Q61" s="163">
        <f t="shared" si="31"/>
        <v>0</v>
      </c>
      <c r="R61" s="154">
        <f t="shared" si="32"/>
        <v>0</v>
      </c>
      <c r="S61" s="165">
        <f t="shared" si="33"/>
        <v>0</v>
      </c>
      <c r="U61" s="80"/>
      <c r="V61" s="159">
        <f t="shared" si="34"/>
        <v>0</v>
      </c>
      <c r="W61" s="163">
        <f t="shared" si="35"/>
        <v>0</v>
      </c>
      <c r="X61" s="80"/>
      <c r="Y61" s="159">
        <f t="shared" si="36"/>
        <v>0</v>
      </c>
      <c r="Z61" s="163">
        <f t="shared" si="37"/>
        <v>0</v>
      </c>
      <c r="AA61" s="80"/>
      <c r="AB61" s="159">
        <f t="shared" si="38"/>
        <v>0</v>
      </c>
      <c r="AC61" s="163">
        <f t="shared" si="39"/>
        <v>0</v>
      </c>
      <c r="AD61" s="80"/>
      <c r="AE61" s="159">
        <f t="shared" si="40"/>
        <v>0</v>
      </c>
      <c r="AF61" s="163">
        <f t="shared" si="41"/>
        <v>0</v>
      </c>
      <c r="AG61" s="80"/>
      <c r="AH61" s="159">
        <f t="shared" si="42"/>
        <v>0</v>
      </c>
      <c r="AI61" s="163">
        <f t="shared" si="43"/>
        <v>0</v>
      </c>
      <c r="AJ61" s="154">
        <f t="shared" si="44"/>
        <v>0</v>
      </c>
      <c r="AK61" s="165">
        <f t="shared" si="45"/>
        <v>0</v>
      </c>
    </row>
    <row r="62" spans="2:37" ht="14.25" customHeight="1" outlineLevel="1" x14ac:dyDescent="0.35">
      <c r="B62" s="237" t="s">
        <v>95</v>
      </c>
      <c r="C62" s="235" t="s">
        <v>137</v>
      </c>
      <c r="D62" s="80"/>
      <c r="E62" s="81">
        <f t="shared" si="46"/>
        <v>0</v>
      </c>
      <c r="F62" s="80"/>
      <c r="G62" s="159">
        <f t="shared" si="28"/>
        <v>0</v>
      </c>
      <c r="H62" s="163">
        <f t="shared" si="29"/>
        <v>0</v>
      </c>
      <c r="I62" s="80"/>
      <c r="J62" s="159">
        <f t="shared" si="2"/>
        <v>0</v>
      </c>
      <c r="K62" s="163">
        <f t="shared" si="3"/>
        <v>0</v>
      </c>
      <c r="L62" s="80"/>
      <c r="M62" s="159">
        <f t="shared" si="4"/>
        <v>0</v>
      </c>
      <c r="N62" s="163">
        <f t="shared" si="5"/>
        <v>0</v>
      </c>
      <c r="O62" s="80"/>
      <c r="P62" s="159">
        <f t="shared" si="30"/>
        <v>0</v>
      </c>
      <c r="Q62" s="163">
        <f t="shared" si="31"/>
        <v>0</v>
      </c>
      <c r="R62" s="154">
        <f t="shared" si="32"/>
        <v>0</v>
      </c>
      <c r="S62" s="165">
        <f t="shared" si="33"/>
        <v>0</v>
      </c>
      <c r="U62" s="80"/>
      <c r="V62" s="159">
        <f t="shared" si="34"/>
        <v>0</v>
      </c>
      <c r="W62" s="163">
        <f t="shared" si="35"/>
        <v>0</v>
      </c>
      <c r="X62" s="80"/>
      <c r="Y62" s="159">
        <f t="shared" si="36"/>
        <v>0</v>
      </c>
      <c r="Z62" s="163">
        <f t="shared" si="37"/>
        <v>0</v>
      </c>
      <c r="AA62" s="80"/>
      <c r="AB62" s="159">
        <f t="shared" si="38"/>
        <v>0</v>
      </c>
      <c r="AC62" s="163">
        <f t="shared" si="39"/>
        <v>0</v>
      </c>
      <c r="AD62" s="80">
        <v>37000</v>
      </c>
      <c r="AE62" s="159">
        <f t="shared" si="40"/>
        <v>37000</v>
      </c>
      <c r="AF62" s="163">
        <f t="shared" si="41"/>
        <v>0</v>
      </c>
      <c r="AG62" s="80"/>
      <c r="AH62" s="159">
        <f t="shared" si="42"/>
        <v>37000</v>
      </c>
      <c r="AI62" s="163">
        <f t="shared" si="43"/>
        <v>0</v>
      </c>
      <c r="AJ62" s="154">
        <f t="shared" si="44"/>
        <v>37000</v>
      </c>
      <c r="AK62" s="165">
        <f t="shared" si="45"/>
        <v>0</v>
      </c>
    </row>
    <row r="63" spans="2:37" ht="14.25" customHeight="1" outlineLevel="1" x14ac:dyDescent="0.35">
      <c r="B63" s="248" t="s">
        <v>96</v>
      </c>
      <c r="C63" s="235" t="s">
        <v>137</v>
      </c>
      <c r="D63" s="80"/>
      <c r="E63" s="81">
        <f t="shared" si="46"/>
        <v>0</v>
      </c>
      <c r="F63" s="80"/>
      <c r="G63" s="159">
        <f t="shared" si="28"/>
        <v>0</v>
      </c>
      <c r="H63" s="163">
        <f t="shared" si="29"/>
        <v>0</v>
      </c>
      <c r="I63" s="80"/>
      <c r="J63" s="159">
        <f t="shared" si="2"/>
        <v>0</v>
      </c>
      <c r="K63" s="163">
        <f t="shared" si="3"/>
        <v>0</v>
      </c>
      <c r="L63" s="80"/>
      <c r="M63" s="159">
        <f t="shared" si="4"/>
        <v>0</v>
      </c>
      <c r="N63" s="163">
        <f t="shared" si="5"/>
        <v>0</v>
      </c>
      <c r="O63" s="80"/>
      <c r="P63" s="159">
        <f t="shared" si="30"/>
        <v>0</v>
      </c>
      <c r="Q63" s="163">
        <f t="shared" si="31"/>
        <v>0</v>
      </c>
      <c r="R63" s="154">
        <f t="shared" si="32"/>
        <v>0</v>
      </c>
      <c r="S63" s="165">
        <f t="shared" si="33"/>
        <v>0</v>
      </c>
      <c r="U63" s="80"/>
      <c r="V63" s="159">
        <f t="shared" si="34"/>
        <v>0</v>
      </c>
      <c r="W63" s="163">
        <f t="shared" si="35"/>
        <v>0</v>
      </c>
      <c r="X63" s="80"/>
      <c r="Y63" s="159">
        <f t="shared" si="36"/>
        <v>0</v>
      </c>
      <c r="Z63" s="163">
        <f t="shared" si="37"/>
        <v>0</v>
      </c>
      <c r="AA63" s="80"/>
      <c r="AB63" s="159">
        <f t="shared" si="38"/>
        <v>0</v>
      </c>
      <c r="AC63" s="163">
        <f t="shared" si="39"/>
        <v>0</v>
      </c>
      <c r="AD63" s="80"/>
      <c r="AE63" s="159">
        <f t="shared" si="40"/>
        <v>0</v>
      </c>
      <c r="AF63" s="163">
        <f t="shared" si="41"/>
        <v>0</v>
      </c>
      <c r="AG63" s="80"/>
      <c r="AH63" s="159">
        <f t="shared" si="42"/>
        <v>0</v>
      </c>
      <c r="AI63" s="163">
        <f t="shared" si="43"/>
        <v>0</v>
      </c>
      <c r="AJ63" s="154">
        <f t="shared" si="44"/>
        <v>0</v>
      </c>
      <c r="AK63" s="165">
        <f t="shared" si="45"/>
        <v>0</v>
      </c>
    </row>
    <row r="64" spans="2:37" ht="14.25" customHeight="1" outlineLevel="1" x14ac:dyDescent="0.35">
      <c r="B64" s="236" t="s">
        <v>97</v>
      </c>
      <c r="C64" s="235" t="s">
        <v>137</v>
      </c>
      <c r="D64" s="80"/>
      <c r="E64" s="81">
        <f t="shared" si="46"/>
        <v>0</v>
      </c>
      <c r="F64" s="80"/>
      <c r="G64" s="159">
        <f t="shared" si="28"/>
        <v>0</v>
      </c>
      <c r="H64" s="163">
        <f t="shared" si="29"/>
        <v>0</v>
      </c>
      <c r="I64" s="80"/>
      <c r="J64" s="159">
        <f t="shared" si="2"/>
        <v>0</v>
      </c>
      <c r="K64" s="163">
        <f t="shared" si="3"/>
        <v>0</v>
      </c>
      <c r="L64" s="80"/>
      <c r="M64" s="159">
        <f t="shared" si="4"/>
        <v>0</v>
      </c>
      <c r="N64" s="163">
        <f t="shared" si="5"/>
        <v>0</v>
      </c>
      <c r="O64" s="80"/>
      <c r="P64" s="159">
        <f t="shared" si="30"/>
        <v>0</v>
      </c>
      <c r="Q64" s="163">
        <f t="shared" si="31"/>
        <v>0</v>
      </c>
      <c r="R64" s="154">
        <f t="shared" si="32"/>
        <v>0</v>
      </c>
      <c r="S64" s="165">
        <f t="shared" si="33"/>
        <v>0</v>
      </c>
      <c r="U64" s="80"/>
      <c r="V64" s="159">
        <f t="shared" si="34"/>
        <v>0</v>
      </c>
      <c r="W64" s="163">
        <f t="shared" si="35"/>
        <v>0</v>
      </c>
      <c r="X64" s="80"/>
      <c r="Y64" s="159">
        <f t="shared" si="36"/>
        <v>0</v>
      </c>
      <c r="Z64" s="163">
        <f t="shared" si="37"/>
        <v>0</v>
      </c>
      <c r="AA64" s="80"/>
      <c r="AB64" s="159">
        <f t="shared" si="38"/>
        <v>0</v>
      </c>
      <c r="AC64" s="163">
        <f t="shared" si="39"/>
        <v>0</v>
      </c>
      <c r="AD64" s="80"/>
      <c r="AE64" s="159">
        <f t="shared" si="40"/>
        <v>0</v>
      </c>
      <c r="AF64" s="163">
        <f t="shared" si="41"/>
        <v>0</v>
      </c>
      <c r="AG64" s="80"/>
      <c r="AH64" s="159">
        <f t="shared" si="42"/>
        <v>0</v>
      </c>
      <c r="AI64" s="163">
        <f t="shared" si="43"/>
        <v>0</v>
      </c>
      <c r="AJ64" s="154">
        <f t="shared" si="44"/>
        <v>0</v>
      </c>
      <c r="AK64" s="165">
        <f t="shared" si="45"/>
        <v>0</v>
      </c>
    </row>
    <row r="65" spans="2:37" ht="14.25" customHeight="1" outlineLevel="1" x14ac:dyDescent="0.35">
      <c r="B65" s="237" t="s">
        <v>98</v>
      </c>
      <c r="C65" s="235" t="s">
        <v>137</v>
      </c>
      <c r="D65" s="80"/>
      <c r="E65" s="81">
        <f t="shared" si="46"/>
        <v>0</v>
      </c>
      <c r="F65" s="80"/>
      <c r="G65" s="159">
        <f t="shared" si="28"/>
        <v>0</v>
      </c>
      <c r="H65" s="163">
        <f t="shared" si="29"/>
        <v>0</v>
      </c>
      <c r="I65" s="80"/>
      <c r="J65" s="159">
        <f t="shared" si="2"/>
        <v>0</v>
      </c>
      <c r="K65" s="163">
        <f t="shared" si="3"/>
        <v>0</v>
      </c>
      <c r="L65" s="80">
        <v>10281</v>
      </c>
      <c r="M65" s="159">
        <f t="shared" si="4"/>
        <v>10281</v>
      </c>
      <c r="N65" s="163">
        <f t="shared" si="5"/>
        <v>0</v>
      </c>
      <c r="O65" s="80">
        <v>10589</v>
      </c>
      <c r="P65" s="159">
        <f t="shared" si="30"/>
        <v>20870</v>
      </c>
      <c r="Q65" s="163">
        <f t="shared" si="31"/>
        <v>1.0299581752747786</v>
      </c>
      <c r="R65" s="154">
        <f t="shared" si="32"/>
        <v>20870</v>
      </c>
      <c r="S65" s="165">
        <f t="shared" si="33"/>
        <v>0</v>
      </c>
      <c r="U65" s="80">
        <v>11711</v>
      </c>
      <c r="V65" s="159">
        <f t="shared" si="34"/>
        <v>32581</v>
      </c>
      <c r="W65" s="163">
        <f t="shared" si="35"/>
        <v>0.56114039290848106</v>
      </c>
      <c r="X65" s="80"/>
      <c r="Y65" s="159">
        <f t="shared" si="36"/>
        <v>32581</v>
      </c>
      <c r="Z65" s="163">
        <f t="shared" si="37"/>
        <v>0</v>
      </c>
      <c r="AA65" s="80">
        <v>4000</v>
      </c>
      <c r="AB65" s="159">
        <f t="shared" si="38"/>
        <v>36581</v>
      </c>
      <c r="AC65" s="163">
        <f t="shared" si="39"/>
        <v>0.12277094011847396</v>
      </c>
      <c r="AD65" s="80"/>
      <c r="AE65" s="159">
        <f t="shared" si="40"/>
        <v>36581</v>
      </c>
      <c r="AF65" s="163">
        <f t="shared" si="41"/>
        <v>0</v>
      </c>
      <c r="AG65" s="80"/>
      <c r="AH65" s="159">
        <f t="shared" si="42"/>
        <v>36581</v>
      </c>
      <c r="AI65" s="163">
        <f t="shared" si="43"/>
        <v>0</v>
      </c>
      <c r="AJ65" s="154">
        <f t="shared" si="44"/>
        <v>15711</v>
      </c>
      <c r="AK65" s="165">
        <f t="shared" si="45"/>
        <v>2.9373043096380114E-2</v>
      </c>
    </row>
    <row r="66" spans="2:37" outlineLevel="1" x14ac:dyDescent="0.35">
      <c r="B66" s="50" t="s">
        <v>138</v>
      </c>
      <c r="C66" s="47" t="s">
        <v>137</v>
      </c>
      <c r="D66" s="161">
        <f>SUM(D44:D65)</f>
        <v>0</v>
      </c>
      <c r="E66" s="160">
        <f>SUM(E44:E65)</f>
        <v>0</v>
      </c>
      <c r="F66" s="161">
        <f>SUM(F44:F65)</f>
        <v>0</v>
      </c>
      <c r="G66" s="160">
        <f>SUM(G44:G65)</f>
        <v>0</v>
      </c>
      <c r="H66" s="164">
        <f>IFERROR((G66-E66)/E66,0)</f>
        <v>0</v>
      </c>
      <c r="I66" s="161">
        <f>SUM(I44:I65)</f>
        <v>0</v>
      </c>
      <c r="J66" s="160">
        <f>SUM(J44:J65)</f>
        <v>0</v>
      </c>
      <c r="K66" s="164">
        <f t="shared" si="3"/>
        <v>0</v>
      </c>
      <c r="L66" s="161">
        <f>SUM(L44:L65)</f>
        <v>27039</v>
      </c>
      <c r="M66" s="160">
        <f>SUM(M44:M65)</f>
        <v>27039</v>
      </c>
      <c r="N66" s="164">
        <f t="shared" si="5"/>
        <v>0</v>
      </c>
      <c r="O66" s="161">
        <f>SUM(O44:O65)</f>
        <v>57526</v>
      </c>
      <c r="P66" s="160">
        <f>SUM(P44:P65)</f>
        <v>84565</v>
      </c>
      <c r="Q66" s="164">
        <f t="shared" si="31"/>
        <v>2.127519508857576</v>
      </c>
      <c r="R66" s="154">
        <f t="shared" si="32"/>
        <v>84565</v>
      </c>
      <c r="S66" s="165">
        <f t="shared" si="33"/>
        <v>0</v>
      </c>
      <c r="U66" s="161">
        <f>SUM(U44:U65)</f>
        <v>75636</v>
      </c>
      <c r="V66" s="160">
        <f>SUM(V44:V65)</f>
        <v>160201</v>
      </c>
      <c r="W66" s="164">
        <f>IFERROR((V66-P66)/P66,0)</f>
        <v>0.89441258203748597</v>
      </c>
      <c r="X66" s="161">
        <f>SUM(X44:X65)</f>
        <v>22000</v>
      </c>
      <c r="Y66" s="160">
        <f>SUM(Y44:Y65)</f>
        <v>182201</v>
      </c>
      <c r="Z66" s="164">
        <f t="shared" si="37"/>
        <v>0.13732748235029743</v>
      </c>
      <c r="AA66" s="161">
        <f>SUM(AA44:AA65)</f>
        <v>21000</v>
      </c>
      <c r="AB66" s="160">
        <f>SUM(AB44:AB65)</f>
        <v>203201</v>
      </c>
      <c r="AC66" s="164">
        <f t="shared" ref="AC66" si="47">IFERROR((AB66-Y66)/Y66,0)</f>
        <v>0.1152573257007371</v>
      </c>
      <c r="AD66" s="161">
        <f>SUM(AD44:AD65)</f>
        <v>38300</v>
      </c>
      <c r="AE66" s="160">
        <f>SUM(AE44:AE65)</f>
        <v>241501</v>
      </c>
      <c r="AF66" s="164">
        <f t="shared" ref="AF66" si="48">IFERROR((AE66-AB66)/AB66,0)</f>
        <v>0.18848332439308862</v>
      </c>
      <c r="AG66" s="161">
        <f>SUM(AG44:AG65)</f>
        <v>10000</v>
      </c>
      <c r="AH66" s="160">
        <f>SUM(AH44:AH65)</f>
        <v>251501</v>
      </c>
      <c r="AI66" s="164">
        <f>IFERROR((AH66-AE66)/AE66,0)</f>
        <v>4.1407696034384954E-2</v>
      </c>
      <c r="AJ66" s="160">
        <f>SUM(AJ44:AJ65)</f>
        <v>166936</v>
      </c>
      <c r="AK66" s="165">
        <f t="shared" ref="AK66" si="49">IFERROR((AH66/V66)^(1/4)-1,0)</f>
        <v>0.11935700997818577</v>
      </c>
    </row>
    <row r="68" spans="2:37" ht="17.25" customHeight="1" x14ac:dyDescent="0.35">
      <c r="B68" s="296" t="s">
        <v>140</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307"/>
    </row>
    <row r="69" spans="2:37" ht="5.5" customHeight="1" outlineLevel="1" x14ac:dyDescent="0.3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row>
    <row r="70" spans="2:37" ht="15" customHeight="1" outlineLevel="1" x14ac:dyDescent="0.35">
      <c r="B70" s="308"/>
      <c r="C70" s="309" t="s">
        <v>105</v>
      </c>
      <c r="D70" s="312" t="s">
        <v>131</v>
      </c>
      <c r="E70" s="314"/>
      <c r="F70" s="314"/>
      <c r="G70" s="314"/>
      <c r="H70" s="314"/>
      <c r="I70" s="314"/>
      <c r="J70" s="314"/>
      <c r="K70" s="314"/>
      <c r="L70" s="314"/>
      <c r="M70" s="314"/>
      <c r="N70" s="314"/>
      <c r="O70" s="314"/>
      <c r="P70" s="314"/>
      <c r="Q70" s="313"/>
      <c r="R70" s="318" t="str">
        <f xml:space="preserve"> D71&amp;" - "&amp;O71</f>
        <v>2019 - 2023</v>
      </c>
      <c r="S70" s="319"/>
      <c r="U70" s="312" t="s">
        <v>132</v>
      </c>
      <c r="V70" s="314"/>
      <c r="W70" s="314"/>
      <c r="X70" s="314"/>
      <c r="Y70" s="314"/>
      <c r="Z70" s="314"/>
      <c r="AA70" s="314"/>
      <c r="AB70" s="314"/>
      <c r="AC70" s="314"/>
      <c r="AD70" s="314"/>
      <c r="AE70" s="314"/>
      <c r="AF70" s="314"/>
      <c r="AG70" s="314"/>
      <c r="AH70" s="314"/>
      <c r="AI70" s="314"/>
      <c r="AJ70" s="314"/>
      <c r="AK70" s="315"/>
    </row>
    <row r="71" spans="2:37" ht="15" customHeight="1" outlineLevel="1" x14ac:dyDescent="0.35">
      <c r="B71" s="308"/>
      <c r="C71" s="310"/>
      <c r="D71" s="312">
        <f>$C$3-5</f>
        <v>2019</v>
      </c>
      <c r="E71" s="313"/>
      <c r="F71" s="312">
        <f>$C$3-4</f>
        <v>2020</v>
      </c>
      <c r="G71" s="314"/>
      <c r="H71" s="313"/>
      <c r="I71" s="312">
        <f>$C$3-3</f>
        <v>2021</v>
      </c>
      <c r="J71" s="314"/>
      <c r="K71" s="313"/>
      <c r="L71" s="312">
        <f>$C$3-2</f>
        <v>2022</v>
      </c>
      <c r="M71" s="314"/>
      <c r="N71" s="313"/>
      <c r="O71" s="312">
        <f>$C$3-1</f>
        <v>2023</v>
      </c>
      <c r="P71" s="314"/>
      <c r="Q71" s="313"/>
      <c r="R71" s="320"/>
      <c r="S71" s="321"/>
      <c r="U71" s="312">
        <f>$C$3</f>
        <v>2024</v>
      </c>
      <c r="V71" s="314"/>
      <c r="W71" s="313"/>
      <c r="X71" s="312">
        <f>$C$3+1</f>
        <v>2025</v>
      </c>
      <c r="Y71" s="314"/>
      <c r="Z71" s="313"/>
      <c r="AA71" s="312">
        <f>$C$3+2</f>
        <v>2026</v>
      </c>
      <c r="AB71" s="314"/>
      <c r="AC71" s="313"/>
      <c r="AD71" s="312">
        <f>$C$3+3</f>
        <v>2027</v>
      </c>
      <c r="AE71" s="314"/>
      <c r="AF71" s="313"/>
      <c r="AG71" s="312">
        <f>$C$3+4</f>
        <v>2028</v>
      </c>
      <c r="AH71" s="314"/>
      <c r="AI71" s="313"/>
      <c r="AJ71" s="316" t="str">
        <f>U71&amp;" - "&amp;AG71</f>
        <v>2024 - 2028</v>
      </c>
      <c r="AK71" s="317"/>
    </row>
    <row r="72" spans="2:37" ht="29" outlineLevel="1" x14ac:dyDescent="0.35">
      <c r="B72" s="308"/>
      <c r="C72" s="311"/>
      <c r="D72" s="66" t="s">
        <v>141</v>
      </c>
      <c r="E72" s="67" t="s">
        <v>142</v>
      </c>
      <c r="F72" s="66" t="s">
        <v>141</v>
      </c>
      <c r="G72" s="9" t="s">
        <v>142</v>
      </c>
      <c r="H72" s="67" t="s">
        <v>135</v>
      </c>
      <c r="I72" s="66" t="s">
        <v>141</v>
      </c>
      <c r="J72" s="9" t="s">
        <v>142</v>
      </c>
      <c r="K72" s="67" t="s">
        <v>135</v>
      </c>
      <c r="L72" s="66" t="s">
        <v>141</v>
      </c>
      <c r="M72" s="9" t="s">
        <v>142</v>
      </c>
      <c r="N72" s="67" t="s">
        <v>135</v>
      </c>
      <c r="O72" s="66" t="s">
        <v>134</v>
      </c>
      <c r="P72" s="9" t="s">
        <v>133</v>
      </c>
      <c r="Q72" s="67" t="s">
        <v>135</v>
      </c>
      <c r="R72" s="9" t="s">
        <v>126</v>
      </c>
      <c r="S72" s="60" t="s">
        <v>136</v>
      </c>
      <c r="U72" s="66" t="s">
        <v>141</v>
      </c>
      <c r="V72" s="9" t="s">
        <v>142</v>
      </c>
      <c r="W72" s="67" t="s">
        <v>135</v>
      </c>
      <c r="X72" s="66" t="s">
        <v>141</v>
      </c>
      <c r="Y72" s="9" t="s">
        <v>142</v>
      </c>
      <c r="Z72" s="67" t="s">
        <v>135</v>
      </c>
      <c r="AA72" s="66" t="s">
        <v>141</v>
      </c>
      <c r="AB72" s="9" t="s">
        <v>142</v>
      </c>
      <c r="AC72" s="67" t="s">
        <v>135</v>
      </c>
      <c r="AD72" s="66" t="s">
        <v>141</v>
      </c>
      <c r="AE72" s="9" t="s">
        <v>142</v>
      </c>
      <c r="AF72" s="67" t="s">
        <v>135</v>
      </c>
      <c r="AG72" s="66" t="s">
        <v>141</v>
      </c>
      <c r="AH72" s="9" t="s">
        <v>142</v>
      </c>
      <c r="AI72" s="67" t="s">
        <v>135</v>
      </c>
      <c r="AJ72" s="9" t="s">
        <v>126</v>
      </c>
      <c r="AK72" s="60" t="s">
        <v>136</v>
      </c>
    </row>
    <row r="73" spans="2:37" outlineLevel="1" x14ac:dyDescent="0.35">
      <c r="B73" s="236" t="s">
        <v>75</v>
      </c>
      <c r="C73" s="64" t="s">
        <v>106</v>
      </c>
      <c r="D73" s="80"/>
      <c r="E73" s="81">
        <f>D73</f>
        <v>0</v>
      </c>
      <c r="F73" s="80"/>
      <c r="G73" s="159">
        <f t="shared" ref="G73:G94" si="50">E73+F73</f>
        <v>0</v>
      </c>
      <c r="H73" s="163">
        <f t="shared" ref="H73:H94" si="51">IFERROR((G73-E73)/E73,0)</f>
        <v>0</v>
      </c>
      <c r="I73" s="80"/>
      <c r="J73" s="159">
        <f t="shared" si="2"/>
        <v>0</v>
      </c>
      <c r="K73" s="163">
        <f t="shared" si="3"/>
        <v>0</v>
      </c>
      <c r="L73" s="80"/>
      <c r="M73" s="159">
        <f t="shared" si="4"/>
        <v>0</v>
      </c>
      <c r="N73" s="163">
        <f t="shared" si="5"/>
        <v>0</v>
      </c>
      <c r="O73" s="80"/>
      <c r="P73" s="159">
        <f t="shared" ref="P73:P94" si="52">M73+O73</f>
        <v>0</v>
      </c>
      <c r="Q73" s="163">
        <f t="shared" ref="Q73:Q95" si="53">IFERROR((P73-M73)/M73,0)</f>
        <v>0</v>
      </c>
      <c r="R73" s="154">
        <f t="shared" ref="R73:R95" si="54">D73+F73+I73+L73+O73</f>
        <v>0</v>
      </c>
      <c r="S73" s="165">
        <f t="shared" ref="S73:S95" si="55">IFERROR((P73/E73)^(1/4)-1,0)</f>
        <v>0</v>
      </c>
      <c r="U73" s="80"/>
      <c r="V73" s="159">
        <f t="shared" ref="V73:V94" si="56">P73+U73</f>
        <v>0</v>
      </c>
      <c r="W73" s="163">
        <f t="shared" ref="W73:W94" si="57">IFERROR((V73-P73)/P73,0)</f>
        <v>0</v>
      </c>
      <c r="X73" s="80"/>
      <c r="Y73" s="159">
        <f t="shared" ref="Y73:Y94" si="58">V73+X73</f>
        <v>0</v>
      </c>
      <c r="Z73" s="163">
        <f t="shared" ref="Z73:Z94" si="59">IFERROR((Y73-V73)/V73,0)</f>
        <v>0</v>
      </c>
      <c r="AA73" s="80"/>
      <c r="AB73" s="159">
        <f t="shared" ref="AB73:AB94" si="60">Y73+AA73</f>
        <v>0</v>
      </c>
      <c r="AC73" s="163">
        <f t="shared" ref="AC73:AC94" si="61">IFERROR((AB73-Y73)/Y73,0)</f>
        <v>0</v>
      </c>
      <c r="AD73" s="80"/>
      <c r="AE73" s="159">
        <f t="shared" ref="AE73:AE94" si="62">AB73+AD73</f>
        <v>0</v>
      </c>
      <c r="AF73" s="163">
        <f t="shared" ref="AF73:AF94" si="63">IFERROR((AE73-AB73)/AB73,0)</f>
        <v>0</v>
      </c>
      <c r="AG73" s="80"/>
      <c r="AH73" s="159">
        <f t="shared" ref="AH73:AH94" si="64">AE73+AG73</f>
        <v>0</v>
      </c>
      <c r="AI73" s="163">
        <f t="shared" ref="AI73:AI94" si="65">IFERROR((AH73-AE73)/AE73,0)</f>
        <v>0</v>
      </c>
      <c r="AJ73" s="154">
        <f>U73+X73+AA73+AD73+AG73</f>
        <v>0</v>
      </c>
      <c r="AK73" s="165">
        <f>IFERROR((AH73/V73)^(1/4)-1,0)</f>
        <v>0</v>
      </c>
    </row>
    <row r="74" spans="2:37" outlineLevel="1" x14ac:dyDescent="0.35">
      <c r="B74" s="237" t="s">
        <v>76</v>
      </c>
      <c r="C74" s="64" t="s">
        <v>106</v>
      </c>
      <c r="D74" s="80"/>
      <c r="E74" s="81">
        <f>D74</f>
        <v>0</v>
      </c>
      <c r="F74" s="80"/>
      <c r="G74" s="159">
        <f t="shared" si="50"/>
        <v>0</v>
      </c>
      <c r="H74" s="163">
        <f t="shared" si="51"/>
        <v>0</v>
      </c>
      <c r="I74" s="80"/>
      <c r="J74" s="159">
        <f t="shared" si="2"/>
        <v>0</v>
      </c>
      <c r="K74" s="163">
        <f t="shared" si="3"/>
        <v>0</v>
      </c>
      <c r="L74" s="80"/>
      <c r="M74" s="159">
        <f t="shared" si="4"/>
        <v>0</v>
      </c>
      <c r="N74" s="163">
        <f t="shared" si="5"/>
        <v>0</v>
      </c>
      <c r="O74" s="80"/>
      <c r="P74" s="159">
        <f t="shared" si="52"/>
        <v>0</v>
      </c>
      <c r="Q74" s="163">
        <f t="shared" si="53"/>
        <v>0</v>
      </c>
      <c r="R74" s="154">
        <f t="shared" si="54"/>
        <v>0</v>
      </c>
      <c r="S74" s="165">
        <f t="shared" si="55"/>
        <v>0</v>
      </c>
      <c r="U74" s="80">
        <v>217</v>
      </c>
      <c r="V74" s="159">
        <f t="shared" si="56"/>
        <v>217</v>
      </c>
      <c r="W74" s="163">
        <f t="shared" si="57"/>
        <v>0</v>
      </c>
      <c r="X74" s="80">
        <f>449+396</f>
        <v>845</v>
      </c>
      <c r="Y74" s="159">
        <f t="shared" si="58"/>
        <v>1062</v>
      </c>
      <c r="Z74" s="163">
        <f t="shared" si="59"/>
        <v>3.8940092165898617</v>
      </c>
      <c r="AA74" s="80">
        <v>1073</v>
      </c>
      <c r="AB74" s="159">
        <f t="shared" si="60"/>
        <v>2135</v>
      </c>
      <c r="AC74" s="163">
        <f t="shared" si="61"/>
        <v>1.0103578154425612</v>
      </c>
      <c r="AD74" s="80">
        <v>426</v>
      </c>
      <c r="AE74" s="159">
        <f t="shared" si="62"/>
        <v>2561</v>
      </c>
      <c r="AF74" s="163">
        <f t="shared" si="63"/>
        <v>0.19953161592505855</v>
      </c>
      <c r="AG74" s="80">
        <v>412</v>
      </c>
      <c r="AH74" s="159">
        <f t="shared" si="64"/>
        <v>2973</v>
      </c>
      <c r="AI74" s="163">
        <f t="shared" si="65"/>
        <v>0.16087465833658726</v>
      </c>
      <c r="AJ74" s="154">
        <f t="shared" ref="AJ74:AJ94" si="66">U74+X74+AA74+AD74+AG74</f>
        <v>2973</v>
      </c>
      <c r="AK74" s="165">
        <f t="shared" ref="AK74:AK94" si="67">IFERROR((AH74/V74)^(1/4)-1,0)</f>
        <v>0.92390575540090047</v>
      </c>
    </row>
    <row r="75" spans="2:37" outlineLevel="1" x14ac:dyDescent="0.35">
      <c r="B75" s="237" t="s">
        <v>77</v>
      </c>
      <c r="C75" s="64" t="s">
        <v>106</v>
      </c>
      <c r="D75" s="80"/>
      <c r="E75" s="81">
        <f t="shared" ref="E75:E94" si="68">D75</f>
        <v>0</v>
      </c>
      <c r="F75" s="80"/>
      <c r="G75" s="159">
        <f t="shared" si="50"/>
        <v>0</v>
      </c>
      <c r="H75" s="163">
        <f t="shared" si="51"/>
        <v>0</v>
      </c>
      <c r="I75" s="80"/>
      <c r="J75" s="159">
        <f t="shared" si="2"/>
        <v>0</v>
      </c>
      <c r="K75" s="163">
        <f t="shared" si="3"/>
        <v>0</v>
      </c>
      <c r="L75" s="80"/>
      <c r="M75" s="159">
        <f t="shared" si="4"/>
        <v>0</v>
      </c>
      <c r="N75" s="163">
        <f t="shared" si="5"/>
        <v>0</v>
      </c>
      <c r="O75" s="80"/>
      <c r="P75" s="159">
        <f t="shared" si="52"/>
        <v>0</v>
      </c>
      <c r="Q75" s="163">
        <f t="shared" si="53"/>
        <v>0</v>
      </c>
      <c r="R75" s="154">
        <f t="shared" si="54"/>
        <v>0</v>
      </c>
      <c r="S75" s="165">
        <f t="shared" si="55"/>
        <v>0</v>
      </c>
      <c r="U75" s="80"/>
      <c r="V75" s="159">
        <f t="shared" si="56"/>
        <v>0</v>
      </c>
      <c r="W75" s="163">
        <f t="shared" si="57"/>
        <v>0</v>
      </c>
      <c r="X75" s="80"/>
      <c r="Y75" s="159">
        <f t="shared" si="58"/>
        <v>0</v>
      </c>
      <c r="Z75" s="163">
        <f t="shared" si="59"/>
        <v>0</v>
      </c>
      <c r="AA75" s="80"/>
      <c r="AB75" s="159">
        <f t="shared" si="60"/>
        <v>0</v>
      </c>
      <c r="AC75" s="163">
        <f t="shared" si="61"/>
        <v>0</v>
      </c>
      <c r="AD75" s="80"/>
      <c r="AE75" s="159">
        <f t="shared" si="62"/>
        <v>0</v>
      </c>
      <c r="AF75" s="163">
        <f t="shared" si="63"/>
        <v>0</v>
      </c>
      <c r="AG75" s="80"/>
      <c r="AH75" s="159">
        <f t="shared" si="64"/>
        <v>0</v>
      </c>
      <c r="AI75" s="163">
        <f t="shared" si="65"/>
        <v>0</v>
      </c>
      <c r="AJ75" s="154">
        <f t="shared" si="66"/>
        <v>0</v>
      </c>
      <c r="AK75" s="165">
        <f t="shared" si="67"/>
        <v>0</v>
      </c>
    </row>
    <row r="76" spans="2:37" outlineLevel="1" x14ac:dyDescent="0.35">
      <c r="B76" s="237" t="s">
        <v>78</v>
      </c>
      <c r="C76" s="64" t="s">
        <v>106</v>
      </c>
      <c r="D76" s="80"/>
      <c r="E76" s="81">
        <f t="shared" si="68"/>
        <v>0</v>
      </c>
      <c r="F76" s="80"/>
      <c r="G76" s="159">
        <f t="shared" si="50"/>
        <v>0</v>
      </c>
      <c r="H76" s="163">
        <f t="shared" si="51"/>
        <v>0</v>
      </c>
      <c r="I76" s="80"/>
      <c r="J76" s="159">
        <f t="shared" si="2"/>
        <v>0</v>
      </c>
      <c r="K76" s="163">
        <f t="shared" si="3"/>
        <v>0</v>
      </c>
      <c r="L76" s="80"/>
      <c r="M76" s="159">
        <f t="shared" si="4"/>
        <v>0</v>
      </c>
      <c r="N76" s="163">
        <f t="shared" si="5"/>
        <v>0</v>
      </c>
      <c r="O76" s="80"/>
      <c r="P76" s="159">
        <f t="shared" si="52"/>
        <v>0</v>
      </c>
      <c r="Q76" s="163">
        <f t="shared" si="53"/>
        <v>0</v>
      </c>
      <c r="R76" s="154">
        <f t="shared" si="54"/>
        <v>0</v>
      </c>
      <c r="S76" s="165">
        <f t="shared" si="55"/>
        <v>0</v>
      </c>
      <c r="U76" s="80"/>
      <c r="V76" s="159">
        <f t="shared" si="56"/>
        <v>0</v>
      </c>
      <c r="W76" s="163">
        <f t="shared" si="57"/>
        <v>0</v>
      </c>
      <c r="X76" s="80"/>
      <c r="Y76" s="159">
        <f t="shared" si="58"/>
        <v>0</v>
      </c>
      <c r="Z76" s="163">
        <f t="shared" si="59"/>
        <v>0</v>
      </c>
      <c r="AA76" s="80"/>
      <c r="AB76" s="159">
        <f t="shared" si="60"/>
        <v>0</v>
      </c>
      <c r="AC76" s="163">
        <f t="shared" si="61"/>
        <v>0</v>
      </c>
      <c r="AD76" s="80"/>
      <c r="AE76" s="159">
        <f t="shared" si="62"/>
        <v>0</v>
      </c>
      <c r="AF76" s="163">
        <f t="shared" si="63"/>
        <v>0</v>
      </c>
      <c r="AG76" s="80"/>
      <c r="AH76" s="159">
        <f t="shared" si="64"/>
        <v>0</v>
      </c>
      <c r="AI76" s="163">
        <f t="shared" si="65"/>
        <v>0</v>
      </c>
      <c r="AJ76" s="154">
        <f t="shared" si="66"/>
        <v>0</v>
      </c>
      <c r="AK76" s="165">
        <f t="shared" si="67"/>
        <v>0</v>
      </c>
    </row>
    <row r="77" spans="2:37" outlineLevel="1" x14ac:dyDescent="0.35">
      <c r="B77" s="236" t="s">
        <v>80</v>
      </c>
      <c r="C77" s="64" t="s">
        <v>106</v>
      </c>
      <c r="D77" s="80"/>
      <c r="E77" s="81">
        <f t="shared" si="68"/>
        <v>0</v>
      </c>
      <c r="F77" s="80"/>
      <c r="G77" s="159">
        <f t="shared" si="50"/>
        <v>0</v>
      </c>
      <c r="H77" s="163">
        <f t="shared" si="51"/>
        <v>0</v>
      </c>
      <c r="I77" s="80"/>
      <c r="J77" s="159">
        <f t="shared" si="2"/>
        <v>0</v>
      </c>
      <c r="K77" s="163">
        <f t="shared" si="3"/>
        <v>0</v>
      </c>
      <c r="L77" s="80"/>
      <c r="M77" s="159">
        <f t="shared" si="4"/>
        <v>0</v>
      </c>
      <c r="N77" s="163">
        <f t="shared" si="5"/>
        <v>0</v>
      </c>
      <c r="O77" s="80"/>
      <c r="P77" s="159">
        <f t="shared" si="52"/>
        <v>0</v>
      </c>
      <c r="Q77" s="163">
        <f t="shared" si="53"/>
        <v>0</v>
      </c>
      <c r="R77" s="154">
        <f t="shared" si="54"/>
        <v>0</v>
      </c>
      <c r="S77" s="165">
        <f t="shared" si="55"/>
        <v>0</v>
      </c>
      <c r="U77" s="80"/>
      <c r="V77" s="159">
        <f t="shared" si="56"/>
        <v>0</v>
      </c>
      <c r="W77" s="163">
        <f t="shared" si="57"/>
        <v>0</v>
      </c>
      <c r="X77" s="80"/>
      <c r="Y77" s="159">
        <f t="shared" si="58"/>
        <v>0</v>
      </c>
      <c r="Z77" s="163">
        <f t="shared" si="59"/>
        <v>0</v>
      </c>
      <c r="AA77" s="80"/>
      <c r="AB77" s="159">
        <f t="shared" si="60"/>
        <v>0</v>
      </c>
      <c r="AC77" s="163">
        <f t="shared" si="61"/>
        <v>0</v>
      </c>
      <c r="AD77" s="80"/>
      <c r="AE77" s="159">
        <f t="shared" si="62"/>
        <v>0</v>
      </c>
      <c r="AF77" s="163">
        <f t="shared" si="63"/>
        <v>0</v>
      </c>
      <c r="AG77" s="80"/>
      <c r="AH77" s="159">
        <f t="shared" si="64"/>
        <v>0</v>
      </c>
      <c r="AI77" s="163">
        <f t="shared" si="65"/>
        <v>0</v>
      </c>
      <c r="AJ77" s="154">
        <f t="shared" si="66"/>
        <v>0</v>
      </c>
      <c r="AK77" s="165">
        <f t="shared" si="67"/>
        <v>0</v>
      </c>
    </row>
    <row r="78" spans="2:37" outlineLevel="1" x14ac:dyDescent="0.35">
      <c r="B78" s="237" t="s">
        <v>81</v>
      </c>
      <c r="C78" s="64" t="s">
        <v>106</v>
      </c>
      <c r="D78" s="80"/>
      <c r="E78" s="81">
        <f t="shared" si="68"/>
        <v>0</v>
      </c>
      <c r="F78" s="80"/>
      <c r="G78" s="159">
        <f t="shared" si="50"/>
        <v>0</v>
      </c>
      <c r="H78" s="163">
        <f t="shared" si="51"/>
        <v>0</v>
      </c>
      <c r="I78" s="80"/>
      <c r="J78" s="159">
        <f t="shared" si="2"/>
        <v>0</v>
      </c>
      <c r="K78" s="163">
        <f t="shared" si="3"/>
        <v>0</v>
      </c>
      <c r="L78" s="80"/>
      <c r="M78" s="159">
        <f t="shared" si="4"/>
        <v>0</v>
      </c>
      <c r="N78" s="163">
        <f t="shared" si="5"/>
        <v>0</v>
      </c>
      <c r="O78" s="80"/>
      <c r="P78" s="159">
        <f t="shared" si="52"/>
        <v>0</v>
      </c>
      <c r="Q78" s="163">
        <f t="shared" si="53"/>
        <v>0</v>
      </c>
      <c r="R78" s="154">
        <f t="shared" si="54"/>
        <v>0</v>
      </c>
      <c r="S78" s="165">
        <f t="shared" si="55"/>
        <v>0</v>
      </c>
      <c r="U78" s="80">
        <v>105</v>
      </c>
      <c r="V78" s="159">
        <f t="shared" si="56"/>
        <v>105</v>
      </c>
      <c r="W78" s="163">
        <f t="shared" si="57"/>
        <v>0</v>
      </c>
      <c r="X78" s="80">
        <f>80+256</f>
        <v>336</v>
      </c>
      <c r="Y78" s="159">
        <f t="shared" si="58"/>
        <v>441</v>
      </c>
      <c r="Z78" s="163">
        <f t="shared" si="59"/>
        <v>3.2</v>
      </c>
      <c r="AA78" s="80">
        <v>540</v>
      </c>
      <c r="AB78" s="159">
        <f t="shared" si="60"/>
        <v>981</v>
      </c>
      <c r="AC78" s="163">
        <f t="shared" si="61"/>
        <v>1.2244897959183674</v>
      </c>
      <c r="AD78" s="80">
        <v>75</v>
      </c>
      <c r="AE78" s="159">
        <f t="shared" si="62"/>
        <v>1056</v>
      </c>
      <c r="AF78" s="163">
        <f t="shared" si="63"/>
        <v>7.64525993883792E-2</v>
      </c>
      <c r="AG78" s="80">
        <v>68</v>
      </c>
      <c r="AH78" s="159">
        <f t="shared" si="64"/>
        <v>1124</v>
      </c>
      <c r="AI78" s="163">
        <f t="shared" si="65"/>
        <v>6.4393939393939392E-2</v>
      </c>
      <c r="AJ78" s="154">
        <f t="shared" si="66"/>
        <v>1124</v>
      </c>
      <c r="AK78" s="165">
        <f t="shared" si="67"/>
        <v>0.8088154256793183</v>
      </c>
    </row>
    <row r="79" spans="2:37" outlineLevel="1" x14ac:dyDescent="0.35">
      <c r="B79" s="236" t="s">
        <v>82</v>
      </c>
      <c r="C79" s="64" t="s">
        <v>106</v>
      </c>
      <c r="D79" s="80"/>
      <c r="E79" s="81">
        <f t="shared" si="68"/>
        <v>0</v>
      </c>
      <c r="F79" s="80"/>
      <c r="G79" s="159">
        <f t="shared" si="50"/>
        <v>0</v>
      </c>
      <c r="H79" s="163">
        <f t="shared" si="51"/>
        <v>0</v>
      </c>
      <c r="I79" s="80"/>
      <c r="J79" s="159">
        <f t="shared" si="2"/>
        <v>0</v>
      </c>
      <c r="K79" s="163">
        <f t="shared" si="3"/>
        <v>0</v>
      </c>
      <c r="L79" s="80"/>
      <c r="M79" s="159">
        <f t="shared" si="4"/>
        <v>0</v>
      </c>
      <c r="N79" s="163">
        <f t="shared" si="5"/>
        <v>0</v>
      </c>
      <c r="O79" s="80"/>
      <c r="P79" s="159">
        <f t="shared" si="52"/>
        <v>0</v>
      </c>
      <c r="Q79" s="163">
        <f t="shared" si="53"/>
        <v>0</v>
      </c>
      <c r="R79" s="154">
        <f t="shared" si="54"/>
        <v>0</v>
      </c>
      <c r="S79" s="165">
        <f t="shared" si="55"/>
        <v>0</v>
      </c>
      <c r="U79" s="80"/>
      <c r="V79" s="159">
        <f t="shared" si="56"/>
        <v>0</v>
      </c>
      <c r="W79" s="163">
        <f t="shared" si="57"/>
        <v>0</v>
      </c>
      <c r="X79" s="80"/>
      <c r="Y79" s="159">
        <f t="shared" si="58"/>
        <v>0</v>
      </c>
      <c r="Z79" s="163">
        <f t="shared" si="59"/>
        <v>0</v>
      </c>
      <c r="AA79" s="80"/>
      <c r="AB79" s="159">
        <f t="shared" si="60"/>
        <v>0</v>
      </c>
      <c r="AC79" s="163">
        <f t="shared" si="61"/>
        <v>0</v>
      </c>
      <c r="AD79" s="80"/>
      <c r="AE79" s="159">
        <f t="shared" si="62"/>
        <v>0</v>
      </c>
      <c r="AF79" s="163">
        <f t="shared" si="63"/>
        <v>0</v>
      </c>
      <c r="AG79" s="80"/>
      <c r="AH79" s="159">
        <f t="shared" si="64"/>
        <v>0</v>
      </c>
      <c r="AI79" s="163">
        <f t="shared" si="65"/>
        <v>0</v>
      </c>
      <c r="AJ79" s="154">
        <f t="shared" si="66"/>
        <v>0</v>
      </c>
      <c r="AK79" s="165">
        <f t="shared" si="67"/>
        <v>0</v>
      </c>
    </row>
    <row r="80" spans="2:37" outlineLevel="1" x14ac:dyDescent="0.35">
      <c r="B80" s="237" t="s">
        <v>83</v>
      </c>
      <c r="C80" s="64" t="s">
        <v>106</v>
      </c>
      <c r="D80" s="80"/>
      <c r="E80" s="81">
        <f t="shared" si="68"/>
        <v>0</v>
      </c>
      <c r="F80" s="80"/>
      <c r="G80" s="159">
        <f t="shared" si="50"/>
        <v>0</v>
      </c>
      <c r="H80" s="163">
        <f t="shared" si="51"/>
        <v>0</v>
      </c>
      <c r="I80" s="80"/>
      <c r="J80" s="159">
        <f t="shared" si="2"/>
        <v>0</v>
      </c>
      <c r="K80" s="163">
        <f t="shared" si="3"/>
        <v>0</v>
      </c>
      <c r="L80" s="80"/>
      <c r="M80" s="159">
        <f t="shared" si="4"/>
        <v>0</v>
      </c>
      <c r="N80" s="163">
        <f t="shared" si="5"/>
        <v>0</v>
      </c>
      <c r="O80" s="80"/>
      <c r="P80" s="159">
        <f t="shared" si="52"/>
        <v>0</v>
      </c>
      <c r="Q80" s="163">
        <f t="shared" si="53"/>
        <v>0</v>
      </c>
      <c r="R80" s="154">
        <f t="shared" si="54"/>
        <v>0</v>
      </c>
      <c r="S80" s="165">
        <f t="shared" si="55"/>
        <v>0</v>
      </c>
      <c r="U80" s="80">
        <v>2005</v>
      </c>
      <c r="V80" s="159">
        <f t="shared" si="56"/>
        <v>2005</v>
      </c>
      <c r="W80" s="163">
        <f t="shared" si="57"/>
        <v>0</v>
      </c>
      <c r="X80" s="80">
        <v>85</v>
      </c>
      <c r="Y80" s="159">
        <f t="shared" si="58"/>
        <v>2090</v>
      </c>
      <c r="Z80" s="163">
        <f t="shared" si="59"/>
        <v>4.2394014962593519E-2</v>
      </c>
      <c r="AA80" s="80">
        <v>159</v>
      </c>
      <c r="AB80" s="159">
        <f t="shared" si="60"/>
        <v>2249</v>
      </c>
      <c r="AC80" s="163">
        <f t="shared" si="61"/>
        <v>7.6076555023923451E-2</v>
      </c>
      <c r="AD80" s="80">
        <v>78</v>
      </c>
      <c r="AE80" s="159">
        <f t="shared" si="62"/>
        <v>2327</v>
      </c>
      <c r="AF80" s="163">
        <f t="shared" si="63"/>
        <v>3.4682080924855488E-2</v>
      </c>
      <c r="AG80" s="80">
        <v>97</v>
      </c>
      <c r="AH80" s="159">
        <f t="shared" si="64"/>
        <v>2424</v>
      </c>
      <c r="AI80" s="163">
        <f t="shared" si="65"/>
        <v>4.1684572410829394E-2</v>
      </c>
      <c r="AJ80" s="154">
        <f t="shared" si="66"/>
        <v>2424</v>
      </c>
      <c r="AK80" s="165">
        <f t="shared" si="67"/>
        <v>4.8587218384041897E-2</v>
      </c>
    </row>
    <row r="81" spans="2:37" outlineLevel="1" x14ac:dyDescent="0.35">
      <c r="B81" s="237" t="s">
        <v>84</v>
      </c>
      <c r="C81" s="64" t="s">
        <v>106</v>
      </c>
      <c r="D81" s="80"/>
      <c r="E81" s="81">
        <f t="shared" si="68"/>
        <v>0</v>
      </c>
      <c r="F81" s="80"/>
      <c r="G81" s="159">
        <f t="shared" si="50"/>
        <v>0</v>
      </c>
      <c r="H81" s="163">
        <f t="shared" si="51"/>
        <v>0</v>
      </c>
      <c r="I81" s="80"/>
      <c r="J81" s="159">
        <f t="shared" si="2"/>
        <v>0</v>
      </c>
      <c r="K81" s="163">
        <f t="shared" si="3"/>
        <v>0</v>
      </c>
      <c r="L81" s="80"/>
      <c r="M81" s="159">
        <f t="shared" si="4"/>
        <v>0</v>
      </c>
      <c r="N81" s="163">
        <f t="shared" si="5"/>
        <v>0</v>
      </c>
      <c r="O81" s="80"/>
      <c r="P81" s="159">
        <f t="shared" si="52"/>
        <v>0</v>
      </c>
      <c r="Q81" s="163">
        <f t="shared" si="53"/>
        <v>0</v>
      </c>
      <c r="R81" s="154">
        <f t="shared" si="54"/>
        <v>0</v>
      </c>
      <c r="S81" s="165">
        <f t="shared" si="55"/>
        <v>0</v>
      </c>
      <c r="U81" s="80"/>
      <c r="V81" s="159">
        <f t="shared" si="56"/>
        <v>0</v>
      </c>
      <c r="W81" s="163">
        <f t="shared" si="57"/>
        <v>0</v>
      </c>
      <c r="X81" s="80"/>
      <c r="Y81" s="159">
        <f t="shared" si="58"/>
        <v>0</v>
      </c>
      <c r="Z81" s="163">
        <f t="shared" si="59"/>
        <v>0</v>
      </c>
      <c r="AA81" s="80"/>
      <c r="AB81" s="159">
        <f t="shared" si="60"/>
        <v>0</v>
      </c>
      <c r="AC81" s="163">
        <f t="shared" si="61"/>
        <v>0</v>
      </c>
      <c r="AD81" s="80"/>
      <c r="AE81" s="159">
        <f t="shared" si="62"/>
        <v>0</v>
      </c>
      <c r="AF81" s="163">
        <f t="shared" si="63"/>
        <v>0</v>
      </c>
      <c r="AG81" s="80"/>
      <c r="AH81" s="159">
        <f t="shared" si="64"/>
        <v>0</v>
      </c>
      <c r="AI81" s="163">
        <f t="shared" si="65"/>
        <v>0</v>
      </c>
      <c r="AJ81" s="154">
        <f t="shared" si="66"/>
        <v>0</v>
      </c>
      <c r="AK81" s="165">
        <f t="shared" si="67"/>
        <v>0</v>
      </c>
    </row>
    <row r="82" spans="2:37" outlineLevel="1" x14ac:dyDescent="0.35">
      <c r="B82" s="237" t="s">
        <v>85</v>
      </c>
      <c r="C82" s="64" t="s">
        <v>106</v>
      </c>
      <c r="D82" s="80"/>
      <c r="E82" s="81">
        <f t="shared" si="68"/>
        <v>0</v>
      </c>
      <c r="F82" s="80"/>
      <c r="G82" s="159">
        <f t="shared" si="50"/>
        <v>0</v>
      </c>
      <c r="H82" s="163">
        <f t="shared" si="51"/>
        <v>0</v>
      </c>
      <c r="I82" s="80"/>
      <c r="J82" s="159">
        <f t="shared" si="2"/>
        <v>0</v>
      </c>
      <c r="K82" s="163">
        <f t="shared" si="3"/>
        <v>0</v>
      </c>
      <c r="L82" s="80"/>
      <c r="M82" s="159">
        <f t="shared" si="4"/>
        <v>0</v>
      </c>
      <c r="N82" s="163">
        <f t="shared" si="5"/>
        <v>0</v>
      </c>
      <c r="O82" s="80"/>
      <c r="P82" s="159">
        <f t="shared" si="52"/>
        <v>0</v>
      </c>
      <c r="Q82" s="163">
        <f t="shared" si="53"/>
        <v>0</v>
      </c>
      <c r="R82" s="154">
        <f t="shared" si="54"/>
        <v>0</v>
      </c>
      <c r="S82" s="165">
        <f t="shared" si="55"/>
        <v>0</v>
      </c>
      <c r="U82" s="80"/>
      <c r="V82" s="159">
        <f t="shared" si="56"/>
        <v>0</v>
      </c>
      <c r="W82" s="163">
        <f t="shared" si="57"/>
        <v>0</v>
      </c>
      <c r="X82" s="80"/>
      <c r="Y82" s="159">
        <f t="shared" si="58"/>
        <v>0</v>
      </c>
      <c r="Z82" s="163">
        <f t="shared" si="59"/>
        <v>0</v>
      </c>
      <c r="AA82" s="80"/>
      <c r="AB82" s="159">
        <f t="shared" si="60"/>
        <v>0</v>
      </c>
      <c r="AC82" s="163">
        <f t="shared" si="61"/>
        <v>0</v>
      </c>
      <c r="AD82" s="80"/>
      <c r="AE82" s="159">
        <f t="shared" si="62"/>
        <v>0</v>
      </c>
      <c r="AF82" s="163">
        <f t="shared" si="63"/>
        <v>0</v>
      </c>
      <c r="AG82" s="80"/>
      <c r="AH82" s="159">
        <f t="shared" si="64"/>
        <v>0</v>
      </c>
      <c r="AI82" s="163">
        <f t="shared" si="65"/>
        <v>0</v>
      </c>
      <c r="AJ82" s="154">
        <f t="shared" si="66"/>
        <v>0</v>
      </c>
      <c r="AK82" s="165">
        <f t="shared" si="67"/>
        <v>0</v>
      </c>
    </row>
    <row r="83" spans="2:37" outlineLevel="1" x14ac:dyDescent="0.35">
      <c r="B83" s="236" t="s">
        <v>86</v>
      </c>
      <c r="C83" s="64" t="s">
        <v>106</v>
      </c>
      <c r="D83" s="80"/>
      <c r="E83" s="81">
        <f t="shared" si="68"/>
        <v>0</v>
      </c>
      <c r="F83" s="80"/>
      <c r="G83" s="159">
        <f t="shared" si="50"/>
        <v>0</v>
      </c>
      <c r="H83" s="163">
        <f t="shared" si="51"/>
        <v>0</v>
      </c>
      <c r="I83" s="80"/>
      <c r="J83" s="159">
        <f t="shared" si="2"/>
        <v>0</v>
      </c>
      <c r="K83" s="163">
        <f t="shared" si="3"/>
        <v>0</v>
      </c>
      <c r="L83" s="80"/>
      <c r="M83" s="159">
        <f t="shared" si="4"/>
        <v>0</v>
      </c>
      <c r="N83" s="163">
        <f t="shared" si="5"/>
        <v>0</v>
      </c>
      <c r="O83" s="80"/>
      <c r="P83" s="159">
        <f t="shared" si="52"/>
        <v>0</v>
      </c>
      <c r="Q83" s="163">
        <f t="shared" si="53"/>
        <v>0</v>
      </c>
      <c r="R83" s="154">
        <f t="shared" si="54"/>
        <v>0</v>
      </c>
      <c r="S83" s="165">
        <f t="shared" si="55"/>
        <v>0</v>
      </c>
      <c r="U83" s="80"/>
      <c r="V83" s="159">
        <f t="shared" si="56"/>
        <v>0</v>
      </c>
      <c r="W83" s="163">
        <f t="shared" si="57"/>
        <v>0</v>
      </c>
      <c r="X83" s="80"/>
      <c r="Y83" s="159">
        <f t="shared" si="58"/>
        <v>0</v>
      </c>
      <c r="Z83" s="163">
        <f t="shared" si="59"/>
        <v>0</v>
      </c>
      <c r="AA83" s="80"/>
      <c r="AB83" s="159">
        <f t="shared" si="60"/>
        <v>0</v>
      </c>
      <c r="AC83" s="163">
        <f t="shared" si="61"/>
        <v>0</v>
      </c>
      <c r="AD83" s="80"/>
      <c r="AE83" s="159">
        <f t="shared" si="62"/>
        <v>0</v>
      </c>
      <c r="AF83" s="163">
        <f t="shared" si="63"/>
        <v>0</v>
      </c>
      <c r="AG83" s="80"/>
      <c r="AH83" s="159">
        <f t="shared" si="64"/>
        <v>0</v>
      </c>
      <c r="AI83" s="163">
        <f t="shared" si="65"/>
        <v>0</v>
      </c>
      <c r="AJ83" s="154">
        <f t="shared" si="66"/>
        <v>0</v>
      </c>
      <c r="AK83" s="165">
        <f t="shared" si="67"/>
        <v>0</v>
      </c>
    </row>
    <row r="84" spans="2:37" outlineLevel="1" x14ac:dyDescent="0.35">
      <c r="B84" s="237" t="s">
        <v>87</v>
      </c>
      <c r="C84" s="64" t="s">
        <v>106</v>
      </c>
      <c r="D84" s="80"/>
      <c r="E84" s="81">
        <f t="shared" si="68"/>
        <v>0</v>
      </c>
      <c r="F84" s="80"/>
      <c r="G84" s="159">
        <f t="shared" si="50"/>
        <v>0</v>
      </c>
      <c r="H84" s="163">
        <f t="shared" si="51"/>
        <v>0</v>
      </c>
      <c r="I84" s="80"/>
      <c r="J84" s="159">
        <f t="shared" si="2"/>
        <v>0</v>
      </c>
      <c r="K84" s="163">
        <f t="shared" si="3"/>
        <v>0</v>
      </c>
      <c r="L84" s="80"/>
      <c r="M84" s="159">
        <f t="shared" si="4"/>
        <v>0</v>
      </c>
      <c r="N84" s="163">
        <f t="shared" si="5"/>
        <v>0</v>
      </c>
      <c r="O84" s="80"/>
      <c r="P84" s="159">
        <f t="shared" si="52"/>
        <v>0</v>
      </c>
      <c r="Q84" s="163">
        <f t="shared" si="53"/>
        <v>0</v>
      </c>
      <c r="R84" s="154">
        <f t="shared" si="54"/>
        <v>0</v>
      </c>
      <c r="S84" s="165">
        <f t="shared" si="55"/>
        <v>0</v>
      </c>
      <c r="U84" s="80"/>
      <c r="V84" s="159">
        <f t="shared" si="56"/>
        <v>0</v>
      </c>
      <c r="W84" s="163">
        <f t="shared" si="57"/>
        <v>0</v>
      </c>
      <c r="X84" s="80"/>
      <c r="Y84" s="159">
        <f t="shared" si="58"/>
        <v>0</v>
      </c>
      <c r="Z84" s="163">
        <f t="shared" si="59"/>
        <v>0</v>
      </c>
      <c r="AA84" s="80"/>
      <c r="AB84" s="159">
        <f t="shared" si="60"/>
        <v>0</v>
      </c>
      <c r="AC84" s="163">
        <f t="shared" si="61"/>
        <v>0</v>
      </c>
      <c r="AD84" s="80"/>
      <c r="AE84" s="159">
        <f t="shared" si="62"/>
        <v>0</v>
      </c>
      <c r="AF84" s="163">
        <f t="shared" si="63"/>
        <v>0</v>
      </c>
      <c r="AG84" s="80"/>
      <c r="AH84" s="159">
        <f t="shared" si="64"/>
        <v>0</v>
      </c>
      <c r="AI84" s="163">
        <f t="shared" si="65"/>
        <v>0</v>
      </c>
      <c r="AJ84" s="154">
        <f t="shared" si="66"/>
        <v>0</v>
      </c>
      <c r="AK84" s="165">
        <f t="shared" si="67"/>
        <v>0</v>
      </c>
    </row>
    <row r="85" spans="2:37" outlineLevel="1" x14ac:dyDescent="0.35">
      <c r="B85" s="237" t="s">
        <v>88</v>
      </c>
      <c r="C85" s="64" t="s">
        <v>106</v>
      </c>
      <c r="D85" s="80"/>
      <c r="E85" s="81">
        <f t="shared" si="68"/>
        <v>0</v>
      </c>
      <c r="F85" s="80"/>
      <c r="G85" s="159">
        <f t="shared" si="50"/>
        <v>0</v>
      </c>
      <c r="H85" s="163">
        <f t="shared" si="51"/>
        <v>0</v>
      </c>
      <c r="I85" s="80"/>
      <c r="J85" s="159">
        <f t="shared" si="2"/>
        <v>0</v>
      </c>
      <c r="K85" s="163">
        <f t="shared" si="3"/>
        <v>0</v>
      </c>
      <c r="L85" s="80"/>
      <c r="M85" s="159">
        <f t="shared" si="4"/>
        <v>0</v>
      </c>
      <c r="N85" s="163">
        <f t="shared" si="5"/>
        <v>0</v>
      </c>
      <c r="O85" s="80"/>
      <c r="P85" s="159">
        <f t="shared" si="52"/>
        <v>0</v>
      </c>
      <c r="Q85" s="163">
        <f t="shared" si="53"/>
        <v>0</v>
      </c>
      <c r="R85" s="154">
        <f t="shared" si="54"/>
        <v>0</v>
      </c>
      <c r="S85" s="165">
        <f t="shared" si="55"/>
        <v>0</v>
      </c>
      <c r="U85" s="80"/>
      <c r="V85" s="159">
        <f t="shared" si="56"/>
        <v>0</v>
      </c>
      <c r="W85" s="163">
        <f t="shared" si="57"/>
        <v>0</v>
      </c>
      <c r="X85" s="80"/>
      <c r="Y85" s="159">
        <f t="shared" si="58"/>
        <v>0</v>
      </c>
      <c r="Z85" s="163">
        <f t="shared" si="59"/>
        <v>0</v>
      </c>
      <c r="AA85" s="80"/>
      <c r="AB85" s="159">
        <f t="shared" si="60"/>
        <v>0</v>
      </c>
      <c r="AC85" s="163">
        <f t="shared" si="61"/>
        <v>0</v>
      </c>
      <c r="AD85" s="80"/>
      <c r="AE85" s="159">
        <f t="shared" si="62"/>
        <v>0</v>
      </c>
      <c r="AF85" s="163">
        <f t="shared" si="63"/>
        <v>0</v>
      </c>
      <c r="AG85" s="80"/>
      <c r="AH85" s="159">
        <f t="shared" si="64"/>
        <v>0</v>
      </c>
      <c r="AI85" s="163">
        <f t="shared" si="65"/>
        <v>0</v>
      </c>
      <c r="AJ85" s="154">
        <f t="shared" si="66"/>
        <v>0</v>
      </c>
      <c r="AK85" s="165">
        <f t="shared" si="67"/>
        <v>0</v>
      </c>
    </row>
    <row r="86" spans="2:37" outlineLevel="1" x14ac:dyDescent="0.35">
      <c r="B86" s="236" t="s">
        <v>89</v>
      </c>
      <c r="C86" s="64" t="s">
        <v>106</v>
      </c>
      <c r="D86" s="80"/>
      <c r="E86" s="81">
        <f t="shared" si="68"/>
        <v>0</v>
      </c>
      <c r="F86" s="80"/>
      <c r="G86" s="159">
        <f t="shared" si="50"/>
        <v>0</v>
      </c>
      <c r="H86" s="163">
        <f t="shared" si="51"/>
        <v>0</v>
      </c>
      <c r="I86" s="80"/>
      <c r="J86" s="159">
        <f t="shared" si="2"/>
        <v>0</v>
      </c>
      <c r="K86" s="163">
        <f t="shared" si="3"/>
        <v>0</v>
      </c>
      <c r="L86" s="80"/>
      <c r="M86" s="159">
        <f t="shared" si="4"/>
        <v>0</v>
      </c>
      <c r="N86" s="163">
        <f t="shared" si="5"/>
        <v>0</v>
      </c>
      <c r="O86" s="80"/>
      <c r="P86" s="159">
        <f t="shared" si="52"/>
        <v>0</v>
      </c>
      <c r="Q86" s="163">
        <f t="shared" si="53"/>
        <v>0</v>
      </c>
      <c r="R86" s="154">
        <f t="shared" si="54"/>
        <v>0</v>
      </c>
      <c r="S86" s="165">
        <f t="shared" si="55"/>
        <v>0</v>
      </c>
      <c r="U86" s="80"/>
      <c r="V86" s="159">
        <f t="shared" si="56"/>
        <v>0</v>
      </c>
      <c r="W86" s="163">
        <f t="shared" si="57"/>
        <v>0</v>
      </c>
      <c r="X86" s="80"/>
      <c r="Y86" s="159">
        <f t="shared" si="58"/>
        <v>0</v>
      </c>
      <c r="Z86" s="163">
        <f t="shared" si="59"/>
        <v>0</v>
      </c>
      <c r="AA86" s="80"/>
      <c r="AB86" s="159">
        <f t="shared" si="60"/>
        <v>0</v>
      </c>
      <c r="AC86" s="163">
        <f t="shared" si="61"/>
        <v>0</v>
      </c>
      <c r="AD86" s="80"/>
      <c r="AE86" s="159">
        <f t="shared" si="62"/>
        <v>0</v>
      </c>
      <c r="AF86" s="163">
        <f t="shared" si="63"/>
        <v>0</v>
      </c>
      <c r="AG86" s="80"/>
      <c r="AH86" s="159">
        <f t="shared" si="64"/>
        <v>0</v>
      </c>
      <c r="AI86" s="163">
        <f t="shared" si="65"/>
        <v>0</v>
      </c>
      <c r="AJ86" s="154">
        <f t="shared" si="66"/>
        <v>0</v>
      </c>
      <c r="AK86" s="165">
        <f t="shared" si="67"/>
        <v>0</v>
      </c>
    </row>
    <row r="87" spans="2:37" outlineLevel="1" x14ac:dyDescent="0.35">
      <c r="B87" s="237" t="s">
        <v>90</v>
      </c>
      <c r="C87" s="64" t="s">
        <v>106</v>
      </c>
      <c r="D87" s="80"/>
      <c r="E87" s="81">
        <f t="shared" si="68"/>
        <v>0</v>
      </c>
      <c r="F87" s="80"/>
      <c r="G87" s="159">
        <f t="shared" si="50"/>
        <v>0</v>
      </c>
      <c r="H87" s="163">
        <f t="shared" si="51"/>
        <v>0</v>
      </c>
      <c r="I87" s="80"/>
      <c r="J87" s="159">
        <f t="shared" si="2"/>
        <v>0</v>
      </c>
      <c r="K87" s="163">
        <f t="shared" si="3"/>
        <v>0</v>
      </c>
      <c r="L87" s="80"/>
      <c r="M87" s="159">
        <f t="shared" si="4"/>
        <v>0</v>
      </c>
      <c r="N87" s="163">
        <f t="shared" si="5"/>
        <v>0</v>
      </c>
      <c r="O87" s="80"/>
      <c r="P87" s="159">
        <f t="shared" si="52"/>
        <v>0</v>
      </c>
      <c r="Q87" s="163">
        <f t="shared" si="53"/>
        <v>0</v>
      </c>
      <c r="R87" s="154">
        <f t="shared" si="54"/>
        <v>0</v>
      </c>
      <c r="S87" s="165">
        <f t="shared" si="55"/>
        <v>0</v>
      </c>
      <c r="U87" s="80">
        <v>0</v>
      </c>
      <c r="V87" s="159">
        <f t="shared" si="56"/>
        <v>0</v>
      </c>
      <c r="W87" s="163">
        <f t="shared" si="57"/>
        <v>0</v>
      </c>
      <c r="X87" s="80">
        <v>1</v>
      </c>
      <c r="Y87" s="159">
        <f t="shared" si="58"/>
        <v>1</v>
      </c>
      <c r="Z87" s="163">
        <f t="shared" si="59"/>
        <v>0</v>
      </c>
      <c r="AA87" s="80">
        <v>100</v>
      </c>
      <c r="AB87" s="159">
        <f t="shared" si="60"/>
        <v>101</v>
      </c>
      <c r="AC87" s="163">
        <f t="shared" si="61"/>
        <v>100</v>
      </c>
      <c r="AD87" s="80">
        <v>137</v>
      </c>
      <c r="AE87" s="159">
        <f t="shared" si="62"/>
        <v>238</v>
      </c>
      <c r="AF87" s="163">
        <f t="shared" si="63"/>
        <v>1.3564356435643565</v>
      </c>
      <c r="AG87" s="80">
        <v>46</v>
      </c>
      <c r="AH87" s="159">
        <f t="shared" si="64"/>
        <v>284</v>
      </c>
      <c r="AI87" s="163">
        <f t="shared" si="65"/>
        <v>0.19327731092436976</v>
      </c>
      <c r="AJ87" s="154">
        <f t="shared" si="66"/>
        <v>284</v>
      </c>
      <c r="AK87" s="165">
        <f t="shared" si="67"/>
        <v>0</v>
      </c>
    </row>
    <row r="88" spans="2:37" outlineLevel="1" x14ac:dyDescent="0.35">
      <c r="B88" s="236" t="s">
        <v>92</v>
      </c>
      <c r="C88" s="64" t="s">
        <v>106</v>
      </c>
      <c r="D88" s="80"/>
      <c r="E88" s="81">
        <f t="shared" si="68"/>
        <v>0</v>
      </c>
      <c r="F88" s="80"/>
      <c r="G88" s="159">
        <f t="shared" si="50"/>
        <v>0</v>
      </c>
      <c r="H88" s="163">
        <f t="shared" si="51"/>
        <v>0</v>
      </c>
      <c r="I88" s="80"/>
      <c r="J88" s="159">
        <f t="shared" si="2"/>
        <v>0</v>
      </c>
      <c r="K88" s="163">
        <f t="shared" si="3"/>
        <v>0</v>
      </c>
      <c r="L88" s="80"/>
      <c r="M88" s="159">
        <f t="shared" si="4"/>
        <v>0</v>
      </c>
      <c r="N88" s="163">
        <f t="shared" si="5"/>
        <v>0</v>
      </c>
      <c r="O88" s="80"/>
      <c r="P88" s="159">
        <f t="shared" si="52"/>
        <v>0</v>
      </c>
      <c r="Q88" s="163">
        <f t="shared" si="53"/>
        <v>0</v>
      </c>
      <c r="R88" s="154">
        <f t="shared" si="54"/>
        <v>0</v>
      </c>
      <c r="S88" s="165">
        <f t="shared" si="55"/>
        <v>0</v>
      </c>
      <c r="U88" s="80"/>
      <c r="V88" s="159">
        <f t="shared" si="56"/>
        <v>0</v>
      </c>
      <c r="W88" s="163">
        <f t="shared" si="57"/>
        <v>0</v>
      </c>
      <c r="X88" s="80"/>
      <c r="Y88" s="159">
        <f t="shared" si="58"/>
        <v>0</v>
      </c>
      <c r="Z88" s="163">
        <f t="shared" si="59"/>
        <v>0</v>
      </c>
      <c r="AA88" s="80"/>
      <c r="AB88" s="159">
        <f t="shared" si="60"/>
        <v>0</v>
      </c>
      <c r="AC88" s="163">
        <f t="shared" si="61"/>
        <v>0</v>
      </c>
      <c r="AD88" s="80"/>
      <c r="AE88" s="159">
        <f t="shared" si="62"/>
        <v>0</v>
      </c>
      <c r="AF88" s="163">
        <f t="shared" si="63"/>
        <v>0</v>
      </c>
      <c r="AG88" s="80"/>
      <c r="AH88" s="159">
        <f t="shared" si="64"/>
        <v>0</v>
      </c>
      <c r="AI88" s="163">
        <f t="shared" si="65"/>
        <v>0</v>
      </c>
      <c r="AJ88" s="154">
        <f t="shared" si="66"/>
        <v>0</v>
      </c>
      <c r="AK88" s="165">
        <f t="shared" si="67"/>
        <v>0</v>
      </c>
    </row>
    <row r="89" spans="2:37" outlineLevel="1" x14ac:dyDescent="0.35">
      <c r="B89" s="237" t="s">
        <v>93</v>
      </c>
      <c r="C89" s="64" t="s">
        <v>106</v>
      </c>
      <c r="D89" s="80"/>
      <c r="E89" s="81">
        <f t="shared" si="68"/>
        <v>0</v>
      </c>
      <c r="F89" s="80"/>
      <c r="G89" s="159">
        <f t="shared" si="50"/>
        <v>0</v>
      </c>
      <c r="H89" s="163">
        <f t="shared" si="51"/>
        <v>0</v>
      </c>
      <c r="I89" s="80"/>
      <c r="J89" s="159">
        <f t="shared" si="2"/>
        <v>0</v>
      </c>
      <c r="K89" s="163">
        <f t="shared" si="3"/>
        <v>0</v>
      </c>
      <c r="L89" s="80"/>
      <c r="M89" s="159">
        <f t="shared" si="4"/>
        <v>0</v>
      </c>
      <c r="N89" s="163">
        <f t="shared" si="5"/>
        <v>0</v>
      </c>
      <c r="O89" s="80"/>
      <c r="P89" s="159">
        <f t="shared" si="52"/>
        <v>0</v>
      </c>
      <c r="Q89" s="163">
        <f t="shared" si="53"/>
        <v>0</v>
      </c>
      <c r="R89" s="154">
        <f t="shared" si="54"/>
        <v>0</v>
      </c>
      <c r="S89" s="165">
        <f t="shared" si="55"/>
        <v>0</v>
      </c>
      <c r="U89" s="80"/>
      <c r="V89" s="159">
        <f t="shared" si="56"/>
        <v>0</v>
      </c>
      <c r="W89" s="163">
        <f t="shared" si="57"/>
        <v>0</v>
      </c>
      <c r="X89" s="80"/>
      <c r="Y89" s="159">
        <f t="shared" si="58"/>
        <v>0</v>
      </c>
      <c r="Z89" s="163">
        <f t="shared" si="59"/>
        <v>0</v>
      </c>
      <c r="AA89" s="80"/>
      <c r="AB89" s="159">
        <f t="shared" si="60"/>
        <v>0</v>
      </c>
      <c r="AC89" s="163">
        <f t="shared" si="61"/>
        <v>0</v>
      </c>
      <c r="AD89" s="80"/>
      <c r="AE89" s="159">
        <f t="shared" si="62"/>
        <v>0</v>
      </c>
      <c r="AF89" s="163">
        <f t="shared" si="63"/>
        <v>0</v>
      </c>
      <c r="AG89" s="80"/>
      <c r="AH89" s="159">
        <f t="shared" si="64"/>
        <v>0</v>
      </c>
      <c r="AI89" s="163">
        <f t="shared" si="65"/>
        <v>0</v>
      </c>
      <c r="AJ89" s="154">
        <f t="shared" si="66"/>
        <v>0</v>
      </c>
      <c r="AK89" s="165">
        <f t="shared" si="67"/>
        <v>0</v>
      </c>
    </row>
    <row r="90" spans="2:37" outlineLevel="1" x14ac:dyDescent="0.35">
      <c r="B90" s="237" t="s">
        <v>94</v>
      </c>
      <c r="C90" s="64" t="s">
        <v>106</v>
      </c>
      <c r="D90" s="80"/>
      <c r="E90" s="81">
        <f t="shared" si="68"/>
        <v>0</v>
      </c>
      <c r="F90" s="80"/>
      <c r="G90" s="159">
        <f t="shared" si="50"/>
        <v>0</v>
      </c>
      <c r="H90" s="163">
        <f t="shared" si="51"/>
        <v>0</v>
      </c>
      <c r="I90" s="80"/>
      <c r="J90" s="159">
        <f t="shared" si="2"/>
        <v>0</v>
      </c>
      <c r="K90" s="163">
        <f t="shared" si="3"/>
        <v>0</v>
      </c>
      <c r="L90" s="80"/>
      <c r="M90" s="159">
        <f t="shared" si="4"/>
        <v>0</v>
      </c>
      <c r="N90" s="163">
        <f t="shared" si="5"/>
        <v>0</v>
      </c>
      <c r="O90" s="80"/>
      <c r="P90" s="159">
        <f t="shared" si="52"/>
        <v>0</v>
      </c>
      <c r="Q90" s="163">
        <f t="shared" si="53"/>
        <v>0</v>
      </c>
      <c r="R90" s="154">
        <f t="shared" si="54"/>
        <v>0</v>
      </c>
      <c r="S90" s="165">
        <f t="shared" si="55"/>
        <v>0</v>
      </c>
      <c r="U90" s="80"/>
      <c r="V90" s="159">
        <f t="shared" si="56"/>
        <v>0</v>
      </c>
      <c r="W90" s="163">
        <f t="shared" si="57"/>
        <v>0</v>
      </c>
      <c r="X90" s="80"/>
      <c r="Y90" s="159">
        <f t="shared" si="58"/>
        <v>0</v>
      </c>
      <c r="Z90" s="163">
        <f t="shared" si="59"/>
        <v>0</v>
      </c>
      <c r="AA90" s="80"/>
      <c r="AB90" s="159">
        <f t="shared" si="60"/>
        <v>0</v>
      </c>
      <c r="AC90" s="163">
        <f t="shared" si="61"/>
        <v>0</v>
      </c>
      <c r="AD90" s="80"/>
      <c r="AE90" s="159">
        <f t="shared" si="62"/>
        <v>0</v>
      </c>
      <c r="AF90" s="163">
        <f t="shared" si="63"/>
        <v>0</v>
      </c>
      <c r="AG90" s="80"/>
      <c r="AH90" s="159">
        <f t="shared" si="64"/>
        <v>0</v>
      </c>
      <c r="AI90" s="163">
        <f t="shared" si="65"/>
        <v>0</v>
      </c>
      <c r="AJ90" s="154">
        <f t="shared" si="66"/>
        <v>0</v>
      </c>
      <c r="AK90" s="165">
        <f t="shared" si="67"/>
        <v>0</v>
      </c>
    </row>
    <row r="91" spans="2:37" outlineLevel="1" x14ac:dyDescent="0.35">
      <c r="B91" s="237" t="s">
        <v>95</v>
      </c>
      <c r="C91" s="64" t="s">
        <v>106</v>
      </c>
      <c r="D91" s="80"/>
      <c r="E91" s="81">
        <f t="shared" si="68"/>
        <v>0</v>
      </c>
      <c r="F91" s="80"/>
      <c r="G91" s="159">
        <f t="shared" si="50"/>
        <v>0</v>
      </c>
      <c r="H91" s="163">
        <f t="shared" si="51"/>
        <v>0</v>
      </c>
      <c r="I91" s="80"/>
      <c r="J91" s="159">
        <f t="shared" si="2"/>
        <v>0</v>
      </c>
      <c r="K91" s="163">
        <f t="shared" si="3"/>
        <v>0</v>
      </c>
      <c r="L91" s="80"/>
      <c r="M91" s="159">
        <f t="shared" si="4"/>
        <v>0</v>
      </c>
      <c r="N91" s="163">
        <f t="shared" si="5"/>
        <v>0</v>
      </c>
      <c r="O91" s="80"/>
      <c r="P91" s="159">
        <f t="shared" si="52"/>
        <v>0</v>
      </c>
      <c r="Q91" s="163">
        <f t="shared" si="53"/>
        <v>0</v>
      </c>
      <c r="R91" s="154">
        <f t="shared" si="54"/>
        <v>0</v>
      </c>
      <c r="S91" s="165">
        <f t="shared" si="55"/>
        <v>0</v>
      </c>
      <c r="U91" s="80">
        <v>0</v>
      </c>
      <c r="V91" s="159">
        <f t="shared" si="56"/>
        <v>0</v>
      </c>
      <c r="W91" s="163">
        <f t="shared" si="57"/>
        <v>0</v>
      </c>
      <c r="X91" s="80">
        <v>0</v>
      </c>
      <c r="Y91" s="159">
        <f t="shared" si="58"/>
        <v>0</v>
      </c>
      <c r="Z91" s="163">
        <f t="shared" si="59"/>
        <v>0</v>
      </c>
      <c r="AA91" s="80">
        <v>68</v>
      </c>
      <c r="AB91" s="159">
        <f t="shared" si="60"/>
        <v>68</v>
      </c>
      <c r="AC91" s="163">
        <f t="shared" si="61"/>
        <v>0</v>
      </c>
      <c r="AD91" s="80">
        <v>137</v>
      </c>
      <c r="AE91" s="159">
        <f t="shared" si="62"/>
        <v>205</v>
      </c>
      <c r="AF91" s="163">
        <f t="shared" si="63"/>
        <v>2.0147058823529411</v>
      </c>
      <c r="AG91" s="80">
        <v>136</v>
      </c>
      <c r="AH91" s="159">
        <f t="shared" si="64"/>
        <v>341</v>
      </c>
      <c r="AI91" s="163">
        <f t="shared" si="65"/>
        <v>0.6634146341463415</v>
      </c>
      <c r="AJ91" s="154">
        <f t="shared" si="66"/>
        <v>341</v>
      </c>
      <c r="AK91" s="165">
        <f t="shared" si="67"/>
        <v>0</v>
      </c>
    </row>
    <row r="92" spans="2:37" outlineLevel="1" x14ac:dyDescent="0.35">
      <c r="B92" s="248" t="s">
        <v>96</v>
      </c>
      <c r="C92" s="64" t="s">
        <v>106</v>
      </c>
      <c r="D92" s="80"/>
      <c r="E92" s="81">
        <f t="shared" si="68"/>
        <v>0</v>
      </c>
      <c r="F92" s="80"/>
      <c r="G92" s="159">
        <f t="shared" si="50"/>
        <v>0</v>
      </c>
      <c r="H92" s="163">
        <f t="shared" si="51"/>
        <v>0</v>
      </c>
      <c r="I92" s="80"/>
      <c r="J92" s="159">
        <f t="shared" si="2"/>
        <v>0</v>
      </c>
      <c r="K92" s="163">
        <f t="shared" si="3"/>
        <v>0</v>
      </c>
      <c r="L92" s="80"/>
      <c r="M92" s="159">
        <f t="shared" si="4"/>
        <v>0</v>
      </c>
      <c r="N92" s="163">
        <f t="shared" si="5"/>
        <v>0</v>
      </c>
      <c r="O92" s="80"/>
      <c r="P92" s="159">
        <f t="shared" si="52"/>
        <v>0</v>
      </c>
      <c r="Q92" s="163">
        <f t="shared" si="53"/>
        <v>0</v>
      </c>
      <c r="R92" s="154">
        <f t="shared" si="54"/>
        <v>0</v>
      </c>
      <c r="S92" s="165">
        <f t="shared" si="55"/>
        <v>0</v>
      </c>
      <c r="U92" s="80"/>
      <c r="V92" s="159">
        <f t="shared" si="56"/>
        <v>0</v>
      </c>
      <c r="W92" s="163">
        <f t="shared" si="57"/>
        <v>0</v>
      </c>
      <c r="X92" s="80"/>
      <c r="Y92" s="159">
        <f t="shared" si="58"/>
        <v>0</v>
      </c>
      <c r="Z92" s="163">
        <f t="shared" si="59"/>
        <v>0</v>
      </c>
      <c r="AA92" s="80"/>
      <c r="AB92" s="159">
        <f t="shared" si="60"/>
        <v>0</v>
      </c>
      <c r="AC92" s="163">
        <f t="shared" si="61"/>
        <v>0</v>
      </c>
      <c r="AD92" s="80"/>
      <c r="AE92" s="159">
        <f t="shared" si="62"/>
        <v>0</v>
      </c>
      <c r="AF92" s="163">
        <f t="shared" si="63"/>
        <v>0</v>
      </c>
      <c r="AG92" s="80"/>
      <c r="AH92" s="159">
        <f t="shared" si="64"/>
        <v>0</v>
      </c>
      <c r="AI92" s="163">
        <f t="shared" si="65"/>
        <v>0</v>
      </c>
      <c r="AJ92" s="154">
        <f t="shared" si="66"/>
        <v>0</v>
      </c>
      <c r="AK92" s="165">
        <f t="shared" si="67"/>
        <v>0</v>
      </c>
    </row>
    <row r="93" spans="2:37" outlineLevel="1" x14ac:dyDescent="0.35">
      <c r="B93" s="236" t="s">
        <v>97</v>
      </c>
      <c r="C93" s="64" t="s">
        <v>106</v>
      </c>
      <c r="D93" s="80"/>
      <c r="E93" s="81">
        <f t="shared" si="68"/>
        <v>0</v>
      </c>
      <c r="F93" s="80"/>
      <c r="G93" s="159">
        <f t="shared" si="50"/>
        <v>0</v>
      </c>
      <c r="H93" s="163">
        <f t="shared" si="51"/>
        <v>0</v>
      </c>
      <c r="I93" s="80"/>
      <c r="J93" s="159">
        <f t="shared" si="2"/>
        <v>0</v>
      </c>
      <c r="K93" s="163">
        <f t="shared" si="3"/>
        <v>0</v>
      </c>
      <c r="L93" s="80"/>
      <c r="M93" s="159">
        <f t="shared" si="4"/>
        <v>0</v>
      </c>
      <c r="N93" s="163">
        <f t="shared" si="5"/>
        <v>0</v>
      </c>
      <c r="O93" s="80"/>
      <c r="P93" s="159">
        <f t="shared" si="52"/>
        <v>0</v>
      </c>
      <c r="Q93" s="163">
        <f t="shared" si="53"/>
        <v>0</v>
      </c>
      <c r="R93" s="154">
        <f t="shared" si="54"/>
        <v>0</v>
      </c>
      <c r="S93" s="165">
        <f t="shared" si="55"/>
        <v>0</v>
      </c>
      <c r="U93" s="80"/>
      <c r="V93" s="159">
        <f t="shared" si="56"/>
        <v>0</v>
      </c>
      <c r="W93" s="163">
        <f t="shared" si="57"/>
        <v>0</v>
      </c>
      <c r="X93" s="80"/>
      <c r="Y93" s="159">
        <f t="shared" si="58"/>
        <v>0</v>
      </c>
      <c r="Z93" s="163">
        <f t="shared" si="59"/>
        <v>0</v>
      </c>
      <c r="AA93" s="80"/>
      <c r="AB93" s="159">
        <f t="shared" si="60"/>
        <v>0</v>
      </c>
      <c r="AC93" s="163">
        <f t="shared" si="61"/>
        <v>0</v>
      </c>
      <c r="AD93" s="80"/>
      <c r="AE93" s="159">
        <f t="shared" si="62"/>
        <v>0</v>
      </c>
      <c r="AF93" s="163">
        <f t="shared" si="63"/>
        <v>0</v>
      </c>
      <c r="AG93" s="80"/>
      <c r="AH93" s="159">
        <f t="shared" si="64"/>
        <v>0</v>
      </c>
      <c r="AI93" s="163">
        <f t="shared" si="65"/>
        <v>0</v>
      </c>
      <c r="AJ93" s="154">
        <f t="shared" si="66"/>
        <v>0</v>
      </c>
      <c r="AK93" s="165">
        <f t="shared" si="67"/>
        <v>0</v>
      </c>
    </row>
    <row r="94" spans="2:37" outlineLevel="1" x14ac:dyDescent="0.35">
      <c r="B94" s="237" t="s">
        <v>98</v>
      </c>
      <c r="C94" s="64" t="s">
        <v>106</v>
      </c>
      <c r="D94" s="80"/>
      <c r="E94" s="81">
        <f t="shared" si="68"/>
        <v>0</v>
      </c>
      <c r="F94" s="80"/>
      <c r="G94" s="159">
        <f t="shared" si="50"/>
        <v>0</v>
      </c>
      <c r="H94" s="163">
        <f t="shared" si="51"/>
        <v>0</v>
      </c>
      <c r="I94" s="80"/>
      <c r="J94" s="159">
        <f t="shared" si="2"/>
        <v>0</v>
      </c>
      <c r="K94" s="163">
        <f t="shared" si="3"/>
        <v>0</v>
      </c>
      <c r="L94" s="80"/>
      <c r="M94" s="159">
        <f t="shared" si="4"/>
        <v>0</v>
      </c>
      <c r="N94" s="163">
        <f t="shared" si="5"/>
        <v>0</v>
      </c>
      <c r="O94" s="80"/>
      <c r="P94" s="159">
        <f t="shared" si="52"/>
        <v>0</v>
      </c>
      <c r="Q94" s="163">
        <f t="shared" si="53"/>
        <v>0</v>
      </c>
      <c r="R94" s="154">
        <f t="shared" si="54"/>
        <v>0</v>
      </c>
      <c r="S94" s="165">
        <f t="shared" si="55"/>
        <v>0</v>
      </c>
      <c r="U94" s="80">
        <v>131</v>
      </c>
      <c r="V94" s="159">
        <f t="shared" si="56"/>
        <v>131</v>
      </c>
      <c r="W94" s="163">
        <f t="shared" si="57"/>
        <v>0</v>
      </c>
      <c r="X94" s="80">
        <f>211+464</f>
        <v>675</v>
      </c>
      <c r="Y94" s="159">
        <f t="shared" si="58"/>
        <v>806</v>
      </c>
      <c r="Z94" s="163">
        <f t="shared" si="59"/>
        <v>5.1526717557251906</v>
      </c>
      <c r="AA94" s="80">
        <v>872</v>
      </c>
      <c r="AB94" s="159">
        <f t="shared" si="60"/>
        <v>1678</v>
      </c>
      <c r="AC94" s="163">
        <f t="shared" si="61"/>
        <v>1.0818858560794045</v>
      </c>
      <c r="AD94" s="80">
        <v>153</v>
      </c>
      <c r="AE94" s="159">
        <f t="shared" si="62"/>
        <v>1831</v>
      </c>
      <c r="AF94" s="163">
        <f t="shared" si="63"/>
        <v>9.1179976162097734E-2</v>
      </c>
      <c r="AG94" s="80">
        <v>98</v>
      </c>
      <c r="AH94" s="159">
        <f t="shared" si="64"/>
        <v>1929</v>
      </c>
      <c r="AI94" s="163">
        <f t="shared" si="65"/>
        <v>5.3522665210267613E-2</v>
      </c>
      <c r="AJ94" s="154">
        <f t="shared" si="66"/>
        <v>1929</v>
      </c>
      <c r="AK94" s="165">
        <f t="shared" si="67"/>
        <v>0.95891338172046225</v>
      </c>
    </row>
    <row r="95" spans="2:37" outlineLevel="1" x14ac:dyDescent="0.35">
      <c r="B95" s="50" t="s">
        <v>138</v>
      </c>
      <c r="C95" s="47" t="s">
        <v>106</v>
      </c>
      <c r="D95" s="161">
        <f>SUM(D73:D94)</f>
        <v>0</v>
      </c>
      <c r="E95" s="160">
        <f>SUM(E73:E94)</f>
        <v>0</v>
      </c>
      <c r="F95" s="161">
        <f>SUM(F73:F94)</f>
        <v>0</v>
      </c>
      <c r="G95" s="160">
        <f>SUM(G73:G94)</f>
        <v>0</v>
      </c>
      <c r="H95" s="164">
        <f>IFERROR((G95-E95)/E95,0)</f>
        <v>0</v>
      </c>
      <c r="I95" s="161">
        <f>SUM(I73:I94)</f>
        <v>0</v>
      </c>
      <c r="J95" s="160">
        <f>SUM(J73:J94)</f>
        <v>0</v>
      </c>
      <c r="K95" s="164">
        <f t="shared" ref="K95" si="69">IFERROR((J95-G95)/G95,0)</f>
        <v>0</v>
      </c>
      <c r="L95" s="161">
        <f>SUM(L73:L94)</f>
        <v>0</v>
      </c>
      <c r="M95" s="160">
        <f>SUM(M73:M94)</f>
        <v>0</v>
      </c>
      <c r="N95" s="164">
        <f t="shared" ref="N95" si="70">IFERROR((M95-J95)/J95,0)</f>
        <v>0</v>
      </c>
      <c r="O95" s="161">
        <f>SUM(O73:O94)</f>
        <v>0</v>
      </c>
      <c r="P95" s="160">
        <f>SUM(P73:P94)</f>
        <v>0</v>
      </c>
      <c r="Q95" s="164">
        <f t="shared" si="53"/>
        <v>0</v>
      </c>
      <c r="R95" s="154">
        <f t="shared" si="54"/>
        <v>0</v>
      </c>
      <c r="S95" s="165">
        <f t="shared" si="55"/>
        <v>0</v>
      </c>
      <c r="U95" s="161">
        <f>SUM(U73:U94)</f>
        <v>2458</v>
      </c>
      <c r="V95" s="160">
        <f>SUM(V73:V94)</f>
        <v>2458</v>
      </c>
      <c r="W95" s="164">
        <f>IFERROR((V95-P95)/P95,0)</f>
        <v>0</v>
      </c>
      <c r="X95" s="161">
        <f>SUM(X73:X94)</f>
        <v>1942</v>
      </c>
      <c r="Y95" s="160">
        <f>SUM(Y73:Y94)</f>
        <v>4400</v>
      </c>
      <c r="Z95" s="164">
        <f t="shared" ref="Z95" si="71">IFERROR((Y95-V95)/V95,0)</f>
        <v>0.79007323026851095</v>
      </c>
      <c r="AA95" s="161">
        <f>SUM(AA73:AA94)</f>
        <v>2812</v>
      </c>
      <c r="AB95" s="160">
        <f>SUM(AB73:AB94)</f>
        <v>7212</v>
      </c>
      <c r="AC95" s="164">
        <f t="shared" ref="AC95" si="72">IFERROR((AB95-Y95)/Y95,0)</f>
        <v>0.63909090909090904</v>
      </c>
      <c r="AD95" s="161">
        <f>SUM(AD73:AD94)</f>
        <v>1006</v>
      </c>
      <c r="AE95" s="160">
        <f>SUM(AE73:AE94)</f>
        <v>8218</v>
      </c>
      <c r="AF95" s="164">
        <f t="shared" ref="AF95" si="73">IFERROR((AE95-AB95)/AB95,0)</f>
        <v>0.13948973932334996</v>
      </c>
      <c r="AG95" s="161">
        <f>SUM(AG73:AG94)</f>
        <v>857</v>
      </c>
      <c r="AH95" s="160">
        <f>SUM(AH73:AH94)</f>
        <v>9075</v>
      </c>
      <c r="AI95" s="164">
        <f>IFERROR((AH95-AE95)/AE95,0)</f>
        <v>0.10428328060355317</v>
      </c>
      <c r="AJ95" s="160">
        <f>SUM(AJ73:AJ94)</f>
        <v>9075</v>
      </c>
      <c r="AK95" s="165">
        <f t="shared" ref="AK95" si="74">IFERROR((AH95/V95)^(1/4)-1,0)</f>
        <v>0.38616902120204077</v>
      </c>
    </row>
    <row r="97" spans="2:37" ht="17.25" customHeight="1" x14ac:dyDescent="0.35">
      <c r="B97" s="296" t="s">
        <v>143</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307"/>
    </row>
    <row r="98" spans="2:37" ht="5.5" customHeight="1" outlineLevel="1" x14ac:dyDescent="0.35">
      <c r="B98" s="105"/>
      <c r="C98" s="105"/>
      <c r="D98" s="105"/>
      <c r="E98" s="105"/>
      <c r="F98" s="105"/>
      <c r="G98" s="105"/>
      <c r="H98" s="105"/>
      <c r="I98" s="105"/>
      <c r="J98" s="105"/>
      <c r="K98" s="105"/>
      <c r="L98" s="105"/>
      <c r="M98" s="105"/>
      <c r="N98" s="105"/>
      <c r="O98" s="105"/>
      <c r="P98" s="105"/>
      <c r="Q98" s="105"/>
      <c r="R98" s="105"/>
      <c r="S98" s="105"/>
      <c r="T98" s="104"/>
      <c r="U98" s="104"/>
      <c r="V98" s="104"/>
      <c r="W98" s="104"/>
      <c r="X98" s="104"/>
      <c r="Y98" s="104"/>
      <c r="Z98" s="104"/>
      <c r="AA98" s="104"/>
      <c r="AB98" s="104"/>
      <c r="AC98" s="104"/>
      <c r="AD98" s="104"/>
      <c r="AE98" s="104"/>
      <c r="AF98" s="104"/>
      <c r="AG98" s="104"/>
      <c r="AH98" s="104"/>
      <c r="AI98" s="104"/>
      <c r="AJ98" s="104"/>
      <c r="AK98" s="104"/>
    </row>
    <row r="99" spans="2:37" ht="15" customHeight="1" outlineLevel="1" x14ac:dyDescent="0.35">
      <c r="B99" s="308"/>
      <c r="C99" s="309" t="s">
        <v>105</v>
      </c>
      <c r="D99" s="312" t="s">
        <v>131</v>
      </c>
      <c r="E99" s="314"/>
      <c r="F99" s="314"/>
      <c r="G99" s="314"/>
      <c r="H99" s="314"/>
      <c r="I99" s="314"/>
      <c r="J99" s="314"/>
      <c r="K99" s="314"/>
      <c r="L99" s="314"/>
      <c r="M99" s="314"/>
      <c r="N99" s="314"/>
      <c r="O99" s="314"/>
      <c r="P99" s="314"/>
      <c r="Q99" s="313"/>
      <c r="R99" s="318" t="str">
        <f xml:space="preserve"> D100&amp;" - "&amp;O100</f>
        <v>2019 - 2023</v>
      </c>
      <c r="S99" s="319"/>
      <c r="U99" s="312" t="s">
        <v>132</v>
      </c>
      <c r="V99" s="314"/>
      <c r="W99" s="314"/>
      <c r="X99" s="314"/>
      <c r="Y99" s="314"/>
      <c r="Z99" s="314"/>
      <c r="AA99" s="314"/>
      <c r="AB99" s="314"/>
      <c r="AC99" s="314"/>
      <c r="AD99" s="314"/>
      <c r="AE99" s="314"/>
      <c r="AF99" s="314"/>
      <c r="AG99" s="314"/>
      <c r="AH99" s="314"/>
      <c r="AI99" s="314"/>
      <c r="AJ99" s="314"/>
      <c r="AK99" s="315"/>
    </row>
    <row r="100" spans="2:37" ht="15" customHeight="1" outlineLevel="1" x14ac:dyDescent="0.35">
      <c r="B100" s="308"/>
      <c r="C100" s="310"/>
      <c r="D100" s="312">
        <f>$C$3-5</f>
        <v>2019</v>
      </c>
      <c r="E100" s="313"/>
      <c r="F100" s="312">
        <f>$C$3-4</f>
        <v>2020</v>
      </c>
      <c r="G100" s="314"/>
      <c r="H100" s="313"/>
      <c r="I100" s="312">
        <f>$C$3-3</f>
        <v>2021</v>
      </c>
      <c r="J100" s="314"/>
      <c r="K100" s="313"/>
      <c r="L100" s="312">
        <f>$C$3-2</f>
        <v>2022</v>
      </c>
      <c r="M100" s="314"/>
      <c r="N100" s="313"/>
      <c r="O100" s="312">
        <f>$C$3-1</f>
        <v>2023</v>
      </c>
      <c r="P100" s="314"/>
      <c r="Q100" s="313"/>
      <c r="R100" s="320"/>
      <c r="S100" s="321"/>
      <c r="U100" s="312">
        <f>$C$3</f>
        <v>2024</v>
      </c>
      <c r="V100" s="314"/>
      <c r="W100" s="313"/>
      <c r="X100" s="312">
        <f>$C$3+1</f>
        <v>2025</v>
      </c>
      <c r="Y100" s="314"/>
      <c r="Z100" s="313"/>
      <c r="AA100" s="312">
        <f>$C$3+2</f>
        <v>2026</v>
      </c>
      <c r="AB100" s="314"/>
      <c r="AC100" s="313"/>
      <c r="AD100" s="312">
        <f>$C$3+3</f>
        <v>2027</v>
      </c>
      <c r="AE100" s="314"/>
      <c r="AF100" s="313"/>
      <c r="AG100" s="312">
        <f>$C$3+4</f>
        <v>2028</v>
      </c>
      <c r="AH100" s="314"/>
      <c r="AI100" s="313"/>
      <c r="AJ100" s="316" t="str">
        <f>U100&amp;" - "&amp;AG100</f>
        <v>2024 - 2028</v>
      </c>
      <c r="AK100" s="317"/>
    </row>
    <row r="101" spans="2:37" ht="29" outlineLevel="1" x14ac:dyDescent="0.35">
      <c r="B101" s="308"/>
      <c r="C101" s="311"/>
      <c r="D101" s="66" t="s">
        <v>144</v>
      </c>
      <c r="E101" s="67" t="s">
        <v>145</v>
      </c>
      <c r="F101" s="66" t="s">
        <v>144</v>
      </c>
      <c r="G101" s="9" t="s">
        <v>145</v>
      </c>
      <c r="H101" s="67" t="s">
        <v>135</v>
      </c>
      <c r="I101" s="66" t="s">
        <v>144</v>
      </c>
      <c r="J101" s="9" t="s">
        <v>145</v>
      </c>
      <c r="K101" s="67" t="s">
        <v>135</v>
      </c>
      <c r="L101" s="66" t="s">
        <v>144</v>
      </c>
      <c r="M101" s="9" t="s">
        <v>145</v>
      </c>
      <c r="N101" s="67" t="s">
        <v>135</v>
      </c>
      <c r="O101" s="66" t="s">
        <v>134</v>
      </c>
      <c r="P101" s="9" t="s">
        <v>133</v>
      </c>
      <c r="Q101" s="67" t="s">
        <v>135</v>
      </c>
      <c r="R101" s="9" t="s">
        <v>126</v>
      </c>
      <c r="S101" s="60" t="s">
        <v>136</v>
      </c>
      <c r="U101" s="66" t="s">
        <v>144</v>
      </c>
      <c r="V101" s="9" t="s">
        <v>145</v>
      </c>
      <c r="W101" s="67" t="s">
        <v>135</v>
      </c>
      <c r="X101" s="66" t="s">
        <v>144</v>
      </c>
      <c r="Y101" s="9" t="s">
        <v>145</v>
      </c>
      <c r="Z101" s="67" t="s">
        <v>135</v>
      </c>
      <c r="AA101" s="66" t="s">
        <v>144</v>
      </c>
      <c r="AB101" s="9" t="s">
        <v>145</v>
      </c>
      <c r="AC101" s="67" t="s">
        <v>135</v>
      </c>
      <c r="AD101" s="66" t="s">
        <v>144</v>
      </c>
      <c r="AE101" s="9" t="s">
        <v>145</v>
      </c>
      <c r="AF101" s="67" t="s">
        <v>135</v>
      </c>
      <c r="AG101" s="66" t="s">
        <v>144</v>
      </c>
      <c r="AH101" s="9" t="s">
        <v>145</v>
      </c>
      <c r="AI101" s="67" t="s">
        <v>135</v>
      </c>
      <c r="AJ101" s="9" t="s">
        <v>126</v>
      </c>
      <c r="AK101" s="60" t="s">
        <v>136</v>
      </c>
    </row>
    <row r="102" spans="2:37" outlineLevel="1" x14ac:dyDescent="0.35">
      <c r="B102" s="236" t="s">
        <v>75</v>
      </c>
      <c r="C102" s="64" t="s">
        <v>106</v>
      </c>
      <c r="D102" s="80"/>
      <c r="E102" s="81">
        <f>D102</f>
        <v>0</v>
      </c>
      <c r="F102" s="80"/>
      <c r="G102" s="159">
        <f t="shared" ref="G102:G123" si="75">E102+F102</f>
        <v>0</v>
      </c>
      <c r="H102" s="163">
        <f t="shared" ref="H102:H123" si="76">IFERROR((G102-E102)/E102,0)</f>
        <v>0</v>
      </c>
      <c r="I102" s="80"/>
      <c r="J102" s="159">
        <f t="shared" si="2"/>
        <v>0</v>
      </c>
      <c r="K102" s="163">
        <f t="shared" si="3"/>
        <v>0</v>
      </c>
      <c r="L102" s="80"/>
      <c r="M102" s="159">
        <f t="shared" si="4"/>
        <v>0</v>
      </c>
      <c r="N102" s="163">
        <f t="shared" si="5"/>
        <v>0</v>
      </c>
      <c r="O102" s="80"/>
      <c r="P102" s="159">
        <f t="shared" ref="P102:P123" si="77">M102+O102</f>
        <v>0</v>
      </c>
      <c r="Q102" s="163">
        <f t="shared" ref="Q102:Q124" si="78">IFERROR((P102-M102)/M102,0)</f>
        <v>0</v>
      </c>
      <c r="R102" s="154">
        <f t="shared" ref="R102:R124" si="79">D102+F102+I102+L102+O102</f>
        <v>0</v>
      </c>
      <c r="S102" s="165">
        <f t="shared" ref="S102:S124" si="80">IFERROR((P102/E102)^(1/4)-1,0)</f>
        <v>0</v>
      </c>
      <c r="U102" s="80"/>
      <c r="V102" s="159">
        <f t="shared" ref="V102:V123" si="81">P102+U102</f>
        <v>0</v>
      </c>
      <c r="W102" s="163">
        <f t="shared" ref="W102:W123" si="82">IFERROR((V102-P102)/P102,0)</f>
        <v>0</v>
      </c>
      <c r="X102" s="80"/>
      <c r="Y102" s="159">
        <f t="shared" ref="Y102:Y123" si="83">V102+X102</f>
        <v>0</v>
      </c>
      <c r="Z102" s="163">
        <f t="shared" ref="Z102:Z123" si="84">IFERROR((Y102-V102)/V102,0)</f>
        <v>0</v>
      </c>
      <c r="AA102" s="80"/>
      <c r="AB102" s="159">
        <f t="shared" ref="AB102:AB123" si="85">Y102+AA102</f>
        <v>0</v>
      </c>
      <c r="AC102" s="163">
        <f t="shared" ref="AC102:AC123" si="86">IFERROR((AB102-Y102)/Y102,0)</f>
        <v>0</v>
      </c>
      <c r="AD102" s="80"/>
      <c r="AE102" s="159">
        <f t="shared" ref="AE102:AE123" si="87">AB102+AD102</f>
        <v>0</v>
      </c>
      <c r="AF102" s="163">
        <f t="shared" ref="AF102:AF123" si="88">IFERROR((AE102-AB102)/AB102,0)</f>
        <v>0</v>
      </c>
      <c r="AG102" s="80"/>
      <c r="AH102" s="159">
        <f t="shared" ref="AH102:AH123" si="89">AE102+AG102</f>
        <v>0</v>
      </c>
      <c r="AI102" s="163">
        <f t="shared" ref="AI102:AI123" si="90">IFERROR((AH102-AE102)/AE102,0)</f>
        <v>0</v>
      </c>
      <c r="AJ102" s="154">
        <f>U102+X102+AA102+AD102+AG102</f>
        <v>0</v>
      </c>
      <c r="AK102" s="165">
        <f>IFERROR((AH102/V102)^(1/4)-1,0)</f>
        <v>0</v>
      </c>
    </row>
    <row r="103" spans="2:37" outlineLevel="1" x14ac:dyDescent="0.35">
      <c r="B103" s="237" t="s">
        <v>76</v>
      </c>
      <c r="C103" s="64" t="s">
        <v>106</v>
      </c>
      <c r="D103" s="80"/>
      <c r="E103" s="81">
        <f>D103</f>
        <v>0</v>
      </c>
      <c r="F103" s="80"/>
      <c r="G103" s="159">
        <f t="shared" si="75"/>
        <v>0</v>
      </c>
      <c r="H103" s="163">
        <f t="shared" si="76"/>
        <v>0</v>
      </c>
      <c r="I103" s="80"/>
      <c r="J103" s="159">
        <f t="shared" si="2"/>
        <v>0</v>
      </c>
      <c r="K103" s="163">
        <f t="shared" si="3"/>
        <v>0</v>
      </c>
      <c r="L103" s="80"/>
      <c r="M103" s="159">
        <f t="shared" si="4"/>
        <v>0</v>
      </c>
      <c r="N103" s="163">
        <f t="shared" si="5"/>
        <v>0</v>
      </c>
      <c r="O103" s="80"/>
      <c r="P103" s="159">
        <f t="shared" si="77"/>
        <v>0</v>
      </c>
      <c r="Q103" s="163">
        <f t="shared" si="78"/>
        <v>0</v>
      </c>
      <c r="R103" s="154">
        <f t="shared" si="79"/>
        <v>0</v>
      </c>
      <c r="S103" s="165">
        <f t="shared" si="80"/>
        <v>0</v>
      </c>
      <c r="U103" s="80">
        <v>506</v>
      </c>
      <c r="V103" s="159">
        <f t="shared" si="81"/>
        <v>506</v>
      </c>
      <c r="W103" s="163">
        <f t="shared" si="82"/>
        <v>0</v>
      </c>
      <c r="X103" s="80">
        <f>770+732</f>
        <v>1502</v>
      </c>
      <c r="Y103" s="159">
        <f t="shared" si="83"/>
        <v>2008</v>
      </c>
      <c r="Z103" s="163">
        <f t="shared" si="84"/>
        <v>2.9683794466403164</v>
      </c>
      <c r="AA103" s="80">
        <v>1598</v>
      </c>
      <c r="AB103" s="159">
        <f t="shared" si="85"/>
        <v>3606</v>
      </c>
      <c r="AC103" s="163">
        <f t="shared" si="86"/>
        <v>0.79581673306772904</v>
      </c>
      <c r="AD103" s="80">
        <v>620</v>
      </c>
      <c r="AE103" s="159">
        <f t="shared" si="87"/>
        <v>4226</v>
      </c>
      <c r="AF103" s="163">
        <f t="shared" si="88"/>
        <v>0.17193566278424849</v>
      </c>
      <c r="AG103" s="80">
        <v>452</v>
      </c>
      <c r="AH103" s="159">
        <f t="shared" si="89"/>
        <v>4678</v>
      </c>
      <c r="AI103" s="163">
        <f t="shared" si="90"/>
        <v>0.1069569332702319</v>
      </c>
      <c r="AJ103" s="154">
        <f t="shared" ref="AJ103:AJ123" si="91">U103+X103+AA103+AD103+AG103</f>
        <v>4678</v>
      </c>
      <c r="AK103" s="165">
        <f t="shared" ref="AK103:AK123" si="92">IFERROR((AH103/V103)^(1/4)-1,0)</f>
        <v>0.74372271554207869</v>
      </c>
    </row>
    <row r="104" spans="2:37" outlineLevel="1" x14ac:dyDescent="0.35">
      <c r="B104" s="237" t="s">
        <v>77</v>
      </c>
      <c r="C104" s="64" t="s">
        <v>106</v>
      </c>
      <c r="D104" s="80"/>
      <c r="E104" s="81">
        <f t="shared" ref="E104:E123" si="93">D104</f>
        <v>0</v>
      </c>
      <c r="F104" s="80"/>
      <c r="G104" s="159">
        <f t="shared" si="75"/>
        <v>0</v>
      </c>
      <c r="H104" s="163">
        <f t="shared" si="76"/>
        <v>0</v>
      </c>
      <c r="I104" s="80"/>
      <c r="J104" s="159">
        <f t="shared" si="2"/>
        <v>0</v>
      </c>
      <c r="K104" s="163">
        <f t="shared" si="3"/>
        <v>0</v>
      </c>
      <c r="L104" s="80"/>
      <c r="M104" s="159">
        <f t="shared" si="4"/>
        <v>0</v>
      </c>
      <c r="N104" s="163">
        <f t="shared" si="5"/>
        <v>0</v>
      </c>
      <c r="O104" s="80"/>
      <c r="P104" s="159">
        <f t="shared" si="77"/>
        <v>0</v>
      </c>
      <c r="Q104" s="163">
        <f t="shared" si="78"/>
        <v>0</v>
      </c>
      <c r="R104" s="154">
        <f t="shared" si="79"/>
        <v>0</v>
      </c>
      <c r="S104" s="165">
        <f t="shared" si="80"/>
        <v>0</v>
      </c>
      <c r="U104" s="80"/>
      <c r="V104" s="159">
        <f t="shared" si="81"/>
        <v>0</v>
      </c>
      <c r="W104" s="163">
        <f t="shared" si="82"/>
        <v>0</v>
      </c>
      <c r="X104" s="80"/>
      <c r="Y104" s="159">
        <f t="shared" si="83"/>
        <v>0</v>
      </c>
      <c r="Z104" s="163">
        <f t="shared" si="84"/>
        <v>0</v>
      </c>
      <c r="AA104" s="80"/>
      <c r="AB104" s="159">
        <f t="shared" si="85"/>
        <v>0</v>
      </c>
      <c r="AC104" s="163">
        <f t="shared" si="86"/>
        <v>0</v>
      </c>
      <c r="AD104" s="80"/>
      <c r="AE104" s="159">
        <f t="shared" si="87"/>
        <v>0</v>
      </c>
      <c r="AF104" s="163">
        <f t="shared" si="88"/>
        <v>0</v>
      </c>
      <c r="AG104" s="80"/>
      <c r="AH104" s="159">
        <f t="shared" si="89"/>
        <v>0</v>
      </c>
      <c r="AI104" s="163">
        <f t="shared" si="90"/>
        <v>0</v>
      </c>
      <c r="AJ104" s="154">
        <f t="shared" si="91"/>
        <v>0</v>
      </c>
      <c r="AK104" s="165">
        <f t="shared" si="92"/>
        <v>0</v>
      </c>
    </row>
    <row r="105" spans="2:37" outlineLevel="1" x14ac:dyDescent="0.35">
      <c r="B105" s="237" t="s">
        <v>78</v>
      </c>
      <c r="C105" s="64" t="s">
        <v>106</v>
      </c>
      <c r="D105" s="80"/>
      <c r="E105" s="81">
        <f t="shared" si="93"/>
        <v>0</v>
      </c>
      <c r="F105" s="80"/>
      <c r="G105" s="159">
        <f t="shared" si="75"/>
        <v>0</v>
      </c>
      <c r="H105" s="163">
        <f t="shared" si="76"/>
        <v>0</v>
      </c>
      <c r="I105" s="80"/>
      <c r="J105" s="159">
        <f t="shared" si="2"/>
        <v>0</v>
      </c>
      <c r="K105" s="163">
        <f t="shared" si="3"/>
        <v>0</v>
      </c>
      <c r="L105" s="80"/>
      <c r="M105" s="159">
        <f t="shared" si="4"/>
        <v>0</v>
      </c>
      <c r="N105" s="163">
        <f t="shared" si="5"/>
        <v>0</v>
      </c>
      <c r="O105" s="80"/>
      <c r="P105" s="159">
        <f t="shared" si="77"/>
        <v>0</v>
      </c>
      <c r="Q105" s="163">
        <f t="shared" si="78"/>
        <v>0</v>
      </c>
      <c r="R105" s="154">
        <f t="shared" si="79"/>
        <v>0</v>
      </c>
      <c r="S105" s="165">
        <f t="shared" si="80"/>
        <v>0</v>
      </c>
      <c r="U105" s="80"/>
      <c r="V105" s="159">
        <f t="shared" si="81"/>
        <v>0</v>
      </c>
      <c r="W105" s="163">
        <f t="shared" si="82"/>
        <v>0</v>
      </c>
      <c r="X105" s="80"/>
      <c r="Y105" s="159">
        <f t="shared" si="83"/>
        <v>0</v>
      </c>
      <c r="Z105" s="163">
        <f t="shared" si="84"/>
        <v>0</v>
      </c>
      <c r="AA105" s="80"/>
      <c r="AB105" s="159">
        <f t="shared" si="85"/>
        <v>0</v>
      </c>
      <c r="AC105" s="163">
        <f t="shared" si="86"/>
        <v>0</v>
      </c>
      <c r="AD105" s="80"/>
      <c r="AE105" s="159">
        <f t="shared" si="87"/>
        <v>0</v>
      </c>
      <c r="AF105" s="163">
        <f t="shared" si="88"/>
        <v>0</v>
      </c>
      <c r="AG105" s="80"/>
      <c r="AH105" s="159">
        <f t="shared" si="89"/>
        <v>0</v>
      </c>
      <c r="AI105" s="163">
        <f t="shared" si="90"/>
        <v>0</v>
      </c>
      <c r="AJ105" s="154">
        <f t="shared" si="91"/>
        <v>0</v>
      </c>
      <c r="AK105" s="165">
        <f t="shared" si="92"/>
        <v>0</v>
      </c>
    </row>
    <row r="106" spans="2:37" outlineLevel="1" x14ac:dyDescent="0.35">
      <c r="B106" s="236" t="s">
        <v>80</v>
      </c>
      <c r="C106" s="64" t="s">
        <v>106</v>
      </c>
      <c r="D106" s="80"/>
      <c r="E106" s="81">
        <f t="shared" si="93"/>
        <v>0</v>
      </c>
      <c r="F106" s="80"/>
      <c r="G106" s="159">
        <f t="shared" si="75"/>
        <v>0</v>
      </c>
      <c r="H106" s="163">
        <f t="shared" si="76"/>
        <v>0</v>
      </c>
      <c r="I106" s="80"/>
      <c r="J106" s="159">
        <f t="shared" si="2"/>
        <v>0</v>
      </c>
      <c r="K106" s="163">
        <f t="shared" si="3"/>
        <v>0</v>
      </c>
      <c r="L106" s="80"/>
      <c r="M106" s="159">
        <f t="shared" si="4"/>
        <v>0</v>
      </c>
      <c r="N106" s="163">
        <f t="shared" si="5"/>
        <v>0</v>
      </c>
      <c r="O106" s="80"/>
      <c r="P106" s="159">
        <f t="shared" si="77"/>
        <v>0</v>
      </c>
      <c r="Q106" s="163">
        <f t="shared" si="78"/>
        <v>0</v>
      </c>
      <c r="R106" s="154">
        <f t="shared" si="79"/>
        <v>0</v>
      </c>
      <c r="S106" s="165">
        <f t="shared" si="80"/>
        <v>0</v>
      </c>
      <c r="U106" s="80"/>
      <c r="V106" s="159">
        <f t="shared" si="81"/>
        <v>0</v>
      </c>
      <c r="W106" s="163">
        <f t="shared" si="82"/>
        <v>0</v>
      </c>
      <c r="X106" s="80"/>
      <c r="Y106" s="159">
        <f t="shared" si="83"/>
        <v>0</v>
      </c>
      <c r="Z106" s="163">
        <f t="shared" si="84"/>
        <v>0</v>
      </c>
      <c r="AA106" s="80"/>
      <c r="AB106" s="159">
        <f t="shared" si="85"/>
        <v>0</v>
      </c>
      <c r="AC106" s="163">
        <f t="shared" si="86"/>
        <v>0</v>
      </c>
      <c r="AD106" s="80"/>
      <c r="AE106" s="159">
        <f t="shared" si="87"/>
        <v>0</v>
      </c>
      <c r="AF106" s="163">
        <f t="shared" si="88"/>
        <v>0</v>
      </c>
      <c r="AG106" s="80"/>
      <c r="AH106" s="159">
        <f t="shared" si="89"/>
        <v>0</v>
      </c>
      <c r="AI106" s="163">
        <f t="shared" si="90"/>
        <v>0</v>
      </c>
      <c r="AJ106" s="154">
        <f t="shared" si="91"/>
        <v>0</v>
      </c>
      <c r="AK106" s="165">
        <f t="shared" si="92"/>
        <v>0</v>
      </c>
    </row>
    <row r="107" spans="2:37" outlineLevel="1" x14ac:dyDescent="0.35">
      <c r="B107" s="237" t="s">
        <v>81</v>
      </c>
      <c r="C107" s="64" t="s">
        <v>106</v>
      </c>
      <c r="D107" s="80"/>
      <c r="E107" s="81">
        <f t="shared" si="93"/>
        <v>0</v>
      </c>
      <c r="F107" s="80"/>
      <c r="G107" s="159">
        <f t="shared" si="75"/>
        <v>0</v>
      </c>
      <c r="H107" s="163">
        <f t="shared" si="76"/>
        <v>0</v>
      </c>
      <c r="I107" s="80"/>
      <c r="J107" s="159">
        <f t="shared" si="2"/>
        <v>0</v>
      </c>
      <c r="K107" s="163">
        <f t="shared" si="3"/>
        <v>0</v>
      </c>
      <c r="L107" s="80"/>
      <c r="M107" s="159">
        <f t="shared" si="4"/>
        <v>0</v>
      </c>
      <c r="N107" s="163">
        <f t="shared" si="5"/>
        <v>0</v>
      </c>
      <c r="O107" s="80"/>
      <c r="P107" s="159">
        <f t="shared" si="77"/>
        <v>0</v>
      </c>
      <c r="Q107" s="163">
        <f t="shared" si="78"/>
        <v>0</v>
      </c>
      <c r="R107" s="154">
        <f t="shared" si="79"/>
        <v>0</v>
      </c>
      <c r="S107" s="165">
        <f t="shared" si="80"/>
        <v>0</v>
      </c>
      <c r="U107" s="80">
        <v>247</v>
      </c>
      <c r="V107" s="159">
        <f t="shared" si="81"/>
        <v>247</v>
      </c>
      <c r="W107" s="163">
        <f t="shared" si="82"/>
        <v>0</v>
      </c>
      <c r="X107" s="80">
        <f>125+473</f>
        <v>598</v>
      </c>
      <c r="Y107" s="159">
        <f t="shared" si="83"/>
        <v>845</v>
      </c>
      <c r="Z107" s="163">
        <f t="shared" si="84"/>
        <v>2.4210526315789473</v>
      </c>
      <c r="AA107" s="80">
        <v>803</v>
      </c>
      <c r="AB107" s="159">
        <f t="shared" si="85"/>
        <v>1648</v>
      </c>
      <c r="AC107" s="163">
        <f t="shared" si="86"/>
        <v>0.95029585798816563</v>
      </c>
      <c r="AD107" s="80">
        <v>108</v>
      </c>
      <c r="AE107" s="159">
        <f t="shared" si="87"/>
        <v>1756</v>
      </c>
      <c r="AF107" s="163">
        <f t="shared" si="88"/>
        <v>6.553398058252427E-2</v>
      </c>
      <c r="AG107" s="80">
        <v>74</v>
      </c>
      <c r="AH107" s="159">
        <f t="shared" si="89"/>
        <v>1830</v>
      </c>
      <c r="AI107" s="163">
        <f t="shared" si="90"/>
        <v>4.2141230068337129E-2</v>
      </c>
      <c r="AJ107" s="154">
        <f t="shared" si="91"/>
        <v>1830</v>
      </c>
      <c r="AK107" s="165">
        <f t="shared" si="92"/>
        <v>0.64982748401182788</v>
      </c>
    </row>
    <row r="108" spans="2:37" outlineLevel="1" x14ac:dyDescent="0.35">
      <c r="B108" s="236" t="s">
        <v>82</v>
      </c>
      <c r="C108" s="64" t="s">
        <v>106</v>
      </c>
      <c r="D108" s="80"/>
      <c r="E108" s="81">
        <f t="shared" si="93"/>
        <v>0</v>
      </c>
      <c r="F108" s="80"/>
      <c r="G108" s="159">
        <f t="shared" si="75"/>
        <v>0</v>
      </c>
      <c r="H108" s="163">
        <f t="shared" si="76"/>
        <v>0</v>
      </c>
      <c r="I108" s="80"/>
      <c r="J108" s="159">
        <f t="shared" si="2"/>
        <v>0</v>
      </c>
      <c r="K108" s="163">
        <f t="shared" si="3"/>
        <v>0</v>
      </c>
      <c r="L108" s="80"/>
      <c r="M108" s="159">
        <f t="shared" si="4"/>
        <v>0</v>
      </c>
      <c r="N108" s="163">
        <f t="shared" si="5"/>
        <v>0</v>
      </c>
      <c r="O108" s="80"/>
      <c r="P108" s="159">
        <f t="shared" si="77"/>
        <v>0</v>
      </c>
      <c r="Q108" s="163">
        <f t="shared" si="78"/>
        <v>0</v>
      </c>
      <c r="R108" s="154">
        <f t="shared" si="79"/>
        <v>0</v>
      </c>
      <c r="S108" s="165">
        <f t="shared" si="80"/>
        <v>0</v>
      </c>
      <c r="U108" s="80"/>
      <c r="V108" s="159">
        <f t="shared" si="81"/>
        <v>0</v>
      </c>
      <c r="W108" s="163">
        <f t="shared" si="82"/>
        <v>0</v>
      </c>
      <c r="X108" s="80"/>
      <c r="Y108" s="159">
        <f t="shared" si="83"/>
        <v>0</v>
      </c>
      <c r="Z108" s="163">
        <f t="shared" si="84"/>
        <v>0</v>
      </c>
      <c r="AA108" s="80"/>
      <c r="AB108" s="159">
        <f t="shared" si="85"/>
        <v>0</v>
      </c>
      <c r="AC108" s="163">
        <f t="shared" si="86"/>
        <v>0</v>
      </c>
      <c r="AD108" s="80"/>
      <c r="AE108" s="159">
        <f t="shared" si="87"/>
        <v>0</v>
      </c>
      <c r="AF108" s="163">
        <f t="shared" si="88"/>
        <v>0</v>
      </c>
      <c r="AG108" s="80"/>
      <c r="AH108" s="159">
        <f t="shared" si="89"/>
        <v>0</v>
      </c>
      <c r="AI108" s="163">
        <f t="shared" si="90"/>
        <v>0</v>
      </c>
      <c r="AJ108" s="154">
        <f t="shared" si="91"/>
        <v>0</v>
      </c>
      <c r="AK108" s="165">
        <f t="shared" si="92"/>
        <v>0</v>
      </c>
    </row>
    <row r="109" spans="2:37" outlineLevel="1" x14ac:dyDescent="0.35">
      <c r="B109" s="237" t="s">
        <v>83</v>
      </c>
      <c r="C109" s="64" t="s">
        <v>106</v>
      </c>
      <c r="D109" s="80"/>
      <c r="E109" s="81">
        <f t="shared" si="93"/>
        <v>0</v>
      </c>
      <c r="F109" s="80"/>
      <c r="G109" s="159">
        <f t="shared" si="75"/>
        <v>0</v>
      </c>
      <c r="H109" s="163">
        <f t="shared" si="76"/>
        <v>0</v>
      </c>
      <c r="I109" s="80"/>
      <c r="J109" s="159">
        <f t="shared" si="2"/>
        <v>0</v>
      </c>
      <c r="K109" s="163">
        <f t="shared" si="3"/>
        <v>0</v>
      </c>
      <c r="L109" s="80"/>
      <c r="M109" s="159">
        <f t="shared" si="4"/>
        <v>0</v>
      </c>
      <c r="N109" s="163">
        <f t="shared" si="5"/>
        <v>0</v>
      </c>
      <c r="O109" s="80"/>
      <c r="P109" s="159">
        <f t="shared" si="77"/>
        <v>0</v>
      </c>
      <c r="Q109" s="163">
        <f t="shared" si="78"/>
        <v>0</v>
      </c>
      <c r="R109" s="154">
        <f t="shared" si="79"/>
        <v>0</v>
      </c>
      <c r="S109" s="165">
        <f t="shared" si="80"/>
        <v>0</v>
      </c>
      <c r="U109" s="80">
        <f>9+4000</f>
        <v>4009</v>
      </c>
      <c r="V109" s="159">
        <f t="shared" si="81"/>
        <v>4009</v>
      </c>
      <c r="W109" s="163">
        <f t="shared" si="82"/>
        <v>0</v>
      </c>
      <c r="X109" s="80">
        <v>150</v>
      </c>
      <c r="Y109" s="159">
        <f t="shared" si="83"/>
        <v>4159</v>
      </c>
      <c r="Z109" s="163">
        <f t="shared" si="84"/>
        <v>3.7415814417560492E-2</v>
      </c>
      <c r="AA109" s="80">
        <v>236</v>
      </c>
      <c r="AB109" s="159">
        <f t="shared" si="85"/>
        <v>4395</v>
      </c>
      <c r="AC109" s="163">
        <f t="shared" si="86"/>
        <v>5.6744409713873525E-2</v>
      </c>
      <c r="AD109" s="80">
        <v>112</v>
      </c>
      <c r="AE109" s="159">
        <f t="shared" si="87"/>
        <v>4507</v>
      </c>
      <c r="AF109" s="163">
        <f t="shared" si="88"/>
        <v>2.5483503981797499E-2</v>
      </c>
      <c r="AG109" s="80">
        <v>106</v>
      </c>
      <c r="AH109" s="159">
        <f t="shared" si="89"/>
        <v>4613</v>
      </c>
      <c r="AI109" s="163">
        <f t="shared" si="90"/>
        <v>2.3518970490348345E-2</v>
      </c>
      <c r="AJ109" s="154">
        <f t="shared" si="91"/>
        <v>4613</v>
      </c>
      <c r="AK109" s="165">
        <f t="shared" si="92"/>
        <v>3.5706852334146166E-2</v>
      </c>
    </row>
    <row r="110" spans="2:37" outlineLevel="1" x14ac:dyDescent="0.35">
      <c r="B110" s="237" t="s">
        <v>84</v>
      </c>
      <c r="C110" s="64" t="s">
        <v>106</v>
      </c>
      <c r="D110" s="80"/>
      <c r="E110" s="81">
        <f t="shared" si="93"/>
        <v>0</v>
      </c>
      <c r="F110" s="80"/>
      <c r="G110" s="159">
        <f t="shared" si="75"/>
        <v>0</v>
      </c>
      <c r="H110" s="163">
        <f t="shared" si="76"/>
        <v>0</v>
      </c>
      <c r="I110" s="80"/>
      <c r="J110" s="159">
        <f t="shared" si="2"/>
        <v>0</v>
      </c>
      <c r="K110" s="163">
        <f t="shared" si="3"/>
        <v>0</v>
      </c>
      <c r="L110" s="80"/>
      <c r="M110" s="159">
        <f t="shared" si="4"/>
        <v>0</v>
      </c>
      <c r="N110" s="163">
        <f t="shared" si="5"/>
        <v>0</v>
      </c>
      <c r="O110" s="80"/>
      <c r="P110" s="159">
        <f t="shared" si="77"/>
        <v>0</v>
      </c>
      <c r="Q110" s="163">
        <f t="shared" si="78"/>
        <v>0</v>
      </c>
      <c r="R110" s="154">
        <f t="shared" si="79"/>
        <v>0</v>
      </c>
      <c r="S110" s="165">
        <f t="shared" si="80"/>
        <v>0</v>
      </c>
      <c r="U110" s="80"/>
      <c r="V110" s="159">
        <f t="shared" si="81"/>
        <v>0</v>
      </c>
      <c r="W110" s="163">
        <f t="shared" si="82"/>
        <v>0</v>
      </c>
      <c r="X110" s="80"/>
      <c r="Y110" s="159">
        <f t="shared" si="83"/>
        <v>0</v>
      </c>
      <c r="Z110" s="163">
        <f t="shared" si="84"/>
        <v>0</v>
      </c>
      <c r="AA110" s="80"/>
      <c r="AB110" s="159">
        <f t="shared" si="85"/>
        <v>0</v>
      </c>
      <c r="AC110" s="163">
        <f t="shared" si="86"/>
        <v>0</v>
      </c>
      <c r="AD110" s="80"/>
      <c r="AE110" s="159">
        <f t="shared" si="87"/>
        <v>0</v>
      </c>
      <c r="AF110" s="163">
        <f t="shared" si="88"/>
        <v>0</v>
      </c>
      <c r="AG110" s="80"/>
      <c r="AH110" s="159">
        <f t="shared" si="89"/>
        <v>0</v>
      </c>
      <c r="AI110" s="163">
        <f t="shared" si="90"/>
        <v>0</v>
      </c>
      <c r="AJ110" s="154">
        <f t="shared" si="91"/>
        <v>0</v>
      </c>
      <c r="AK110" s="165">
        <f t="shared" si="92"/>
        <v>0</v>
      </c>
    </row>
    <row r="111" spans="2:37" outlineLevel="1" x14ac:dyDescent="0.35">
      <c r="B111" s="237" t="s">
        <v>85</v>
      </c>
      <c r="C111" s="64" t="s">
        <v>106</v>
      </c>
      <c r="D111" s="80"/>
      <c r="E111" s="81">
        <f t="shared" si="93"/>
        <v>0</v>
      </c>
      <c r="F111" s="80"/>
      <c r="G111" s="159">
        <f t="shared" si="75"/>
        <v>0</v>
      </c>
      <c r="H111" s="163">
        <f t="shared" si="76"/>
        <v>0</v>
      </c>
      <c r="I111" s="80"/>
      <c r="J111" s="159">
        <f t="shared" si="2"/>
        <v>0</v>
      </c>
      <c r="K111" s="163">
        <f t="shared" si="3"/>
        <v>0</v>
      </c>
      <c r="L111" s="80"/>
      <c r="M111" s="159">
        <f t="shared" si="4"/>
        <v>0</v>
      </c>
      <c r="N111" s="163">
        <f t="shared" si="5"/>
        <v>0</v>
      </c>
      <c r="O111" s="80"/>
      <c r="P111" s="159">
        <f t="shared" si="77"/>
        <v>0</v>
      </c>
      <c r="Q111" s="163">
        <f t="shared" si="78"/>
        <v>0</v>
      </c>
      <c r="R111" s="154">
        <f t="shared" si="79"/>
        <v>0</v>
      </c>
      <c r="S111" s="165">
        <f t="shared" si="80"/>
        <v>0</v>
      </c>
      <c r="U111" s="80"/>
      <c r="V111" s="159">
        <f t="shared" si="81"/>
        <v>0</v>
      </c>
      <c r="W111" s="163">
        <f t="shared" si="82"/>
        <v>0</v>
      </c>
      <c r="X111" s="80"/>
      <c r="Y111" s="159">
        <f t="shared" si="83"/>
        <v>0</v>
      </c>
      <c r="Z111" s="163">
        <f t="shared" si="84"/>
        <v>0</v>
      </c>
      <c r="AA111" s="80"/>
      <c r="AB111" s="159">
        <f t="shared" si="85"/>
        <v>0</v>
      </c>
      <c r="AC111" s="163">
        <f t="shared" si="86"/>
        <v>0</v>
      </c>
      <c r="AD111" s="80"/>
      <c r="AE111" s="159">
        <f t="shared" si="87"/>
        <v>0</v>
      </c>
      <c r="AF111" s="163">
        <f t="shared" si="88"/>
        <v>0</v>
      </c>
      <c r="AG111" s="80"/>
      <c r="AH111" s="159">
        <f t="shared" si="89"/>
        <v>0</v>
      </c>
      <c r="AI111" s="163">
        <f t="shared" si="90"/>
        <v>0</v>
      </c>
      <c r="AJ111" s="154">
        <f t="shared" si="91"/>
        <v>0</v>
      </c>
      <c r="AK111" s="165">
        <f t="shared" si="92"/>
        <v>0</v>
      </c>
    </row>
    <row r="112" spans="2:37" outlineLevel="1" x14ac:dyDescent="0.35">
      <c r="B112" s="236" t="s">
        <v>86</v>
      </c>
      <c r="C112" s="64" t="s">
        <v>106</v>
      </c>
      <c r="D112" s="80"/>
      <c r="E112" s="81">
        <f t="shared" si="93"/>
        <v>0</v>
      </c>
      <c r="F112" s="80"/>
      <c r="G112" s="159">
        <f t="shared" si="75"/>
        <v>0</v>
      </c>
      <c r="H112" s="163">
        <f t="shared" si="76"/>
        <v>0</v>
      </c>
      <c r="I112" s="80"/>
      <c r="J112" s="159">
        <f t="shared" si="2"/>
        <v>0</v>
      </c>
      <c r="K112" s="163">
        <f t="shared" si="3"/>
        <v>0</v>
      </c>
      <c r="L112" s="80"/>
      <c r="M112" s="159">
        <f t="shared" si="4"/>
        <v>0</v>
      </c>
      <c r="N112" s="163">
        <f t="shared" si="5"/>
        <v>0</v>
      </c>
      <c r="O112" s="80"/>
      <c r="P112" s="159">
        <f t="shared" si="77"/>
        <v>0</v>
      </c>
      <c r="Q112" s="163">
        <f t="shared" si="78"/>
        <v>0</v>
      </c>
      <c r="R112" s="154">
        <f t="shared" si="79"/>
        <v>0</v>
      </c>
      <c r="S112" s="165">
        <f t="shared" si="80"/>
        <v>0</v>
      </c>
      <c r="U112" s="80"/>
      <c r="V112" s="159">
        <f t="shared" si="81"/>
        <v>0</v>
      </c>
      <c r="W112" s="163">
        <f t="shared" si="82"/>
        <v>0</v>
      </c>
      <c r="X112" s="80"/>
      <c r="Y112" s="159">
        <f t="shared" si="83"/>
        <v>0</v>
      </c>
      <c r="Z112" s="163">
        <f t="shared" si="84"/>
        <v>0</v>
      </c>
      <c r="AA112" s="80"/>
      <c r="AB112" s="159">
        <f t="shared" si="85"/>
        <v>0</v>
      </c>
      <c r="AC112" s="163">
        <f t="shared" si="86"/>
        <v>0</v>
      </c>
      <c r="AD112" s="80"/>
      <c r="AE112" s="159">
        <f t="shared" si="87"/>
        <v>0</v>
      </c>
      <c r="AF112" s="163">
        <f t="shared" si="88"/>
        <v>0</v>
      </c>
      <c r="AG112" s="80"/>
      <c r="AH112" s="159">
        <f t="shared" si="89"/>
        <v>0</v>
      </c>
      <c r="AI112" s="163">
        <f t="shared" si="90"/>
        <v>0</v>
      </c>
      <c r="AJ112" s="154">
        <f t="shared" si="91"/>
        <v>0</v>
      </c>
      <c r="AK112" s="165">
        <f t="shared" si="92"/>
        <v>0</v>
      </c>
    </row>
    <row r="113" spans="2:37" outlineLevel="1" x14ac:dyDescent="0.35">
      <c r="B113" s="237" t="s">
        <v>87</v>
      </c>
      <c r="C113" s="64" t="s">
        <v>106</v>
      </c>
      <c r="D113" s="80"/>
      <c r="E113" s="81">
        <f t="shared" si="93"/>
        <v>0</v>
      </c>
      <c r="F113" s="80"/>
      <c r="G113" s="159">
        <f t="shared" si="75"/>
        <v>0</v>
      </c>
      <c r="H113" s="163">
        <f t="shared" si="76"/>
        <v>0</v>
      </c>
      <c r="I113" s="80"/>
      <c r="J113" s="159">
        <f t="shared" si="2"/>
        <v>0</v>
      </c>
      <c r="K113" s="163">
        <f t="shared" si="3"/>
        <v>0</v>
      </c>
      <c r="L113" s="80"/>
      <c r="M113" s="159">
        <f t="shared" si="4"/>
        <v>0</v>
      </c>
      <c r="N113" s="163">
        <f t="shared" si="5"/>
        <v>0</v>
      </c>
      <c r="O113" s="80"/>
      <c r="P113" s="159">
        <f t="shared" si="77"/>
        <v>0</v>
      </c>
      <c r="Q113" s="163">
        <f t="shared" si="78"/>
        <v>0</v>
      </c>
      <c r="R113" s="154">
        <f t="shared" si="79"/>
        <v>0</v>
      </c>
      <c r="S113" s="165">
        <f t="shared" si="80"/>
        <v>0</v>
      </c>
      <c r="U113" s="80"/>
      <c r="V113" s="159">
        <f t="shared" si="81"/>
        <v>0</v>
      </c>
      <c r="W113" s="163">
        <f t="shared" si="82"/>
        <v>0</v>
      </c>
      <c r="X113" s="80"/>
      <c r="Y113" s="159">
        <f t="shared" si="83"/>
        <v>0</v>
      </c>
      <c r="Z113" s="163">
        <f t="shared" si="84"/>
        <v>0</v>
      </c>
      <c r="AA113" s="80"/>
      <c r="AB113" s="159">
        <f t="shared" si="85"/>
        <v>0</v>
      </c>
      <c r="AC113" s="163">
        <f t="shared" si="86"/>
        <v>0</v>
      </c>
      <c r="AD113" s="80"/>
      <c r="AE113" s="159">
        <f t="shared" si="87"/>
        <v>0</v>
      </c>
      <c r="AF113" s="163">
        <f t="shared" si="88"/>
        <v>0</v>
      </c>
      <c r="AG113" s="80"/>
      <c r="AH113" s="159">
        <f t="shared" si="89"/>
        <v>0</v>
      </c>
      <c r="AI113" s="163">
        <f t="shared" si="90"/>
        <v>0</v>
      </c>
      <c r="AJ113" s="154">
        <f t="shared" si="91"/>
        <v>0</v>
      </c>
      <c r="AK113" s="165">
        <f t="shared" si="92"/>
        <v>0</v>
      </c>
    </row>
    <row r="114" spans="2:37" outlineLevel="1" x14ac:dyDescent="0.35">
      <c r="B114" s="237" t="s">
        <v>88</v>
      </c>
      <c r="C114" s="64" t="s">
        <v>106</v>
      </c>
      <c r="D114" s="80"/>
      <c r="E114" s="81">
        <f t="shared" si="93"/>
        <v>0</v>
      </c>
      <c r="F114" s="80"/>
      <c r="G114" s="159">
        <f t="shared" si="75"/>
        <v>0</v>
      </c>
      <c r="H114" s="163">
        <f t="shared" si="76"/>
        <v>0</v>
      </c>
      <c r="I114" s="80"/>
      <c r="J114" s="159">
        <f t="shared" si="2"/>
        <v>0</v>
      </c>
      <c r="K114" s="163">
        <f t="shared" si="3"/>
        <v>0</v>
      </c>
      <c r="L114" s="80"/>
      <c r="M114" s="159">
        <f t="shared" si="4"/>
        <v>0</v>
      </c>
      <c r="N114" s="163">
        <f t="shared" si="5"/>
        <v>0</v>
      </c>
      <c r="O114" s="80"/>
      <c r="P114" s="159">
        <f t="shared" si="77"/>
        <v>0</v>
      </c>
      <c r="Q114" s="163">
        <f t="shared" si="78"/>
        <v>0</v>
      </c>
      <c r="R114" s="154">
        <f t="shared" si="79"/>
        <v>0</v>
      </c>
      <c r="S114" s="165">
        <f t="shared" si="80"/>
        <v>0</v>
      </c>
      <c r="U114" s="80"/>
      <c r="V114" s="159">
        <f t="shared" si="81"/>
        <v>0</v>
      </c>
      <c r="W114" s="163">
        <f t="shared" si="82"/>
        <v>0</v>
      </c>
      <c r="X114" s="80"/>
      <c r="Y114" s="159">
        <f t="shared" si="83"/>
        <v>0</v>
      </c>
      <c r="Z114" s="163">
        <f t="shared" si="84"/>
        <v>0</v>
      </c>
      <c r="AA114" s="80"/>
      <c r="AB114" s="159">
        <f t="shared" si="85"/>
        <v>0</v>
      </c>
      <c r="AC114" s="163">
        <f t="shared" si="86"/>
        <v>0</v>
      </c>
      <c r="AD114" s="80"/>
      <c r="AE114" s="159">
        <f t="shared" si="87"/>
        <v>0</v>
      </c>
      <c r="AF114" s="163">
        <f t="shared" si="88"/>
        <v>0</v>
      </c>
      <c r="AG114" s="80"/>
      <c r="AH114" s="159">
        <f t="shared" si="89"/>
        <v>0</v>
      </c>
      <c r="AI114" s="163">
        <f t="shared" si="90"/>
        <v>0</v>
      </c>
      <c r="AJ114" s="154">
        <f t="shared" si="91"/>
        <v>0</v>
      </c>
      <c r="AK114" s="165">
        <f t="shared" si="92"/>
        <v>0</v>
      </c>
    </row>
    <row r="115" spans="2:37" outlineLevel="1" x14ac:dyDescent="0.35">
      <c r="B115" s="236" t="s">
        <v>89</v>
      </c>
      <c r="C115" s="64" t="s">
        <v>106</v>
      </c>
      <c r="D115" s="80"/>
      <c r="E115" s="81">
        <f t="shared" si="93"/>
        <v>0</v>
      </c>
      <c r="F115" s="80"/>
      <c r="G115" s="159">
        <f t="shared" si="75"/>
        <v>0</v>
      </c>
      <c r="H115" s="163">
        <f t="shared" si="76"/>
        <v>0</v>
      </c>
      <c r="I115" s="80"/>
      <c r="J115" s="159">
        <f t="shared" si="2"/>
        <v>0</v>
      </c>
      <c r="K115" s="163">
        <f t="shared" si="3"/>
        <v>0</v>
      </c>
      <c r="L115" s="80"/>
      <c r="M115" s="159">
        <f t="shared" si="4"/>
        <v>0</v>
      </c>
      <c r="N115" s="163">
        <f t="shared" si="5"/>
        <v>0</v>
      </c>
      <c r="O115" s="80"/>
      <c r="P115" s="159">
        <f t="shared" si="77"/>
        <v>0</v>
      </c>
      <c r="Q115" s="163">
        <f t="shared" si="78"/>
        <v>0</v>
      </c>
      <c r="R115" s="154">
        <f t="shared" si="79"/>
        <v>0</v>
      </c>
      <c r="S115" s="165">
        <f t="shared" si="80"/>
        <v>0</v>
      </c>
      <c r="U115" s="80"/>
      <c r="V115" s="159">
        <f t="shared" si="81"/>
        <v>0</v>
      </c>
      <c r="W115" s="163">
        <f t="shared" si="82"/>
        <v>0</v>
      </c>
      <c r="X115" s="80"/>
      <c r="Y115" s="159">
        <f t="shared" si="83"/>
        <v>0</v>
      </c>
      <c r="Z115" s="163">
        <f t="shared" si="84"/>
        <v>0</v>
      </c>
      <c r="AA115" s="80"/>
      <c r="AB115" s="159">
        <f t="shared" si="85"/>
        <v>0</v>
      </c>
      <c r="AC115" s="163">
        <f t="shared" si="86"/>
        <v>0</v>
      </c>
      <c r="AD115" s="80"/>
      <c r="AE115" s="159">
        <f t="shared" si="87"/>
        <v>0</v>
      </c>
      <c r="AF115" s="163">
        <f t="shared" si="88"/>
        <v>0</v>
      </c>
      <c r="AG115" s="80"/>
      <c r="AH115" s="159">
        <f t="shared" si="89"/>
        <v>0</v>
      </c>
      <c r="AI115" s="163">
        <f t="shared" si="90"/>
        <v>0</v>
      </c>
      <c r="AJ115" s="154">
        <f t="shared" si="91"/>
        <v>0</v>
      </c>
      <c r="AK115" s="165">
        <f t="shared" si="92"/>
        <v>0</v>
      </c>
    </row>
    <row r="116" spans="2:37" outlineLevel="1" x14ac:dyDescent="0.35">
      <c r="B116" s="237" t="s">
        <v>90</v>
      </c>
      <c r="C116" s="64" t="s">
        <v>106</v>
      </c>
      <c r="D116" s="80"/>
      <c r="E116" s="81">
        <f t="shared" si="93"/>
        <v>0</v>
      </c>
      <c r="F116" s="80"/>
      <c r="G116" s="159">
        <f t="shared" si="75"/>
        <v>0</v>
      </c>
      <c r="H116" s="163">
        <f t="shared" si="76"/>
        <v>0</v>
      </c>
      <c r="I116" s="80"/>
      <c r="J116" s="159">
        <f t="shared" si="2"/>
        <v>0</v>
      </c>
      <c r="K116" s="163">
        <f t="shared" si="3"/>
        <v>0</v>
      </c>
      <c r="L116" s="80"/>
      <c r="M116" s="159">
        <f t="shared" si="4"/>
        <v>0</v>
      </c>
      <c r="N116" s="163">
        <f t="shared" si="5"/>
        <v>0</v>
      </c>
      <c r="O116" s="80"/>
      <c r="P116" s="159">
        <f t="shared" si="77"/>
        <v>0</v>
      </c>
      <c r="Q116" s="163">
        <f t="shared" si="78"/>
        <v>0</v>
      </c>
      <c r="R116" s="154">
        <f t="shared" si="79"/>
        <v>0</v>
      </c>
      <c r="S116" s="165">
        <f t="shared" si="80"/>
        <v>0</v>
      </c>
      <c r="U116" s="80">
        <v>0</v>
      </c>
      <c r="V116" s="159">
        <f t="shared" si="81"/>
        <v>0</v>
      </c>
      <c r="W116" s="163">
        <f t="shared" si="82"/>
        <v>0</v>
      </c>
      <c r="X116" s="80">
        <v>1</v>
      </c>
      <c r="Y116" s="159">
        <f t="shared" si="83"/>
        <v>1</v>
      </c>
      <c r="Z116" s="163">
        <f t="shared" si="84"/>
        <v>0</v>
      </c>
      <c r="AA116" s="80">
        <v>149</v>
      </c>
      <c r="AB116" s="159">
        <f t="shared" si="85"/>
        <v>150</v>
      </c>
      <c r="AC116" s="163">
        <f t="shared" si="86"/>
        <v>149</v>
      </c>
      <c r="AD116" s="80">
        <v>199</v>
      </c>
      <c r="AE116" s="159">
        <f t="shared" si="87"/>
        <v>349</v>
      </c>
      <c r="AF116" s="163">
        <f t="shared" si="88"/>
        <v>1.3266666666666667</v>
      </c>
      <c r="AG116" s="80">
        <v>50</v>
      </c>
      <c r="AH116" s="159">
        <f t="shared" si="89"/>
        <v>399</v>
      </c>
      <c r="AI116" s="163">
        <f t="shared" si="90"/>
        <v>0.14326647564469913</v>
      </c>
      <c r="AJ116" s="154">
        <f t="shared" si="91"/>
        <v>399</v>
      </c>
      <c r="AK116" s="165">
        <f t="shared" si="92"/>
        <v>0</v>
      </c>
    </row>
    <row r="117" spans="2:37" outlineLevel="1" x14ac:dyDescent="0.35">
      <c r="B117" s="236" t="s">
        <v>92</v>
      </c>
      <c r="C117" s="64" t="s">
        <v>106</v>
      </c>
      <c r="D117" s="80"/>
      <c r="E117" s="81">
        <f t="shared" si="93"/>
        <v>0</v>
      </c>
      <c r="F117" s="80"/>
      <c r="G117" s="159">
        <f t="shared" si="75"/>
        <v>0</v>
      </c>
      <c r="H117" s="163">
        <f t="shared" si="76"/>
        <v>0</v>
      </c>
      <c r="I117" s="80"/>
      <c r="J117" s="159">
        <f t="shared" si="2"/>
        <v>0</v>
      </c>
      <c r="K117" s="163">
        <f t="shared" si="3"/>
        <v>0</v>
      </c>
      <c r="L117" s="80"/>
      <c r="M117" s="159">
        <f t="shared" si="4"/>
        <v>0</v>
      </c>
      <c r="N117" s="163">
        <f t="shared" si="5"/>
        <v>0</v>
      </c>
      <c r="O117" s="80"/>
      <c r="P117" s="159">
        <f t="shared" si="77"/>
        <v>0</v>
      </c>
      <c r="Q117" s="163">
        <f t="shared" si="78"/>
        <v>0</v>
      </c>
      <c r="R117" s="154">
        <f t="shared" si="79"/>
        <v>0</v>
      </c>
      <c r="S117" s="165">
        <f t="shared" si="80"/>
        <v>0</v>
      </c>
      <c r="U117" s="80"/>
      <c r="V117" s="159">
        <f t="shared" si="81"/>
        <v>0</v>
      </c>
      <c r="W117" s="163">
        <f t="shared" si="82"/>
        <v>0</v>
      </c>
      <c r="X117" s="80"/>
      <c r="Y117" s="159">
        <f t="shared" si="83"/>
        <v>0</v>
      </c>
      <c r="Z117" s="163">
        <f t="shared" si="84"/>
        <v>0</v>
      </c>
      <c r="AA117" s="80"/>
      <c r="AB117" s="159">
        <f t="shared" si="85"/>
        <v>0</v>
      </c>
      <c r="AC117" s="163">
        <f t="shared" si="86"/>
        <v>0</v>
      </c>
      <c r="AD117" s="80"/>
      <c r="AE117" s="159">
        <f t="shared" si="87"/>
        <v>0</v>
      </c>
      <c r="AF117" s="163">
        <f t="shared" si="88"/>
        <v>0</v>
      </c>
      <c r="AG117" s="80"/>
      <c r="AH117" s="159">
        <f t="shared" si="89"/>
        <v>0</v>
      </c>
      <c r="AI117" s="163">
        <f t="shared" si="90"/>
        <v>0</v>
      </c>
      <c r="AJ117" s="154">
        <f t="shared" si="91"/>
        <v>0</v>
      </c>
      <c r="AK117" s="165">
        <f t="shared" si="92"/>
        <v>0</v>
      </c>
    </row>
    <row r="118" spans="2:37" outlineLevel="1" x14ac:dyDescent="0.35">
      <c r="B118" s="237" t="s">
        <v>93</v>
      </c>
      <c r="C118" s="64" t="s">
        <v>106</v>
      </c>
      <c r="D118" s="80"/>
      <c r="E118" s="81">
        <f t="shared" si="93"/>
        <v>0</v>
      </c>
      <c r="F118" s="80"/>
      <c r="G118" s="159">
        <f t="shared" si="75"/>
        <v>0</v>
      </c>
      <c r="H118" s="163">
        <f t="shared" si="76"/>
        <v>0</v>
      </c>
      <c r="I118" s="80"/>
      <c r="J118" s="159">
        <f t="shared" si="2"/>
        <v>0</v>
      </c>
      <c r="K118" s="163">
        <f t="shared" si="3"/>
        <v>0</v>
      </c>
      <c r="L118" s="80"/>
      <c r="M118" s="159">
        <f t="shared" si="4"/>
        <v>0</v>
      </c>
      <c r="N118" s="163">
        <f t="shared" si="5"/>
        <v>0</v>
      </c>
      <c r="O118" s="80"/>
      <c r="P118" s="159">
        <f t="shared" si="77"/>
        <v>0</v>
      </c>
      <c r="Q118" s="163">
        <f t="shared" si="78"/>
        <v>0</v>
      </c>
      <c r="R118" s="154">
        <f t="shared" si="79"/>
        <v>0</v>
      </c>
      <c r="S118" s="165">
        <f t="shared" si="80"/>
        <v>0</v>
      </c>
      <c r="U118" s="80"/>
      <c r="V118" s="159">
        <f t="shared" si="81"/>
        <v>0</v>
      </c>
      <c r="W118" s="163">
        <f t="shared" si="82"/>
        <v>0</v>
      </c>
      <c r="X118" s="80"/>
      <c r="Y118" s="159">
        <f t="shared" si="83"/>
        <v>0</v>
      </c>
      <c r="Z118" s="163">
        <f t="shared" si="84"/>
        <v>0</v>
      </c>
      <c r="AA118" s="80"/>
      <c r="AB118" s="159">
        <f t="shared" si="85"/>
        <v>0</v>
      </c>
      <c r="AC118" s="163">
        <f t="shared" si="86"/>
        <v>0</v>
      </c>
      <c r="AD118" s="80"/>
      <c r="AE118" s="159">
        <f t="shared" si="87"/>
        <v>0</v>
      </c>
      <c r="AF118" s="163">
        <f t="shared" si="88"/>
        <v>0</v>
      </c>
      <c r="AG118" s="80"/>
      <c r="AH118" s="159">
        <f t="shared" si="89"/>
        <v>0</v>
      </c>
      <c r="AI118" s="163">
        <f t="shared" si="90"/>
        <v>0</v>
      </c>
      <c r="AJ118" s="154">
        <f t="shared" si="91"/>
        <v>0</v>
      </c>
      <c r="AK118" s="165">
        <f t="shared" si="92"/>
        <v>0</v>
      </c>
    </row>
    <row r="119" spans="2:37" outlineLevel="1" x14ac:dyDescent="0.35">
      <c r="B119" s="237" t="s">
        <v>94</v>
      </c>
      <c r="C119" s="64" t="s">
        <v>106</v>
      </c>
      <c r="D119" s="80"/>
      <c r="E119" s="81">
        <f t="shared" si="93"/>
        <v>0</v>
      </c>
      <c r="F119" s="80"/>
      <c r="G119" s="159">
        <f t="shared" si="75"/>
        <v>0</v>
      </c>
      <c r="H119" s="163">
        <f t="shared" si="76"/>
        <v>0</v>
      </c>
      <c r="I119" s="80"/>
      <c r="J119" s="159">
        <f t="shared" si="2"/>
        <v>0</v>
      </c>
      <c r="K119" s="163">
        <f t="shared" si="3"/>
        <v>0</v>
      </c>
      <c r="L119" s="80"/>
      <c r="M119" s="159">
        <f t="shared" si="4"/>
        <v>0</v>
      </c>
      <c r="N119" s="163">
        <f t="shared" si="5"/>
        <v>0</v>
      </c>
      <c r="O119" s="80"/>
      <c r="P119" s="159">
        <f t="shared" si="77"/>
        <v>0</v>
      </c>
      <c r="Q119" s="163">
        <f t="shared" si="78"/>
        <v>0</v>
      </c>
      <c r="R119" s="154">
        <f t="shared" si="79"/>
        <v>0</v>
      </c>
      <c r="S119" s="165">
        <f t="shared" si="80"/>
        <v>0</v>
      </c>
      <c r="U119" s="80"/>
      <c r="V119" s="159">
        <f t="shared" si="81"/>
        <v>0</v>
      </c>
      <c r="W119" s="163">
        <f t="shared" si="82"/>
        <v>0</v>
      </c>
      <c r="X119" s="80"/>
      <c r="Y119" s="159">
        <f t="shared" si="83"/>
        <v>0</v>
      </c>
      <c r="Z119" s="163">
        <f t="shared" si="84"/>
        <v>0</v>
      </c>
      <c r="AA119" s="80"/>
      <c r="AB119" s="159">
        <f t="shared" si="85"/>
        <v>0</v>
      </c>
      <c r="AC119" s="163">
        <f t="shared" si="86"/>
        <v>0</v>
      </c>
      <c r="AD119" s="80"/>
      <c r="AE119" s="159">
        <f t="shared" si="87"/>
        <v>0</v>
      </c>
      <c r="AF119" s="163">
        <f t="shared" si="88"/>
        <v>0</v>
      </c>
      <c r="AG119" s="80"/>
      <c r="AH119" s="159">
        <f t="shared" si="89"/>
        <v>0</v>
      </c>
      <c r="AI119" s="163">
        <f t="shared" si="90"/>
        <v>0</v>
      </c>
      <c r="AJ119" s="154">
        <f t="shared" si="91"/>
        <v>0</v>
      </c>
      <c r="AK119" s="165">
        <f t="shared" si="92"/>
        <v>0</v>
      </c>
    </row>
    <row r="120" spans="2:37" outlineLevel="1" x14ac:dyDescent="0.35">
      <c r="B120" s="237" t="s">
        <v>95</v>
      </c>
      <c r="C120" s="64" t="s">
        <v>106</v>
      </c>
      <c r="D120" s="80"/>
      <c r="E120" s="81">
        <f t="shared" si="93"/>
        <v>0</v>
      </c>
      <c r="F120" s="80"/>
      <c r="G120" s="159">
        <f t="shared" si="75"/>
        <v>0</v>
      </c>
      <c r="H120" s="163">
        <f t="shared" si="76"/>
        <v>0</v>
      </c>
      <c r="I120" s="80"/>
      <c r="J120" s="159">
        <f t="shared" si="2"/>
        <v>0</v>
      </c>
      <c r="K120" s="163">
        <f t="shared" si="3"/>
        <v>0</v>
      </c>
      <c r="L120" s="80"/>
      <c r="M120" s="159">
        <f t="shared" si="4"/>
        <v>0</v>
      </c>
      <c r="N120" s="163">
        <f t="shared" si="5"/>
        <v>0</v>
      </c>
      <c r="O120" s="80"/>
      <c r="P120" s="159">
        <f t="shared" si="77"/>
        <v>0</v>
      </c>
      <c r="Q120" s="163">
        <f t="shared" si="78"/>
        <v>0</v>
      </c>
      <c r="R120" s="154">
        <f t="shared" si="79"/>
        <v>0</v>
      </c>
      <c r="S120" s="165">
        <f t="shared" si="80"/>
        <v>0</v>
      </c>
      <c r="U120" s="80">
        <v>0</v>
      </c>
      <c r="V120" s="159">
        <f t="shared" si="81"/>
        <v>0</v>
      </c>
      <c r="W120" s="163">
        <f t="shared" si="82"/>
        <v>0</v>
      </c>
      <c r="X120" s="80">
        <v>0</v>
      </c>
      <c r="Y120" s="159">
        <f t="shared" si="83"/>
        <v>0</v>
      </c>
      <c r="Z120" s="163">
        <f t="shared" si="84"/>
        <v>0</v>
      </c>
      <c r="AA120" s="80">
        <v>100</v>
      </c>
      <c r="AB120" s="159">
        <f t="shared" si="85"/>
        <v>100</v>
      </c>
      <c r="AC120" s="163">
        <f t="shared" si="86"/>
        <v>0</v>
      </c>
      <c r="AD120" s="80">
        <v>199</v>
      </c>
      <c r="AE120" s="159">
        <f t="shared" si="87"/>
        <v>299</v>
      </c>
      <c r="AF120" s="163">
        <f t="shared" si="88"/>
        <v>1.99</v>
      </c>
      <c r="AG120" s="80">
        <v>149</v>
      </c>
      <c r="AH120" s="159">
        <f t="shared" si="89"/>
        <v>448</v>
      </c>
      <c r="AI120" s="163">
        <f t="shared" si="90"/>
        <v>0.49832775919732442</v>
      </c>
      <c r="AJ120" s="154">
        <f t="shared" si="91"/>
        <v>448</v>
      </c>
      <c r="AK120" s="165">
        <f t="shared" si="92"/>
        <v>0</v>
      </c>
    </row>
    <row r="121" spans="2:37" outlineLevel="1" x14ac:dyDescent="0.35">
      <c r="B121" s="248" t="s">
        <v>96</v>
      </c>
      <c r="C121" s="64" t="s">
        <v>106</v>
      </c>
      <c r="D121" s="80"/>
      <c r="E121" s="81">
        <f t="shared" si="93"/>
        <v>0</v>
      </c>
      <c r="F121" s="80"/>
      <c r="G121" s="159">
        <f t="shared" si="75"/>
        <v>0</v>
      </c>
      <c r="H121" s="163">
        <f t="shared" si="76"/>
        <v>0</v>
      </c>
      <c r="I121" s="80"/>
      <c r="J121" s="159">
        <f t="shared" si="2"/>
        <v>0</v>
      </c>
      <c r="K121" s="163">
        <f t="shared" si="3"/>
        <v>0</v>
      </c>
      <c r="L121" s="80"/>
      <c r="M121" s="159">
        <f t="shared" si="4"/>
        <v>0</v>
      </c>
      <c r="N121" s="163">
        <f t="shared" si="5"/>
        <v>0</v>
      </c>
      <c r="O121" s="80"/>
      <c r="P121" s="159">
        <f t="shared" si="77"/>
        <v>0</v>
      </c>
      <c r="Q121" s="163">
        <f t="shared" si="78"/>
        <v>0</v>
      </c>
      <c r="R121" s="154">
        <f t="shared" si="79"/>
        <v>0</v>
      </c>
      <c r="S121" s="165">
        <f t="shared" si="80"/>
        <v>0</v>
      </c>
      <c r="U121" s="80"/>
      <c r="V121" s="159">
        <f t="shared" si="81"/>
        <v>0</v>
      </c>
      <c r="W121" s="163">
        <f t="shared" si="82"/>
        <v>0</v>
      </c>
      <c r="X121" s="80"/>
      <c r="Y121" s="159">
        <f t="shared" si="83"/>
        <v>0</v>
      </c>
      <c r="Z121" s="163">
        <f t="shared" si="84"/>
        <v>0</v>
      </c>
      <c r="AA121" s="80"/>
      <c r="AB121" s="159">
        <f t="shared" si="85"/>
        <v>0</v>
      </c>
      <c r="AC121" s="163">
        <f t="shared" si="86"/>
        <v>0</v>
      </c>
      <c r="AD121" s="80"/>
      <c r="AE121" s="159">
        <f t="shared" si="87"/>
        <v>0</v>
      </c>
      <c r="AF121" s="163">
        <f t="shared" si="88"/>
        <v>0</v>
      </c>
      <c r="AG121" s="80"/>
      <c r="AH121" s="159">
        <f t="shared" si="89"/>
        <v>0</v>
      </c>
      <c r="AI121" s="163">
        <f t="shared" si="90"/>
        <v>0</v>
      </c>
      <c r="AJ121" s="154">
        <f t="shared" si="91"/>
        <v>0</v>
      </c>
      <c r="AK121" s="165">
        <f t="shared" si="92"/>
        <v>0</v>
      </c>
    </row>
    <row r="122" spans="2:37" outlineLevel="1" x14ac:dyDescent="0.35">
      <c r="B122" s="236" t="s">
        <v>97</v>
      </c>
      <c r="C122" s="64" t="s">
        <v>106</v>
      </c>
      <c r="D122" s="80"/>
      <c r="E122" s="81">
        <f t="shared" si="93"/>
        <v>0</v>
      </c>
      <c r="F122" s="80"/>
      <c r="G122" s="159">
        <f t="shared" si="75"/>
        <v>0</v>
      </c>
      <c r="H122" s="163">
        <f t="shared" si="76"/>
        <v>0</v>
      </c>
      <c r="I122" s="80"/>
      <c r="J122" s="159">
        <f t="shared" si="2"/>
        <v>0</v>
      </c>
      <c r="K122" s="163">
        <f t="shared" si="3"/>
        <v>0</v>
      </c>
      <c r="L122" s="80"/>
      <c r="M122" s="159">
        <f t="shared" si="4"/>
        <v>0</v>
      </c>
      <c r="N122" s="163">
        <f t="shared" si="5"/>
        <v>0</v>
      </c>
      <c r="O122" s="80"/>
      <c r="P122" s="159">
        <f t="shared" si="77"/>
        <v>0</v>
      </c>
      <c r="Q122" s="163">
        <f t="shared" si="78"/>
        <v>0</v>
      </c>
      <c r="R122" s="154">
        <f t="shared" si="79"/>
        <v>0</v>
      </c>
      <c r="S122" s="165">
        <f t="shared" si="80"/>
        <v>0</v>
      </c>
      <c r="U122" s="80"/>
      <c r="V122" s="159">
        <f t="shared" si="81"/>
        <v>0</v>
      </c>
      <c r="W122" s="163">
        <f t="shared" si="82"/>
        <v>0</v>
      </c>
      <c r="X122" s="80"/>
      <c r="Y122" s="159">
        <f t="shared" si="83"/>
        <v>0</v>
      </c>
      <c r="Z122" s="163">
        <f t="shared" si="84"/>
        <v>0</v>
      </c>
      <c r="AA122" s="80"/>
      <c r="AB122" s="159">
        <f t="shared" si="85"/>
        <v>0</v>
      </c>
      <c r="AC122" s="163">
        <f t="shared" si="86"/>
        <v>0</v>
      </c>
      <c r="AD122" s="80"/>
      <c r="AE122" s="159">
        <f t="shared" si="87"/>
        <v>0</v>
      </c>
      <c r="AF122" s="163">
        <f t="shared" si="88"/>
        <v>0</v>
      </c>
      <c r="AG122" s="80"/>
      <c r="AH122" s="159">
        <f t="shared" si="89"/>
        <v>0</v>
      </c>
      <c r="AI122" s="163">
        <f t="shared" si="90"/>
        <v>0</v>
      </c>
      <c r="AJ122" s="154">
        <f t="shared" si="91"/>
        <v>0</v>
      </c>
      <c r="AK122" s="165">
        <f t="shared" si="92"/>
        <v>0</v>
      </c>
    </row>
    <row r="123" spans="2:37" outlineLevel="1" x14ac:dyDescent="0.35">
      <c r="B123" s="237" t="s">
        <v>98</v>
      </c>
      <c r="C123" s="64" t="s">
        <v>106</v>
      </c>
      <c r="D123" s="80"/>
      <c r="E123" s="81">
        <f t="shared" si="93"/>
        <v>0</v>
      </c>
      <c r="F123" s="80"/>
      <c r="G123" s="159">
        <f t="shared" si="75"/>
        <v>0</v>
      </c>
      <c r="H123" s="163">
        <f t="shared" si="76"/>
        <v>0</v>
      </c>
      <c r="I123" s="80"/>
      <c r="J123" s="159">
        <f t="shared" si="2"/>
        <v>0</v>
      </c>
      <c r="K123" s="163">
        <f t="shared" si="3"/>
        <v>0</v>
      </c>
      <c r="L123" s="80"/>
      <c r="M123" s="159">
        <f t="shared" si="4"/>
        <v>0</v>
      </c>
      <c r="N123" s="163">
        <f t="shared" si="5"/>
        <v>0</v>
      </c>
      <c r="O123" s="80"/>
      <c r="P123" s="159">
        <f t="shared" si="77"/>
        <v>0</v>
      </c>
      <c r="Q123" s="163">
        <f t="shared" si="78"/>
        <v>0</v>
      </c>
      <c r="R123" s="154">
        <f t="shared" si="79"/>
        <v>0</v>
      </c>
      <c r="S123" s="165">
        <f t="shared" si="80"/>
        <v>0</v>
      </c>
      <c r="U123" s="80">
        <v>306</v>
      </c>
      <c r="V123" s="159">
        <f t="shared" si="81"/>
        <v>306</v>
      </c>
      <c r="W123" s="163">
        <f t="shared" si="82"/>
        <v>0</v>
      </c>
      <c r="X123" s="80">
        <v>1200</v>
      </c>
      <c r="Y123" s="159">
        <f t="shared" si="83"/>
        <v>1506</v>
      </c>
      <c r="Z123" s="163">
        <f t="shared" si="84"/>
        <v>3.9215686274509802</v>
      </c>
      <c r="AA123" s="80">
        <v>1299</v>
      </c>
      <c r="AB123" s="159">
        <f t="shared" si="85"/>
        <v>2805</v>
      </c>
      <c r="AC123" s="163">
        <f t="shared" si="86"/>
        <v>0.86254980079681276</v>
      </c>
      <c r="AD123" s="80">
        <v>222</v>
      </c>
      <c r="AE123" s="159">
        <f t="shared" si="87"/>
        <v>3027</v>
      </c>
      <c r="AF123" s="163">
        <f t="shared" si="88"/>
        <v>7.9144385026737971E-2</v>
      </c>
      <c r="AG123" s="80">
        <v>107</v>
      </c>
      <c r="AH123" s="159">
        <f t="shared" si="89"/>
        <v>3134</v>
      </c>
      <c r="AI123" s="163">
        <f t="shared" si="90"/>
        <v>3.5348529897588368E-2</v>
      </c>
      <c r="AJ123" s="154">
        <f t="shared" si="91"/>
        <v>3134</v>
      </c>
      <c r="AK123" s="165">
        <f t="shared" si="92"/>
        <v>0.78893430145928134</v>
      </c>
    </row>
    <row r="124" spans="2:37" outlineLevel="1" x14ac:dyDescent="0.35">
      <c r="B124" s="50" t="s">
        <v>138</v>
      </c>
      <c r="C124" s="47" t="s">
        <v>106</v>
      </c>
      <c r="D124" s="161">
        <f>SUM(D102:D123)</f>
        <v>0</v>
      </c>
      <c r="E124" s="160">
        <f>SUM(E102:E123)</f>
        <v>0</v>
      </c>
      <c r="F124" s="161">
        <f>SUM(F102:F123)</f>
        <v>0</v>
      </c>
      <c r="G124" s="160">
        <f>SUM(G102:G123)</f>
        <v>0</v>
      </c>
      <c r="H124" s="164">
        <f>IFERROR((G124-E124)/E124,0)</f>
        <v>0</v>
      </c>
      <c r="I124" s="161">
        <f>SUM(I102:I123)</f>
        <v>0</v>
      </c>
      <c r="J124" s="160">
        <f>SUM(J102:J123)</f>
        <v>0</v>
      </c>
      <c r="K124" s="164">
        <f t="shared" ref="K124" si="94">IFERROR((J124-G124)/G124,0)</f>
        <v>0</v>
      </c>
      <c r="L124" s="161">
        <f>SUM(L102:L123)</f>
        <v>0</v>
      </c>
      <c r="M124" s="160">
        <f>SUM(M102:M123)</f>
        <v>0</v>
      </c>
      <c r="N124" s="164">
        <f t="shared" ref="N124" si="95">IFERROR((M124-J124)/J124,0)</f>
        <v>0</v>
      </c>
      <c r="O124" s="161">
        <f>SUM(O102:O123)</f>
        <v>0</v>
      </c>
      <c r="P124" s="160">
        <f>SUM(P102:P123)</f>
        <v>0</v>
      </c>
      <c r="Q124" s="164">
        <f t="shared" si="78"/>
        <v>0</v>
      </c>
      <c r="R124" s="154">
        <f t="shared" si="79"/>
        <v>0</v>
      </c>
      <c r="S124" s="165">
        <f t="shared" si="80"/>
        <v>0</v>
      </c>
      <c r="U124" s="161">
        <f>SUM(U102:U123)</f>
        <v>5068</v>
      </c>
      <c r="V124" s="160">
        <f>SUM(V102:V123)</f>
        <v>5068</v>
      </c>
      <c r="W124" s="164">
        <f>IFERROR((V124-P124)/P124,0)</f>
        <v>0</v>
      </c>
      <c r="X124" s="161">
        <f>SUM(X102:X123)</f>
        <v>3451</v>
      </c>
      <c r="Y124" s="160">
        <f>SUM(Y102:Y123)</f>
        <v>8519</v>
      </c>
      <c r="Z124" s="164">
        <f t="shared" ref="Z124" si="96">IFERROR((Y124-V124)/V124,0)</f>
        <v>0.68093922651933703</v>
      </c>
      <c r="AA124" s="161">
        <f>SUM(AA102:AA123)</f>
        <v>4185</v>
      </c>
      <c r="AB124" s="160">
        <f>SUM(AB102:AB123)</f>
        <v>12704</v>
      </c>
      <c r="AC124" s="164">
        <f t="shared" ref="AC124" si="97">IFERROR((AB124-Y124)/Y124,0)</f>
        <v>0.49125484211761944</v>
      </c>
      <c r="AD124" s="161">
        <f>SUM(AD102:AD123)</f>
        <v>1460</v>
      </c>
      <c r="AE124" s="160">
        <f>SUM(AE102:AE123)</f>
        <v>14164</v>
      </c>
      <c r="AF124" s="164">
        <f t="shared" ref="AF124" si="98">IFERROR((AE124-AB124)/AB124,0)</f>
        <v>0.11492443324937028</v>
      </c>
      <c r="AG124" s="161">
        <f>SUM(AG102:AG123)</f>
        <v>938</v>
      </c>
      <c r="AH124" s="160">
        <f>SUM(AH102:AH123)</f>
        <v>15102</v>
      </c>
      <c r="AI124" s="164">
        <f>IFERROR((AH124-AE124)/AE124,0)</f>
        <v>6.622423044337758E-2</v>
      </c>
      <c r="AJ124" s="160">
        <f>SUM(AJ102:AJ123)</f>
        <v>15102</v>
      </c>
      <c r="AK124" s="165">
        <f t="shared" ref="AK124" si="99">IFERROR((AH124/V124)^(1/4)-1,0)</f>
        <v>0.31386113155655648</v>
      </c>
    </row>
    <row r="126" spans="2:37" ht="17.25" customHeight="1" x14ac:dyDescent="0.35">
      <c r="B126" s="296" t="s">
        <v>146</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307"/>
    </row>
    <row r="127" spans="2:37" ht="5.5" customHeight="1" outlineLevel="1" x14ac:dyDescent="0.35">
      <c r="B127" s="104"/>
      <c r="C127" s="104"/>
      <c r="D127" s="104"/>
      <c r="E127" s="104"/>
      <c r="F127" s="104"/>
      <c r="G127" s="104"/>
      <c r="H127" s="104"/>
      <c r="I127" s="104"/>
      <c r="J127" s="104"/>
      <c r="K127" s="104"/>
      <c r="L127" s="104"/>
      <c r="M127" s="104"/>
      <c r="N127" s="104"/>
      <c r="O127" s="328"/>
      <c r="P127" s="328"/>
      <c r="Q127" s="328"/>
      <c r="R127" s="104"/>
      <c r="S127" s="104"/>
      <c r="T127" s="104"/>
      <c r="U127" s="104"/>
      <c r="V127" s="104"/>
      <c r="W127" s="104"/>
      <c r="X127" s="104"/>
      <c r="Y127" s="104"/>
      <c r="Z127" s="104"/>
      <c r="AA127" s="104"/>
      <c r="AB127" s="104"/>
      <c r="AC127" s="104"/>
      <c r="AD127" s="104"/>
      <c r="AE127" s="104"/>
      <c r="AF127" s="104"/>
      <c r="AG127" s="104"/>
      <c r="AH127" s="104"/>
      <c r="AI127" s="104"/>
      <c r="AJ127" s="104"/>
      <c r="AK127" s="104"/>
    </row>
    <row r="128" spans="2:37" ht="15" customHeight="1" outlineLevel="1" x14ac:dyDescent="0.35">
      <c r="B128" s="308"/>
      <c r="C128" s="309" t="s">
        <v>105</v>
      </c>
      <c r="D128" s="312" t="s">
        <v>131</v>
      </c>
      <c r="E128" s="314"/>
      <c r="F128" s="314"/>
      <c r="G128" s="314"/>
      <c r="H128" s="314"/>
      <c r="I128" s="314"/>
      <c r="J128" s="314"/>
      <c r="K128" s="314"/>
      <c r="L128" s="314"/>
      <c r="M128" s="314"/>
      <c r="N128" s="314"/>
      <c r="O128" s="314"/>
      <c r="P128" s="314"/>
      <c r="Q128" s="313"/>
      <c r="R128" s="318" t="str">
        <f xml:space="preserve"> D129&amp;" - "&amp;O129</f>
        <v>2019 - 2023</v>
      </c>
      <c r="S128" s="319"/>
      <c r="U128" s="312" t="s">
        <v>132</v>
      </c>
      <c r="V128" s="314"/>
      <c r="W128" s="314"/>
      <c r="X128" s="314"/>
      <c r="Y128" s="314"/>
      <c r="Z128" s="314"/>
      <c r="AA128" s="314"/>
      <c r="AB128" s="314"/>
      <c r="AC128" s="314"/>
      <c r="AD128" s="314"/>
      <c r="AE128" s="314"/>
      <c r="AF128" s="314"/>
      <c r="AG128" s="314"/>
      <c r="AH128" s="314"/>
      <c r="AI128" s="314"/>
      <c r="AJ128" s="314"/>
      <c r="AK128" s="315"/>
    </row>
    <row r="129" spans="1:37" ht="15" customHeight="1" outlineLevel="1" x14ac:dyDescent="0.35">
      <c r="B129" s="308"/>
      <c r="C129" s="310"/>
      <c r="D129" s="312">
        <f>$C$3-5</f>
        <v>2019</v>
      </c>
      <c r="E129" s="313"/>
      <c r="F129" s="312">
        <f>$C$3-4</f>
        <v>2020</v>
      </c>
      <c r="G129" s="314"/>
      <c r="H129" s="313"/>
      <c r="I129" s="312">
        <f>$C$3-3</f>
        <v>2021</v>
      </c>
      <c r="J129" s="314"/>
      <c r="K129" s="313"/>
      <c r="L129" s="312">
        <f>$C$3-2</f>
        <v>2022</v>
      </c>
      <c r="M129" s="314"/>
      <c r="N129" s="313"/>
      <c r="O129" s="312">
        <f>$C$3-1</f>
        <v>2023</v>
      </c>
      <c r="P129" s="314"/>
      <c r="Q129" s="313"/>
      <c r="R129" s="320"/>
      <c r="S129" s="321"/>
      <c r="U129" s="312">
        <f>$C$3</f>
        <v>2024</v>
      </c>
      <c r="V129" s="314"/>
      <c r="W129" s="313"/>
      <c r="X129" s="312">
        <f>$C$3+1</f>
        <v>2025</v>
      </c>
      <c r="Y129" s="314"/>
      <c r="Z129" s="313"/>
      <c r="AA129" s="312">
        <f>$C$3+2</f>
        <v>2026</v>
      </c>
      <c r="AB129" s="314"/>
      <c r="AC129" s="313"/>
      <c r="AD129" s="312">
        <f>$C$3+3</f>
        <v>2027</v>
      </c>
      <c r="AE129" s="314"/>
      <c r="AF129" s="313"/>
      <c r="AG129" s="312">
        <f>$C$3+4</f>
        <v>2028</v>
      </c>
      <c r="AH129" s="314"/>
      <c r="AI129" s="313"/>
      <c r="AJ129" s="316" t="str">
        <f>U129&amp;" - "&amp;AG129</f>
        <v>2024 - 2028</v>
      </c>
      <c r="AK129" s="317"/>
    </row>
    <row r="130" spans="1:37" ht="29" outlineLevel="1" x14ac:dyDescent="0.35">
      <c r="B130" s="308"/>
      <c r="C130" s="311"/>
      <c r="D130" s="66" t="s">
        <v>144</v>
      </c>
      <c r="E130" s="67" t="s">
        <v>145</v>
      </c>
      <c r="F130" s="66" t="s">
        <v>144</v>
      </c>
      <c r="G130" s="9" t="s">
        <v>145</v>
      </c>
      <c r="H130" s="67" t="s">
        <v>135</v>
      </c>
      <c r="I130" s="66" t="s">
        <v>144</v>
      </c>
      <c r="J130" s="9" t="s">
        <v>145</v>
      </c>
      <c r="K130" s="67" t="s">
        <v>135</v>
      </c>
      <c r="L130" s="66" t="s">
        <v>144</v>
      </c>
      <c r="M130" s="9" t="s">
        <v>145</v>
      </c>
      <c r="N130" s="67" t="s">
        <v>135</v>
      </c>
      <c r="O130" s="66" t="s">
        <v>134</v>
      </c>
      <c r="P130" s="9" t="s">
        <v>133</v>
      </c>
      <c r="Q130" s="67" t="s">
        <v>135</v>
      </c>
      <c r="R130" s="9" t="s">
        <v>126</v>
      </c>
      <c r="S130" s="60" t="s">
        <v>136</v>
      </c>
      <c r="U130" s="66" t="s">
        <v>144</v>
      </c>
      <c r="V130" s="9" t="s">
        <v>145</v>
      </c>
      <c r="W130" s="67" t="s">
        <v>135</v>
      </c>
      <c r="X130" s="66" t="s">
        <v>144</v>
      </c>
      <c r="Y130" s="9" t="s">
        <v>145</v>
      </c>
      <c r="Z130" s="67" t="s">
        <v>135</v>
      </c>
      <c r="AA130" s="66" t="s">
        <v>144</v>
      </c>
      <c r="AB130" s="9" t="s">
        <v>145</v>
      </c>
      <c r="AC130" s="67" t="s">
        <v>135</v>
      </c>
      <c r="AD130" s="66" t="s">
        <v>144</v>
      </c>
      <c r="AE130" s="9" t="s">
        <v>145</v>
      </c>
      <c r="AF130" s="67" t="s">
        <v>135</v>
      </c>
      <c r="AG130" s="66" t="s">
        <v>144</v>
      </c>
      <c r="AH130" s="9" t="s">
        <v>145</v>
      </c>
      <c r="AI130" s="67" t="s">
        <v>135</v>
      </c>
      <c r="AJ130" s="9" t="s">
        <v>126</v>
      </c>
      <c r="AK130" s="60" t="s">
        <v>136</v>
      </c>
    </row>
    <row r="131" spans="1:37" outlineLevel="1" x14ac:dyDescent="0.35">
      <c r="B131" s="236" t="s">
        <v>75</v>
      </c>
      <c r="C131" s="64" t="s">
        <v>106</v>
      </c>
      <c r="D131" s="80"/>
      <c r="E131" s="81">
        <f>D131</f>
        <v>0</v>
      </c>
      <c r="F131" s="80"/>
      <c r="G131" s="159">
        <f t="shared" ref="G131:G152" si="100">E131+F131</f>
        <v>0</v>
      </c>
      <c r="H131" s="163">
        <f t="shared" ref="H131:H152" si="101">IFERROR((G131-E131)/E131,0)</f>
        <v>0</v>
      </c>
      <c r="I131" s="80"/>
      <c r="J131" s="159">
        <f t="shared" si="2"/>
        <v>0</v>
      </c>
      <c r="K131" s="163">
        <f t="shared" si="3"/>
        <v>0</v>
      </c>
      <c r="L131" s="80"/>
      <c r="M131" s="159">
        <f t="shared" si="4"/>
        <v>0</v>
      </c>
      <c r="N131" s="163">
        <f t="shared" si="5"/>
        <v>0</v>
      </c>
      <c r="O131" s="80"/>
      <c r="P131" s="159">
        <f t="shared" ref="P131:P152" si="102">M131+O131</f>
        <v>0</v>
      </c>
      <c r="Q131" s="163">
        <f t="shared" ref="Q131:Q153" si="103">IFERROR((P131-M131)/M131,0)</f>
        <v>0</v>
      </c>
      <c r="R131" s="154">
        <f t="shared" ref="R131:R153" si="104">D131+F131+I131+L131+O131</f>
        <v>0</v>
      </c>
      <c r="S131" s="165">
        <f t="shared" ref="S131:S153" si="105">IFERROR((P131/E131)^(1/4)-1,0)</f>
        <v>0</v>
      </c>
      <c r="U131" s="80"/>
      <c r="V131" s="159">
        <f t="shared" ref="V131:V152" si="106">P131+U131</f>
        <v>0</v>
      </c>
      <c r="W131" s="163">
        <f t="shared" ref="W131:W152" si="107">IFERROR((V131-P131)/P131,0)</f>
        <v>0</v>
      </c>
      <c r="X131" s="80"/>
      <c r="Y131" s="159">
        <f t="shared" ref="Y131:Y152" si="108">V131+X131</f>
        <v>0</v>
      </c>
      <c r="Z131" s="163">
        <f t="shared" ref="Z131:Z152" si="109">IFERROR((Y131-V131)/V131,0)</f>
        <v>0</v>
      </c>
      <c r="AA131" s="80"/>
      <c r="AB131" s="159">
        <f t="shared" ref="AB131:AB152" si="110">Y131+AA131</f>
        <v>0</v>
      </c>
      <c r="AC131" s="163">
        <f t="shared" ref="AC131:AC152" si="111">IFERROR((AB131-Y131)/Y131,0)</f>
        <v>0</v>
      </c>
      <c r="AD131" s="80"/>
      <c r="AE131" s="159">
        <f t="shared" ref="AE131:AE152" si="112">AB131+AD131</f>
        <v>0</v>
      </c>
      <c r="AF131" s="163">
        <f t="shared" ref="AF131:AF152" si="113">IFERROR((AE131-AB131)/AB131,0)</f>
        <v>0</v>
      </c>
      <c r="AG131" s="80"/>
      <c r="AH131" s="159">
        <f t="shared" ref="AH131:AH152" si="114">AE131+AG131</f>
        <v>0</v>
      </c>
      <c r="AI131" s="163">
        <f t="shared" ref="AI131:AI152" si="115">IFERROR((AH131-AE131)/AE131,0)</f>
        <v>0</v>
      </c>
      <c r="AJ131" s="166">
        <f>U131+X131+AA131+AD131+AG131</f>
        <v>0</v>
      </c>
      <c r="AK131" s="165">
        <f>IFERROR((AH131/V131)^(1/4)-1,0)</f>
        <v>0</v>
      </c>
    </row>
    <row r="132" spans="1:37" outlineLevel="1" x14ac:dyDescent="0.35">
      <c r="B132" s="237" t="s">
        <v>76</v>
      </c>
      <c r="C132" s="64" t="s">
        <v>106</v>
      </c>
      <c r="D132" s="80"/>
      <c r="E132" s="81">
        <f>D132</f>
        <v>0</v>
      </c>
      <c r="F132" s="80"/>
      <c r="G132" s="159">
        <f t="shared" si="100"/>
        <v>0</v>
      </c>
      <c r="H132" s="163">
        <f t="shared" si="101"/>
        <v>0</v>
      </c>
      <c r="I132" s="80"/>
      <c r="J132" s="159">
        <f t="shared" si="2"/>
        <v>0</v>
      </c>
      <c r="K132" s="163">
        <f t="shared" si="3"/>
        <v>0</v>
      </c>
      <c r="L132" s="80"/>
      <c r="M132" s="159">
        <f t="shared" si="4"/>
        <v>0</v>
      </c>
      <c r="N132" s="163">
        <f t="shared" si="5"/>
        <v>0</v>
      </c>
      <c r="O132" s="80"/>
      <c r="P132" s="159">
        <f t="shared" si="102"/>
        <v>0</v>
      </c>
      <c r="Q132" s="163">
        <f t="shared" si="103"/>
        <v>0</v>
      </c>
      <c r="R132" s="154">
        <f t="shared" si="104"/>
        <v>0</v>
      </c>
      <c r="S132" s="165">
        <f t="shared" si="105"/>
        <v>0</v>
      </c>
      <c r="U132" s="80">
        <v>1</v>
      </c>
      <c r="V132" s="159">
        <f t="shared" si="106"/>
        <v>1</v>
      </c>
      <c r="W132" s="163">
        <f t="shared" si="107"/>
        <v>0</v>
      </c>
      <c r="X132" s="80">
        <v>2</v>
      </c>
      <c r="Y132" s="159">
        <f t="shared" si="108"/>
        <v>3</v>
      </c>
      <c r="Z132" s="163">
        <f t="shared" si="109"/>
        <v>2</v>
      </c>
      <c r="AA132" s="80"/>
      <c r="AB132" s="159">
        <f t="shared" si="110"/>
        <v>3</v>
      </c>
      <c r="AC132" s="163">
        <f t="shared" si="111"/>
        <v>0</v>
      </c>
      <c r="AD132" s="80"/>
      <c r="AE132" s="159">
        <f t="shared" si="112"/>
        <v>3</v>
      </c>
      <c r="AF132" s="163">
        <f t="shared" si="113"/>
        <v>0</v>
      </c>
      <c r="AG132" s="80"/>
      <c r="AH132" s="159">
        <f t="shared" si="114"/>
        <v>3</v>
      </c>
      <c r="AI132" s="163">
        <f t="shared" si="115"/>
        <v>0</v>
      </c>
      <c r="AJ132" s="166">
        <f t="shared" ref="AJ132:AJ152" si="116">U132+X132+AA132+AD132+AG132</f>
        <v>3</v>
      </c>
      <c r="AK132" s="165">
        <f t="shared" ref="AK132:AK152" si="117">IFERROR((AH132/V132)^(1/4)-1,0)</f>
        <v>0.3160740129524926</v>
      </c>
    </row>
    <row r="133" spans="1:37" s="55" customFormat="1" outlineLevel="1" x14ac:dyDescent="0.35">
      <c r="A133"/>
      <c r="B133" s="237" t="s">
        <v>77</v>
      </c>
      <c r="C133" s="64" t="s">
        <v>106</v>
      </c>
      <c r="D133" s="72"/>
      <c r="E133" s="81">
        <f t="shared" ref="E133:E152" si="118">D133</f>
        <v>0</v>
      </c>
      <c r="F133" s="72"/>
      <c r="G133" s="159">
        <f t="shared" si="100"/>
        <v>0</v>
      </c>
      <c r="H133" s="163">
        <f t="shared" si="101"/>
        <v>0</v>
      </c>
      <c r="I133" s="72"/>
      <c r="J133" s="159">
        <f t="shared" si="2"/>
        <v>0</v>
      </c>
      <c r="K133" s="163">
        <f t="shared" si="3"/>
        <v>0</v>
      </c>
      <c r="L133" s="72"/>
      <c r="M133" s="159">
        <f t="shared" si="4"/>
        <v>0</v>
      </c>
      <c r="N133" s="163">
        <f t="shared" si="5"/>
        <v>0</v>
      </c>
      <c r="O133" s="72"/>
      <c r="P133" s="159">
        <f t="shared" si="102"/>
        <v>0</v>
      </c>
      <c r="Q133" s="163">
        <f t="shared" si="103"/>
        <v>0</v>
      </c>
      <c r="R133" s="154">
        <f t="shared" si="104"/>
        <v>0</v>
      </c>
      <c r="S133" s="165">
        <f t="shared" si="105"/>
        <v>0</v>
      </c>
      <c r="T133"/>
      <c r="U133" s="72"/>
      <c r="V133" s="159">
        <f t="shared" si="106"/>
        <v>0</v>
      </c>
      <c r="W133" s="163">
        <f t="shared" si="107"/>
        <v>0</v>
      </c>
      <c r="X133" s="72"/>
      <c r="Y133" s="159">
        <f t="shared" si="108"/>
        <v>0</v>
      </c>
      <c r="Z133" s="163">
        <f t="shared" si="109"/>
        <v>0</v>
      </c>
      <c r="AA133" s="72"/>
      <c r="AB133" s="159">
        <f t="shared" si="110"/>
        <v>0</v>
      </c>
      <c r="AC133" s="163">
        <f t="shared" si="111"/>
        <v>0</v>
      </c>
      <c r="AD133" s="72"/>
      <c r="AE133" s="159">
        <f t="shared" si="112"/>
        <v>0</v>
      </c>
      <c r="AF133" s="163">
        <f t="shared" si="113"/>
        <v>0</v>
      </c>
      <c r="AG133" s="72"/>
      <c r="AH133" s="159">
        <f t="shared" si="114"/>
        <v>0</v>
      </c>
      <c r="AI133" s="163">
        <f t="shared" si="115"/>
        <v>0</v>
      </c>
      <c r="AJ133" s="166">
        <f t="shared" si="116"/>
        <v>0</v>
      </c>
      <c r="AK133" s="165">
        <f t="shared" si="117"/>
        <v>0</v>
      </c>
    </row>
    <row r="134" spans="1:37" s="55" customFormat="1" outlineLevel="1" x14ac:dyDescent="0.35">
      <c r="A134"/>
      <c r="B134" s="237" t="s">
        <v>78</v>
      </c>
      <c r="C134" s="64" t="s">
        <v>106</v>
      </c>
      <c r="D134" s="72"/>
      <c r="E134" s="81">
        <f t="shared" si="118"/>
        <v>0</v>
      </c>
      <c r="F134" s="72"/>
      <c r="G134" s="159">
        <f t="shared" si="100"/>
        <v>0</v>
      </c>
      <c r="H134" s="163">
        <f t="shared" si="101"/>
        <v>0</v>
      </c>
      <c r="I134" s="72"/>
      <c r="J134" s="159">
        <f t="shared" si="2"/>
        <v>0</v>
      </c>
      <c r="K134" s="163">
        <f t="shared" si="3"/>
        <v>0</v>
      </c>
      <c r="L134" s="72"/>
      <c r="M134" s="159">
        <f t="shared" si="4"/>
        <v>0</v>
      </c>
      <c r="N134" s="163">
        <f t="shared" si="5"/>
        <v>0</v>
      </c>
      <c r="O134" s="72"/>
      <c r="P134" s="159">
        <f t="shared" si="102"/>
        <v>0</v>
      </c>
      <c r="Q134" s="163">
        <f t="shared" si="103"/>
        <v>0</v>
      </c>
      <c r="R134" s="154">
        <f t="shared" si="104"/>
        <v>0</v>
      </c>
      <c r="S134" s="165">
        <f t="shared" si="105"/>
        <v>0</v>
      </c>
      <c r="T134"/>
      <c r="U134" s="72"/>
      <c r="V134" s="159">
        <f t="shared" si="106"/>
        <v>0</v>
      </c>
      <c r="W134" s="163">
        <f t="shared" si="107"/>
        <v>0</v>
      </c>
      <c r="X134" s="72"/>
      <c r="Y134" s="159">
        <f t="shared" si="108"/>
        <v>0</v>
      </c>
      <c r="Z134" s="163">
        <f t="shared" si="109"/>
        <v>0</v>
      </c>
      <c r="AA134" s="72"/>
      <c r="AB134" s="159">
        <f t="shared" si="110"/>
        <v>0</v>
      </c>
      <c r="AC134" s="163">
        <f t="shared" si="111"/>
        <v>0</v>
      </c>
      <c r="AD134" s="72"/>
      <c r="AE134" s="159">
        <f t="shared" si="112"/>
        <v>0</v>
      </c>
      <c r="AF134" s="163">
        <f t="shared" si="113"/>
        <v>0</v>
      </c>
      <c r="AG134" s="72"/>
      <c r="AH134" s="159">
        <f t="shared" si="114"/>
        <v>0</v>
      </c>
      <c r="AI134" s="163">
        <f t="shared" si="115"/>
        <v>0</v>
      </c>
      <c r="AJ134" s="166">
        <f t="shared" si="116"/>
        <v>0</v>
      </c>
      <c r="AK134" s="165">
        <f t="shared" si="117"/>
        <v>0</v>
      </c>
    </row>
    <row r="135" spans="1:37" s="55" customFormat="1" outlineLevel="1" x14ac:dyDescent="0.35">
      <c r="A135"/>
      <c r="B135" s="236" t="s">
        <v>80</v>
      </c>
      <c r="C135" s="64" t="s">
        <v>106</v>
      </c>
      <c r="D135" s="72"/>
      <c r="E135" s="81">
        <f t="shared" si="118"/>
        <v>0</v>
      </c>
      <c r="F135" s="72"/>
      <c r="G135" s="159">
        <f t="shared" si="100"/>
        <v>0</v>
      </c>
      <c r="H135" s="163">
        <f t="shared" si="101"/>
        <v>0</v>
      </c>
      <c r="I135" s="72"/>
      <c r="J135" s="159">
        <f t="shared" si="2"/>
        <v>0</v>
      </c>
      <c r="K135" s="163">
        <f t="shared" si="3"/>
        <v>0</v>
      </c>
      <c r="L135" s="72"/>
      <c r="M135" s="159">
        <f t="shared" si="4"/>
        <v>0</v>
      </c>
      <c r="N135" s="163">
        <f t="shared" si="5"/>
        <v>0</v>
      </c>
      <c r="O135" s="72"/>
      <c r="P135" s="159">
        <f t="shared" si="102"/>
        <v>0</v>
      </c>
      <c r="Q135" s="163">
        <f t="shared" si="103"/>
        <v>0</v>
      </c>
      <c r="R135" s="154">
        <f t="shared" si="104"/>
        <v>0</v>
      </c>
      <c r="S135" s="165">
        <f t="shared" si="105"/>
        <v>0</v>
      </c>
      <c r="T135"/>
      <c r="U135" s="72"/>
      <c r="V135" s="159">
        <f t="shared" si="106"/>
        <v>0</v>
      </c>
      <c r="W135" s="163">
        <f t="shared" si="107"/>
        <v>0</v>
      </c>
      <c r="X135" s="72"/>
      <c r="Y135" s="159">
        <f t="shared" si="108"/>
        <v>0</v>
      </c>
      <c r="Z135" s="163">
        <f t="shared" si="109"/>
        <v>0</v>
      </c>
      <c r="AA135" s="72"/>
      <c r="AB135" s="159">
        <f t="shared" si="110"/>
        <v>0</v>
      </c>
      <c r="AC135" s="163">
        <f t="shared" si="111"/>
        <v>0</v>
      </c>
      <c r="AD135" s="72"/>
      <c r="AE135" s="159">
        <f t="shared" si="112"/>
        <v>0</v>
      </c>
      <c r="AF135" s="163">
        <f t="shared" si="113"/>
        <v>0</v>
      </c>
      <c r="AG135" s="72"/>
      <c r="AH135" s="159">
        <f t="shared" si="114"/>
        <v>0</v>
      </c>
      <c r="AI135" s="163">
        <f t="shared" si="115"/>
        <v>0</v>
      </c>
      <c r="AJ135" s="166">
        <f t="shared" si="116"/>
        <v>0</v>
      </c>
      <c r="AK135" s="165">
        <f t="shared" si="117"/>
        <v>0</v>
      </c>
    </row>
    <row r="136" spans="1:37" s="55" customFormat="1" outlineLevel="1" x14ac:dyDescent="0.35">
      <c r="A136"/>
      <c r="B136" s="237" t="s">
        <v>81</v>
      </c>
      <c r="C136" s="64" t="s">
        <v>106</v>
      </c>
      <c r="D136" s="72"/>
      <c r="E136" s="81">
        <f t="shared" si="118"/>
        <v>0</v>
      </c>
      <c r="F136" s="72"/>
      <c r="G136" s="159">
        <f t="shared" si="100"/>
        <v>0</v>
      </c>
      <c r="H136" s="163">
        <f t="shared" si="101"/>
        <v>0</v>
      </c>
      <c r="I136" s="72"/>
      <c r="J136" s="159">
        <f t="shared" si="2"/>
        <v>0</v>
      </c>
      <c r="K136" s="163">
        <f t="shared" si="3"/>
        <v>0</v>
      </c>
      <c r="L136" s="72"/>
      <c r="M136" s="159">
        <f t="shared" si="4"/>
        <v>0</v>
      </c>
      <c r="N136" s="163">
        <f t="shared" si="5"/>
        <v>0</v>
      </c>
      <c r="O136" s="72"/>
      <c r="P136" s="159">
        <f t="shared" si="102"/>
        <v>0</v>
      </c>
      <c r="Q136" s="163">
        <f t="shared" si="103"/>
        <v>0</v>
      </c>
      <c r="R136" s="154">
        <f t="shared" si="104"/>
        <v>0</v>
      </c>
      <c r="S136" s="165">
        <f t="shared" si="105"/>
        <v>0</v>
      </c>
      <c r="T136"/>
      <c r="U136" s="72"/>
      <c r="V136" s="159">
        <f t="shared" si="106"/>
        <v>0</v>
      </c>
      <c r="W136" s="163">
        <f t="shared" si="107"/>
        <v>0</v>
      </c>
      <c r="X136" s="72"/>
      <c r="Y136" s="159">
        <f t="shared" si="108"/>
        <v>0</v>
      </c>
      <c r="Z136" s="163">
        <f t="shared" si="109"/>
        <v>0</v>
      </c>
      <c r="AA136" s="72"/>
      <c r="AB136" s="159">
        <f t="shared" si="110"/>
        <v>0</v>
      </c>
      <c r="AC136" s="163">
        <f t="shared" si="111"/>
        <v>0</v>
      </c>
      <c r="AD136" s="72"/>
      <c r="AE136" s="159">
        <f t="shared" si="112"/>
        <v>0</v>
      </c>
      <c r="AF136" s="163">
        <f t="shared" si="113"/>
        <v>0</v>
      </c>
      <c r="AG136" s="72"/>
      <c r="AH136" s="159">
        <f t="shared" si="114"/>
        <v>0</v>
      </c>
      <c r="AI136" s="163">
        <f t="shared" si="115"/>
        <v>0</v>
      </c>
      <c r="AJ136" s="166">
        <f t="shared" si="116"/>
        <v>0</v>
      </c>
      <c r="AK136" s="165">
        <f t="shared" si="117"/>
        <v>0</v>
      </c>
    </row>
    <row r="137" spans="1:37" s="55" customFormat="1" outlineLevel="1" x14ac:dyDescent="0.35">
      <c r="A137"/>
      <c r="B137" s="236" t="s">
        <v>82</v>
      </c>
      <c r="C137" s="64" t="s">
        <v>106</v>
      </c>
      <c r="D137" s="72"/>
      <c r="E137" s="81">
        <f t="shared" si="118"/>
        <v>0</v>
      </c>
      <c r="F137" s="72"/>
      <c r="G137" s="159">
        <f t="shared" si="100"/>
        <v>0</v>
      </c>
      <c r="H137" s="163">
        <f t="shared" si="101"/>
        <v>0</v>
      </c>
      <c r="I137" s="72"/>
      <c r="J137" s="159">
        <f t="shared" si="2"/>
        <v>0</v>
      </c>
      <c r="K137" s="163">
        <f t="shared" si="3"/>
        <v>0</v>
      </c>
      <c r="L137" s="72"/>
      <c r="M137" s="159">
        <f t="shared" si="4"/>
        <v>0</v>
      </c>
      <c r="N137" s="163">
        <f t="shared" si="5"/>
        <v>0</v>
      </c>
      <c r="O137" s="72"/>
      <c r="P137" s="159">
        <f t="shared" si="102"/>
        <v>0</v>
      </c>
      <c r="Q137" s="163">
        <f t="shared" si="103"/>
        <v>0</v>
      </c>
      <c r="R137" s="154">
        <f t="shared" si="104"/>
        <v>0</v>
      </c>
      <c r="S137" s="165">
        <f t="shared" si="105"/>
        <v>0</v>
      </c>
      <c r="T137"/>
      <c r="U137" s="72"/>
      <c r="V137" s="159">
        <f t="shared" si="106"/>
        <v>0</v>
      </c>
      <c r="W137" s="163">
        <f t="shared" si="107"/>
        <v>0</v>
      </c>
      <c r="X137" s="72"/>
      <c r="Y137" s="159">
        <f t="shared" si="108"/>
        <v>0</v>
      </c>
      <c r="Z137" s="163">
        <f t="shared" si="109"/>
        <v>0</v>
      </c>
      <c r="AA137" s="72"/>
      <c r="AB137" s="159">
        <f t="shared" si="110"/>
        <v>0</v>
      </c>
      <c r="AC137" s="163">
        <f t="shared" si="111"/>
        <v>0</v>
      </c>
      <c r="AD137" s="72"/>
      <c r="AE137" s="159">
        <f t="shared" si="112"/>
        <v>0</v>
      </c>
      <c r="AF137" s="163">
        <f t="shared" si="113"/>
        <v>0</v>
      </c>
      <c r="AG137" s="72"/>
      <c r="AH137" s="159">
        <f t="shared" si="114"/>
        <v>0</v>
      </c>
      <c r="AI137" s="163">
        <f t="shared" si="115"/>
        <v>0</v>
      </c>
      <c r="AJ137" s="166">
        <f t="shared" si="116"/>
        <v>0</v>
      </c>
      <c r="AK137" s="165">
        <f t="shared" si="117"/>
        <v>0</v>
      </c>
    </row>
    <row r="138" spans="1:37" s="55" customFormat="1" outlineLevel="1" x14ac:dyDescent="0.35">
      <c r="A138"/>
      <c r="B138" s="237" t="s">
        <v>83</v>
      </c>
      <c r="C138" s="64" t="s">
        <v>106</v>
      </c>
      <c r="D138" s="72"/>
      <c r="E138" s="81">
        <f t="shared" si="118"/>
        <v>0</v>
      </c>
      <c r="F138" s="72"/>
      <c r="G138" s="159">
        <f t="shared" si="100"/>
        <v>0</v>
      </c>
      <c r="H138" s="163">
        <f t="shared" si="101"/>
        <v>0</v>
      </c>
      <c r="I138" s="72"/>
      <c r="J138" s="159">
        <f t="shared" si="2"/>
        <v>0</v>
      </c>
      <c r="K138" s="163">
        <f t="shared" si="3"/>
        <v>0</v>
      </c>
      <c r="L138" s="72"/>
      <c r="M138" s="159">
        <f t="shared" si="4"/>
        <v>0</v>
      </c>
      <c r="N138" s="163">
        <f t="shared" si="5"/>
        <v>0</v>
      </c>
      <c r="O138" s="72"/>
      <c r="P138" s="159">
        <f t="shared" si="102"/>
        <v>0</v>
      </c>
      <c r="Q138" s="163">
        <f t="shared" si="103"/>
        <v>0</v>
      </c>
      <c r="R138" s="154">
        <f t="shared" si="104"/>
        <v>0</v>
      </c>
      <c r="S138" s="165">
        <f t="shared" si="105"/>
        <v>0</v>
      </c>
      <c r="T138"/>
      <c r="U138" s="72">
        <v>1</v>
      </c>
      <c r="V138" s="159">
        <f t="shared" si="106"/>
        <v>1</v>
      </c>
      <c r="W138" s="163">
        <f t="shared" si="107"/>
        <v>0</v>
      </c>
      <c r="X138" s="72">
        <v>1</v>
      </c>
      <c r="Y138" s="159">
        <f t="shared" si="108"/>
        <v>2</v>
      </c>
      <c r="Z138" s="163">
        <f t="shared" si="109"/>
        <v>1</v>
      </c>
      <c r="AA138" s="72"/>
      <c r="AB138" s="159">
        <f t="shared" si="110"/>
        <v>2</v>
      </c>
      <c r="AC138" s="163">
        <f t="shared" si="111"/>
        <v>0</v>
      </c>
      <c r="AD138" s="72"/>
      <c r="AE138" s="159">
        <f t="shared" si="112"/>
        <v>2</v>
      </c>
      <c r="AF138" s="163">
        <f t="shared" si="113"/>
        <v>0</v>
      </c>
      <c r="AG138" s="72"/>
      <c r="AH138" s="159">
        <f t="shared" si="114"/>
        <v>2</v>
      </c>
      <c r="AI138" s="163">
        <f t="shared" si="115"/>
        <v>0</v>
      </c>
      <c r="AJ138" s="166">
        <f t="shared" si="116"/>
        <v>2</v>
      </c>
      <c r="AK138" s="165">
        <f t="shared" si="117"/>
        <v>0.18920711500272103</v>
      </c>
    </row>
    <row r="139" spans="1:37" s="55" customFormat="1" outlineLevel="1" x14ac:dyDescent="0.35">
      <c r="A139"/>
      <c r="B139" s="237" t="s">
        <v>84</v>
      </c>
      <c r="C139" s="64" t="s">
        <v>106</v>
      </c>
      <c r="D139" s="72"/>
      <c r="E139" s="81">
        <f t="shared" si="118"/>
        <v>0</v>
      </c>
      <c r="F139" s="72"/>
      <c r="G139" s="159">
        <f t="shared" si="100"/>
        <v>0</v>
      </c>
      <c r="H139" s="163">
        <f t="shared" si="101"/>
        <v>0</v>
      </c>
      <c r="I139" s="72"/>
      <c r="J139" s="159">
        <f t="shared" si="2"/>
        <v>0</v>
      </c>
      <c r="K139" s="163">
        <f t="shared" si="3"/>
        <v>0</v>
      </c>
      <c r="L139" s="72"/>
      <c r="M139" s="159">
        <f t="shared" si="4"/>
        <v>0</v>
      </c>
      <c r="N139" s="163">
        <f t="shared" si="5"/>
        <v>0</v>
      </c>
      <c r="O139" s="72"/>
      <c r="P139" s="159">
        <f t="shared" si="102"/>
        <v>0</v>
      </c>
      <c r="Q139" s="163">
        <f t="shared" si="103"/>
        <v>0</v>
      </c>
      <c r="R139" s="154">
        <f t="shared" si="104"/>
        <v>0</v>
      </c>
      <c r="S139" s="165">
        <f t="shared" si="105"/>
        <v>0</v>
      </c>
      <c r="T139"/>
      <c r="U139" s="72"/>
      <c r="V139" s="159">
        <f t="shared" si="106"/>
        <v>0</v>
      </c>
      <c r="W139" s="163">
        <f t="shared" si="107"/>
        <v>0</v>
      </c>
      <c r="X139" s="72"/>
      <c r="Y139" s="159">
        <f t="shared" si="108"/>
        <v>0</v>
      </c>
      <c r="Z139" s="163">
        <f t="shared" si="109"/>
        <v>0</v>
      </c>
      <c r="AA139" s="72"/>
      <c r="AB139" s="159">
        <f t="shared" si="110"/>
        <v>0</v>
      </c>
      <c r="AC139" s="163">
        <f t="shared" si="111"/>
        <v>0</v>
      </c>
      <c r="AD139" s="72"/>
      <c r="AE139" s="159">
        <f t="shared" si="112"/>
        <v>0</v>
      </c>
      <c r="AF139" s="163">
        <f t="shared" si="113"/>
        <v>0</v>
      </c>
      <c r="AG139" s="72"/>
      <c r="AH139" s="159">
        <f t="shared" si="114"/>
        <v>0</v>
      </c>
      <c r="AI139" s="163">
        <f t="shared" si="115"/>
        <v>0</v>
      </c>
      <c r="AJ139" s="166">
        <f t="shared" si="116"/>
        <v>0</v>
      </c>
      <c r="AK139" s="165">
        <f t="shared" si="117"/>
        <v>0</v>
      </c>
    </row>
    <row r="140" spans="1:37" s="55" customFormat="1" outlineLevel="1" x14ac:dyDescent="0.35">
      <c r="A140"/>
      <c r="B140" s="237" t="s">
        <v>85</v>
      </c>
      <c r="C140" s="64" t="s">
        <v>106</v>
      </c>
      <c r="D140" s="72"/>
      <c r="E140" s="81">
        <f t="shared" si="118"/>
        <v>0</v>
      </c>
      <c r="F140" s="72"/>
      <c r="G140" s="159">
        <f t="shared" si="100"/>
        <v>0</v>
      </c>
      <c r="H140" s="163">
        <f t="shared" si="101"/>
        <v>0</v>
      </c>
      <c r="I140" s="72"/>
      <c r="J140" s="159">
        <f t="shared" si="2"/>
        <v>0</v>
      </c>
      <c r="K140" s="163">
        <f t="shared" si="3"/>
        <v>0</v>
      </c>
      <c r="L140" s="72"/>
      <c r="M140" s="159">
        <f t="shared" si="4"/>
        <v>0</v>
      </c>
      <c r="N140" s="163">
        <f t="shared" si="5"/>
        <v>0</v>
      </c>
      <c r="O140" s="72"/>
      <c r="P140" s="159">
        <f t="shared" si="102"/>
        <v>0</v>
      </c>
      <c r="Q140" s="163">
        <f t="shared" si="103"/>
        <v>0</v>
      </c>
      <c r="R140" s="154">
        <f t="shared" si="104"/>
        <v>0</v>
      </c>
      <c r="S140" s="165">
        <f t="shared" si="105"/>
        <v>0</v>
      </c>
      <c r="T140"/>
      <c r="U140" s="72"/>
      <c r="V140" s="159">
        <f t="shared" si="106"/>
        <v>0</v>
      </c>
      <c r="W140" s="163">
        <f t="shared" si="107"/>
        <v>0</v>
      </c>
      <c r="X140" s="72"/>
      <c r="Y140" s="159">
        <f t="shared" si="108"/>
        <v>0</v>
      </c>
      <c r="Z140" s="163">
        <f t="shared" si="109"/>
        <v>0</v>
      </c>
      <c r="AA140" s="72"/>
      <c r="AB140" s="159">
        <f t="shared" si="110"/>
        <v>0</v>
      </c>
      <c r="AC140" s="163">
        <f t="shared" si="111"/>
        <v>0</v>
      </c>
      <c r="AD140" s="72"/>
      <c r="AE140" s="159">
        <f t="shared" si="112"/>
        <v>0</v>
      </c>
      <c r="AF140" s="163">
        <f t="shared" si="113"/>
        <v>0</v>
      </c>
      <c r="AG140" s="72"/>
      <c r="AH140" s="159">
        <f t="shared" si="114"/>
        <v>0</v>
      </c>
      <c r="AI140" s="163">
        <f t="shared" si="115"/>
        <v>0</v>
      </c>
      <c r="AJ140" s="166">
        <f t="shared" si="116"/>
        <v>0</v>
      </c>
      <c r="AK140" s="165">
        <f t="shared" si="117"/>
        <v>0</v>
      </c>
    </row>
    <row r="141" spans="1:37" s="55" customFormat="1" outlineLevel="1" x14ac:dyDescent="0.35">
      <c r="A141"/>
      <c r="B141" s="236" t="s">
        <v>86</v>
      </c>
      <c r="C141" s="64" t="s">
        <v>106</v>
      </c>
      <c r="D141" s="72"/>
      <c r="E141" s="81">
        <f t="shared" si="118"/>
        <v>0</v>
      </c>
      <c r="F141" s="72"/>
      <c r="G141" s="159">
        <f t="shared" si="100"/>
        <v>0</v>
      </c>
      <c r="H141" s="163">
        <f t="shared" si="101"/>
        <v>0</v>
      </c>
      <c r="I141" s="72"/>
      <c r="J141" s="159">
        <f t="shared" si="2"/>
        <v>0</v>
      </c>
      <c r="K141" s="163">
        <f t="shared" si="3"/>
        <v>0</v>
      </c>
      <c r="L141" s="72"/>
      <c r="M141" s="159">
        <f t="shared" si="4"/>
        <v>0</v>
      </c>
      <c r="N141" s="163">
        <f t="shared" si="5"/>
        <v>0</v>
      </c>
      <c r="O141" s="72"/>
      <c r="P141" s="159">
        <f t="shared" si="102"/>
        <v>0</v>
      </c>
      <c r="Q141" s="163">
        <f t="shared" si="103"/>
        <v>0</v>
      </c>
      <c r="R141" s="154">
        <f t="shared" si="104"/>
        <v>0</v>
      </c>
      <c r="S141" s="165">
        <f t="shared" si="105"/>
        <v>0</v>
      </c>
      <c r="T141"/>
      <c r="U141" s="72"/>
      <c r="V141" s="159">
        <f t="shared" si="106"/>
        <v>0</v>
      </c>
      <c r="W141" s="163">
        <f t="shared" si="107"/>
        <v>0</v>
      </c>
      <c r="X141" s="72"/>
      <c r="Y141" s="159">
        <f t="shared" si="108"/>
        <v>0</v>
      </c>
      <c r="Z141" s="163">
        <f t="shared" si="109"/>
        <v>0</v>
      </c>
      <c r="AA141" s="72"/>
      <c r="AB141" s="159">
        <f t="shared" si="110"/>
        <v>0</v>
      </c>
      <c r="AC141" s="163">
        <f t="shared" si="111"/>
        <v>0</v>
      </c>
      <c r="AD141" s="72"/>
      <c r="AE141" s="159">
        <f t="shared" si="112"/>
        <v>0</v>
      </c>
      <c r="AF141" s="163">
        <f t="shared" si="113"/>
        <v>0</v>
      </c>
      <c r="AG141" s="72"/>
      <c r="AH141" s="159">
        <f t="shared" si="114"/>
        <v>0</v>
      </c>
      <c r="AI141" s="163">
        <f t="shared" si="115"/>
        <v>0</v>
      </c>
      <c r="AJ141" s="166">
        <f t="shared" si="116"/>
        <v>0</v>
      </c>
      <c r="AK141" s="165">
        <f t="shared" si="117"/>
        <v>0</v>
      </c>
    </row>
    <row r="142" spans="1:37" s="55" customFormat="1" outlineLevel="1" x14ac:dyDescent="0.35">
      <c r="A142"/>
      <c r="B142" s="237" t="s">
        <v>87</v>
      </c>
      <c r="C142" s="64" t="s">
        <v>106</v>
      </c>
      <c r="D142" s="72"/>
      <c r="E142" s="81">
        <f t="shared" si="118"/>
        <v>0</v>
      </c>
      <c r="F142" s="72"/>
      <c r="G142" s="159">
        <f t="shared" si="100"/>
        <v>0</v>
      </c>
      <c r="H142" s="163">
        <f t="shared" si="101"/>
        <v>0</v>
      </c>
      <c r="I142" s="72"/>
      <c r="J142" s="159">
        <f t="shared" si="2"/>
        <v>0</v>
      </c>
      <c r="K142" s="163">
        <f t="shared" si="3"/>
        <v>0</v>
      </c>
      <c r="L142" s="72"/>
      <c r="M142" s="159">
        <f t="shared" si="4"/>
        <v>0</v>
      </c>
      <c r="N142" s="163">
        <f t="shared" si="5"/>
        <v>0</v>
      </c>
      <c r="O142" s="72"/>
      <c r="P142" s="159">
        <f t="shared" si="102"/>
        <v>0</v>
      </c>
      <c r="Q142" s="163">
        <f t="shared" si="103"/>
        <v>0</v>
      </c>
      <c r="R142" s="154">
        <f t="shared" si="104"/>
        <v>0</v>
      </c>
      <c r="S142" s="165">
        <f t="shared" si="105"/>
        <v>0</v>
      </c>
      <c r="T142"/>
      <c r="U142" s="72"/>
      <c r="V142" s="159">
        <f t="shared" si="106"/>
        <v>0</v>
      </c>
      <c r="W142" s="163">
        <f t="shared" si="107"/>
        <v>0</v>
      </c>
      <c r="X142" s="72"/>
      <c r="Y142" s="159">
        <f t="shared" si="108"/>
        <v>0</v>
      </c>
      <c r="Z142" s="163">
        <f t="shared" si="109"/>
        <v>0</v>
      </c>
      <c r="AA142" s="72"/>
      <c r="AB142" s="159">
        <f t="shared" si="110"/>
        <v>0</v>
      </c>
      <c r="AC142" s="163">
        <f t="shared" si="111"/>
        <v>0</v>
      </c>
      <c r="AD142" s="72"/>
      <c r="AE142" s="159">
        <f t="shared" si="112"/>
        <v>0</v>
      </c>
      <c r="AF142" s="163">
        <f t="shared" si="113"/>
        <v>0</v>
      </c>
      <c r="AG142" s="72"/>
      <c r="AH142" s="159">
        <f t="shared" si="114"/>
        <v>0</v>
      </c>
      <c r="AI142" s="163">
        <f t="shared" si="115"/>
        <v>0</v>
      </c>
      <c r="AJ142" s="166">
        <f t="shared" si="116"/>
        <v>0</v>
      </c>
      <c r="AK142" s="165">
        <f t="shared" si="117"/>
        <v>0</v>
      </c>
    </row>
    <row r="143" spans="1:37" s="55" customFormat="1" outlineLevel="1" x14ac:dyDescent="0.35">
      <c r="A143"/>
      <c r="B143" s="237" t="s">
        <v>88</v>
      </c>
      <c r="C143" s="64" t="s">
        <v>106</v>
      </c>
      <c r="D143" s="72"/>
      <c r="E143" s="81">
        <f t="shared" si="118"/>
        <v>0</v>
      </c>
      <c r="F143" s="72"/>
      <c r="G143" s="159">
        <f t="shared" si="100"/>
        <v>0</v>
      </c>
      <c r="H143" s="163">
        <f t="shared" si="101"/>
        <v>0</v>
      </c>
      <c r="I143" s="72"/>
      <c r="J143" s="159">
        <f t="shared" si="2"/>
        <v>0</v>
      </c>
      <c r="K143" s="163">
        <f t="shared" si="3"/>
        <v>0</v>
      </c>
      <c r="L143" s="72"/>
      <c r="M143" s="159">
        <f t="shared" si="4"/>
        <v>0</v>
      </c>
      <c r="N143" s="163">
        <f t="shared" si="5"/>
        <v>0</v>
      </c>
      <c r="O143" s="72"/>
      <c r="P143" s="159">
        <f t="shared" si="102"/>
        <v>0</v>
      </c>
      <c r="Q143" s="163">
        <f t="shared" si="103"/>
        <v>0</v>
      </c>
      <c r="R143" s="154">
        <f t="shared" si="104"/>
        <v>0</v>
      </c>
      <c r="S143" s="165">
        <f t="shared" si="105"/>
        <v>0</v>
      </c>
      <c r="T143"/>
      <c r="U143" s="72"/>
      <c r="V143" s="159">
        <f t="shared" si="106"/>
        <v>0</v>
      </c>
      <c r="W143" s="163">
        <f t="shared" si="107"/>
        <v>0</v>
      </c>
      <c r="X143" s="72"/>
      <c r="Y143" s="159">
        <f t="shared" si="108"/>
        <v>0</v>
      </c>
      <c r="Z143" s="163">
        <f t="shared" si="109"/>
        <v>0</v>
      </c>
      <c r="AA143" s="72"/>
      <c r="AB143" s="159">
        <f t="shared" si="110"/>
        <v>0</v>
      </c>
      <c r="AC143" s="163">
        <f t="shared" si="111"/>
        <v>0</v>
      </c>
      <c r="AD143" s="72"/>
      <c r="AE143" s="159">
        <f t="shared" si="112"/>
        <v>0</v>
      </c>
      <c r="AF143" s="163">
        <f t="shared" si="113"/>
        <v>0</v>
      </c>
      <c r="AG143" s="72"/>
      <c r="AH143" s="159">
        <f t="shared" si="114"/>
        <v>0</v>
      </c>
      <c r="AI143" s="163">
        <f t="shared" si="115"/>
        <v>0</v>
      </c>
      <c r="AJ143" s="166">
        <f t="shared" si="116"/>
        <v>0</v>
      </c>
      <c r="AK143" s="165">
        <f t="shared" si="117"/>
        <v>0</v>
      </c>
    </row>
    <row r="144" spans="1:37" s="55" customFormat="1" outlineLevel="1" x14ac:dyDescent="0.35">
      <c r="A144"/>
      <c r="B144" s="236" t="s">
        <v>89</v>
      </c>
      <c r="C144" s="64" t="s">
        <v>106</v>
      </c>
      <c r="D144" s="72"/>
      <c r="E144" s="81">
        <f t="shared" si="118"/>
        <v>0</v>
      </c>
      <c r="F144" s="72"/>
      <c r="G144" s="159">
        <f t="shared" si="100"/>
        <v>0</v>
      </c>
      <c r="H144" s="163">
        <f t="shared" si="101"/>
        <v>0</v>
      </c>
      <c r="I144" s="72"/>
      <c r="J144" s="159">
        <f t="shared" si="2"/>
        <v>0</v>
      </c>
      <c r="K144" s="163">
        <f t="shared" si="3"/>
        <v>0</v>
      </c>
      <c r="L144" s="72"/>
      <c r="M144" s="159">
        <f t="shared" si="4"/>
        <v>0</v>
      </c>
      <c r="N144" s="163">
        <f t="shared" si="5"/>
        <v>0</v>
      </c>
      <c r="O144" s="72"/>
      <c r="P144" s="159">
        <f t="shared" si="102"/>
        <v>0</v>
      </c>
      <c r="Q144" s="163">
        <f t="shared" si="103"/>
        <v>0</v>
      </c>
      <c r="R144" s="154">
        <f t="shared" si="104"/>
        <v>0</v>
      </c>
      <c r="S144" s="165">
        <f t="shared" si="105"/>
        <v>0</v>
      </c>
      <c r="T144"/>
      <c r="U144" s="72"/>
      <c r="V144" s="159">
        <f t="shared" si="106"/>
        <v>0</v>
      </c>
      <c r="W144" s="163">
        <f t="shared" si="107"/>
        <v>0</v>
      </c>
      <c r="X144" s="72"/>
      <c r="Y144" s="159">
        <f t="shared" si="108"/>
        <v>0</v>
      </c>
      <c r="Z144" s="163">
        <f t="shared" si="109"/>
        <v>0</v>
      </c>
      <c r="AA144" s="72"/>
      <c r="AB144" s="159">
        <f t="shared" si="110"/>
        <v>0</v>
      </c>
      <c r="AC144" s="163">
        <f t="shared" si="111"/>
        <v>0</v>
      </c>
      <c r="AD144" s="72"/>
      <c r="AE144" s="159">
        <f t="shared" si="112"/>
        <v>0</v>
      </c>
      <c r="AF144" s="163">
        <f t="shared" si="113"/>
        <v>0</v>
      </c>
      <c r="AG144" s="72"/>
      <c r="AH144" s="159">
        <f t="shared" si="114"/>
        <v>0</v>
      </c>
      <c r="AI144" s="163">
        <f t="shared" si="115"/>
        <v>0</v>
      </c>
      <c r="AJ144" s="166">
        <f t="shared" si="116"/>
        <v>0</v>
      </c>
      <c r="AK144" s="165">
        <f t="shared" si="117"/>
        <v>0</v>
      </c>
    </row>
    <row r="145" spans="1:37" s="55" customFormat="1" outlineLevel="1" x14ac:dyDescent="0.35">
      <c r="A145"/>
      <c r="B145" s="237" t="s">
        <v>90</v>
      </c>
      <c r="C145" s="64" t="s">
        <v>106</v>
      </c>
      <c r="D145" s="72"/>
      <c r="E145" s="81">
        <f t="shared" si="118"/>
        <v>0</v>
      </c>
      <c r="F145" s="72"/>
      <c r="G145" s="159">
        <f t="shared" si="100"/>
        <v>0</v>
      </c>
      <c r="H145" s="163">
        <f t="shared" si="101"/>
        <v>0</v>
      </c>
      <c r="I145" s="72"/>
      <c r="J145" s="159">
        <f t="shared" si="2"/>
        <v>0</v>
      </c>
      <c r="K145" s="163">
        <f t="shared" si="3"/>
        <v>0</v>
      </c>
      <c r="L145" s="72"/>
      <c r="M145" s="159">
        <f t="shared" si="4"/>
        <v>0</v>
      </c>
      <c r="N145" s="163">
        <f t="shared" si="5"/>
        <v>0</v>
      </c>
      <c r="O145" s="72"/>
      <c r="P145" s="159">
        <f t="shared" si="102"/>
        <v>0</v>
      </c>
      <c r="Q145" s="163">
        <f t="shared" si="103"/>
        <v>0</v>
      </c>
      <c r="R145" s="154">
        <f t="shared" si="104"/>
        <v>0</v>
      </c>
      <c r="S145" s="165">
        <f t="shared" si="105"/>
        <v>0</v>
      </c>
      <c r="T145"/>
      <c r="U145" s="72"/>
      <c r="V145" s="159">
        <f t="shared" si="106"/>
        <v>0</v>
      </c>
      <c r="W145" s="163">
        <f t="shared" si="107"/>
        <v>0</v>
      </c>
      <c r="X145" s="72"/>
      <c r="Y145" s="159">
        <f t="shared" si="108"/>
        <v>0</v>
      </c>
      <c r="Z145" s="163">
        <f t="shared" si="109"/>
        <v>0</v>
      </c>
      <c r="AA145" s="72"/>
      <c r="AB145" s="159">
        <f t="shared" si="110"/>
        <v>0</v>
      </c>
      <c r="AC145" s="163">
        <f t="shared" si="111"/>
        <v>0</v>
      </c>
      <c r="AD145" s="72">
        <v>1</v>
      </c>
      <c r="AE145" s="159">
        <f t="shared" si="112"/>
        <v>1</v>
      </c>
      <c r="AF145" s="163">
        <f t="shared" si="113"/>
        <v>0</v>
      </c>
      <c r="AG145" s="72"/>
      <c r="AH145" s="159">
        <f t="shared" si="114"/>
        <v>1</v>
      </c>
      <c r="AI145" s="163">
        <f t="shared" si="115"/>
        <v>0</v>
      </c>
      <c r="AJ145" s="166">
        <f t="shared" si="116"/>
        <v>1</v>
      </c>
      <c r="AK145" s="165">
        <f t="shared" si="117"/>
        <v>0</v>
      </c>
    </row>
    <row r="146" spans="1:37" s="55" customFormat="1" outlineLevel="1" x14ac:dyDescent="0.35">
      <c r="A146"/>
      <c r="B146" s="236" t="s">
        <v>92</v>
      </c>
      <c r="C146" s="64" t="s">
        <v>106</v>
      </c>
      <c r="D146" s="72"/>
      <c r="E146" s="81">
        <f t="shared" si="118"/>
        <v>0</v>
      </c>
      <c r="F146" s="72"/>
      <c r="G146" s="159">
        <f t="shared" si="100"/>
        <v>0</v>
      </c>
      <c r="H146" s="163">
        <f t="shared" si="101"/>
        <v>0</v>
      </c>
      <c r="I146" s="72"/>
      <c r="J146" s="159">
        <f t="shared" si="2"/>
        <v>0</v>
      </c>
      <c r="K146" s="163">
        <f t="shared" si="3"/>
        <v>0</v>
      </c>
      <c r="L146" s="72"/>
      <c r="M146" s="159">
        <f t="shared" si="4"/>
        <v>0</v>
      </c>
      <c r="N146" s="163">
        <f t="shared" si="5"/>
        <v>0</v>
      </c>
      <c r="O146" s="72"/>
      <c r="P146" s="159">
        <f t="shared" si="102"/>
        <v>0</v>
      </c>
      <c r="Q146" s="163">
        <f t="shared" si="103"/>
        <v>0</v>
      </c>
      <c r="R146" s="154">
        <f t="shared" si="104"/>
        <v>0</v>
      </c>
      <c r="S146" s="165">
        <f t="shared" si="105"/>
        <v>0</v>
      </c>
      <c r="T146"/>
      <c r="U146" s="72"/>
      <c r="V146" s="159">
        <f t="shared" si="106"/>
        <v>0</v>
      </c>
      <c r="W146" s="163">
        <f t="shared" si="107"/>
        <v>0</v>
      </c>
      <c r="X146" s="72"/>
      <c r="Y146" s="159">
        <f t="shared" si="108"/>
        <v>0</v>
      </c>
      <c r="Z146" s="163">
        <f t="shared" si="109"/>
        <v>0</v>
      </c>
      <c r="AA146" s="72"/>
      <c r="AB146" s="159">
        <f t="shared" si="110"/>
        <v>0</v>
      </c>
      <c r="AC146" s="163">
        <f t="shared" si="111"/>
        <v>0</v>
      </c>
      <c r="AD146" s="72"/>
      <c r="AE146" s="159">
        <f t="shared" si="112"/>
        <v>0</v>
      </c>
      <c r="AF146" s="163">
        <f t="shared" si="113"/>
        <v>0</v>
      </c>
      <c r="AG146" s="72"/>
      <c r="AH146" s="159">
        <f t="shared" si="114"/>
        <v>0</v>
      </c>
      <c r="AI146" s="163">
        <f t="shared" si="115"/>
        <v>0</v>
      </c>
      <c r="AJ146" s="166">
        <f t="shared" si="116"/>
        <v>0</v>
      </c>
      <c r="AK146" s="165">
        <f t="shared" si="117"/>
        <v>0</v>
      </c>
    </row>
    <row r="147" spans="1:37" s="55" customFormat="1" outlineLevel="1" x14ac:dyDescent="0.35">
      <c r="A147"/>
      <c r="B147" s="237" t="s">
        <v>93</v>
      </c>
      <c r="C147" s="64" t="s">
        <v>106</v>
      </c>
      <c r="D147" s="72"/>
      <c r="E147" s="81">
        <f t="shared" si="118"/>
        <v>0</v>
      </c>
      <c r="F147" s="72"/>
      <c r="G147" s="159">
        <f t="shared" si="100"/>
        <v>0</v>
      </c>
      <c r="H147" s="163">
        <f t="shared" si="101"/>
        <v>0</v>
      </c>
      <c r="I147" s="72"/>
      <c r="J147" s="159">
        <f t="shared" si="2"/>
        <v>0</v>
      </c>
      <c r="K147" s="163">
        <f t="shared" si="3"/>
        <v>0</v>
      </c>
      <c r="L147" s="72"/>
      <c r="M147" s="159">
        <f t="shared" si="4"/>
        <v>0</v>
      </c>
      <c r="N147" s="163">
        <f t="shared" si="5"/>
        <v>0</v>
      </c>
      <c r="O147" s="72"/>
      <c r="P147" s="159">
        <f t="shared" si="102"/>
        <v>0</v>
      </c>
      <c r="Q147" s="163">
        <f t="shared" si="103"/>
        <v>0</v>
      </c>
      <c r="R147" s="154">
        <f t="shared" si="104"/>
        <v>0</v>
      </c>
      <c r="S147" s="165">
        <f t="shared" si="105"/>
        <v>0</v>
      </c>
      <c r="T147"/>
      <c r="U147" s="72"/>
      <c r="V147" s="159">
        <f t="shared" si="106"/>
        <v>0</v>
      </c>
      <c r="W147" s="163">
        <f t="shared" si="107"/>
        <v>0</v>
      </c>
      <c r="X147" s="72"/>
      <c r="Y147" s="159">
        <f t="shared" si="108"/>
        <v>0</v>
      </c>
      <c r="Z147" s="163">
        <f t="shared" si="109"/>
        <v>0</v>
      </c>
      <c r="AA147" s="72"/>
      <c r="AB147" s="159">
        <f>Y147+AA147</f>
        <v>0</v>
      </c>
      <c r="AC147" s="163">
        <f t="shared" si="111"/>
        <v>0</v>
      </c>
      <c r="AD147" s="72"/>
      <c r="AE147" s="159">
        <f t="shared" si="112"/>
        <v>0</v>
      </c>
      <c r="AF147" s="163">
        <f t="shared" si="113"/>
        <v>0</v>
      </c>
      <c r="AG147" s="72"/>
      <c r="AH147" s="159">
        <f t="shared" si="114"/>
        <v>0</v>
      </c>
      <c r="AI147" s="163">
        <f t="shared" si="115"/>
        <v>0</v>
      </c>
      <c r="AJ147" s="166">
        <f>U147+X147+AA147+AD147+AG147</f>
        <v>0</v>
      </c>
      <c r="AK147" s="165">
        <f t="shared" si="117"/>
        <v>0</v>
      </c>
    </row>
    <row r="148" spans="1:37" s="55" customFormat="1" outlineLevel="1" x14ac:dyDescent="0.35">
      <c r="A148"/>
      <c r="B148" s="237" t="s">
        <v>94</v>
      </c>
      <c r="C148" s="64" t="s">
        <v>106</v>
      </c>
      <c r="D148" s="72"/>
      <c r="E148" s="81">
        <f t="shared" si="118"/>
        <v>0</v>
      </c>
      <c r="F148" s="72"/>
      <c r="G148" s="159">
        <f t="shared" si="100"/>
        <v>0</v>
      </c>
      <c r="H148" s="163">
        <f t="shared" si="101"/>
        <v>0</v>
      </c>
      <c r="I148" s="72"/>
      <c r="J148" s="159">
        <f t="shared" si="2"/>
        <v>0</v>
      </c>
      <c r="K148" s="163">
        <f t="shared" si="3"/>
        <v>0</v>
      </c>
      <c r="L148" s="72"/>
      <c r="M148" s="159">
        <f t="shared" si="4"/>
        <v>0</v>
      </c>
      <c r="N148" s="163">
        <f t="shared" si="5"/>
        <v>0</v>
      </c>
      <c r="O148" s="72"/>
      <c r="P148" s="159">
        <f t="shared" si="102"/>
        <v>0</v>
      </c>
      <c r="Q148" s="163">
        <f t="shared" si="103"/>
        <v>0</v>
      </c>
      <c r="R148" s="154">
        <f t="shared" si="104"/>
        <v>0</v>
      </c>
      <c r="S148" s="165">
        <f t="shared" si="105"/>
        <v>0</v>
      </c>
      <c r="T148"/>
      <c r="U148" s="72"/>
      <c r="V148" s="159">
        <f t="shared" si="106"/>
        <v>0</v>
      </c>
      <c r="W148" s="163">
        <f t="shared" si="107"/>
        <v>0</v>
      </c>
      <c r="X148" s="72"/>
      <c r="Y148" s="159">
        <f t="shared" si="108"/>
        <v>0</v>
      </c>
      <c r="Z148" s="163">
        <f t="shared" si="109"/>
        <v>0</v>
      </c>
      <c r="AA148" s="72"/>
      <c r="AB148" s="159">
        <f>Y148+AA148</f>
        <v>0</v>
      </c>
      <c r="AC148" s="163">
        <f t="shared" si="111"/>
        <v>0</v>
      </c>
      <c r="AD148" s="72"/>
      <c r="AE148" s="159">
        <f t="shared" si="112"/>
        <v>0</v>
      </c>
      <c r="AF148" s="163">
        <f t="shared" si="113"/>
        <v>0</v>
      </c>
      <c r="AG148" s="72"/>
      <c r="AH148" s="159">
        <f t="shared" si="114"/>
        <v>0</v>
      </c>
      <c r="AI148" s="163">
        <f t="shared" si="115"/>
        <v>0</v>
      </c>
      <c r="AJ148" s="166">
        <f>U148+X148+AA148+AD148+AG148</f>
        <v>0</v>
      </c>
      <c r="AK148" s="165">
        <f t="shared" si="117"/>
        <v>0</v>
      </c>
    </row>
    <row r="149" spans="1:37" s="55" customFormat="1" outlineLevel="1" x14ac:dyDescent="0.35">
      <c r="A149"/>
      <c r="B149" s="237" t="s">
        <v>95</v>
      </c>
      <c r="C149" s="64" t="s">
        <v>106</v>
      </c>
      <c r="D149" s="72"/>
      <c r="E149" s="81">
        <f t="shared" si="118"/>
        <v>0</v>
      </c>
      <c r="F149" s="72"/>
      <c r="G149" s="159">
        <f t="shared" si="100"/>
        <v>0</v>
      </c>
      <c r="H149" s="163">
        <f t="shared" si="101"/>
        <v>0</v>
      </c>
      <c r="I149" s="72"/>
      <c r="J149" s="159">
        <f t="shared" si="2"/>
        <v>0</v>
      </c>
      <c r="K149" s="163">
        <f t="shared" si="3"/>
        <v>0</v>
      </c>
      <c r="L149" s="72"/>
      <c r="M149" s="159">
        <f t="shared" si="4"/>
        <v>0</v>
      </c>
      <c r="N149" s="163">
        <f t="shared" si="5"/>
        <v>0</v>
      </c>
      <c r="O149" s="72"/>
      <c r="P149" s="159">
        <f t="shared" si="102"/>
        <v>0</v>
      </c>
      <c r="Q149" s="163">
        <f t="shared" si="103"/>
        <v>0</v>
      </c>
      <c r="R149" s="154">
        <f t="shared" si="104"/>
        <v>0</v>
      </c>
      <c r="S149" s="165">
        <f t="shared" si="105"/>
        <v>0</v>
      </c>
      <c r="T149"/>
      <c r="U149" s="72"/>
      <c r="V149" s="159">
        <f t="shared" si="106"/>
        <v>0</v>
      </c>
      <c r="W149" s="163">
        <f t="shared" si="107"/>
        <v>0</v>
      </c>
      <c r="X149" s="72"/>
      <c r="Y149" s="159">
        <f t="shared" si="108"/>
        <v>0</v>
      </c>
      <c r="Z149" s="163">
        <f t="shared" si="109"/>
        <v>0</v>
      </c>
      <c r="AA149" s="72"/>
      <c r="AB149" s="159">
        <f>Y149+AA149</f>
        <v>0</v>
      </c>
      <c r="AC149" s="163">
        <f t="shared" si="111"/>
        <v>0</v>
      </c>
      <c r="AD149" s="72"/>
      <c r="AE149" s="159">
        <f t="shared" si="112"/>
        <v>0</v>
      </c>
      <c r="AF149" s="163">
        <f t="shared" si="113"/>
        <v>0</v>
      </c>
      <c r="AG149" s="72"/>
      <c r="AH149" s="159">
        <f t="shared" si="114"/>
        <v>0</v>
      </c>
      <c r="AI149" s="163">
        <f t="shared" si="115"/>
        <v>0</v>
      </c>
      <c r="AJ149" s="166">
        <f>U149+X149+AA149+AD149+AG149</f>
        <v>0</v>
      </c>
      <c r="AK149" s="165">
        <f t="shared" si="117"/>
        <v>0</v>
      </c>
    </row>
    <row r="150" spans="1:37" s="55" customFormat="1" outlineLevel="1" x14ac:dyDescent="0.35">
      <c r="A150"/>
      <c r="B150" s="237" t="s">
        <v>96</v>
      </c>
      <c r="C150" s="64" t="s">
        <v>106</v>
      </c>
      <c r="D150" s="72"/>
      <c r="E150" s="81">
        <f t="shared" si="118"/>
        <v>0</v>
      </c>
      <c r="F150" s="72"/>
      <c r="G150" s="159">
        <f t="shared" si="100"/>
        <v>0</v>
      </c>
      <c r="H150" s="163">
        <f t="shared" si="101"/>
        <v>0</v>
      </c>
      <c r="I150" s="72"/>
      <c r="J150" s="159">
        <f t="shared" si="2"/>
        <v>0</v>
      </c>
      <c r="K150" s="163">
        <f t="shared" si="3"/>
        <v>0</v>
      </c>
      <c r="L150" s="72"/>
      <c r="M150" s="159">
        <f t="shared" si="4"/>
        <v>0</v>
      </c>
      <c r="N150" s="163">
        <f t="shared" si="5"/>
        <v>0</v>
      </c>
      <c r="O150" s="72"/>
      <c r="P150" s="159">
        <f t="shared" si="102"/>
        <v>0</v>
      </c>
      <c r="Q150" s="163">
        <f t="shared" si="103"/>
        <v>0</v>
      </c>
      <c r="R150" s="154">
        <f t="shared" si="104"/>
        <v>0</v>
      </c>
      <c r="S150" s="165">
        <f t="shared" si="105"/>
        <v>0</v>
      </c>
      <c r="T150"/>
      <c r="U150" s="72"/>
      <c r="V150" s="159">
        <f t="shared" si="106"/>
        <v>0</v>
      </c>
      <c r="W150" s="163">
        <f t="shared" si="107"/>
        <v>0</v>
      </c>
      <c r="X150" s="72"/>
      <c r="Y150" s="159">
        <f t="shared" si="108"/>
        <v>0</v>
      </c>
      <c r="Z150" s="163">
        <f t="shared" si="109"/>
        <v>0</v>
      </c>
      <c r="AA150" s="72"/>
      <c r="AB150" s="159">
        <f>Y150+AA150</f>
        <v>0</v>
      </c>
      <c r="AC150" s="163">
        <f t="shared" si="111"/>
        <v>0</v>
      </c>
      <c r="AD150" s="72"/>
      <c r="AE150" s="159">
        <f t="shared" si="112"/>
        <v>0</v>
      </c>
      <c r="AF150" s="163">
        <f t="shared" si="113"/>
        <v>0</v>
      </c>
      <c r="AG150" s="72"/>
      <c r="AH150" s="159">
        <f t="shared" si="114"/>
        <v>0</v>
      </c>
      <c r="AI150" s="163">
        <f t="shared" si="115"/>
        <v>0</v>
      </c>
      <c r="AJ150" s="166">
        <f>U150+X150+AA150+AD150+AG150</f>
        <v>0</v>
      </c>
      <c r="AK150" s="165">
        <f t="shared" si="117"/>
        <v>0</v>
      </c>
    </row>
    <row r="151" spans="1:37" s="55" customFormat="1" outlineLevel="1" x14ac:dyDescent="0.35">
      <c r="A151"/>
      <c r="B151" s="236" t="s">
        <v>97</v>
      </c>
      <c r="C151" s="64" t="s">
        <v>106</v>
      </c>
      <c r="D151" s="72"/>
      <c r="E151" s="81">
        <f t="shared" si="118"/>
        <v>0</v>
      </c>
      <c r="F151" s="72"/>
      <c r="G151" s="159">
        <f t="shared" si="100"/>
        <v>0</v>
      </c>
      <c r="H151" s="163">
        <f t="shared" si="101"/>
        <v>0</v>
      </c>
      <c r="I151" s="72"/>
      <c r="J151" s="159">
        <f t="shared" si="2"/>
        <v>0</v>
      </c>
      <c r="K151" s="163">
        <f t="shared" si="3"/>
        <v>0</v>
      </c>
      <c r="L151" s="72"/>
      <c r="M151" s="159">
        <f t="shared" si="4"/>
        <v>0</v>
      </c>
      <c r="N151" s="163">
        <f t="shared" si="5"/>
        <v>0</v>
      </c>
      <c r="O151" s="72"/>
      <c r="P151" s="159">
        <f t="shared" si="102"/>
        <v>0</v>
      </c>
      <c r="Q151" s="163">
        <f t="shared" si="103"/>
        <v>0</v>
      </c>
      <c r="R151" s="154">
        <f t="shared" si="104"/>
        <v>0</v>
      </c>
      <c r="S151" s="165">
        <f t="shared" si="105"/>
        <v>0</v>
      </c>
      <c r="T151"/>
      <c r="U151" s="72"/>
      <c r="V151" s="159">
        <f t="shared" si="106"/>
        <v>0</v>
      </c>
      <c r="W151" s="163">
        <f t="shared" si="107"/>
        <v>0</v>
      </c>
      <c r="X151" s="72"/>
      <c r="Y151" s="159">
        <f t="shared" si="108"/>
        <v>0</v>
      </c>
      <c r="Z151" s="163">
        <f t="shared" si="109"/>
        <v>0</v>
      </c>
      <c r="AA151" s="72"/>
      <c r="AB151" s="159">
        <f>Y151+AA151</f>
        <v>0</v>
      </c>
      <c r="AC151" s="163">
        <f t="shared" si="111"/>
        <v>0</v>
      </c>
      <c r="AD151" s="72"/>
      <c r="AE151" s="159">
        <f t="shared" si="112"/>
        <v>0</v>
      </c>
      <c r="AF151" s="163">
        <f t="shared" si="113"/>
        <v>0</v>
      </c>
      <c r="AG151" s="72"/>
      <c r="AH151" s="159">
        <f t="shared" si="114"/>
        <v>0</v>
      </c>
      <c r="AI151" s="163">
        <f t="shared" si="115"/>
        <v>0</v>
      </c>
      <c r="AJ151" s="166">
        <f>U151+X151+AA151+AD151+AG151</f>
        <v>0</v>
      </c>
      <c r="AK151" s="165">
        <f t="shared" si="117"/>
        <v>0</v>
      </c>
    </row>
    <row r="152" spans="1:37" s="55" customFormat="1" outlineLevel="1" x14ac:dyDescent="0.35">
      <c r="A152"/>
      <c r="B152" s="237" t="s">
        <v>98</v>
      </c>
      <c r="C152" s="64" t="s">
        <v>106</v>
      </c>
      <c r="D152" s="72"/>
      <c r="E152" s="81">
        <f t="shared" si="118"/>
        <v>0</v>
      </c>
      <c r="F152" s="72"/>
      <c r="G152" s="159">
        <f t="shared" si="100"/>
        <v>0</v>
      </c>
      <c r="H152" s="163">
        <f t="shared" si="101"/>
        <v>0</v>
      </c>
      <c r="I152" s="72"/>
      <c r="J152" s="159">
        <f t="shared" si="2"/>
        <v>0</v>
      </c>
      <c r="K152" s="163">
        <f t="shared" si="3"/>
        <v>0</v>
      </c>
      <c r="L152" s="72"/>
      <c r="M152" s="159">
        <f t="shared" si="4"/>
        <v>0</v>
      </c>
      <c r="N152" s="163">
        <f t="shared" si="5"/>
        <v>0</v>
      </c>
      <c r="O152" s="72"/>
      <c r="P152" s="159">
        <f t="shared" si="102"/>
        <v>0</v>
      </c>
      <c r="Q152" s="163">
        <f t="shared" si="103"/>
        <v>0</v>
      </c>
      <c r="R152" s="154">
        <f t="shared" si="104"/>
        <v>0</v>
      </c>
      <c r="S152" s="165">
        <f t="shared" si="105"/>
        <v>0</v>
      </c>
      <c r="T152"/>
      <c r="U152" s="72"/>
      <c r="V152" s="159">
        <f t="shared" si="106"/>
        <v>0</v>
      </c>
      <c r="W152" s="163">
        <f t="shared" si="107"/>
        <v>0</v>
      </c>
      <c r="X152" s="72"/>
      <c r="Y152" s="159">
        <f t="shared" si="108"/>
        <v>0</v>
      </c>
      <c r="Z152" s="163">
        <f t="shared" si="109"/>
        <v>0</v>
      </c>
      <c r="AA152" s="72"/>
      <c r="AB152" s="159">
        <f t="shared" si="110"/>
        <v>0</v>
      </c>
      <c r="AC152" s="163">
        <f t="shared" si="111"/>
        <v>0</v>
      </c>
      <c r="AD152" s="72"/>
      <c r="AE152" s="159">
        <f t="shared" si="112"/>
        <v>0</v>
      </c>
      <c r="AF152" s="163">
        <f t="shared" si="113"/>
        <v>0</v>
      </c>
      <c r="AG152" s="72"/>
      <c r="AH152" s="159">
        <f t="shared" si="114"/>
        <v>0</v>
      </c>
      <c r="AI152" s="163">
        <f t="shared" si="115"/>
        <v>0</v>
      </c>
      <c r="AJ152" s="166">
        <f t="shared" si="116"/>
        <v>0</v>
      </c>
      <c r="AK152" s="165">
        <f t="shared" si="117"/>
        <v>0</v>
      </c>
    </row>
    <row r="153" spans="1:37" outlineLevel="1" x14ac:dyDescent="0.35">
      <c r="B153" s="50" t="s">
        <v>138</v>
      </c>
      <c r="C153" s="47" t="s">
        <v>106</v>
      </c>
      <c r="D153" s="161">
        <f>SUM(D131:D152)</f>
        <v>0</v>
      </c>
      <c r="E153" s="160">
        <f>SUM(E131:E152)</f>
        <v>0</v>
      </c>
      <c r="F153" s="161">
        <f>SUM(F131:F152)</f>
        <v>0</v>
      </c>
      <c r="G153" s="160">
        <f>SUM(G131:G152)</f>
        <v>0</v>
      </c>
      <c r="H153" s="164">
        <f>IFERROR((G153-E153)/E153,0)</f>
        <v>0</v>
      </c>
      <c r="I153" s="161">
        <f>SUM(I131:I152)</f>
        <v>0</v>
      </c>
      <c r="J153" s="160">
        <f>SUM(J131:J152)</f>
        <v>0</v>
      </c>
      <c r="K153" s="164">
        <f t="shared" ref="K153" si="119">IFERROR((J153-G153)/G153,0)</f>
        <v>0</v>
      </c>
      <c r="L153" s="161">
        <f>SUM(L131:L152)</f>
        <v>0</v>
      </c>
      <c r="M153" s="160">
        <f>SUM(M131:M152)</f>
        <v>0</v>
      </c>
      <c r="N153" s="164">
        <f t="shared" ref="N153" si="120">IFERROR((M153-J153)/J153,0)</f>
        <v>0</v>
      </c>
      <c r="O153" s="161">
        <f>SUM(O131:O152)</f>
        <v>0</v>
      </c>
      <c r="P153" s="160">
        <f>SUM(P131:P152)</f>
        <v>0</v>
      </c>
      <c r="Q153" s="164">
        <f t="shared" si="103"/>
        <v>0</v>
      </c>
      <c r="R153" s="154">
        <f t="shared" si="104"/>
        <v>0</v>
      </c>
      <c r="S153" s="165">
        <f t="shared" si="105"/>
        <v>0</v>
      </c>
      <c r="U153" s="161">
        <f>SUM(U131:U152)</f>
        <v>2</v>
      </c>
      <c r="V153" s="160">
        <f>SUM(V131:V152)</f>
        <v>2</v>
      </c>
      <c r="W153" s="164">
        <f>IFERROR((V153-P153)/P153,0)</f>
        <v>0</v>
      </c>
      <c r="X153" s="161">
        <f>SUM(X131:X152)</f>
        <v>3</v>
      </c>
      <c r="Y153" s="160">
        <f>SUM(Y131:Y152)</f>
        <v>5</v>
      </c>
      <c r="Z153" s="164">
        <f t="shared" ref="Z153" si="121">IFERROR((Y153-V153)/V153,0)</f>
        <v>1.5</v>
      </c>
      <c r="AA153" s="161">
        <f>SUM(AA131:AA152)</f>
        <v>0</v>
      </c>
      <c r="AB153" s="160">
        <f>SUM(AB131:AB152)</f>
        <v>5</v>
      </c>
      <c r="AC153" s="164">
        <f t="shared" ref="AC153" si="122">IFERROR((AB153-Y153)/Y153,0)</f>
        <v>0</v>
      </c>
      <c r="AD153" s="161">
        <f>SUM(AD131:AD152)</f>
        <v>1</v>
      </c>
      <c r="AE153" s="160">
        <f>SUM(AE131:AE152)</f>
        <v>6</v>
      </c>
      <c r="AF153" s="164">
        <f t="shared" ref="AF153" si="123">IFERROR((AE153-AB153)/AB153,0)</f>
        <v>0.2</v>
      </c>
      <c r="AG153" s="161">
        <f>SUM(AG131:AG152)</f>
        <v>0</v>
      </c>
      <c r="AH153" s="160">
        <f>SUM(AH131:AH152)</f>
        <v>6</v>
      </c>
      <c r="AI153" s="164">
        <f>IFERROR((AH153-AE153)/AE153,0)</f>
        <v>0</v>
      </c>
      <c r="AJ153" s="160">
        <f>SUM(AJ131:AJ152)</f>
        <v>6</v>
      </c>
      <c r="AK153" s="165">
        <f t="shared" ref="AK153" si="124">IFERROR((AH153/V153)^(1/4)-1,0)</f>
        <v>0.3160740129524926</v>
      </c>
    </row>
    <row r="155" spans="1:37" ht="17.25" customHeight="1" x14ac:dyDescent="0.35">
      <c r="B155" s="296" t="s">
        <v>147</v>
      </c>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307"/>
    </row>
    <row r="156" spans="1:37" ht="5.5" customHeight="1" outlineLevel="1" x14ac:dyDescent="0.3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row>
    <row r="157" spans="1:37" ht="15" customHeight="1" outlineLevel="1" x14ac:dyDescent="0.35">
      <c r="B157" s="308"/>
      <c r="C157" s="309" t="s">
        <v>105</v>
      </c>
      <c r="D157" s="312" t="s">
        <v>131</v>
      </c>
      <c r="E157" s="314"/>
      <c r="F157" s="314"/>
      <c r="G157" s="314"/>
      <c r="H157" s="314"/>
      <c r="I157" s="314"/>
      <c r="J157" s="314"/>
      <c r="K157" s="314"/>
      <c r="L157" s="314"/>
      <c r="M157" s="314"/>
      <c r="N157" s="314"/>
      <c r="O157" s="314"/>
      <c r="P157" s="314"/>
      <c r="Q157" s="313"/>
      <c r="R157" s="318" t="str">
        <f xml:space="preserve"> D158&amp;" - "&amp;O158</f>
        <v>2019 - 2023</v>
      </c>
      <c r="S157" s="319"/>
      <c r="U157" s="312" t="s">
        <v>132</v>
      </c>
      <c r="V157" s="314"/>
      <c r="W157" s="314"/>
      <c r="X157" s="314"/>
      <c r="Y157" s="314"/>
      <c r="Z157" s="314"/>
      <c r="AA157" s="314"/>
      <c r="AB157" s="314"/>
      <c r="AC157" s="314"/>
      <c r="AD157" s="314"/>
      <c r="AE157" s="314"/>
      <c r="AF157" s="314"/>
      <c r="AG157" s="314"/>
      <c r="AH157" s="314"/>
      <c r="AI157" s="314"/>
      <c r="AJ157" s="314"/>
      <c r="AK157" s="315"/>
    </row>
    <row r="158" spans="1:37" ht="15" customHeight="1" outlineLevel="1" x14ac:dyDescent="0.35">
      <c r="B158" s="308"/>
      <c r="C158" s="310"/>
      <c r="D158" s="312">
        <f>$C$3-5</f>
        <v>2019</v>
      </c>
      <c r="E158" s="313"/>
      <c r="F158" s="312">
        <f>$C$3-4</f>
        <v>2020</v>
      </c>
      <c r="G158" s="314"/>
      <c r="H158" s="313"/>
      <c r="I158" s="312">
        <f>$C$3-3</f>
        <v>2021</v>
      </c>
      <c r="J158" s="314"/>
      <c r="K158" s="313"/>
      <c r="L158" s="312">
        <f>$C$3-2</f>
        <v>2022</v>
      </c>
      <c r="M158" s="314"/>
      <c r="N158" s="313"/>
      <c r="O158" s="312">
        <f>$C$3-1</f>
        <v>2023</v>
      </c>
      <c r="P158" s="314"/>
      <c r="Q158" s="313"/>
      <c r="R158" s="320"/>
      <c r="S158" s="321"/>
      <c r="U158" s="312">
        <f>$C$3</f>
        <v>2024</v>
      </c>
      <c r="V158" s="314"/>
      <c r="W158" s="313"/>
      <c r="X158" s="312">
        <f>$C$3+1</f>
        <v>2025</v>
      </c>
      <c r="Y158" s="314"/>
      <c r="Z158" s="313"/>
      <c r="AA158" s="312">
        <f>$C$3+2</f>
        <v>2026</v>
      </c>
      <c r="AB158" s="314"/>
      <c r="AC158" s="313"/>
      <c r="AD158" s="312">
        <f>$C$3+3</f>
        <v>2027</v>
      </c>
      <c r="AE158" s="314"/>
      <c r="AF158" s="313"/>
      <c r="AG158" s="312">
        <f>$C$3+4</f>
        <v>2028</v>
      </c>
      <c r="AH158" s="314"/>
      <c r="AI158" s="313"/>
      <c r="AJ158" s="316" t="str">
        <f>U158&amp;" - "&amp;AG158</f>
        <v>2024 - 2028</v>
      </c>
      <c r="AK158" s="317"/>
    </row>
    <row r="159" spans="1:37" ht="29" outlineLevel="1" x14ac:dyDescent="0.35">
      <c r="B159" s="308"/>
      <c r="C159" s="311"/>
      <c r="D159" s="66" t="s">
        <v>144</v>
      </c>
      <c r="E159" s="67" t="s">
        <v>145</v>
      </c>
      <c r="F159" s="66" t="s">
        <v>144</v>
      </c>
      <c r="G159" s="9" t="s">
        <v>145</v>
      </c>
      <c r="H159" s="67" t="s">
        <v>135</v>
      </c>
      <c r="I159" s="66" t="s">
        <v>144</v>
      </c>
      <c r="J159" s="9" t="s">
        <v>145</v>
      </c>
      <c r="K159" s="67" t="s">
        <v>135</v>
      </c>
      <c r="L159" s="66" t="s">
        <v>144</v>
      </c>
      <c r="M159" s="9" t="s">
        <v>145</v>
      </c>
      <c r="N159" s="67" t="s">
        <v>135</v>
      </c>
      <c r="O159" s="66" t="s">
        <v>134</v>
      </c>
      <c r="P159" s="9" t="s">
        <v>133</v>
      </c>
      <c r="Q159" s="67" t="s">
        <v>135</v>
      </c>
      <c r="R159" s="9" t="s">
        <v>126</v>
      </c>
      <c r="S159" s="60" t="s">
        <v>136</v>
      </c>
      <c r="U159" s="66" t="s">
        <v>144</v>
      </c>
      <c r="V159" s="9" t="s">
        <v>145</v>
      </c>
      <c r="W159" s="67" t="s">
        <v>135</v>
      </c>
      <c r="X159" s="66" t="s">
        <v>144</v>
      </c>
      <c r="Y159" s="9" t="s">
        <v>145</v>
      </c>
      <c r="Z159" s="67" t="s">
        <v>135</v>
      </c>
      <c r="AA159" s="66" t="s">
        <v>144</v>
      </c>
      <c r="AB159" s="9" t="s">
        <v>145</v>
      </c>
      <c r="AC159" s="67" t="s">
        <v>135</v>
      </c>
      <c r="AD159" s="66" t="s">
        <v>144</v>
      </c>
      <c r="AE159" s="9" t="s">
        <v>145</v>
      </c>
      <c r="AF159" s="67" t="s">
        <v>135</v>
      </c>
      <c r="AG159" s="66" t="s">
        <v>144</v>
      </c>
      <c r="AH159" s="9" t="s">
        <v>145</v>
      </c>
      <c r="AI159" s="67" t="s">
        <v>135</v>
      </c>
      <c r="AJ159" s="9" t="s">
        <v>126</v>
      </c>
      <c r="AK159" s="60" t="s">
        <v>136</v>
      </c>
    </row>
    <row r="160" spans="1:37" outlineLevel="1" x14ac:dyDescent="0.35">
      <c r="B160" s="236" t="s">
        <v>75</v>
      </c>
      <c r="C160" s="64" t="s">
        <v>106</v>
      </c>
      <c r="D160" s="80"/>
      <c r="E160" s="81">
        <f>D160</f>
        <v>0</v>
      </c>
      <c r="F160" s="80"/>
      <c r="G160" s="159">
        <f t="shared" ref="G160:G181" si="125">E160+F160</f>
        <v>0</v>
      </c>
      <c r="H160" s="163">
        <f t="shared" ref="H160:H181" si="126">IFERROR((G160-E160)/E160,0)</f>
        <v>0</v>
      </c>
      <c r="I160" s="80"/>
      <c r="J160" s="159">
        <f t="shared" si="2"/>
        <v>0</v>
      </c>
      <c r="K160" s="163">
        <f t="shared" si="3"/>
        <v>0</v>
      </c>
      <c r="L160" s="80"/>
      <c r="M160" s="159">
        <f t="shared" si="4"/>
        <v>0</v>
      </c>
      <c r="N160" s="163">
        <f t="shared" si="5"/>
        <v>0</v>
      </c>
      <c r="O160" s="80"/>
      <c r="P160" s="159">
        <f t="shared" ref="P160:P181" si="127">M160+O160</f>
        <v>0</v>
      </c>
      <c r="Q160" s="163">
        <f t="shared" ref="Q160:Q182" si="128">IFERROR((P160-M160)/M160,0)</f>
        <v>0</v>
      </c>
      <c r="R160" s="154">
        <f t="shared" ref="R160:R182" si="129">D160+F160+I160+L160+O160</f>
        <v>0</v>
      </c>
      <c r="S160" s="165">
        <f t="shared" ref="S160:S182" si="130">IFERROR((P160/E160)^(1/4)-1,0)</f>
        <v>0</v>
      </c>
      <c r="U160" s="80"/>
      <c r="V160" s="159">
        <f t="shared" ref="V160:V181" si="131">P160+U160</f>
        <v>0</v>
      </c>
      <c r="W160" s="163">
        <f t="shared" ref="W160:W181" si="132">IFERROR((V160-P160)/P160,0)</f>
        <v>0</v>
      </c>
      <c r="X160" s="80"/>
      <c r="Y160" s="159">
        <f t="shared" ref="Y160:Y181" si="133">V160+X160</f>
        <v>0</v>
      </c>
      <c r="Z160" s="163">
        <f t="shared" ref="Z160:Z181" si="134">IFERROR((Y160-V160)/V160,0)</f>
        <v>0</v>
      </c>
      <c r="AA160" s="80"/>
      <c r="AB160" s="159">
        <f t="shared" ref="AB160:AB181" si="135">Y160+AA160</f>
        <v>0</v>
      </c>
      <c r="AC160" s="163">
        <f t="shared" ref="AC160:AC181" si="136">IFERROR((AB160-Y160)/Y160,0)</f>
        <v>0</v>
      </c>
      <c r="AD160" s="80"/>
      <c r="AE160" s="159">
        <f t="shared" ref="AE160:AE181" si="137">AB160+AD160</f>
        <v>0</v>
      </c>
      <c r="AF160" s="163">
        <f t="shared" ref="AF160:AF181" si="138">IFERROR((AE160-AB160)/AB160,0)</f>
        <v>0</v>
      </c>
      <c r="AG160" s="80"/>
      <c r="AH160" s="159">
        <f t="shared" ref="AH160:AH181" si="139">AE160+AG160</f>
        <v>0</v>
      </c>
      <c r="AI160" s="163">
        <f t="shared" ref="AI160:AI181" si="140">IFERROR((AH160-AE160)/AE160,0)</f>
        <v>0</v>
      </c>
      <c r="AJ160" s="166">
        <f>U160+X160+AA160+AD160+AG160</f>
        <v>0</v>
      </c>
      <c r="AK160" s="165">
        <f>IFERROR((AH160/V160)^(1/4)-1,0)</f>
        <v>0</v>
      </c>
    </row>
    <row r="161" spans="1:37" s="55" customFormat="1" outlineLevel="1" x14ac:dyDescent="0.35">
      <c r="A161"/>
      <c r="B161" s="237" t="s">
        <v>76</v>
      </c>
      <c r="C161" s="64" t="s">
        <v>106</v>
      </c>
      <c r="D161" s="72"/>
      <c r="E161" s="81">
        <f>D161</f>
        <v>0</v>
      </c>
      <c r="F161" s="72"/>
      <c r="G161" s="159">
        <f t="shared" si="125"/>
        <v>0</v>
      </c>
      <c r="H161" s="163">
        <f t="shared" si="126"/>
        <v>0</v>
      </c>
      <c r="I161" s="72"/>
      <c r="J161" s="159">
        <f t="shared" si="2"/>
        <v>0</v>
      </c>
      <c r="K161" s="163">
        <f t="shared" si="3"/>
        <v>0</v>
      </c>
      <c r="L161" s="72"/>
      <c r="M161" s="159">
        <f t="shared" si="4"/>
        <v>0</v>
      </c>
      <c r="N161" s="163">
        <f t="shared" si="5"/>
        <v>0</v>
      </c>
      <c r="O161" s="72"/>
      <c r="P161" s="159">
        <f t="shared" si="127"/>
        <v>0</v>
      </c>
      <c r="Q161" s="163">
        <f t="shared" si="128"/>
        <v>0</v>
      </c>
      <c r="R161" s="154">
        <f t="shared" si="129"/>
        <v>0</v>
      </c>
      <c r="S161" s="165">
        <f t="shared" si="130"/>
        <v>0</v>
      </c>
      <c r="T161"/>
      <c r="U161" s="72"/>
      <c r="V161" s="159">
        <f t="shared" si="131"/>
        <v>0</v>
      </c>
      <c r="W161" s="163">
        <f t="shared" si="132"/>
        <v>0</v>
      </c>
      <c r="X161" s="72"/>
      <c r="Y161" s="159">
        <f t="shared" si="133"/>
        <v>0</v>
      </c>
      <c r="Z161" s="163">
        <f t="shared" si="134"/>
        <v>0</v>
      </c>
      <c r="AA161" s="72"/>
      <c r="AB161" s="159">
        <f t="shared" si="135"/>
        <v>0</v>
      </c>
      <c r="AC161" s="163">
        <f t="shared" si="136"/>
        <v>0</v>
      </c>
      <c r="AD161" s="72"/>
      <c r="AE161" s="159">
        <f t="shared" si="137"/>
        <v>0</v>
      </c>
      <c r="AF161" s="163">
        <f t="shared" si="138"/>
        <v>0</v>
      </c>
      <c r="AG161" s="72"/>
      <c r="AH161" s="159">
        <f t="shared" si="139"/>
        <v>0</v>
      </c>
      <c r="AI161" s="163">
        <f t="shared" si="140"/>
        <v>0</v>
      </c>
      <c r="AJ161" s="166">
        <f t="shared" ref="AJ161:AJ181" si="141">U161+X161+AA161+AD161+AG161</f>
        <v>0</v>
      </c>
      <c r="AK161" s="165">
        <f t="shared" ref="AK161:AK181" si="142">IFERROR((AH161/V161)^(1/4)-1,0)</f>
        <v>0</v>
      </c>
    </row>
    <row r="162" spans="1:37" s="55" customFormat="1" outlineLevel="1" x14ac:dyDescent="0.35">
      <c r="A162"/>
      <c r="B162" s="237" t="s">
        <v>77</v>
      </c>
      <c r="C162" s="64" t="s">
        <v>106</v>
      </c>
      <c r="D162" s="72"/>
      <c r="E162" s="81">
        <f t="shared" ref="E162:E181" si="143">D162</f>
        <v>0</v>
      </c>
      <c r="F162" s="72"/>
      <c r="G162" s="159">
        <f t="shared" si="125"/>
        <v>0</v>
      </c>
      <c r="H162" s="163">
        <f t="shared" si="126"/>
        <v>0</v>
      </c>
      <c r="I162" s="72"/>
      <c r="J162" s="159">
        <f t="shared" si="2"/>
        <v>0</v>
      </c>
      <c r="K162" s="163">
        <f t="shared" si="3"/>
        <v>0</v>
      </c>
      <c r="L162" s="72"/>
      <c r="M162" s="159">
        <f t="shared" si="4"/>
        <v>0</v>
      </c>
      <c r="N162" s="163">
        <f t="shared" si="5"/>
        <v>0</v>
      </c>
      <c r="O162" s="72"/>
      <c r="P162" s="159">
        <f t="shared" si="127"/>
        <v>0</v>
      </c>
      <c r="Q162" s="163">
        <f t="shared" si="128"/>
        <v>0</v>
      </c>
      <c r="R162" s="154">
        <f t="shared" si="129"/>
        <v>0</v>
      </c>
      <c r="S162" s="165">
        <f t="shared" si="130"/>
        <v>0</v>
      </c>
      <c r="T162"/>
      <c r="U162" s="72"/>
      <c r="V162" s="159">
        <f t="shared" si="131"/>
        <v>0</v>
      </c>
      <c r="W162" s="163">
        <f t="shared" si="132"/>
        <v>0</v>
      </c>
      <c r="X162" s="72"/>
      <c r="Y162" s="159">
        <f t="shared" si="133"/>
        <v>0</v>
      </c>
      <c r="Z162" s="163">
        <f t="shared" si="134"/>
        <v>0</v>
      </c>
      <c r="AA162" s="72"/>
      <c r="AB162" s="159">
        <f t="shared" si="135"/>
        <v>0</v>
      </c>
      <c r="AC162" s="163">
        <f t="shared" si="136"/>
        <v>0</v>
      </c>
      <c r="AD162" s="72"/>
      <c r="AE162" s="159">
        <f t="shared" si="137"/>
        <v>0</v>
      </c>
      <c r="AF162" s="163">
        <f t="shared" si="138"/>
        <v>0</v>
      </c>
      <c r="AG162" s="72"/>
      <c r="AH162" s="159">
        <f t="shared" si="139"/>
        <v>0</v>
      </c>
      <c r="AI162" s="163">
        <f t="shared" si="140"/>
        <v>0</v>
      </c>
      <c r="AJ162" s="166">
        <f t="shared" si="141"/>
        <v>0</v>
      </c>
      <c r="AK162" s="165">
        <f t="shared" si="142"/>
        <v>0</v>
      </c>
    </row>
    <row r="163" spans="1:37" s="55" customFormat="1" outlineLevel="1" x14ac:dyDescent="0.35">
      <c r="A163"/>
      <c r="B163" s="237" t="s">
        <v>78</v>
      </c>
      <c r="C163" s="64" t="s">
        <v>106</v>
      </c>
      <c r="D163" s="72"/>
      <c r="E163" s="81">
        <f t="shared" si="143"/>
        <v>0</v>
      </c>
      <c r="F163" s="72"/>
      <c r="G163" s="159">
        <f t="shared" si="125"/>
        <v>0</v>
      </c>
      <c r="H163" s="163">
        <f t="shared" si="126"/>
        <v>0</v>
      </c>
      <c r="I163" s="72"/>
      <c r="J163" s="159">
        <f t="shared" si="2"/>
        <v>0</v>
      </c>
      <c r="K163" s="163">
        <f t="shared" si="3"/>
        <v>0</v>
      </c>
      <c r="L163" s="72"/>
      <c r="M163" s="159">
        <f t="shared" si="4"/>
        <v>0</v>
      </c>
      <c r="N163" s="163">
        <f t="shared" si="5"/>
        <v>0</v>
      </c>
      <c r="O163" s="72"/>
      <c r="P163" s="159">
        <f t="shared" si="127"/>
        <v>0</v>
      </c>
      <c r="Q163" s="163">
        <f t="shared" si="128"/>
        <v>0</v>
      </c>
      <c r="R163" s="154">
        <f t="shared" si="129"/>
        <v>0</v>
      </c>
      <c r="S163" s="165">
        <f t="shared" si="130"/>
        <v>0</v>
      </c>
      <c r="T163"/>
      <c r="U163" s="72"/>
      <c r="V163" s="159">
        <f t="shared" si="131"/>
        <v>0</v>
      </c>
      <c r="W163" s="163">
        <f t="shared" si="132"/>
        <v>0</v>
      </c>
      <c r="X163" s="72"/>
      <c r="Y163" s="159">
        <f t="shared" si="133"/>
        <v>0</v>
      </c>
      <c r="Z163" s="163">
        <f t="shared" si="134"/>
        <v>0</v>
      </c>
      <c r="AA163" s="72"/>
      <c r="AB163" s="159">
        <f t="shared" si="135"/>
        <v>0</v>
      </c>
      <c r="AC163" s="163">
        <f t="shared" si="136"/>
        <v>0</v>
      </c>
      <c r="AD163" s="72"/>
      <c r="AE163" s="159">
        <f t="shared" si="137"/>
        <v>0</v>
      </c>
      <c r="AF163" s="163">
        <f t="shared" si="138"/>
        <v>0</v>
      </c>
      <c r="AG163" s="72"/>
      <c r="AH163" s="159">
        <f t="shared" si="139"/>
        <v>0</v>
      </c>
      <c r="AI163" s="163">
        <f t="shared" si="140"/>
        <v>0</v>
      </c>
      <c r="AJ163" s="166">
        <f t="shared" si="141"/>
        <v>0</v>
      </c>
      <c r="AK163" s="165">
        <f t="shared" si="142"/>
        <v>0</v>
      </c>
    </row>
    <row r="164" spans="1:37" s="55" customFormat="1" outlineLevel="1" x14ac:dyDescent="0.35">
      <c r="A164"/>
      <c r="B164" s="236" t="s">
        <v>80</v>
      </c>
      <c r="C164" s="64" t="s">
        <v>106</v>
      </c>
      <c r="D164" s="72"/>
      <c r="E164" s="81">
        <f t="shared" si="143"/>
        <v>0</v>
      </c>
      <c r="F164" s="72"/>
      <c r="G164" s="159">
        <f t="shared" si="125"/>
        <v>0</v>
      </c>
      <c r="H164" s="163">
        <f t="shared" si="126"/>
        <v>0</v>
      </c>
      <c r="I164" s="72"/>
      <c r="J164" s="159">
        <f t="shared" si="2"/>
        <v>0</v>
      </c>
      <c r="K164" s="163">
        <f t="shared" si="3"/>
        <v>0</v>
      </c>
      <c r="L164" s="72"/>
      <c r="M164" s="159">
        <f t="shared" si="4"/>
        <v>0</v>
      </c>
      <c r="N164" s="163">
        <f t="shared" si="5"/>
        <v>0</v>
      </c>
      <c r="O164" s="72"/>
      <c r="P164" s="159">
        <f t="shared" si="127"/>
        <v>0</v>
      </c>
      <c r="Q164" s="163">
        <f t="shared" si="128"/>
        <v>0</v>
      </c>
      <c r="R164" s="154">
        <f t="shared" si="129"/>
        <v>0</v>
      </c>
      <c r="S164" s="165">
        <f t="shared" si="130"/>
        <v>0</v>
      </c>
      <c r="T164"/>
      <c r="U164" s="72"/>
      <c r="V164" s="159">
        <f t="shared" si="131"/>
        <v>0</v>
      </c>
      <c r="W164" s="163">
        <f t="shared" si="132"/>
        <v>0</v>
      </c>
      <c r="X164" s="72"/>
      <c r="Y164" s="159">
        <f t="shared" si="133"/>
        <v>0</v>
      </c>
      <c r="Z164" s="163">
        <f t="shared" si="134"/>
        <v>0</v>
      </c>
      <c r="AA164" s="72"/>
      <c r="AB164" s="159">
        <f t="shared" si="135"/>
        <v>0</v>
      </c>
      <c r="AC164" s="163">
        <f t="shared" si="136"/>
        <v>0</v>
      </c>
      <c r="AD164" s="72"/>
      <c r="AE164" s="159">
        <f t="shared" si="137"/>
        <v>0</v>
      </c>
      <c r="AF164" s="163">
        <f t="shared" si="138"/>
        <v>0</v>
      </c>
      <c r="AG164" s="72"/>
      <c r="AH164" s="159">
        <f t="shared" si="139"/>
        <v>0</v>
      </c>
      <c r="AI164" s="163">
        <f t="shared" si="140"/>
        <v>0</v>
      </c>
      <c r="AJ164" s="166">
        <f t="shared" si="141"/>
        <v>0</v>
      </c>
      <c r="AK164" s="165">
        <f t="shared" si="142"/>
        <v>0</v>
      </c>
    </row>
    <row r="165" spans="1:37" s="55" customFormat="1" outlineLevel="1" x14ac:dyDescent="0.35">
      <c r="A165"/>
      <c r="B165" s="237" t="s">
        <v>81</v>
      </c>
      <c r="C165" s="64" t="s">
        <v>106</v>
      </c>
      <c r="D165" s="72"/>
      <c r="E165" s="81">
        <f t="shared" si="143"/>
        <v>0</v>
      </c>
      <c r="F165" s="72"/>
      <c r="G165" s="159">
        <f t="shared" si="125"/>
        <v>0</v>
      </c>
      <c r="H165" s="163">
        <f t="shared" si="126"/>
        <v>0</v>
      </c>
      <c r="I165" s="72"/>
      <c r="J165" s="159">
        <f t="shared" si="2"/>
        <v>0</v>
      </c>
      <c r="K165" s="163">
        <f t="shared" si="3"/>
        <v>0</v>
      </c>
      <c r="L165" s="72"/>
      <c r="M165" s="159">
        <f t="shared" si="4"/>
        <v>0</v>
      </c>
      <c r="N165" s="163">
        <f t="shared" si="5"/>
        <v>0</v>
      </c>
      <c r="O165" s="72"/>
      <c r="P165" s="159">
        <f t="shared" si="127"/>
        <v>0</v>
      </c>
      <c r="Q165" s="163">
        <f t="shared" si="128"/>
        <v>0</v>
      </c>
      <c r="R165" s="154">
        <f t="shared" si="129"/>
        <v>0</v>
      </c>
      <c r="S165" s="165">
        <f t="shared" si="130"/>
        <v>0</v>
      </c>
      <c r="T165"/>
      <c r="U165" s="72"/>
      <c r="V165" s="159">
        <f t="shared" si="131"/>
        <v>0</v>
      </c>
      <c r="W165" s="163">
        <f t="shared" si="132"/>
        <v>0</v>
      </c>
      <c r="X165" s="72"/>
      <c r="Y165" s="159">
        <f t="shared" si="133"/>
        <v>0</v>
      </c>
      <c r="Z165" s="163">
        <f t="shared" si="134"/>
        <v>0</v>
      </c>
      <c r="AA165" s="72"/>
      <c r="AB165" s="159">
        <f t="shared" si="135"/>
        <v>0</v>
      </c>
      <c r="AC165" s="163">
        <f t="shared" si="136"/>
        <v>0</v>
      </c>
      <c r="AD165" s="72"/>
      <c r="AE165" s="159">
        <f t="shared" si="137"/>
        <v>0</v>
      </c>
      <c r="AF165" s="163">
        <f t="shared" si="138"/>
        <v>0</v>
      </c>
      <c r="AG165" s="72"/>
      <c r="AH165" s="159">
        <f t="shared" si="139"/>
        <v>0</v>
      </c>
      <c r="AI165" s="163">
        <f t="shared" si="140"/>
        <v>0</v>
      </c>
      <c r="AJ165" s="166">
        <f t="shared" si="141"/>
        <v>0</v>
      </c>
      <c r="AK165" s="165">
        <f t="shared" si="142"/>
        <v>0</v>
      </c>
    </row>
    <row r="166" spans="1:37" s="55" customFormat="1" outlineLevel="1" x14ac:dyDescent="0.35">
      <c r="A166"/>
      <c r="B166" s="236" t="s">
        <v>82</v>
      </c>
      <c r="C166" s="64" t="s">
        <v>106</v>
      </c>
      <c r="D166" s="72"/>
      <c r="E166" s="81">
        <f t="shared" si="143"/>
        <v>0</v>
      </c>
      <c r="F166" s="72"/>
      <c r="G166" s="159">
        <f t="shared" si="125"/>
        <v>0</v>
      </c>
      <c r="H166" s="163">
        <f t="shared" si="126"/>
        <v>0</v>
      </c>
      <c r="I166" s="72"/>
      <c r="J166" s="159">
        <f t="shared" si="2"/>
        <v>0</v>
      </c>
      <c r="K166" s="163">
        <f t="shared" si="3"/>
        <v>0</v>
      </c>
      <c r="L166" s="72"/>
      <c r="M166" s="159">
        <f t="shared" si="4"/>
        <v>0</v>
      </c>
      <c r="N166" s="163">
        <f t="shared" si="5"/>
        <v>0</v>
      </c>
      <c r="O166" s="72"/>
      <c r="P166" s="159">
        <f t="shared" si="127"/>
        <v>0</v>
      </c>
      <c r="Q166" s="163">
        <f t="shared" si="128"/>
        <v>0</v>
      </c>
      <c r="R166" s="154">
        <f t="shared" si="129"/>
        <v>0</v>
      </c>
      <c r="S166" s="165">
        <f t="shared" si="130"/>
        <v>0</v>
      </c>
      <c r="T166"/>
      <c r="U166" s="72"/>
      <c r="V166" s="159">
        <f t="shared" si="131"/>
        <v>0</v>
      </c>
      <c r="W166" s="163">
        <f t="shared" si="132"/>
        <v>0</v>
      </c>
      <c r="X166" s="72"/>
      <c r="Y166" s="159">
        <f t="shared" si="133"/>
        <v>0</v>
      </c>
      <c r="Z166" s="163">
        <f t="shared" si="134"/>
        <v>0</v>
      </c>
      <c r="AA166" s="72"/>
      <c r="AB166" s="159">
        <f t="shared" si="135"/>
        <v>0</v>
      </c>
      <c r="AC166" s="163">
        <f t="shared" si="136"/>
        <v>0</v>
      </c>
      <c r="AD166" s="72"/>
      <c r="AE166" s="159">
        <f t="shared" si="137"/>
        <v>0</v>
      </c>
      <c r="AF166" s="163">
        <f t="shared" si="138"/>
        <v>0</v>
      </c>
      <c r="AG166" s="72"/>
      <c r="AH166" s="159">
        <f t="shared" si="139"/>
        <v>0</v>
      </c>
      <c r="AI166" s="163">
        <f t="shared" si="140"/>
        <v>0</v>
      </c>
      <c r="AJ166" s="166">
        <f t="shared" si="141"/>
        <v>0</v>
      </c>
      <c r="AK166" s="165">
        <f t="shared" si="142"/>
        <v>0</v>
      </c>
    </row>
    <row r="167" spans="1:37" s="55" customFormat="1" outlineLevel="1" x14ac:dyDescent="0.35">
      <c r="A167"/>
      <c r="B167" s="237" t="s">
        <v>83</v>
      </c>
      <c r="C167" s="64" t="s">
        <v>106</v>
      </c>
      <c r="D167" s="72"/>
      <c r="E167" s="81">
        <f t="shared" si="143"/>
        <v>0</v>
      </c>
      <c r="F167" s="72"/>
      <c r="G167" s="159">
        <f t="shared" si="125"/>
        <v>0</v>
      </c>
      <c r="H167" s="163">
        <f t="shared" si="126"/>
        <v>0</v>
      </c>
      <c r="I167" s="72"/>
      <c r="J167" s="159">
        <f t="shared" si="2"/>
        <v>0</v>
      </c>
      <c r="K167" s="163">
        <f t="shared" si="3"/>
        <v>0</v>
      </c>
      <c r="L167" s="72"/>
      <c r="M167" s="159">
        <f t="shared" si="4"/>
        <v>0</v>
      </c>
      <c r="N167" s="163">
        <f t="shared" si="5"/>
        <v>0</v>
      </c>
      <c r="O167" s="72"/>
      <c r="P167" s="159">
        <f t="shared" si="127"/>
        <v>0</v>
      </c>
      <c r="Q167" s="163">
        <f t="shared" si="128"/>
        <v>0</v>
      </c>
      <c r="R167" s="154">
        <f t="shared" si="129"/>
        <v>0</v>
      </c>
      <c r="S167" s="165">
        <f t="shared" si="130"/>
        <v>0</v>
      </c>
      <c r="T167"/>
      <c r="U167" s="72"/>
      <c r="V167" s="159">
        <f t="shared" si="131"/>
        <v>0</v>
      </c>
      <c r="W167" s="163">
        <f t="shared" si="132"/>
        <v>0</v>
      </c>
      <c r="X167" s="72"/>
      <c r="Y167" s="159">
        <f t="shared" si="133"/>
        <v>0</v>
      </c>
      <c r="Z167" s="163">
        <f t="shared" si="134"/>
        <v>0</v>
      </c>
      <c r="AA167" s="72"/>
      <c r="AB167" s="159">
        <f t="shared" si="135"/>
        <v>0</v>
      </c>
      <c r="AC167" s="163">
        <f t="shared" si="136"/>
        <v>0</v>
      </c>
      <c r="AD167" s="72"/>
      <c r="AE167" s="159">
        <f t="shared" si="137"/>
        <v>0</v>
      </c>
      <c r="AF167" s="163">
        <f t="shared" si="138"/>
        <v>0</v>
      </c>
      <c r="AG167" s="72"/>
      <c r="AH167" s="159">
        <f t="shared" si="139"/>
        <v>0</v>
      </c>
      <c r="AI167" s="163">
        <f t="shared" si="140"/>
        <v>0</v>
      </c>
      <c r="AJ167" s="166">
        <f t="shared" si="141"/>
        <v>0</v>
      </c>
      <c r="AK167" s="165">
        <f t="shared" si="142"/>
        <v>0</v>
      </c>
    </row>
    <row r="168" spans="1:37" s="55" customFormat="1" outlineLevel="1" x14ac:dyDescent="0.35">
      <c r="A168"/>
      <c r="B168" s="237" t="s">
        <v>84</v>
      </c>
      <c r="C168" s="64" t="s">
        <v>106</v>
      </c>
      <c r="D168" s="72"/>
      <c r="E168" s="81">
        <f t="shared" si="143"/>
        <v>0</v>
      </c>
      <c r="F168" s="72"/>
      <c r="G168" s="159">
        <f t="shared" si="125"/>
        <v>0</v>
      </c>
      <c r="H168" s="163">
        <f t="shared" si="126"/>
        <v>0</v>
      </c>
      <c r="I168" s="72"/>
      <c r="J168" s="159">
        <f t="shared" si="2"/>
        <v>0</v>
      </c>
      <c r="K168" s="163">
        <f t="shared" si="3"/>
        <v>0</v>
      </c>
      <c r="L168" s="72"/>
      <c r="M168" s="159">
        <f t="shared" si="4"/>
        <v>0</v>
      </c>
      <c r="N168" s="163">
        <f t="shared" si="5"/>
        <v>0</v>
      </c>
      <c r="O168" s="72"/>
      <c r="P168" s="159">
        <f t="shared" si="127"/>
        <v>0</v>
      </c>
      <c r="Q168" s="163">
        <f t="shared" si="128"/>
        <v>0</v>
      </c>
      <c r="R168" s="154">
        <f t="shared" si="129"/>
        <v>0</v>
      </c>
      <c r="S168" s="165">
        <f t="shared" si="130"/>
        <v>0</v>
      </c>
      <c r="T168"/>
      <c r="U168" s="72"/>
      <c r="V168" s="159">
        <f t="shared" si="131"/>
        <v>0</v>
      </c>
      <c r="W168" s="163">
        <f t="shared" si="132"/>
        <v>0</v>
      </c>
      <c r="X168" s="72"/>
      <c r="Y168" s="159">
        <f t="shared" si="133"/>
        <v>0</v>
      </c>
      <c r="Z168" s="163">
        <f t="shared" si="134"/>
        <v>0</v>
      </c>
      <c r="AA168" s="72"/>
      <c r="AB168" s="159">
        <f t="shared" si="135"/>
        <v>0</v>
      </c>
      <c r="AC168" s="163">
        <f t="shared" si="136"/>
        <v>0</v>
      </c>
      <c r="AD168" s="72"/>
      <c r="AE168" s="159">
        <f t="shared" si="137"/>
        <v>0</v>
      </c>
      <c r="AF168" s="163">
        <f t="shared" si="138"/>
        <v>0</v>
      </c>
      <c r="AG168" s="72"/>
      <c r="AH168" s="159">
        <f t="shared" si="139"/>
        <v>0</v>
      </c>
      <c r="AI168" s="163">
        <f t="shared" si="140"/>
        <v>0</v>
      </c>
      <c r="AJ168" s="166">
        <f t="shared" si="141"/>
        <v>0</v>
      </c>
      <c r="AK168" s="165">
        <f t="shared" si="142"/>
        <v>0</v>
      </c>
    </row>
    <row r="169" spans="1:37" s="55" customFormat="1" outlineLevel="1" x14ac:dyDescent="0.35">
      <c r="A169"/>
      <c r="B169" s="237" t="s">
        <v>85</v>
      </c>
      <c r="C169" s="64" t="s">
        <v>106</v>
      </c>
      <c r="D169" s="72"/>
      <c r="E169" s="81">
        <f t="shared" si="143"/>
        <v>0</v>
      </c>
      <c r="F169" s="72"/>
      <c r="G169" s="159">
        <f t="shared" si="125"/>
        <v>0</v>
      </c>
      <c r="H169" s="163">
        <f t="shared" si="126"/>
        <v>0</v>
      </c>
      <c r="I169" s="72"/>
      <c r="J169" s="159">
        <f t="shared" si="2"/>
        <v>0</v>
      </c>
      <c r="K169" s="163">
        <f t="shared" si="3"/>
        <v>0</v>
      </c>
      <c r="L169" s="72"/>
      <c r="M169" s="159">
        <f t="shared" si="4"/>
        <v>0</v>
      </c>
      <c r="N169" s="163">
        <f t="shared" si="5"/>
        <v>0</v>
      </c>
      <c r="O169" s="72"/>
      <c r="P169" s="159">
        <f t="shared" si="127"/>
        <v>0</v>
      </c>
      <c r="Q169" s="163">
        <f t="shared" si="128"/>
        <v>0</v>
      </c>
      <c r="R169" s="154">
        <f t="shared" si="129"/>
        <v>0</v>
      </c>
      <c r="S169" s="165">
        <f t="shared" si="130"/>
        <v>0</v>
      </c>
      <c r="T169"/>
      <c r="U169" s="72"/>
      <c r="V169" s="159">
        <f t="shared" si="131"/>
        <v>0</v>
      </c>
      <c r="W169" s="163">
        <f t="shared" si="132"/>
        <v>0</v>
      </c>
      <c r="X169" s="72"/>
      <c r="Y169" s="159">
        <f t="shared" si="133"/>
        <v>0</v>
      </c>
      <c r="Z169" s="163">
        <f t="shared" si="134"/>
        <v>0</v>
      </c>
      <c r="AA169" s="72"/>
      <c r="AB169" s="159">
        <f t="shared" si="135"/>
        <v>0</v>
      </c>
      <c r="AC169" s="163">
        <f t="shared" si="136"/>
        <v>0</v>
      </c>
      <c r="AD169" s="72"/>
      <c r="AE169" s="159">
        <f t="shared" si="137"/>
        <v>0</v>
      </c>
      <c r="AF169" s="163">
        <f t="shared" si="138"/>
        <v>0</v>
      </c>
      <c r="AG169" s="72"/>
      <c r="AH169" s="159">
        <f t="shared" si="139"/>
        <v>0</v>
      </c>
      <c r="AI169" s="163">
        <f t="shared" si="140"/>
        <v>0</v>
      </c>
      <c r="AJ169" s="166">
        <f t="shared" si="141"/>
        <v>0</v>
      </c>
      <c r="AK169" s="165">
        <f t="shared" si="142"/>
        <v>0</v>
      </c>
    </row>
    <row r="170" spans="1:37" s="55" customFormat="1" outlineLevel="1" x14ac:dyDescent="0.35">
      <c r="A170"/>
      <c r="B170" s="236" t="s">
        <v>86</v>
      </c>
      <c r="C170" s="64" t="s">
        <v>106</v>
      </c>
      <c r="D170" s="72"/>
      <c r="E170" s="81">
        <f t="shared" si="143"/>
        <v>0</v>
      </c>
      <c r="F170" s="72"/>
      <c r="G170" s="159">
        <f t="shared" si="125"/>
        <v>0</v>
      </c>
      <c r="H170" s="163">
        <f t="shared" si="126"/>
        <v>0</v>
      </c>
      <c r="I170" s="72"/>
      <c r="J170" s="159">
        <f t="shared" si="2"/>
        <v>0</v>
      </c>
      <c r="K170" s="163">
        <f t="shared" si="3"/>
        <v>0</v>
      </c>
      <c r="L170" s="72"/>
      <c r="M170" s="159">
        <f t="shared" si="4"/>
        <v>0</v>
      </c>
      <c r="N170" s="163">
        <f t="shared" si="5"/>
        <v>0</v>
      </c>
      <c r="O170" s="72"/>
      <c r="P170" s="159">
        <f t="shared" si="127"/>
        <v>0</v>
      </c>
      <c r="Q170" s="163">
        <f t="shared" si="128"/>
        <v>0</v>
      </c>
      <c r="R170" s="154">
        <f t="shared" si="129"/>
        <v>0</v>
      </c>
      <c r="S170" s="165">
        <f t="shared" si="130"/>
        <v>0</v>
      </c>
      <c r="T170"/>
      <c r="U170" s="72"/>
      <c r="V170" s="159">
        <f t="shared" si="131"/>
        <v>0</v>
      </c>
      <c r="W170" s="163">
        <f t="shared" si="132"/>
        <v>0</v>
      </c>
      <c r="X170" s="72"/>
      <c r="Y170" s="159">
        <f t="shared" si="133"/>
        <v>0</v>
      </c>
      <c r="Z170" s="163">
        <f t="shared" si="134"/>
        <v>0</v>
      </c>
      <c r="AA170" s="72"/>
      <c r="AB170" s="159">
        <f t="shared" si="135"/>
        <v>0</v>
      </c>
      <c r="AC170" s="163">
        <f t="shared" si="136"/>
        <v>0</v>
      </c>
      <c r="AD170" s="72"/>
      <c r="AE170" s="159">
        <f t="shared" si="137"/>
        <v>0</v>
      </c>
      <c r="AF170" s="163">
        <f t="shared" si="138"/>
        <v>0</v>
      </c>
      <c r="AG170" s="72"/>
      <c r="AH170" s="159">
        <f t="shared" si="139"/>
        <v>0</v>
      </c>
      <c r="AI170" s="163">
        <f t="shared" si="140"/>
        <v>0</v>
      </c>
      <c r="AJ170" s="166">
        <f t="shared" si="141"/>
        <v>0</v>
      </c>
      <c r="AK170" s="165">
        <f t="shared" si="142"/>
        <v>0</v>
      </c>
    </row>
    <row r="171" spans="1:37" s="55" customFormat="1" outlineLevel="1" x14ac:dyDescent="0.35">
      <c r="A171"/>
      <c r="B171" s="237" t="s">
        <v>87</v>
      </c>
      <c r="C171" s="64" t="s">
        <v>106</v>
      </c>
      <c r="D171" s="72"/>
      <c r="E171" s="81">
        <f t="shared" si="143"/>
        <v>0</v>
      </c>
      <c r="F171" s="72"/>
      <c r="G171" s="159">
        <f t="shared" si="125"/>
        <v>0</v>
      </c>
      <c r="H171" s="163">
        <f t="shared" si="126"/>
        <v>0</v>
      </c>
      <c r="I171" s="72"/>
      <c r="J171" s="159">
        <f t="shared" si="2"/>
        <v>0</v>
      </c>
      <c r="K171" s="163">
        <f t="shared" si="3"/>
        <v>0</v>
      </c>
      <c r="L171" s="72"/>
      <c r="M171" s="159">
        <f t="shared" si="4"/>
        <v>0</v>
      </c>
      <c r="N171" s="163">
        <f t="shared" si="5"/>
        <v>0</v>
      </c>
      <c r="O171" s="72"/>
      <c r="P171" s="159">
        <f t="shared" si="127"/>
        <v>0</v>
      </c>
      <c r="Q171" s="163">
        <f t="shared" si="128"/>
        <v>0</v>
      </c>
      <c r="R171" s="154">
        <f t="shared" si="129"/>
        <v>0</v>
      </c>
      <c r="S171" s="165">
        <f t="shared" si="130"/>
        <v>0</v>
      </c>
      <c r="T171"/>
      <c r="U171" s="72"/>
      <c r="V171" s="159">
        <f t="shared" si="131"/>
        <v>0</v>
      </c>
      <c r="W171" s="163">
        <f t="shared" si="132"/>
        <v>0</v>
      </c>
      <c r="X171" s="72"/>
      <c r="Y171" s="159">
        <f t="shared" si="133"/>
        <v>0</v>
      </c>
      <c r="Z171" s="163">
        <f t="shared" si="134"/>
        <v>0</v>
      </c>
      <c r="AA171" s="72"/>
      <c r="AB171" s="159">
        <f t="shared" si="135"/>
        <v>0</v>
      </c>
      <c r="AC171" s="163">
        <f t="shared" si="136"/>
        <v>0</v>
      </c>
      <c r="AD171" s="72"/>
      <c r="AE171" s="159">
        <f t="shared" si="137"/>
        <v>0</v>
      </c>
      <c r="AF171" s="163">
        <f t="shared" si="138"/>
        <v>0</v>
      </c>
      <c r="AG171" s="72"/>
      <c r="AH171" s="159">
        <f t="shared" si="139"/>
        <v>0</v>
      </c>
      <c r="AI171" s="163">
        <f t="shared" si="140"/>
        <v>0</v>
      </c>
      <c r="AJ171" s="166">
        <f t="shared" si="141"/>
        <v>0</v>
      </c>
      <c r="AK171" s="165">
        <f t="shared" si="142"/>
        <v>0</v>
      </c>
    </row>
    <row r="172" spans="1:37" s="55" customFormat="1" outlineLevel="1" x14ac:dyDescent="0.35">
      <c r="A172"/>
      <c r="B172" s="237" t="s">
        <v>88</v>
      </c>
      <c r="C172" s="64" t="s">
        <v>106</v>
      </c>
      <c r="D172" s="72"/>
      <c r="E172" s="81">
        <f t="shared" si="143"/>
        <v>0</v>
      </c>
      <c r="F172" s="72"/>
      <c r="G172" s="159">
        <f t="shared" si="125"/>
        <v>0</v>
      </c>
      <c r="H172" s="163">
        <f t="shared" si="126"/>
        <v>0</v>
      </c>
      <c r="I172" s="72"/>
      <c r="J172" s="159">
        <f t="shared" si="2"/>
        <v>0</v>
      </c>
      <c r="K172" s="163">
        <f t="shared" si="3"/>
        <v>0</v>
      </c>
      <c r="L172" s="72"/>
      <c r="M172" s="159">
        <f t="shared" si="4"/>
        <v>0</v>
      </c>
      <c r="N172" s="163">
        <f t="shared" si="5"/>
        <v>0</v>
      </c>
      <c r="O172" s="72"/>
      <c r="P172" s="159">
        <f t="shared" si="127"/>
        <v>0</v>
      </c>
      <c r="Q172" s="163">
        <f t="shared" si="128"/>
        <v>0</v>
      </c>
      <c r="R172" s="154">
        <f t="shared" si="129"/>
        <v>0</v>
      </c>
      <c r="S172" s="165">
        <f t="shared" si="130"/>
        <v>0</v>
      </c>
      <c r="T172"/>
      <c r="U172" s="72"/>
      <c r="V172" s="159">
        <f t="shared" si="131"/>
        <v>0</v>
      </c>
      <c r="W172" s="163">
        <f t="shared" si="132"/>
        <v>0</v>
      </c>
      <c r="X172" s="72"/>
      <c r="Y172" s="159">
        <f t="shared" si="133"/>
        <v>0</v>
      </c>
      <c r="Z172" s="163">
        <f t="shared" si="134"/>
        <v>0</v>
      </c>
      <c r="AA172" s="72"/>
      <c r="AB172" s="159">
        <f t="shared" si="135"/>
        <v>0</v>
      </c>
      <c r="AC172" s="163">
        <f t="shared" si="136"/>
        <v>0</v>
      </c>
      <c r="AD172" s="72"/>
      <c r="AE172" s="159">
        <f t="shared" si="137"/>
        <v>0</v>
      </c>
      <c r="AF172" s="163">
        <f t="shared" si="138"/>
        <v>0</v>
      </c>
      <c r="AG172" s="72"/>
      <c r="AH172" s="159">
        <f t="shared" si="139"/>
        <v>0</v>
      </c>
      <c r="AI172" s="163">
        <f t="shared" si="140"/>
        <v>0</v>
      </c>
      <c r="AJ172" s="166">
        <f t="shared" si="141"/>
        <v>0</v>
      </c>
      <c r="AK172" s="165">
        <f t="shared" si="142"/>
        <v>0</v>
      </c>
    </row>
    <row r="173" spans="1:37" s="55" customFormat="1" outlineLevel="1" x14ac:dyDescent="0.35">
      <c r="A173"/>
      <c r="B173" s="236" t="s">
        <v>89</v>
      </c>
      <c r="C173" s="64" t="s">
        <v>106</v>
      </c>
      <c r="D173" s="72"/>
      <c r="E173" s="81">
        <f t="shared" si="143"/>
        <v>0</v>
      </c>
      <c r="F173" s="72"/>
      <c r="G173" s="159">
        <f t="shared" si="125"/>
        <v>0</v>
      </c>
      <c r="H173" s="163">
        <f t="shared" si="126"/>
        <v>0</v>
      </c>
      <c r="I173" s="72"/>
      <c r="J173" s="159">
        <f t="shared" si="2"/>
        <v>0</v>
      </c>
      <c r="K173" s="163">
        <f t="shared" si="3"/>
        <v>0</v>
      </c>
      <c r="L173" s="72"/>
      <c r="M173" s="159">
        <f t="shared" si="4"/>
        <v>0</v>
      </c>
      <c r="N173" s="163">
        <f t="shared" si="5"/>
        <v>0</v>
      </c>
      <c r="O173" s="72"/>
      <c r="P173" s="159">
        <f t="shared" si="127"/>
        <v>0</v>
      </c>
      <c r="Q173" s="163">
        <f t="shared" si="128"/>
        <v>0</v>
      </c>
      <c r="R173" s="154">
        <f t="shared" si="129"/>
        <v>0</v>
      </c>
      <c r="S173" s="165">
        <f t="shared" si="130"/>
        <v>0</v>
      </c>
      <c r="T173"/>
      <c r="U173" s="72"/>
      <c r="V173" s="159">
        <f t="shared" si="131"/>
        <v>0</v>
      </c>
      <c r="W173" s="163">
        <f t="shared" si="132"/>
        <v>0</v>
      </c>
      <c r="X173" s="72"/>
      <c r="Y173" s="159">
        <f t="shared" si="133"/>
        <v>0</v>
      </c>
      <c r="Z173" s="163">
        <f t="shared" si="134"/>
        <v>0</v>
      </c>
      <c r="AA173" s="72"/>
      <c r="AB173" s="159">
        <f t="shared" si="135"/>
        <v>0</v>
      </c>
      <c r="AC173" s="163">
        <f t="shared" si="136"/>
        <v>0</v>
      </c>
      <c r="AD173" s="72"/>
      <c r="AE173" s="159">
        <f t="shared" si="137"/>
        <v>0</v>
      </c>
      <c r="AF173" s="163">
        <f t="shared" si="138"/>
        <v>0</v>
      </c>
      <c r="AG173" s="72"/>
      <c r="AH173" s="159">
        <f t="shared" si="139"/>
        <v>0</v>
      </c>
      <c r="AI173" s="163">
        <f t="shared" si="140"/>
        <v>0</v>
      </c>
      <c r="AJ173" s="166">
        <f t="shared" si="141"/>
        <v>0</v>
      </c>
      <c r="AK173" s="165">
        <f t="shared" si="142"/>
        <v>0</v>
      </c>
    </row>
    <row r="174" spans="1:37" s="55" customFormat="1" outlineLevel="1" x14ac:dyDescent="0.35">
      <c r="A174"/>
      <c r="B174" s="237" t="s">
        <v>90</v>
      </c>
      <c r="C174" s="64" t="s">
        <v>106</v>
      </c>
      <c r="D174" s="72"/>
      <c r="E174" s="81">
        <f t="shared" si="143"/>
        <v>0</v>
      </c>
      <c r="F174" s="72"/>
      <c r="G174" s="159">
        <f t="shared" si="125"/>
        <v>0</v>
      </c>
      <c r="H174" s="163">
        <f t="shared" si="126"/>
        <v>0</v>
      </c>
      <c r="I174" s="72"/>
      <c r="J174" s="159">
        <f t="shared" si="2"/>
        <v>0</v>
      </c>
      <c r="K174" s="163">
        <f t="shared" si="3"/>
        <v>0</v>
      </c>
      <c r="L174" s="72"/>
      <c r="M174" s="159">
        <f t="shared" si="4"/>
        <v>0</v>
      </c>
      <c r="N174" s="163">
        <f t="shared" si="5"/>
        <v>0</v>
      </c>
      <c r="O174" s="72"/>
      <c r="P174" s="159">
        <f t="shared" si="127"/>
        <v>0</v>
      </c>
      <c r="Q174" s="163">
        <f t="shared" si="128"/>
        <v>0</v>
      </c>
      <c r="R174" s="154">
        <f t="shared" si="129"/>
        <v>0</v>
      </c>
      <c r="S174" s="165">
        <f t="shared" si="130"/>
        <v>0</v>
      </c>
      <c r="T174"/>
      <c r="U174" s="72"/>
      <c r="V174" s="159">
        <f t="shared" si="131"/>
        <v>0</v>
      </c>
      <c r="W174" s="163">
        <f t="shared" si="132"/>
        <v>0</v>
      </c>
      <c r="X174" s="72"/>
      <c r="Y174" s="159">
        <f t="shared" si="133"/>
        <v>0</v>
      </c>
      <c r="Z174" s="163">
        <f t="shared" si="134"/>
        <v>0</v>
      </c>
      <c r="AA174" s="72"/>
      <c r="AB174" s="159">
        <f t="shared" si="135"/>
        <v>0</v>
      </c>
      <c r="AC174" s="163">
        <f t="shared" si="136"/>
        <v>0</v>
      </c>
      <c r="AD174" s="72"/>
      <c r="AE174" s="159">
        <f t="shared" si="137"/>
        <v>0</v>
      </c>
      <c r="AF174" s="163">
        <f t="shared" si="138"/>
        <v>0</v>
      </c>
      <c r="AG174" s="72"/>
      <c r="AH174" s="159">
        <f t="shared" si="139"/>
        <v>0</v>
      </c>
      <c r="AI174" s="163">
        <f t="shared" si="140"/>
        <v>0</v>
      </c>
      <c r="AJ174" s="166">
        <f t="shared" si="141"/>
        <v>0</v>
      </c>
      <c r="AK174" s="165">
        <f t="shared" si="142"/>
        <v>0</v>
      </c>
    </row>
    <row r="175" spans="1:37" s="55" customFormat="1" outlineLevel="1" x14ac:dyDescent="0.35">
      <c r="A175"/>
      <c r="B175" s="236" t="s">
        <v>92</v>
      </c>
      <c r="C175" s="64" t="s">
        <v>106</v>
      </c>
      <c r="D175" s="72"/>
      <c r="E175" s="81">
        <f t="shared" si="143"/>
        <v>0</v>
      </c>
      <c r="F175" s="72"/>
      <c r="G175" s="159">
        <f t="shared" si="125"/>
        <v>0</v>
      </c>
      <c r="H175" s="163">
        <f t="shared" si="126"/>
        <v>0</v>
      </c>
      <c r="I175" s="72"/>
      <c r="J175" s="159">
        <f t="shared" si="2"/>
        <v>0</v>
      </c>
      <c r="K175" s="163">
        <f t="shared" si="3"/>
        <v>0</v>
      </c>
      <c r="L175" s="72"/>
      <c r="M175" s="159">
        <f t="shared" si="4"/>
        <v>0</v>
      </c>
      <c r="N175" s="163">
        <f t="shared" si="5"/>
        <v>0</v>
      </c>
      <c r="O175" s="72"/>
      <c r="P175" s="159">
        <f t="shared" si="127"/>
        <v>0</v>
      </c>
      <c r="Q175" s="163">
        <f t="shared" si="128"/>
        <v>0</v>
      </c>
      <c r="R175" s="154">
        <f t="shared" si="129"/>
        <v>0</v>
      </c>
      <c r="S175" s="165">
        <f t="shared" si="130"/>
        <v>0</v>
      </c>
      <c r="T175"/>
      <c r="U175" s="72"/>
      <c r="V175" s="159">
        <f t="shared" si="131"/>
        <v>0</v>
      </c>
      <c r="W175" s="163">
        <f t="shared" si="132"/>
        <v>0</v>
      </c>
      <c r="X175" s="72"/>
      <c r="Y175" s="159">
        <f t="shared" si="133"/>
        <v>0</v>
      </c>
      <c r="Z175" s="163">
        <f t="shared" si="134"/>
        <v>0</v>
      </c>
      <c r="AA175" s="72"/>
      <c r="AB175" s="159">
        <f t="shared" si="135"/>
        <v>0</v>
      </c>
      <c r="AC175" s="163">
        <f t="shared" si="136"/>
        <v>0</v>
      </c>
      <c r="AD175" s="72"/>
      <c r="AE175" s="159">
        <f t="shared" si="137"/>
        <v>0</v>
      </c>
      <c r="AF175" s="163">
        <f t="shared" si="138"/>
        <v>0</v>
      </c>
      <c r="AG175" s="72"/>
      <c r="AH175" s="159">
        <f t="shared" si="139"/>
        <v>0</v>
      </c>
      <c r="AI175" s="163">
        <f t="shared" si="140"/>
        <v>0</v>
      </c>
      <c r="AJ175" s="166">
        <f t="shared" si="141"/>
        <v>0</v>
      </c>
      <c r="AK175" s="165">
        <f t="shared" si="142"/>
        <v>0</v>
      </c>
    </row>
    <row r="176" spans="1:37" s="55" customFormat="1" outlineLevel="1" x14ac:dyDescent="0.35">
      <c r="A176"/>
      <c r="B176" s="237" t="s">
        <v>93</v>
      </c>
      <c r="C176" s="64" t="s">
        <v>106</v>
      </c>
      <c r="D176" s="72"/>
      <c r="E176" s="81">
        <f t="shared" si="143"/>
        <v>0</v>
      </c>
      <c r="F176" s="72"/>
      <c r="G176" s="159">
        <f t="shared" si="125"/>
        <v>0</v>
      </c>
      <c r="H176" s="163">
        <f t="shared" si="126"/>
        <v>0</v>
      </c>
      <c r="I176" s="72"/>
      <c r="J176" s="159">
        <f t="shared" si="2"/>
        <v>0</v>
      </c>
      <c r="K176" s="163">
        <f t="shared" si="3"/>
        <v>0</v>
      </c>
      <c r="L176" s="72"/>
      <c r="M176" s="159">
        <f t="shared" si="4"/>
        <v>0</v>
      </c>
      <c r="N176" s="163">
        <f t="shared" si="5"/>
        <v>0</v>
      </c>
      <c r="O176" s="72"/>
      <c r="P176" s="159">
        <f t="shared" si="127"/>
        <v>0</v>
      </c>
      <c r="Q176" s="163">
        <f t="shared" si="128"/>
        <v>0</v>
      </c>
      <c r="R176" s="154">
        <f t="shared" si="129"/>
        <v>0</v>
      </c>
      <c r="S176" s="165">
        <f t="shared" si="130"/>
        <v>0</v>
      </c>
      <c r="T176"/>
      <c r="U176" s="72"/>
      <c r="V176" s="159">
        <f t="shared" si="131"/>
        <v>0</v>
      </c>
      <c r="W176" s="163">
        <f t="shared" si="132"/>
        <v>0</v>
      </c>
      <c r="X176" s="72"/>
      <c r="Y176" s="159">
        <f t="shared" si="133"/>
        <v>0</v>
      </c>
      <c r="Z176" s="163">
        <f t="shared" si="134"/>
        <v>0</v>
      </c>
      <c r="AA176" s="72"/>
      <c r="AB176" s="159">
        <f t="shared" si="135"/>
        <v>0</v>
      </c>
      <c r="AC176" s="163">
        <f t="shared" si="136"/>
        <v>0</v>
      </c>
      <c r="AD176" s="72"/>
      <c r="AE176" s="159">
        <f t="shared" si="137"/>
        <v>0</v>
      </c>
      <c r="AF176" s="163">
        <f t="shared" si="138"/>
        <v>0</v>
      </c>
      <c r="AG176" s="72"/>
      <c r="AH176" s="159">
        <f t="shared" si="139"/>
        <v>0</v>
      </c>
      <c r="AI176" s="163">
        <f t="shared" si="140"/>
        <v>0</v>
      </c>
      <c r="AJ176" s="166">
        <f t="shared" si="141"/>
        <v>0</v>
      </c>
      <c r="AK176" s="165">
        <f t="shared" si="142"/>
        <v>0</v>
      </c>
    </row>
    <row r="177" spans="1:37" s="55" customFormat="1" outlineLevel="1" x14ac:dyDescent="0.35">
      <c r="A177"/>
      <c r="B177" s="237" t="s">
        <v>94</v>
      </c>
      <c r="C177" s="64" t="s">
        <v>106</v>
      </c>
      <c r="D177" s="72"/>
      <c r="E177" s="81">
        <f t="shared" si="143"/>
        <v>0</v>
      </c>
      <c r="F177" s="72"/>
      <c r="G177" s="159">
        <f t="shared" si="125"/>
        <v>0</v>
      </c>
      <c r="H177" s="163">
        <f t="shared" si="126"/>
        <v>0</v>
      </c>
      <c r="I177" s="72"/>
      <c r="J177" s="159">
        <f t="shared" si="2"/>
        <v>0</v>
      </c>
      <c r="K177" s="163">
        <f t="shared" si="3"/>
        <v>0</v>
      </c>
      <c r="L177" s="72"/>
      <c r="M177" s="159">
        <f t="shared" si="4"/>
        <v>0</v>
      </c>
      <c r="N177" s="163">
        <f t="shared" si="5"/>
        <v>0</v>
      </c>
      <c r="O177" s="72"/>
      <c r="P177" s="159">
        <f t="shared" si="127"/>
        <v>0</v>
      </c>
      <c r="Q177" s="163">
        <f t="shared" si="128"/>
        <v>0</v>
      </c>
      <c r="R177" s="154">
        <f t="shared" si="129"/>
        <v>0</v>
      </c>
      <c r="S177" s="165">
        <f t="shared" si="130"/>
        <v>0</v>
      </c>
      <c r="T177"/>
      <c r="U177" s="72"/>
      <c r="V177" s="159">
        <f t="shared" si="131"/>
        <v>0</v>
      </c>
      <c r="W177" s="163">
        <f t="shared" si="132"/>
        <v>0</v>
      </c>
      <c r="X177" s="72"/>
      <c r="Y177" s="159">
        <f t="shared" si="133"/>
        <v>0</v>
      </c>
      <c r="Z177" s="163">
        <f t="shared" si="134"/>
        <v>0</v>
      </c>
      <c r="AA177" s="72"/>
      <c r="AB177" s="159">
        <f t="shared" si="135"/>
        <v>0</v>
      </c>
      <c r="AC177" s="163">
        <f t="shared" si="136"/>
        <v>0</v>
      </c>
      <c r="AD177" s="72"/>
      <c r="AE177" s="159">
        <f t="shared" si="137"/>
        <v>0</v>
      </c>
      <c r="AF177" s="163">
        <f t="shared" si="138"/>
        <v>0</v>
      </c>
      <c r="AG177" s="72"/>
      <c r="AH177" s="159">
        <f t="shared" si="139"/>
        <v>0</v>
      </c>
      <c r="AI177" s="163">
        <f t="shared" si="140"/>
        <v>0</v>
      </c>
      <c r="AJ177" s="166">
        <f t="shared" si="141"/>
        <v>0</v>
      </c>
      <c r="AK177" s="165">
        <f t="shared" si="142"/>
        <v>0</v>
      </c>
    </row>
    <row r="178" spans="1:37" s="55" customFormat="1" outlineLevel="1" x14ac:dyDescent="0.35">
      <c r="A178"/>
      <c r="B178" s="237" t="s">
        <v>95</v>
      </c>
      <c r="C178" s="64" t="s">
        <v>106</v>
      </c>
      <c r="D178" s="72"/>
      <c r="E178" s="81">
        <f t="shared" si="143"/>
        <v>0</v>
      </c>
      <c r="F178" s="72"/>
      <c r="G178" s="159">
        <f t="shared" si="125"/>
        <v>0</v>
      </c>
      <c r="H178" s="163">
        <f t="shared" si="126"/>
        <v>0</v>
      </c>
      <c r="I178" s="72"/>
      <c r="J178" s="159">
        <f t="shared" si="2"/>
        <v>0</v>
      </c>
      <c r="K178" s="163">
        <f t="shared" si="3"/>
        <v>0</v>
      </c>
      <c r="L178" s="72"/>
      <c r="M178" s="159">
        <f t="shared" si="4"/>
        <v>0</v>
      </c>
      <c r="N178" s="163">
        <f t="shared" si="5"/>
        <v>0</v>
      </c>
      <c r="O178" s="72"/>
      <c r="P178" s="159">
        <f t="shared" si="127"/>
        <v>0</v>
      </c>
      <c r="Q178" s="163">
        <f t="shared" si="128"/>
        <v>0</v>
      </c>
      <c r="R178" s="154">
        <f t="shared" si="129"/>
        <v>0</v>
      </c>
      <c r="S178" s="165">
        <f t="shared" si="130"/>
        <v>0</v>
      </c>
      <c r="T178"/>
      <c r="U178" s="72"/>
      <c r="V178" s="159">
        <f t="shared" si="131"/>
        <v>0</v>
      </c>
      <c r="W178" s="163">
        <f t="shared" si="132"/>
        <v>0</v>
      </c>
      <c r="X178" s="72"/>
      <c r="Y178" s="159">
        <f t="shared" si="133"/>
        <v>0</v>
      </c>
      <c r="Z178" s="163">
        <f t="shared" si="134"/>
        <v>0</v>
      </c>
      <c r="AA178" s="72"/>
      <c r="AB178" s="159">
        <f t="shared" si="135"/>
        <v>0</v>
      </c>
      <c r="AC178" s="163">
        <f t="shared" si="136"/>
        <v>0</v>
      </c>
      <c r="AD178" s="72"/>
      <c r="AE178" s="159">
        <f t="shared" si="137"/>
        <v>0</v>
      </c>
      <c r="AF178" s="163">
        <f t="shared" si="138"/>
        <v>0</v>
      </c>
      <c r="AG178" s="72"/>
      <c r="AH178" s="159">
        <f t="shared" si="139"/>
        <v>0</v>
      </c>
      <c r="AI178" s="163">
        <f t="shared" si="140"/>
        <v>0</v>
      </c>
      <c r="AJ178" s="166">
        <f t="shared" si="141"/>
        <v>0</v>
      </c>
      <c r="AK178" s="165">
        <f t="shared" si="142"/>
        <v>0</v>
      </c>
    </row>
    <row r="179" spans="1:37" s="55" customFormat="1" outlineLevel="1" x14ac:dyDescent="0.35">
      <c r="A179"/>
      <c r="B179" s="237" t="s">
        <v>96</v>
      </c>
      <c r="C179" s="64" t="s">
        <v>106</v>
      </c>
      <c r="D179" s="72"/>
      <c r="E179" s="81">
        <f t="shared" si="143"/>
        <v>0</v>
      </c>
      <c r="F179" s="72"/>
      <c r="G179" s="159">
        <f t="shared" si="125"/>
        <v>0</v>
      </c>
      <c r="H179" s="163">
        <f t="shared" si="126"/>
        <v>0</v>
      </c>
      <c r="I179" s="72"/>
      <c r="J179" s="159">
        <f t="shared" si="2"/>
        <v>0</v>
      </c>
      <c r="K179" s="163">
        <f t="shared" si="3"/>
        <v>0</v>
      </c>
      <c r="L179" s="72"/>
      <c r="M179" s="159">
        <f t="shared" si="4"/>
        <v>0</v>
      </c>
      <c r="N179" s="163">
        <f t="shared" si="5"/>
        <v>0</v>
      </c>
      <c r="O179" s="72"/>
      <c r="P179" s="159">
        <f t="shared" si="127"/>
        <v>0</v>
      </c>
      <c r="Q179" s="163">
        <f t="shared" si="128"/>
        <v>0</v>
      </c>
      <c r="R179" s="154">
        <f t="shared" si="129"/>
        <v>0</v>
      </c>
      <c r="S179" s="165">
        <f t="shared" si="130"/>
        <v>0</v>
      </c>
      <c r="T179"/>
      <c r="U179" s="72"/>
      <c r="V179" s="159">
        <f t="shared" si="131"/>
        <v>0</v>
      </c>
      <c r="W179" s="163">
        <f t="shared" si="132"/>
        <v>0</v>
      </c>
      <c r="X179" s="72"/>
      <c r="Y179" s="159">
        <f t="shared" si="133"/>
        <v>0</v>
      </c>
      <c r="Z179" s="163">
        <f t="shared" si="134"/>
        <v>0</v>
      </c>
      <c r="AA179" s="72"/>
      <c r="AB179" s="159">
        <f t="shared" si="135"/>
        <v>0</v>
      </c>
      <c r="AC179" s="163">
        <f t="shared" si="136"/>
        <v>0</v>
      </c>
      <c r="AD179" s="72"/>
      <c r="AE179" s="159">
        <f t="shared" si="137"/>
        <v>0</v>
      </c>
      <c r="AF179" s="163">
        <f t="shared" si="138"/>
        <v>0</v>
      </c>
      <c r="AG179" s="72"/>
      <c r="AH179" s="159">
        <f t="shared" si="139"/>
        <v>0</v>
      </c>
      <c r="AI179" s="163">
        <f t="shared" si="140"/>
        <v>0</v>
      </c>
      <c r="AJ179" s="166">
        <f t="shared" si="141"/>
        <v>0</v>
      </c>
      <c r="AK179" s="165">
        <f t="shared" si="142"/>
        <v>0</v>
      </c>
    </row>
    <row r="180" spans="1:37" s="55" customFormat="1" outlineLevel="1" x14ac:dyDescent="0.35">
      <c r="A180"/>
      <c r="B180" s="236" t="s">
        <v>97</v>
      </c>
      <c r="C180" s="64" t="s">
        <v>106</v>
      </c>
      <c r="D180" s="72"/>
      <c r="E180" s="81">
        <f t="shared" si="143"/>
        <v>0</v>
      </c>
      <c r="F180" s="72"/>
      <c r="G180" s="159">
        <f t="shared" si="125"/>
        <v>0</v>
      </c>
      <c r="H180" s="163">
        <f t="shared" si="126"/>
        <v>0</v>
      </c>
      <c r="I180" s="72"/>
      <c r="J180" s="159">
        <f t="shared" si="2"/>
        <v>0</v>
      </c>
      <c r="K180" s="163">
        <f t="shared" si="3"/>
        <v>0</v>
      </c>
      <c r="L180" s="72"/>
      <c r="M180" s="159">
        <f t="shared" si="4"/>
        <v>0</v>
      </c>
      <c r="N180" s="163">
        <f t="shared" si="5"/>
        <v>0</v>
      </c>
      <c r="O180" s="72"/>
      <c r="P180" s="159">
        <f t="shared" si="127"/>
        <v>0</v>
      </c>
      <c r="Q180" s="163">
        <f t="shared" si="128"/>
        <v>0</v>
      </c>
      <c r="R180" s="154">
        <f t="shared" si="129"/>
        <v>0</v>
      </c>
      <c r="S180" s="165">
        <f t="shared" si="130"/>
        <v>0</v>
      </c>
      <c r="T180"/>
      <c r="U180" s="72"/>
      <c r="V180" s="159">
        <f t="shared" si="131"/>
        <v>0</v>
      </c>
      <c r="W180" s="163">
        <f t="shared" si="132"/>
        <v>0</v>
      </c>
      <c r="X180" s="72"/>
      <c r="Y180" s="159">
        <f t="shared" si="133"/>
        <v>0</v>
      </c>
      <c r="Z180" s="163">
        <f t="shared" si="134"/>
        <v>0</v>
      </c>
      <c r="AA180" s="72"/>
      <c r="AB180" s="159">
        <f t="shared" si="135"/>
        <v>0</v>
      </c>
      <c r="AC180" s="163">
        <f t="shared" si="136"/>
        <v>0</v>
      </c>
      <c r="AD180" s="72"/>
      <c r="AE180" s="159">
        <f t="shared" si="137"/>
        <v>0</v>
      </c>
      <c r="AF180" s="163">
        <f t="shared" si="138"/>
        <v>0</v>
      </c>
      <c r="AG180" s="72"/>
      <c r="AH180" s="159">
        <f t="shared" si="139"/>
        <v>0</v>
      </c>
      <c r="AI180" s="163">
        <f t="shared" si="140"/>
        <v>0</v>
      </c>
      <c r="AJ180" s="166">
        <f t="shared" si="141"/>
        <v>0</v>
      </c>
      <c r="AK180" s="165">
        <f t="shared" si="142"/>
        <v>0</v>
      </c>
    </row>
    <row r="181" spans="1:37" s="55" customFormat="1" outlineLevel="1" x14ac:dyDescent="0.35">
      <c r="A181"/>
      <c r="B181" s="237" t="s">
        <v>98</v>
      </c>
      <c r="C181" s="64" t="s">
        <v>106</v>
      </c>
      <c r="D181" s="72"/>
      <c r="E181" s="81">
        <f t="shared" si="143"/>
        <v>0</v>
      </c>
      <c r="F181" s="72"/>
      <c r="G181" s="159">
        <f t="shared" si="125"/>
        <v>0</v>
      </c>
      <c r="H181" s="163">
        <f t="shared" si="126"/>
        <v>0</v>
      </c>
      <c r="I181" s="72"/>
      <c r="J181" s="159">
        <f t="shared" si="2"/>
        <v>0</v>
      </c>
      <c r="K181" s="163">
        <f t="shared" si="3"/>
        <v>0</v>
      </c>
      <c r="L181" s="72"/>
      <c r="M181" s="159">
        <f t="shared" si="4"/>
        <v>0</v>
      </c>
      <c r="N181" s="163">
        <f t="shared" si="5"/>
        <v>0</v>
      </c>
      <c r="O181" s="72">
        <v>1</v>
      </c>
      <c r="P181" s="159">
        <f t="shared" si="127"/>
        <v>1</v>
      </c>
      <c r="Q181" s="163">
        <f t="shared" si="128"/>
        <v>0</v>
      </c>
      <c r="R181" s="154">
        <f t="shared" si="129"/>
        <v>1</v>
      </c>
      <c r="S181" s="165">
        <f t="shared" si="130"/>
        <v>0</v>
      </c>
      <c r="T181"/>
      <c r="U181" s="72"/>
      <c r="V181" s="159">
        <f t="shared" si="131"/>
        <v>1</v>
      </c>
      <c r="W181" s="163">
        <f t="shared" si="132"/>
        <v>0</v>
      </c>
      <c r="X181" s="72"/>
      <c r="Y181" s="159">
        <f t="shared" si="133"/>
        <v>1</v>
      </c>
      <c r="Z181" s="163">
        <f t="shared" si="134"/>
        <v>0</v>
      </c>
      <c r="AA181" s="72"/>
      <c r="AB181" s="159">
        <f t="shared" si="135"/>
        <v>1</v>
      </c>
      <c r="AC181" s="163">
        <f t="shared" si="136"/>
        <v>0</v>
      </c>
      <c r="AD181" s="72"/>
      <c r="AE181" s="159">
        <f t="shared" si="137"/>
        <v>1</v>
      </c>
      <c r="AF181" s="163">
        <f t="shared" si="138"/>
        <v>0</v>
      </c>
      <c r="AG181" s="72"/>
      <c r="AH181" s="159">
        <f t="shared" si="139"/>
        <v>1</v>
      </c>
      <c r="AI181" s="163">
        <f t="shared" si="140"/>
        <v>0</v>
      </c>
      <c r="AJ181" s="166">
        <f t="shared" si="141"/>
        <v>0</v>
      </c>
      <c r="AK181" s="165">
        <f t="shared" si="142"/>
        <v>0</v>
      </c>
    </row>
    <row r="182" spans="1:37" outlineLevel="1" x14ac:dyDescent="0.35">
      <c r="B182" s="50" t="s">
        <v>138</v>
      </c>
      <c r="C182" s="47" t="s">
        <v>106</v>
      </c>
      <c r="D182" s="161">
        <f>SUM(D160:D181)</f>
        <v>0</v>
      </c>
      <c r="E182" s="160">
        <f>SUM(E160:E181)</f>
        <v>0</v>
      </c>
      <c r="F182" s="161">
        <f>SUM(F160:F181)</f>
        <v>0</v>
      </c>
      <c r="G182" s="160">
        <f>SUM(G160:G181)</f>
        <v>0</v>
      </c>
      <c r="H182" s="164">
        <f>IFERROR((G182-E182)/E182,0)</f>
        <v>0</v>
      </c>
      <c r="I182" s="161">
        <f>SUM(I160:I181)</f>
        <v>0</v>
      </c>
      <c r="J182" s="160">
        <f>SUM(J160:J181)</f>
        <v>0</v>
      </c>
      <c r="K182" s="164">
        <f t="shared" ref="K182" si="144">IFERROR((J182-G182)/G182,0)</f>
        <v>0</v>
      </c>
      <c r="L182" s="161">
        <f>SUM(L160:L181)</f>
        <v>0</v>
      </c>
      <c r="M182" s="160">
        <f>SUM(M160:M181)</f>
        <v>0</v>
      </c>
      <c r="N182" s="164">
        <f t="shared" ref="N182" si="145">IFERROR((M182-J182)/J182,0)</f>
        <v>0</v>
      </c>
      <c r="O182" s="161">
        <f>SUM(O160:O181)</f>
        <v>1</v>
      </c>
      <c r="P182" s="160">
        <f>SUM(P160:P181)</f>
        <v>1</v>
      </c>
      <c r="Q182" s="164">
        <f t="shared" si="128"/>
        <v>0</v>
      </c>
      <c r="R182" s="154">
        <f t="shared" si="129"/>
        <v>1</v>
      </c>
      <c r="S182" s="165">
        <f t="shared" si="130"/>
        <v>0</v>
      </c>
      <c r="U182" s="161">
        <f>SUM(U160:U181)</f>
        <v>0</v>
      </c>
      <c r="V182" s="160">
        <f>SUM(V160:V181)</f>
        <v>1</v>
      </c>
      <c r="W182" s="164">
        <f>IFERROR((V182-P182)/P182,0)</f>
        <v>0</v>
      </c>
      <c r="X182" s="161">
        <f>SUM(X160:X181)</f>
        <v>0</v>
      </c>
      <c r="Y182" s="160">
        <f>SUM(Y160:Y181)</f>
        <v>1</v>
      </c>
      <c r="Z182" s="164">
        <f t="shared" ref="Z182" si="146">IFERROR((Y182-V182)/V182,0)</f>
        <v>0</v>
      </c>
      <c r="AA182" s="161">
        <f>SUM(AA160:AA181)</f>
        <v>0</v>
      </c>
      <c r="AB182" s="160">
        <f>SUM(AB160:AB181)</f>
        <v>1</v>
      </c>
      <c r="AC182" s="164">
        <f t="shared" ref="AC182" si="147">IFERROR((AB182-Y182)/Y182,0)</f>
        <v>0</v>
      </c>
      <c r="AD182" s="161">
        <f>SUM(AD160:AD181)</f>
        <v>0</v>
      </c>
      <c r="AE182" s="160">
        <f>SUM(AE160:AE181)</f>
        <v>1</v>
      </c>
      <c r="AF182" s="164">
        <f t="shared" ref="AF182" si="148">IFERROR((AE182-AB182)/AB182,0)</f>
        <v>0</v>
      </c>
      <c r="AG182" s="161">
        <f>SUM(AG160:AG181)</f>
        <v>0</v>
      </c>
      <c r="AH182" s="160">
        <f>SUM(AH160:AH181)</f>
        <v>1</v>
      </c>
      <c r="AI182" s="164">
        <f>IFERROR((AH182-AE182)/AE182,0)</f>
        <v>0</v>
      </c>
      <c r="AJ182" s="160">
        <f>SUM(AJ160:AJ181)</f>
        <v>0</v>
      </c>
      <c r="AK182" s="165">
        <f t="shared" ref="AK182" si="149">IFERROR((AH182/V182)^(1/4)-1,0)</f>
        <v>0</v>
      </c>
    </row>
    <row r="184" spans="1:37" ht="17.25" customHeight="1" x14ac:dyDescent="0.35">
      <c r="B184" s="296" t="s">
        <v>148</v>
      </c>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307"/>
    </row>
    <row r="185" spans="1:37" ht="5.5" customHeight="1" outlineLevel="1" x14ac:dyDescent="0.3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row>
    <row r="186" spans="1:37" ht="15" customHeight="1" outlineLevel="1" x14ac:dyDescent="0.35">
      <c r="B186" s="308"/>
      <c r="C186" s="309" t="s">
        <v>105</v>
      </c>
      <c r="D186" s="312" t="s">
        <v>131</v>
      </c>
      <c r="E186" s="314"/>
      <c r="F186" s="314"/>
      <c r="G186" s="314"/>
      <c r="H186" s="314"/>
      <c r="I186" s="314"/>
      <c r="J186" s="314"/>
      <c r="K186" s="314"/>
      <c r="L186" s="314"/>
      <c r="M186" s="314"/>
      <c r="N186" s="314"/>
      <c r="O186" s="314"/>
      <c r="P186" s="314"/>
      <c r="Q186" s="313"/>
      <c r="R186" s="318" t="str">
        <f xml:space="preserve"> D187&amp;" - "&amp;O187</f>
        <v>2019 - 2023</v>
      </c>
      <c r="S186" s="319"/>
      <c r="U186" s="312" t="s">
        <v>132</v>
      </c>
      <c r="V186" s="314"/>
      <c r="W186" s="314"/>
      <c r="X186" s="314"/>
      <c r="Y186" s="314"/>
      <c r="Z186" s="314"/>
      <c r="AA186" s="314"/>
      <c r="AB186" s="314"/>
      <c r="AC186" s="314"/>
      <c r="AD186" s="314"/>
      <c r="AE186" s="314"/>
      <c r="AF186" s="314"/>
      <c r="AG186" s="314"/>
      <c r="AH186" s="314"/>
      <c r="AI186" s="314"/>
      <c r="AJ186" s="314"/>
      <c r="AK186" s="315"/>
    </row>
    <row r="187" spans="1:37" ht="15" customHeight="1" outlineLevel="1" x14ac:dyDescent="0.35">
      <c r="B187" s="308"/>
      <c r="C187" s="310"/>
      <c r="D187" s="312">
        <f>$C$3-5</f>
        <v>2019</v>
      </c>
      <c r="E187" s="313"/>
      <c r="F187" s="312">
        <f>$C$3-4</f>
        <v>2020</v>
      </c>
      <c r="G187" s="314"/>
      <c r="H187" s="313"/>
      <c r="I187" s="312">
        <f>$C$3-3</f>
        <v>2021</v>
      </c>
      <c r="J187" s="314"/>
      <c r="K187" s="313"/>
      <c r="L187" s="312">
        <f>$C$3-2</f>
        <v>2022</v>
      </c>
      <c r="M187" s="314"/>
      <c r="N187" s="313"/>
      <c r="O187" s="312">
        <f>$C$3-1</f>
        <v>2023</v>
      </c>
      <c r="P187" s="314"/>
      <c r="Q187" s="313"/>
      <c r="R187" s="320"/>
      <c r="S187" s="321"/>
      <c r="U187" s="312">
        <f>$C$3</f>
        <v>2024</v>
      </c>
      <c r="V187" s="314"/>
      <c r="W187" s="313"/>
      <c r="X187" s="312">
        <f>$C$3+1</f>
        <v>2025</v>
      </c>
      <c r="Y187" s="314"/>
      <c r="Z187" s="313"/>
      <c r="AA187" s="312">
        <f>$C$3+2</f>
        <v>2026</v>
      </c>
      <c r="AB187" s="314"/>
      <c r="AC187" s="313"/>
      <c r="AD187" s="312">
        <f>$C$3+3</f>
        <v>2027</v>
      </c>
      <c r="AE187" s="314"/>
      <c r="AF187" s="313"/>
      <c r="AG187" s="312">
        <f>$C$3+4</f>
        <v>2028</v>
      </c>
      <c r="AH187" s="314"/>
      <c r="AI187" s="313"/>
      <c r="AJ187" s="316" t="str">
        <f>U187&amp;" - "&amp;AG187</f>
        <v>2024 - 2028</v>
      </c>
      <c r="AK187" s="317"/>
    </row>
    <row r="188" spans="1:37" ht="29" outlineLevel="1" x14ac:dyDescent="0.35">
      <c r="B188" s="308"/>
      <c r="C188" s="311"/>
      <c r="D188" s="66" t="s">
        <v>144</v>
      </c>
      <c r="E188" s="67" t="s">
        <v>145</v>
      </c>
      <c r="F188" s="66" t="s">
        <v>144</v>
      </c>
      <c r="G188" s="9" t="s">
        <v>145</v>
      </c>
      <c r="H188" s="67" t="s">
        <v>135</v>
      </c>
      <c r="I188" s="66" t="s">
        <v>144</v>
      </c>
      <c r="J188" s="9" t="s">
        <v>145</v>
      </c>
      <c r="K188" s="67" t="s">
        <v>135</v>
      </c>
      <c r="L188" s="66" t="s">
        <v>144</v>
      </c>
      <c r="M188" s="9" t="s">
        <v>145</v>
      </c>
      <c r="N188" s="67" t="s">
        <v>135</v>
      </c>
      <c r="O188" s="66" t="s">
        <v>134</v>
      </c>
      <c r="P188" s="9" t="s">
        <v>133</v>
      </c>
      <c r="Q188" s="67" t="s">
        <v>135</v>
      </c>
      <c r="R188" s="9" t="s">
        <v>126</v>
      </c>
      <c r="S188" s="60" t="s">
        <v>136</v>
      </c>
      <c r="U188" s="66" t="s">
        <v>144</v>
      </c>
      <c r="V188" s="9" t="s">
        <v>145</v>
      </c>
      <c r="W188" s="67" t="s">
        <v>135</v>
      </c>
      <c r="X188" s="66" t="s">
        <v>144</v>
      </c>
      <c r="Y188" s="9" t="s">
        <v>145</v>
      </c>
      <c r="Z188" s="67" t="s">
        <v>135</v>
      </c>
      <c r="AA188" s="66" t="s">
        <v>144</v>
      </c>
      <c r="AB188" s="9" t="s">
        <v>145</v>
      </c>
      <c r="AC188" s="67" t="s">
        <v>135</v>
      </c>
      <c r="AD188" s="66" t="s">
        <v>144</v>
      </c>
      <c r="AE188" s="9" t="s">
        <v>145</v>
      </c>
      <c r="AF188" s="67" t="s">
        <v>135</v>
      </c>
      <c r="AG188" s="66" t="s">
        <v>144</v>
      </c>
      <c r="AH188" s="9" t="s">
        <v>145</v>
      </c>
      <c r="AI188" s="67" t="s">
        <v>135</v>
      </c>
      <c r="AJ188" s="9" t="s">
        <v>126</v>
      </c>
      <c r="AK188" s="60" t="s">
        <v>136</v>
      </c>
    </row>
    <row r="189" spans="1:37" outlineLevel="1" x14ac:dyDescent="0.35">
      <c r="B189" s="236" t="s">
        <v>75</v>
      </c>
      <c r="C189" s="64" t="s">
        <v>106</v>
      </c>
      <c r="D189" s="80"/>
      <c r="E189" s="81">
        <f>D189</f>
        <v>0</v>
      </c>
      <c r="F189" s="80"/>
      <c r="G189" s="159">
        <f t="shared" ref="G189:G210" si="150">E189+F189</f>
        <v>0</v>
      </c>
      <c r="H189" s="163">
        <f t="shared" ref="H189:H210" si="151">IFERROR((G189-E189)/E189,0)</f>
        <v>0</v>
      </c>
      <c r="I189" s="80"/>
      <c r="J189" s="159">
        <f t="shared" ref="J189:J210" si="152">G189+I189</f>
        <v>0</v>
      </c>
      <c r="K189" s="163">
        <f t="shared" ref="K189:K210" si="153">IFERROR((J189-G189)/G189,0)</f>
        <v>0</v>
      </c>
      <c r="L189" s="80"/>
      <c r="M189" s="159">
        <f t="shared" ref="M189:M210" si="154">J189+L189</f>
        <v>0</v>
      </c>
      <c r="N189" s="163">
        <f t="shared" ref="N189:N210" si="155">IFERROR((M189-J189)/J189,0)</f>
        <v>0</v>
      </c>
      <c r="O189" s="80"/>
      <c r="P189" s="159">
        <f t="shared" ref="P189:P210" si="156">M189+O189</f>
        <v>0</v>
      </c>
      <c r="Q189" s="163">
        <f t="shared" ref="Q189:Q211" si="157">IFERROR((P189-M189)/M189,0)</f>
        <v>0</v>
      </c>
      <c r="R189" s="154">
        <f t="shared" ref="R189:R211" si="158">D189+F189+I189+L189+O189</f>
        <v>0</v>
      </c>
      <c r="S189" s="165">
        <f t="shared" ref="S189:S211" si="159">IFERROR((P189/E189)^(1/4)-1,0)</f>
        <v>0</v>
      </c>
      <c r="U189" s="80"/>
      <c r="V189" s="159">
        <f t="shared" ref="V189:V210" si="160">P189+U189</f>
        <v>0</v>
      </c>
      <c r="W189" s="163">
        <f t="shared" ref="W189:W210" si="161">IFERROR((V189-P189)/P189,0)</f>
        <v>0</v>
      </c>
      <c r="X189" s="80"/>
      <c r="Y189" s="159">
        <f t="shared" ref="Y189:Y210" si="162">V189+X189</f>
        <v>0</v>
      </c>
      <c r="Z189" s="163">
        <f t="shared" ref="Z189:Z210" si="163">IFERROR((Y189-V189)/V189,0)</f>
        <v>0</v>
      </c>
      <c r="AA189" s="80"/>
      <c r="AB189" s="159">
        <f t="shared" ref="AB189:AB210" si="164">Y189+AA189</f>
        <v>0</v>
      </c>
      <c r="AC189" s="163">
        <f t="shared" ref="AC189:AC210" si="165">IFERROR((AB189-Y189)/Y189,0)</f>
        <v>0</v>
      </c>
      <c r="AD189" s="80"/>
      <c r="AE189" s="159">
        <f t="shared" ref="AE189:AE210" si="166">AB189+AD189</f>
        <v>0</v>
      </c>
      <c r="AF189" s="163">
        <f t="shared" ref="AF189:AF210" si="167">IFERROR((AE189-AB189)/AB189,0)</f>
        <v>0</v>
      </c>
      <c r="AG189" s="80"/>
      <c r="AH189" s="159">
        <f t="shared" ref="AH189:AH210" si="168">AE189+AG189</f>
        <v>0</v>
      </c>
      <c r="AI189" s="163">
        <f t="shared" ref="AI189:AI210" si="169">IFERROR((AH189-AE189)/AE189,0)</f>
        <v>0</v>
      </c>
      <c r="AJ189" s="166">
        <f>U189+X189+AA189+AD189+AG189</f>
        <v>0</v>
      </c>
      <c r="AK189" s="165">
        <f>IFERROR((AH189/V189)^(1/4)-1,0)</f>
        <v>0</v>
      </c>
    </row>
    <row r="190" spans="1:37" outlineLevel="1" x14ac:dyDescent="0.35">
      <c r="B190" s="237" t="s">
        <v>76</v>
      </c>
      <c r="C190" s="64" t="s">
        <v>106</v>
      </c>
      <c r="D190" s="80"/>
      <c r="E190" s="81">
        <f t="shared" ref="E190:E210" si="170">D190</f>
        <v>0</v>
      </c>
      <c r="F190" s="80"/>
      <c r="G190" s="159">
        <f t="shared" si="150"/>
        <v>0</v>
      </c>
      <c r="H190" s="163">
        <f t="shared" si="151"/>
        <v>0</v>
      </c>
      <c r="I190" s="80"/>
      <c r="J190" s="159">
        <f t="shared" si="152"/>
        <v>0</v>
      </c>
      <c r="K190" s="163">
        <f t="shared" si="153"/>
        <v>0</v>
      </c>
      <c r="L190" s="80"/>
      <c r="M190" s="159">
        <f t="shared" si="154"/>
        <v>0</v>
      </c>
      <c r="N190" s="163">
        <f t="shared" si="155"/>
        <v>0</v>
      </c>
      <c r="O190" s="80"/>
      <c r="P190" s="159">
        <f t="shared" si="156"/>
        <v>0</v>
      </c>
      <c r="Q190" s="163">
        <f t="shared" si="157"/>
        <v>0</v>
      </c>
      <c r="R190" s="154">
        <f t="shared" si="158"/>
        <v>0</v>
      </c>
      <c r="S190" s="165">
        <f t="shared" si="159"/>
        <v>0</v>
      </c>
      <c r="U190" s="80"/>
      <c r="V190" s="159">
        <f t="shared" si="160"/>
        <v>0</v>
      </c>
      <c r="W190" s="163">
        <f t="shared" si="161"/>
        <v>0</v>
      </c>
      <c r="X190" s="80"/>
      <c r="Y190" s="159">
        <f t="shared" si="162"/>
        <v>0</v>
      </c>
      <c r="Z190" s="163">
        <f t="shared" si="163"/>
        <v>0</v>
      </c>
      <c r="AA190" s="80"/>
      <c r="AB190" s="159">
        <f t="shared" si="164"/>
        <v>0</v>
      </c>
      <c r="AC190" s="163">
        <f t="shared" si="165"/>
        <v>0</v>
      </c>
      <c r="AD190" s="80"/>
      <c r="AE190" s="159">
        <f t="shared" si="166"/>
        <v>0</v>
      </c>
      <c r="AF190" s="163">
        <f t="shared" si="167"/>
        <v>0</v>
      </c>
      <c r="AG190" s="80"/>
      <c r="AH190" s="159">
        <f t="shared" si="168"/>
        <v>0</v>
      </c>
      <c r="AI190" s="163">
        <f t="shared" si="169"/>
        <v>0</v>
      </c>
      <c r="AJ190" s="166">
        <f t="shared" ref="AJ190:AJ210" si="171">U190+X190+AA190+AD190+AG190</f>
        <v>0</v>
      </c>
      <c r="AK190" s="165">
        <f t="shared" ref="AK190:AK210" si="172">IFERROR((AH190/V190)^(1/4)-1,0)</f>
        <v>0</v>
      </c>
    </row>
    <row r="191" spans="1:37" outlineLevel="1" x14ac:dyDescent="0.35">
      <c r="B191" s="237" t="s">
        <v>77</v>
      </c>
      <c r="C191" s="64" t="s">
        <v>106</v>
      </c>
      <c r="D191" s="80"/>
      <c r="E191" s="81">
        <f t="shared" si="170"/>
        <v>0</v>
      </c>
      <c r="F191" s="80"/>
      <c r="G191" s="159">
        <f t="shared" si="150"/>
        <v>0</v>
      </c>
      <c r="H191" s="163">
        <f t="shared" si="151"/>
        <v>0</v>
      </c>
      <c r="I191" s="80"/>
      <c r="J191" s="159">
        <f t="shared" si="152"/>
        <v>0</v>
      </c>
      <c r="K191" s="163">
        <f t="shared" si="153"/>
        <v>0</v>
      </c>
      <c r="L191" s="80"/>
      <c r="M191" s="159">
        <f t="shared" si="154"/>
        <v>0</v>
      </c>
      <c r="N191" s="163">
        <f t="shared" si="155"/>
        <v>0</v>
      </c>
      <c r="O191" s="80"/>
      <c r="P191" s="159">
        <f t="shared" si="156"/>
        <v>0</v>
      </c>
      <c r="Q191" s="163">
        <f t="shared" si="157"/>
        <v>0</v>
      </c>
      <c r="R191" s="154">
        <f t="shared" si="158"/>
        <v>0</v>
      </c>
      <c r="S191" s="165">
        <f t="shared" si="159"/>
        <v>0</v>
      </c>
      <c r="U191" s="80"/>
      <c r="V191" s="159">
        <f t="shared" si="160"/>
        <v>0</v>
      </c>
      <c r="W191" s="163">
        <f t="shared" si="161"/>
        <v>0</v>
      </c>
      <c r="X191" s="80"/>
      <c r="Y191" s="159">
        <f t="shared" si="162"/>
        <v>0</v>
      </c>
      <c r="Z191" s="163">
        <f t="shared" si="163"/>
        <v>0</v>
      </c>
      <c r="AA191" s="80"/>
      <c r="AB191" s="159">
        <f t="shared" si="164"/>
        <v>0</v>
      </c>
      <c r="AC191" s="163">
        <f t="shared" si="165"/>
        <v>0</v>
      </c>
      <c r="AD191" s="80"/>
      <c r="AE191" s="159">
        <f t="shared" si="166"/>
        <v>0</v>
      </c>
      <c r="AF191" s="163">
        <f t="shared" si="167"/>
        <v>0</v>
      </c>
      <c r="AG191" s="80"/>
      <c r="AH191" s="159">
        <f t="shared" si="168"/>
        <v>0</v>
      </c>
      <c r="AI191" s="163">
        <f t="shared" si="169"/>
        <v>0</v>
      </c>
      <c r="AJ191" s="166">
        <f t="shared" si="171"/>
        <v>0</v>
      </c>
      <c r="AK191" s="165">
        <f t="shared" si="172"/>
        <v>0</v>
      </c>
    </row>
    <row r="192" spans="1:37" outlineLevel="1" x14ac:dyDescent="0.35">
      <c r="B192" s="237" t="s">
        <v>78</v>
      </c>
      <c r="C192" s="64" t="s">
        <v>106</v>
      </c>
      <c r="D192" s="80"/>
      <c r="E192" s="81">
        <f t="shared" si="170"/>
        <v>0</v>
      </c>
      <c r="F192" s="80"/>
      <c r="G192" s="159">
        <f t="shared" si="150"/>
        <v>0</v>
      </c>
      <c r="H192" s="163">
        <f t="shared" si="151"/>
        <v>0</v>
      </c>
      <c r="I192" s="80"/>
      <c r="J192" s="159">
        <f t="shared" si="152"/>
        <v>0</v>
      </c>
      <c r="K192" s="163">
        <f t="shared" si="153"/>
        <v>0</v>
      </c>
      <c r="L192" s="80"/>
      <c r="M192" s="159">
        <f t="shared" si="154"/>
        <v>0</v>
      </c>
      <c r="N192" s="163">
        <f t="shared" si="155"/>
        <v>0</v>
      </c>
      <c r="O192" s="80"/>
      <c r="P192" s="159">
        <f t="shared" si="156"/>
        <v>0</v>
      </c>
      <c r="Q192" s="163">
        <f t="shared" si="157"/>
        <v>0</v>
      </c>
      <c r="R192" s="154">
        <f t="shared" si="158"/>
        <v>0</v>
      </c>
      <c r="S192" s="165">
        <f t="shared" si="159"/>
        <v>0</v>
      </c>
      <c r="U192" s="80"/>
      <c r="V192" s="159">
        <f t="shared" si="160"/>
        <v>0</v>
      </c>
      <c r="W192" s="163">
        <f t="shared" si="161"/>
        <v>0</v>
      </c>
      <c r="X192" s="80"/>
      <c r="Y192" s="159">
        <f t="shared" si="162"/>
        <v>0</v>
      </c>
      <c r="Z192" s="163">
        <f t="shared" si="163"/>
        <v>0</v>
      </c>
      <c r="AA192" s="80"/>
      <c r="AB192" s="159">
        <f t="shared" si="164"/>
        <v>0</v>
      </c>
      <c r="AC192" s="163">
        <f t="shared" si="165"/>
        <v>0</v>
      </c>
      <c r="AD192" s="80"/>
      <c r="AE192" s="159">
        <f t="shared" si="166"/>
        <v>0</v>
      </c>
      <c r="AF192" s="163">
        <f t="shared" si="167"/>
        <v>0</v>
      </c>
      <c r="AG192" s="80"/>
      <c r="AH192" s="159">
        <f t="shared" si="168"/>
        <v>0</v>
      </c>
      <c r="AI192" s="163">
        <f t="shared" si="169"/>
        <v>0</v>
      </c>
      <c r="AJ192" s="166">
        <f t="shared" si="171"/>
        <v>0</v>
      </c>
      <c r="AK192" s="165">
        <f t="shared" si="172"/>
        <v>0</v>
      </c>
    </row>
    <row r="193" spans="2:37" outlineLevel="1" x14ac:dyDescent="0.35">
      <c r="B193" s="236" t="s">
        <v>80</v>
      </c>
      <c r="C193" s="64" t="s">
        <v>106</v>
      </c>
      <c r="D193" s="80"/>
      <c r="E193" s="81">
        <f t="shared" si="170"/>
        <v>0</v>
      </c>
      <c r="F193" s="80"/>
      <c r="G193" s="159">
        <f t="shared" si="150"/>
        <v>0</v>
      </c>
      <c r="H193" s="163">
        <f t="shared" si="151"/>
        <v>0</v>
      </c>
      <c r="I193" s="80"/>
      <c r="J193" s="159">
        <f t="shared" si="152"/>
        <v>0</v>
      </c>
      <c r="K193" s="163">
        <f t="shared" si="153"/>
        <v>0</v>
      </c>
      <c r="L193" s="80"/>
      <c r="M193" s="159">
        <f t="shared" si="154"/>
        <v>0</v>
      </c>
      <c r="N193" s="163">
        <f t="shared" si="155"/>
        <v>0</v>
      </c>
      <c r="O193" s="80"/>
      <c r="P193" s="159">
        <f t="shared" si="156"/>
        <v>0</v>
      </c>
      <c r="Q193" s="163">
        <f t="shared" si="157"/>
        <v>0</v>
      </c>
      <c r="R193" s="154">
        <f t="shared" si="158"/>
        <v>0</v>
      </c>
      <c r="S193" s="165">
        <f t="shared" si="159"/>
        <v>0</v>
      </c>
      <c r="U193" s="80"/>
      <c r="V193" s="159">
        <f t="shared" si="160"/>
        <v>0</v>
      </c>
      <c r="W193" s="163">
        <f t="shared" si="161"/>
        <v>0</v>
      </c>
      <c r="X193" s="80"/>
      <c r="Y193" s="159">
        <f t="shared" si="162"/>
        <v>0</v>
      </c>
      <c r="Z193" s="163">
        <f t="shared" si="163"/>
        <v>0</v>
      </c>
      <c r="AA193" s="80"/>
      <c r="AB193" s="159">
        <f t="shared" si="164"/>
        <v>0</v>
      </c>
      <c r="AC193" s="163">
        <f t="shared" si="165"/>
        <v>0</v>
      </c>
      <c r="AD193" s="80"/>
      <c r="AE193" s="159">
        <f t="shared" si="166"/>
        <v>0</v>
      </c>
      <c r="AF193" s="163">
        <f t="shared" si="167"/>
        <v>0</v>
      </c>
      <c r="AG193" s="80"/>
      <c r="AH193" s="159">
        <f t="shared" si="168"/>
        <v>0</v>
      </c>
      <c r="AI193" s="163">
        <f t="shared" si="169"/>
        <v>0</v>
      </c>
      <c r="AJ193" s="166">
        <f t="shared" si="171"/>
        <v>0</v>
      </c>
      <c r="AK193" s="165">
        <f t="shared" si="172"/>
        <v>0</v>
      </c>
    </row>
    <row r="194" spans="2:37" outlineLevel="1" x14ac:dyDescent="0.35">
      <c r="B194" s="237" t="s">
        <v>81</v>
      </c>
      <c r="C194" s="64" t="s">
        <v>106</v>
      </c>
      <c r="D194" s="80"/>
      <c r="E194" s="81">
        <f t="shared" si="170"/>
        <v>0</v>
      </c>
      <c r="F194" s="80"/>
      <c r="G194" s="159">
        <f t="shared" si="150"/>
        <v>0</v>
      </c>
      <c r="H194" s="163">
        <f t="shared" si="151"/>
        <v>0</v>
      </c>
      <c r="I194" s="80"/>
      <c r="J194" s="159">
        <f t="shared" si="152"/>
        <v>0</v>
      </c>
      <c r="K194" s="163">
        <f t="shared" si="153"/>
        <v>0</v>
      </c>
      <c r="L194" s="80"/>
      <c r="M194" s="159">
        <f t="shared" si="154"/>
        <v>0</v>
      </c>
      <c r="N194" s="163">
        <f t="shared" si="155"/>
        <v>0</v>
      </c>
      <c r="O194" s="80"/>
      <c r="P194" s="159">
        <f t="shared" si="156"/>
        <v>0</v>
      </c>
      <c r="Q194" s="163">
        <f t="shared" si="157"/>
        <v>0</v>
      </c>
      <c r="R194" s="154">
        <f t="shared" si="158"/>
        <v>0</v>
      </c>
      <c r="S194" s="165">
        <f t="shared" si="159"/>
        <v>0</v>
      </c>
      <c r="U194" s="80"/>
      <c r="V194" s="159">
        <f t="shared" si="160"/>
        <v>0</v>
      </c>
      <c r="W194" s="163">
        <f t="shared" si="161"/>
        <v>0</v>
      </c>
      <c r="X194" s="80"/>
      <c r="Y194" s="159">
        <f t="shared" si="162"/>
        <v>0</v>
      </c>
      <c r="Z194" s="163">
        <f t="shared" si="163"/>
        <v>0</v>
      </c>
      <c r="AA194" s="80"/>
      <c r="AB194" s="159">
        <f t="shared" si="164"/>
        <v>0</v>
      </c>
      <c r="AC194" s="163">
        <f t="shared" si="165"/>
        <v>0</v>
      </c>
      <c r="AD194" s="80"/>
      <c r="AE194" s="159">
        <f t="shared" si="166"/>
        <v>0</v>
      </c>
      <c r="AF194" s="163">
        <f t="shared" si="167"/>
        <v>0</v>
      </c>
      <c r="AG194" s="80"/>
      <c r="AH194" s="159">
        <f t="shared" si="168"/>
        <v>0</v>
      </c>
      <c r="AI194" s="163">
        <f t="shared" si="169"/>
        <v>0</v>
      </c>
      <c r="AJ194" s="166">
        <f t="shared" si="171"/>
        <v>0</v>
      </c>
      <c r="AK194" s="165">
        <f t="shared" si="172"/>
        <v>0</v>
      </c>
    </row>
    <row r="195" spans="2:37" outlineLevel="1" x14ac:dyDescent="0.35">
      <c r="B195" s="236" t="s">
        <v>82</v>
      </c>
      <c r="C195" s="64" t="s">
        <v>106</v>
      </c>
      <c r="D195" s="80"/>
      <c r="E195" s="81">
        <f t="shared" si="170"/>
        <v>0</v>
      </c>
      <c r="F195" s="80"/>
      <c r="G195" s="159">
        <f t="shared" si="150"/>
        <v>0</v>
      </c>
      <c r="H195" s="163">
        <f t="shared" si="151"/>
        <v>0</v>
      </c>
      <c r="I195" s="80"/>
      <c r="J195" s="159">
        <f t="shared" si="152"/>
        <v>0</v>
      </c>
      <c r="K195" s="163">
        <f t="shared" si="153"/>
        <v>0</v>
      </c>
      <c r="L195" s="80"/>
      <c r="M195" s="159">
        <f t="shared" si="154"/>
        <v>0</v>
      </c>
      <c r="N195" s="163">
        <f t="shared" si="155"/>
        <v>0</v>
      </c>
      <c r="O195" s="80"/>
      <c r="P195" s="159">
        <f t="shared" si="156"/>
        <v>0</v>
      </c>
      <c r="Q195" s="163">
        <f t="shared" si="157"/>
        <v>0</v>
      </c>
      <c r="R195" s="154">
        <f t="shared" si="158"/>
        <v>0</v>
      </c>
      <c r="S195" s="165">
        <f t="shared" si="159"/>
        <v>0</v>
      </c>
      <c r="U195" s="80"/>
      <c r="V195" s="159">
        <f t="shared" si="160"/>
        <v>0</v>
      </c>
      <c r="W195" s="163">
        <f t="shared" si="161"/>
        <v>0</v>
      </c>
      <c r="X195" s="80"/>
      <c r="Y195" s="159">
        <f t="shared" si="162"/>
        <v>0</v>
      </c>
      <c r="Z195" s="163">
        <f t="shared" si="163"/>
        <v>0</v>
      </c>
      <c r="AA195" s="80"/>
      <c r="AB195" s="159">
        <f t="shared" si="164"/>
        <v>0</v>
      </c>
      <c r="AC195" s="163">
        <f t="shared" si="165"/>
        <v>0</v>
      </c>
      <c r="AD195" s="80"/>
      <c r="AE195" s="159">
        <f t="shared" si="166"/>
        <v>0</v>
      </c>
      <c r="AF195" s="163">
        <f t="shared" si="167"/>
        <v>0</v>
      </c>
      <c r="AG195" s="80"/>
      <c r="AH195" s="159">
        <f t="shared" si="168"/>
        <v>0</v>
      </c>
      <c r="AI195" s="163">
        <f t="shared" si="169"/>
        <v>0</v>
      </c>
      <c r="AJ195" s="166">
        <f t="shared" si="171"/>
        <v>0</v>
      </c>
      <c r="AK195" s="165">
        <f t="shared" si="172"/>
        <v>0</v>
      </c>
    </row>
    <row r="196" spans="2:37" outlineLevel="1" x14ac:dyDescent="0.35">
      <c r="B196" s="237" t="s">
        <v>83</v>
      </c>
      <c r="C196" s="64" t="s">
        <v>106</v>
      </c>
      <c r="D196" s="80"/>
      <c r="E196" s="81">
        <f t="shared" si="170"/>
        <v>0</v>
      </c>
      <c r="F196" s="80"/>
      <c r="G196" s="159">
        <f t="shared" si="150"/>
        <v>0</v>
      </c>
      <c r="H196" s="163">
        <f t="shared" si="151"/>
        <v>0</v>
      </c>
      <c r="I196" s="80"/>
      <c r="J196" s="159">
        <f t="shared" si="152"/>
        <v>0</v>
      </c>
      <c r="K196" s="163">
        <f t="shared" si="153"/>
        <v>0</v>
      </c>
      <c r="L196" s="80"/>
      <c r="M196" s="159">
        <f t="shared" si="154"/>
        <v>0</v>
      </c>
      <c r="N196" s="163">
        <f t="shared" si="155"/>
        <v>0</v>
      </c>
      <c r="O196" s="80">
        <v>1</v>
      </c>
      <c r="P196" s="159">
        <f t="shared" si="156"/>
        <v>1</v>
      </c>
      <c r="Q196" s="163">
        <f t="shared" si="157"/>
        <v>0</v>
      </c>
      <c r="R196" s="154">
        <f t="shared" si="158"/>
        <v>1</v>
      </c>
      <c r="S196" s="165">
        <f t="shared" si="159"/>
        <v>0</v>
      </c>
      <c r="U196" s="80"/>
      <c r="V196" s="159">
        <f t="shared" si="160"/>
        <v>1</v>
      </c>
      <c r="W196" s="163">
        <f t="shared" si="161"/>
        <v>0</v>
      </c>
      <c r="X196" s="80"/>
      <c r="Y196" s="159">
        <f t="shared" si="162"/>
        <v>1</v>
      </c>
      <c r="Z196" s="163">
        <f t="shared" si="163"/>
        <v>0</v>
      </c>
      <c r="AA196" s="80"/>
      <c r="AB196" s="159">
        <f t="shared" si="164"/>
        <v>1</v>
      </c>
      <c r="AC196" s="163">
        <f t="shared" si="165"/>
        <v>0</v>
      </c>
      <c r="AD196" s="80"/>
      <c r="AE196" s="159">
        <f t="shared" si="166"/>
        <v>1</v>
      </c>
      <c r="AF196" s="163">
        <f t="shared" si="167"/>
        <v>0</v>
      </c>
      <c r="AG196" s="80"/>
      <c r="AH196" s="159">
        <f t="shared" si="168"/>
        <v>1</v>
      </c>
      <c r="AI196" s="163">
        <f t="shared" si="169"/>
        <v>0</v>
      </c>
      <c r="AJ196" s="166">
        <f t="shared" si="171"/>
        <v>0</v>
      </c>
      <c r="AK196" s="165">
        <f t="shared" si="172"/>
        <v>0</v>
      </c>
    </row>
    <row r="197" spans="2:37" outlineLevel="1" x14ac:dyDescent="0.35">
      <c r="B197" s="237" t="s">
        <v>84</v>
      </c>
      <c r="C197" s="64" t="s">
        <v>106</v>
      </c>
      <c r="D197" s="80"/>
      <c r="E197" s="81">
        <f t="shared" si="170"/>
        <v>0</v>
      </c>
      <c r="F197" s="80"/>
      <c r="G197" s="159">
        <f t="shared" si="150"/>
        <v>0</v>
      </c>
      <c r="H197" s="163">
        <f t="shared" si="151"/>
        <v>0</v>
      </c>
      <c r="I197" s="80"/>
      <c r="J197" s="159">
        <f t="shared" si="152"/>
        <v>0</v>
      </c>
      <c r="K197" s="163">
        <f t="shared" si="153"/>
        <v>0</v>
      </c>
      <c r="L197" s="80"/>
      <c r="M197" s="159">
        <f t="shared" si="154"/>
        <v>0</v>
      </c>
      <c r="N197" s="163">
        <f t="shared" si="155"/>
        <v>0</v>
      </c>
      <c r="O197" s="80"/>
      <c r="P197" s="159">
        <f t="shared" si="156"/>
        <v>0</v>
      </c>
      <c r="Q197" s="163">
        <f t="shared" si="157"/>
        <v>0</v>
      </c>
      <c r="R197" s="154">
        <f t="shared" si="158"/>
        <v>0</v>
      </c>
      <c r="S197" s="165">
        <f t="shared" si="159"/>
        <v>0</v>
      </c>
      <c r="U197" s="80"/>
      <c r="V197" s="159">
        <f t="shared" si="160"/>
        <v>0</v>
      </c>
      <c r="W197" s="163">
        <f t="shared" si="161"/>
        <v>0</v>
      </c>
      <c r="X197" s="80"/>
      <c r="Y197" s="159">
        <f t="shared" si="162"/>
        <v>0</v>
      </c>
      <c r="Z197" s="163">
        <f t="shared" si="163"/>
        <v>0</v>
      </c>
      <c r="AA197" s="80"/>
      <c r="AB197" s="159">
        <f t="shared" si="164"/>
        <v>0</v>
      </c>
      <c r="AC197" s="163">
        <f t="shared" si="165"/>
        <v>0</v>
      </c>
      <c r="AD197" s="80"/>
      <c r="AE197" s="159">
        <f t="shared" si="166"/>
        <v>0</v>
      </c>
      <c r="AF197" s="163">
        <f t="shared" si="167"/>
        <v>0</v>
      </c>
      <c r="AG197" s="80"/>
      <c r="AH197" s="159">
        <f t="shared" si="168"/>
        <v>0</v>
      </c>
      <c r="AI197" s="163">
        <f t="shared" si="169"/>
        <v>0</v>
      </c>
      <c r="AJ197" s="166">
        <f t="shared" si="171"/>
        <v>0</v>
      </c>
      <c r="AK197" s="165">
        <f t="shared" si="172"/>
        <v>0</v>
      </c>
    </row>
    <row r="198" spans="2:37" outlineLevel="1" x14ac:dyDescent="0.35">
      <c r="B198" s="237" t="s">
        <v>85</v>
      </c>
      <c r="C198" s="64" t="s">
        <v>106</v>
      </c>
      <c r="D198" s="80"/>
      <c r="E198" s="81">
        <f t="shared" si="170"/>
        <v>0</v>
      </c>
      <c r="F198" s="80"/>
      <c r="G198" s="159">
        <f t="shared" si="150"/>
        <v>0</v>
      </c>
      <c r="H198" s="163">
        <f t="shared" si="151"/>
        <v>0</v>
      </c>
      <c r="I198" s="80"/>
      <c r="J198" s="159">
        <f t="shared" si="152"/>
        <v>0</v>
      </c>
      <c r="K198" s="163">
        <f t="shared" si="153"/>
        <v>0</v>
      </c>
      <c r="L198" s="80"/>
      <c r="M198" s="159">
        <f t="shared" si="154"/>
        <v>0</v>
      </c>
      <c r="N198" s="163">
        <f t="shared" si="155"/>
        <v>0</v>
      </c>
      <c r="O198" s="80"/>
      <c r="P198" s="159">
        <f t="shared" si="156"/>
        <v>0</v>
      </c>
      <c r="Q198" s="163">
        <f t="shared" si="157"/>
        <v>0</v>
      </c>
      <c r="R198" s="154">
        <f t="shared" si="158"/>
        <v>0</v>
      </c>
      <c r="S198" s="165">
        <f t="shared" si="159"/>
        <v>0</v>
      </c>
      <c r="U198" s="80"/>
      <c r="V198" s="159">
        <f t="shared" si="160"/>
        <v>0</v>
      </c>
      <c r="W198" s="163">
        <f t="shared" si="161"/>
        <v>0</v>
      </c>
      <c r="X198" s="80"/>
      <c r="Y198" s="159">
        <f t="shared" si="162"/>
        <v>0</v>
      </c>
      <c r="Z198" s="163">
        <f t="shared" si="163"/>
        <v>0</v>
      </c>
      <c r="AA198" s="80"/>
      <c r="AB198" s="159">
        <f t="shared" si="164"/>
        <v>0</v>
      </c>
      <c r="AC198" s="163">
        <f t="shared" si="165"/>
        <v>0</v>
      </c>
      <c r="AD198" s="80"/>
      <c r="AE198" s="159">
        <f t="shared" si="166"/>
        <v>0</v>
      </c>
      <c r="AF198" s="163">
        <f t="shared" si="167"/>
        <v>0</v>
      </c>
      <c r="AG198" s="80"/>
      <c r="AH198" s="159">
        <f t="shared" si="168"/>
        <v>0</v>
      </c>
      <c r="AI198" s="163">
        <f t="shared" si="169"/>
        <v>0</v>
      </c>
      <c r="AJ198" s="166">
        <f t="shared" si="171"/>
        <v>0</v>
      </c>
      <c r="AK198" s="165">
        <f t="shared" si="172"/>
        <v>0</v>
      </c>
    </row>
    <row r="199" spans="2:37" outlineLevel="1" x14ac:dyDescent="0.35">
      <c r="B199" s="236" t="s">
        <v>86</v>
      </c>
      <c r="C199" s="64" t="s">
        <v>106</v>
      </c>
      <c r="D199" s="80"/>
      <c r="E199" s="81">
        <f t="shared" si="170"/>
        <v>0</v>
      </c>
      <c r="F199" s="80"/>
      <c r="G199" s="159">
        <f t="shared" si="150"/>
        <v>0</v>
      </c>
      <c r="H199" s="163">
        <f t="shared" si="151"/>
        <v>0</v>
      </c>
      <c r="I199" s="80"/>
      <c r="J199" s="159">
        <f t="shared" si="152"/>
        <v>0</v>
      </c>
      <c r="K199" s="163">
        <f t="shared" si="153"/>
        <v>0</v>
      </c>
      <c r="L199" s="80"/>
      <c r="M199" s="159">
        <f t="shared" si="154"/>
        <v>0</v>
      </c>
      <c r="N199" s="163">
        <f t="shared" si="155"/>
        <v>0</v>
      </c>
      <c r="O199" s="80"/>
      <c r="P199" s="159">
        <f t="shared" si="156"/>
        <v>0</v>
      </c>
      <c r="Q199" s="163">
        <f t="shared" si="157"/>
        <v>0</v>
      </c>
      <c r="R199" s="154">
        <f t="shared" si="158"/>
        <v>0</v>
      </c>
      <c r="S199" s="165">
        <f t="shared" si="159"/>
        <v>0</v>
      </c>
      <c r="U199" s="80"/>
      <c r="V199" s="159">
        <f t="shared" si="160"/>
        <v>0</v>
      </c>
      <c r="W199" s="163">
        <f t="shared" si="161"/>
        <v>0</v>
      </c>
      <c r="X199" s="80"/>
      <c r="Y199" s="159">
        <f t="shared" si="162"/>
        <v>0</v>
      </c>
      <c r="Z199" s="163">
        <f t="shared" si="163"/>
        <v>0</v>
      </c>
      <c r="AA199" s="80"/>
      <c r="AB199" s="159">
        <f t="shared" si="164"/>
        <v>0</v>
      </c>
      <c r="AC199" s="163">
        <f t="shared" si="165"/>
        <v>0</v>
      </c>
      <c r="AD199" s="80"/>
      <c r="AE199" s="159">
        <f t="shared" si="166"/>
        <v>0</v>
      </c>
      <c r="AF199" s="163">
        <f t="shared" si="167"/>
        <v>0</v>
      </c>
      <c r="AG199" s="80"/>
      <c r="AH199" s="159">
        <f t="shared" si="168"/>
        <v>0</v>
      </c>
      <c r="AI199" s="163">
        <f t="shared" si="169"/>
        <v>0</v>
      </c>
      <c r="AJ199" s="166">
        <f t="shared" si="171"/>
        <v>0</v>
      </c>
      <c r="AK199" s="165">
        <f t="shared" si="172"/>
        <v>0</v>
      </c>
    </row>
    <row r="200" spans="2:37" outlineLevel="1" x14ac:dyDescent="0.35">
      <c r="B200" s="237" t="s">
        <v>87</v>
      </c>
      <c r="C200" s="64" t="s">
        <v>106</v>
      </c>
      <c r="D200" s="80"/>
      <c r="E200" s="81">
        <f t="shared" si="170"/>
        <v>0</v>
      </c>
      <c r="F200" s="80"/>
      <c r="G200" s="159">
        <f t="shared" si="150"/>
        <v>0</v>
      </c>
      <c r="H200" s="163">
        <f t="shared" si="151"/>
        <v>0</v>
      </c>
      <c r="I200" s="80"/>
      <c r="J200" s="159">
        <f t="shared" si="152"/>
        <v>0</v>
      </c>
      <c r="K200" s="163">
        <f t="shared" si="153"/>
        <v>0</v>
      </c>
      <c r="L200" s="80"/>
      <c r="M200" s="159">
        <f t="shared" si="154"/>
        <v>0</v>
      </c>
      <c r="N200" s="163">
        <f t="shared" si="155"/>
        <v>0</v>
      </c>
      <c r="O200" s="80"/>
      <c r="P200" s="159">
        <f t="shared" si="156"/>
        <v>0</v>
      </c>
      <c r="Q200" s="163">
        <f t="shared" si="157"/>
        <v>0</v>
      </c>
      <c r="R200" s="154">
        <f t="shared" si="158"/>
        <v>0</v>
      </c>
      <c r="S200" s="165">
        <f t="shared" si="159"/>
        <v>0</v>
      </c>
      <c r="U200" s="80"/>
      <c r="V200" s="159">
        <f t="shared" si="160"/>
        <v>0</v>
      </c>
      <c r="W200" s="163">
        <f t="shared" si="161"/>
        <v>0</v>
      </c>
      <c r="X200" s="80"/>
      <c r="Y200" s="159">
        <f t="shared" si="162"/>
        <v>0</v>
      </c>
      <c r="Z200" s="163">
        <f t="shared" si="163"/>
        <v>0</v>
      </c>
      <c r="AA200" s="80"/>
      <c r="AB200" s="159">
        <f t="shared" si="164"/>
        <v>0</v>
      </c>
      <c r="AC200" s="163">
        <f t="shared" si="165"/>
        <v>0</v>
      </c>
      <c r="AD200" s="80"/>
      <c r="AE200" s="159">
        <f t="shared" si="166"/>
        <v>0</v>
      </c>
      <c r="AF200" s="163">
        <f t="shared" si="167"/>
        <v>0</v>
      </c>
      <c r="AG200" s="80"/>
      <c r="AH200" s="159">
        <f t="shared" si="168"/>
        <v>0</v>
      </c>
      <c r="AI200" s="163">
        <f t="shared" si="169"/>
        <v>0</v>
      </c>
      <c r="AJ200" s="166">
        <f t="shared" si="171"/>
        <v>0</v>
      </c>
      <c r="AK200" s="165">
        <f t="shared" si="172"/>
        <v>0</v>
      </c>
    </row>
    <row r="201" spans="2:37" outlineLevel="1" x14ac:dyDescent="0.35">
      <c r="B201" s="237" t="s">
        <v>88</v>
      </c>
      <c r="C201" s="64" t="s">
        <v>106</v>
      </c>
      <c r="D201" s="80"/>
      <c r="E201" s="81">
        <f t="shared" si="170"/>
        <v>0</v>
      </c>
      <c r="F201" s="80"/>
      <c r="G201" s="159">
        <f t="shared" si="150"/>
        <v>0</v>
      </c>
      <c r="H201" s="163">
        <f t="shared" si="151"/>
        <v>0</v>
      </c>
      <c r="I201" s="80"/>
      <c r="J201" s="159">
        <f t="shared" si="152"/>
        <v>0</v>
      </c>
      <c r="K201" s="163">
        <f t="shared" si="153"/>
        <v>0</v>
      </c>
      <c r="L201" s="80"/>
      <c r="M201" s="159">
        <f t="shared" si="154"/>
        <v>0</v>
      </c>
      <c r="N201" s="163">
        <f t="shared" si="155"/>
        <v>0</v>
      </c>
      <c r="O201" s="80"/>
      <c r="P201" s="159">
        <f t="shared" si="156"/>
        <v>0</v>
      </c>
      <c r="Q201" s="163">
        <f t="shared" si="157"/>
        <v>0</v>
      </c>
      <c r="R201" s="154">
        <f t="shared" si="158"/>
        <v>0</v>
      </c>
      <c r="S201" s="165">
        <f t="shared" si="159"/>
        <v>0</v>
      </c>
      <c r="U201" s="80"/>
      <c r="V201" s="159">
        <f t="shared" si="160"/>
        <v>0</v>
      </c>
      <c r="W201" s="163">
        <f t="shared" si="161"/>
        <v>0</v>
      </c>
      <c r="X201" s="80"/>
      <c r="Y201" s="159">
        <f t="shared" si="162"/>
        <v>0</v>
      </c>
      <c r="Z201" s="163">
        <f t="shared" si="163"/>
        <v>0</v>
      </c>
      <c r="AA201" s="80"/>
      <c r="AB201" s="159">
        <f t="shared" si="164"/>
        <v>0</v>
      </c>
      <c r="AC201" s="163">
        <f t="shared" si="165"/>
        <v>0</v>
      </c>
      <c r="AD201" s="80"/>
      <c r="AE201" s="159">
        <f t="shared" si="166"/>
        <v>0</v>
      </c>
      <c r="AF201" s="163">
        <f t="shared" si="167"/>
        <v>0</v>
      </c>
      <c r="AG201" s="80"/>
      <c r="AH201" s="159">
        <f t="shared" si="168"/>
        <v>0</v>
      </c>
      <c r="AI201" s="163">
        <f t="shared" si="169"/>
        <v>0</v>
      </c>
      <c r="AJ201" s="166">
        <f t="shared" si="171"/>
        <v>0</v>
      </c>
      <c r="AK201" s="165">
        <f t="shared" si="172"/>
        <v>0</v>
      </c>
    </row>
    <row r="202" spans="2:37" outlineLevel="1" x14ac:dyDescent="0.35">
      <c r="B202" s="236" t="s">
        <v>89</v>
      </c>
      <c r="C202" s="64" t="s">
        <v>106</v>
      </c>
      <c r="D202" s="80"/>
      <c r="E202" s="81">
        <f t="shared" si="170"/>
        <v>0</v>
      </c>
      <c r="F202" s="80"/>
      <c r="G202" s="159">
        <f t="shared" si="150"/>
        <v>0</v>
      </c>
      <c r="H202" s="163">
        <f t="shared" si="151"/>
        <v>0</v>
      </c>
      <c r="I202" s="80"/>
      <c r="J202" s="159">
        <f t="shared" si="152"/>
        <v>0</v>
      </c>
      <c r="K202" s="163">
        <f t="shared" si="153"/>
        <v>0</v>
      </c>
      <c r="L202" s="80"/>
      <c r="M202" s="159">
        <f t="shared" si="154"/>
        <v>0</v>
      </c>
      <c r="N202" s="163">
        <f t="shared" si="155"/>
        <v>0</v>
      </c>
      <c r="O202" s="80"/>
      <c r="P202" s="159">
        <f t="shared" si="156"/>
        <v>0</v>
      </c>
      <c r="Q202" s="163">
        <f t="shared" si="157"/>
        <v>0</v>
      </c>
      <c r="R202" s="154">
        <f t="shared" si="158"/>
        <v>0</v>
      </c>
      <c r="S202" s="165">
        <f t="shared" si="159"/>
        <v>0</v>
      </c>
      <c r="U202" s="80"/>
      <c r="V202" s="159">
        <f t="shared" si="160"/>
        <v>0</v>
      </c>
      <c r="W202" s="163">
        <f t="shared" si="161"/>
        <v>0</v>
      </c>
      <c r="X202" s="80"/>
      <c r="Y202" s="159">
        <f t="shared" si="162"/>
        <v>0</v>
      </c>
      <c r="Z202" s="163">
        <f t="shared" si="163"/>
        <v>0</v>
      </c>
      <c r="AA202" s="80"/>
      <c r="AB202" s="159">
        <f t="shared" si="164"/>
        <v>0</v>
      </c>
      <c r="AC202" s="163">
        <f t="shared" si="165"/>
        <v>0</v>
      </c>
      <c r="AD202" s="80"/>
      <c r="AE202" s="159">
        <f t="shared" si="166"/>
        <v>0</v>
      </c>
      <c r="AF202" s="163">
        <f t="shared" si="167"/>
        <v>0</v>
      </c>
      <c r="AG202" s="80"/>
      <c r="AH202" s="159">
        <f t="shared" si="168"/>
        <v>0</v>
      </c>
      <c r="AI202" s="163">
        <f t="shared" si="169"/>
        <v>0</v>
      </c>
      <c r="AJ202" s="166">
        <f t="shared" si="171"/>
        <v>0</v>
      </c>
      <c r="AK202" s="165">
        <f t="shared" si="172"/>
        <v>0</v>
      </c>
    </row>
    <row r="203" spans="2:37" outlineLevel="1" x14ac:dyDescent="0.35">
      <c r="B203" s="237" t="s">
        <v>90</v>
      </c>
      <c r="C203" s="64" t="s">
        <v>106</v>
      </c>
      <c r="D203" s="80"/>
      <c r="E203" s="81">
        <f t="shared" si="170"/>
        <v>0</v>
      </c>
      <c r="F203" s="80"/>
      <c r="G203" s="159">
        <f t="shared" si="150"/>
        <v>0</v>
      </c>
      <c r="H203" s="163">
        <f t="shared" si="151"/>
        <v>0</v>
      </c>
      <c r="I203" s="80"/>
      <c r="J203" s="159">
        <f t="shared" si="152"/>
        <v>0</v>
      </c>
      <c r="K203" s="163">
        <f t="shared" si="153"/>
        <v>0</v>
      </c>
      <c r="L203" s="80"/>
      <c r="M203" s="159">
        <f t="shared" si="154"/>
        <v>0</v>
      </c>
      <c r="N203" s="163">
        <f t="shared" si="155"/>
        <v>0</v>
      </c>
      <c r="O203" s="80"/>
      <c r="P203" s="159">
        <f t="shared" si="156"/>
        <v>0</v>
      </c>
      <c r="Q203" s="163">
        <f t="shared" si="157"/>
        <v>0</v>
      </c>
      <c r="R203" s="154">
        <f t="shared" si="158"/>
        <v>0</v>
      </c>
      <c r="S203" s="165">
        <f t="shared" si="159"/>
        <v>0</v>
      </c>
      <c r="U203" s="80"/>
      <c r="V203" s="159">
        <f t="shared" si="160"/>
        <v>0</v>
      </c>
      <c r="W203" s="163">
        <f t="shared" si="161"/>
        <v>0</v>
      </c>
      <c r="X203" s="80"/>
      <c r="Y203" s="159">
        <f t="shared" si="162"/>
        <v>0</v>
      </c>
      <c r="Z203" s="163">
        <f t="shared" si="163"/>
        <v>0</v>
      </c>
      <c r="AA203" s="80"/>
      <c r="AB203" s="159">
        <f t="shared" si="164"/>
        <v>0</v>
      </c>
      <c r="AC203" s="163">
        <f t="shared" si="165"/>
        <v>0</v>
      </c>
      <c r="AD203" s="80"/>
      <c r="AE203" s="159">
        <f t="shared" si="166"/>
        <v>0</v>
      </c>
      <c r="AF203" s="163">
        <f t="shared" si="167"/>
        <v>0</v>
      </c>
      <c r="AG203" s="80"/>
      <c r="AH203" s="159">
        <f t="shared" si="168"/>
        <v>0</v>
      </c>
      <c r="AI203" s="163">
        <f t="shared" si="169"/>
        <v>0</v>
      </c>
      <c r="AJ203" s="166">
        <f t="shared" si="171"/>
        <v>0</v>
      </c>
      <c r="AK203" s="165">
        <f t="shared" si="172"/>
        <v>0</v>
      </c>
    </row>
    <row r="204" spans="2:37" outlineLevel="1" x14ac:dyDescent="0.35">
      <c r="B204" s="236" t="s">
        <v>92</v>
      </c>
      <c r="C204" s="64" t="s">
        <v>106</v>
      </c>
      <c r="D204" s="80"/>
      <c r="E204" s="81">
        <f t="shared" si="170"/>
        <v>0</v>
      </c>
      <c r="F204" s="80"/>
      <c r="G204" s="159">
        <f t="shared" si="150"/>
        <v>0</v>
      </c>
      <c r="H204" s="163">
        <f t="shared" si="151"/>
        <v>0</v>
      </c>
      <c r="I204" s="80"/>
      <c r="J204" s="159">
        <f t="shared" si="152"/>
        <v>0</v>
      </c>
      <c r="K204" s="163">
        <f t="shared" si="153"/>
        <v>0</v>
      </c>
      <c r="L204" s="80"/>
      <c r="M204" s="159">
        <f t="shared" si="154"/>
        <v>0</v>
      </c>
      <c r="N204" s="163">
        <f t="shared" si="155"/>
        <v>0</v>
      </c>
      <c r="O204" s="80"/>
      <c r="P204" s="159">
        <f t="shared" si="156"/>
        <v>0</v>
      </c>
      <c r="Q204" s="163">
        <f t="shared" si="157"/>
        <v>0</v>
      </c>
      <c r="R204" s="154">
        <f t="shared" si="158"/>
        <v>0</v>
      </c>
      <c r="S204" s="165">
        <f t="shared" si="159"/>
        <v>0</v>
      </c>
      <c r="U204" s="80"/>
      <c r="V204" s="159">
        <f t="shared" si="160"/>
        <v>0</v>
      </c>
      <c r="W204" s="163">
        <f t="shared" si="161"/>
        <v>0</v>
      </c>
      <c r="X204" s="80"/>
      <c r="Y204" s="159">
        <f t="shared" si="162"/>
        <v>0</v>
      </c>
      <c r="Z204" s="163">
        <f t="shared" si="163"/>
        <v>0</v>
      </c>
      <c r="AA204" s="80"/>
      <c r="AB204" s="159">
        <f t="shared" si="164"/>
        <v>0</v>
      </c>
      <c r="AC204" s="163">
        <f t="shared" si="165"/>
        <v>0</v>
      </c>
      <c r="AD204" s="80"/>
      <c r="AE204" s="159">
        <f t="shared" si="166"/>
        <v>0</v>
      </c>
      <c r="AF204" s="163">
        <f t="shared" si="167"/>
        <v>0</v>
      </c>
      <c r="AG204" s="80"/>
      <c r="AH204" s="159">
        <f t="shared" si="168"/>
        <v>0</v>
      </c>
      <c r="AI204" s="163">
        <f t="shared" si="169"/>
        <v>0</v>
      </c>
      <c r="AJ204" s="166">
        <f t="shared" si="171"/>
        <v>0</v>
      </c>
      <c r="AK204" s="165">
        <f t="shared" si="172"/>
        <v>0</v>
      </c>
    </row>
    <row r="205" spans="2:37" outlineLevel="1" x14ac:dyDescent="0.35">
      <c r="B205" s="237" t="s">
        <v>93</v>
      </c>
      <c r="C205" s="64" t="s">
        <v>106</v>
      </c>
      <c r="D205" s="80"/>
      <c r="E205" s="81">
        <f t="shared" si="170"/>
        <v>0</v>
      </c>
      <c r="F205" s="80"/>
      <c r="G205" s="159">
        <f t="shared" si="150"/>
        <v>0</v>
      </c>
      <c r="H205" s="163">
        <f t="shared" si="151"/>
        <v>0</v>
      </c>
      <c r="I205" s="80"/>
      <c r="J205" s="159">
        <f t="shared" si="152"/>
        <v>0</v>
      </c>
      <c r="K205" s="163">
        <f t="shared" si="153"/>
        <v>0</v>
      </c>
      <c r="L205" s="80"/>
      <c r="M205" s="159">
        <f t="shared" si="154"/>
        <v>0</v>
      </c>
      <c r="N205" s="163">
        <f t="shared" si="155"/>
        <v>0</v>
      </c>
      <c r="O205" s="80"/>
      <c r="P205" s="159">
        <f t="shared" si="156"/>
        <v>0</v>
      </c>
      <c r="Q205" s="163">
        <f t="shared" si="157"/>
        <v>0</v>
      </c>
      <c r="R205" s="154">
        <f t="shared" si="158"/>
        <v>0</v>
      </c>
      <c r="S205" s="165">
        <f t="shared" si="159"/>
        <v>0</v>
      </c>
      <c r="U205" s="80"/>
      <c r="V205" s="159">
        <f t="shared" si="160"/>
        <v>0</v>
      </c>
      <c r="W205" s="163">
        <f t="shared" si="161"/>
        <v>0</v>
      </c>
      <c r="X205" s="80"/>
      <c r="Y205" s="159">
        <f t="shared" si="162"/>
        <v>0</v>
      </c>
      <c r="Z205" s="163">
        <f t="shared" si="163"/>
        <v>0</v>
      </c>
      <c r="AA205" s="80"/>
      <c r="AB205" s="159">
        <f t="shared" si="164"/>
        <v>0</v>
      </c>
      <c r="AC205" s="163">
        <f t="shared" si="165"/>
        <v>0</v>
      </c>
      <c r="AD205" s="80"/>
      <c r="AE205" s="159">
        <f t="shared" si="166"/>
        <v>0</v>
      </c>
      <c r="AF205" s="163">
        <f t="shared" si="167"/>
        <v>0</v>
      </c>
      <c r="AG205" s="80"/>
      <c r="AH205" s="159">
        <f t="shared" si="168"/>
        <v>0</v>
      </c>
      <c r="AI205" s="163">
        <f t="shared" si="169"/>
        <v>0</v>
      </c>
      <c r="AJ205" s="166">
        <f t="shared" si="171"/>
        <v>0</v>
      </c>
      <c r="AK205" s="165">
        <f t="shared" si="172"/>
        <v>0</v>
      </c>
    </row>
    <row r="206" spans="2:37" outlineLevel="1" x14ac:dyDescent="0.35">
      <c r="B206" s="237" t="s">
        <v>94</v>
      </c>
      <c r="C206" s="64" t="s">
        <v>106</v>
      </c>
      <c r="D206" s="80"/>
      <c r="E206" s="81">
        <f t="shared" si="170"/>
        <v>0</v>
      </c>
      <c r="F206" s="80"/>
      <c r="G206" s="159">
        <f t="shared" si="150"/>
        <v>0</v>
      </c>
      <c r="H206" s="163">
        <f t="shared" si="151"/>
        <v>0</v>
      </c>
      <c r="I206" s="80"/>
      <c r="J206" s="159">
        <f t="shared" si="152"/>
        <v>0</v>
      </c>
      <c r="K206" s="163">
        <f t="shared" si="153"/>
        <v>0</v>
      </c>
      <c r="L206" s="80"/>
      <c r="M206" s="159">
        <f t="shared" si="154"/>
        <v>0</v>
      </c>
      <c r="N206" s="163">
        <f t="shared" si="155"/>
        <v>0</v>
      </c>
      <c r="O206" s="80"/>
      <c r="P206" s="159">
        <f t="shared" si="156"/>
        <v>0</v>
      </c>
      <c r="Q206" s="163">
        <f t="shared" si="157"/>
        <v>0</v>
      </c>
      <c r="R206" s="154">
        <f t="shared" si="158"/>
        <v>0</v>
      </c>
      <c r="S206" s="165">
        <f t="shared" si="159"/>
        <v>0</v>
      </c>
      <c r="U206" s="80"/>
      <c r="V206" s="159">
        <f t="shared" si="160"/>
        <v>0</v>
      </c>
      <c r="W206" s="163">
        <f t="shared" si="161"/>
        <v>0</v>
      </c>
      <c r="X206" s="80"/>
      <c r="Y206" s="159">
        <f t="shared" si="162"/>
        <v>0</v>
      </c>
      <c r="Z206" s="163">
        <f t="shared" si="163"/>
        <v>0</v>
      </c>
      <c r="AA206" s="80"/>
      <c r="AB206" s="159">
        <f t="shared" si="164"/>
        <v>0</v>
      </c>
      <c r="AC206" s="163">
        <f t="shared" si="165"/>
        <v>0</v>
      </c>
      <c r="AD206" s="80"/>
      <c r="AE206" s="159">
        <f t="shared" si="166"/>
        <v>0</v>
      </c>
      <c r="AF206" s="163">
        <f t="shared" si="167"/>
        <v>0</v>
      </c>
      <c r="AG206" s="80"/>
      <c r="AH206" s="159">
        <f t="shared" si="168"/>
        <v>0</v>
      </c>
      <c r="AI206" s="163">
        <f t="shared" si="169"/>
        <v>0</v>
      </c>
      <c r="AJ206" s="166">
        <f t="shared" si="171"/>
        <v>0</v>
      </c>
      <c r="AK206" s="165">
        <f t="shared" si="172"/>
        <v>0</v>
      </c>
    </row>
    <row r="207" spans="2:37" outlineLevel="1" x14ac:dyDescent="0.35">
      <c r="B207" s="237" t="s">
        <v>95</v>
      </c>
      <c r="C207" s="64" t="s">
        <v>106</v>
      </c>
      <c r="D207" s="80"/>
      <c r="E207" s="81">
        <f t="shared" si="170"/>
        <v>0</v>
      </c>
      <c r="F207" s="80"/>
      <c r="G207" s="159">
        <f t="shared" si="150"/>
        <v>0</v>
      </c>
      <c r="H207" s="163">
        <f t="shared" si="151"/>
        <v>0</v>
      </c>
      <c r="I207" s="80"/>
      <c r="J207" s="159">
        <f t="shared" si="152"/>
        <v>0</v>
      </c>
      <c r="K207" s="163">
        <f t="shared" si="153"/>
        <v>0</v>
      </c>
      <c r="L207" s="80"/>
      <c r="M207" s="159">
        <f t="shared" si="154"/>
        <v>0</v>
      </c>
      <c r="N207" s="163">
        <f t="shared" si="155"/>
        <v>0</v>
      </c>
      <c r="O207" s="80"/>
      <c r="P207" s="159">
        <f t="shared" si="156"/>
        <v>0</v>
      </c>
      <c r="Q207" s="163">
        <f t="shared" si="157"/>
        <v>0</v>
      </c>
      <c r="R207" s="154">
        <f t="shared" si="158"/>
        <v>0</v>
      </c>
      <c r="S207" s="165">
        <f t="shared" si="159"/>
        <v>0</v>
      </c>
      <c r="U207" s="80"/>
      <c r="V207" s="159">
        <f t="shared" si="160"/>
        <v>0</v>
      </c>
      <c r="W207" s="163">
        <f t="shared" si="161"/>
        <v>0</v>
      </c>
      <c r="X207" s="80"/>
      <c r="Y207" s="159">
        <f t="shared" si="162"/>
        <v>0</v>
      </c>
      <c r="Z207" s="163">
        <f t="shared" si="163"/>
        <v>0</v>
      </c>
      <c r="AA207" s="80"/>
      <c r="AB207" s="159">
        <f t="shared" si="164"/>
        <v>0</v>
      </c>
      <c r="AC207" s="163">
        <f t="shared" si="165"/>
        <v>0</v>
      </c>
      <c r="AD207" s="80"/>
      <c r="AE207" s="159">
        <f t="shared" si="166"/>
        <v>0</v>
      </c>
      <c r="AF207" s="163">
        <f t="shared" si="167"/>
        <v>0</v>
      </c>
      <c r="AG207" s="80"/>
      <c r="AH207" s="159">
        <f t="shared" si="168"/>
        <v>0</v>
      </c>
      <c r="AI207" s="163">
        <f t="shared" si="169"/>
        <v>0</v>
      </c>
      <c r="AJ207" s="166">
        <f t="shared" si="171"/>
        <v>0</v>
      </c>
      <c r="AK207" s="165">
        <f t="shared" si="172"/>
        <v>0</v>
      </c>
    </row>
    <row r="208" spans="2:37" outlineLevel="1" x14ac:dyDescent="0.35">
      <c r="B208" s="237" t="s">
        <v>96</v>
      </c>
      <c r="C208" s="64" t="s">
        <v>106</v>
      </c>
      <c r="D208" s="80"/>
      <c r="E208" s="81">
        <f t="shared" si="170"/>
        <v>0</v>
      </c>
      <c r="F208" s="80"/>
      <c r="G208" s="159">
        <f t="shared" si="150"/>
        <v>0</v>
      </c>
      <c r="H208" s="163">
        <f t="shared" si="151"/>
        <v>0</v>
      </c>
      <c r="I208" s="80"/>
      <c r="J208" s="159">
        <f t="shared" si="152"/>
        <v>0</v>
      </c>
      <c r="K208" s="163">
        <f t="shared" si="153"/>
        <v>0</v>
      </c>
      <c r="L208" s="80"/>
      <c r="M208" s="159">
        <f t="shared" si="154"/>
        <v>0</v>
      </c>
      <c r="N208" s="163">
        <f t="shared" si="155"/>
        <v>0</v>
      </c>
      <c r="O208" s="80"/>
      <c r="P208" s="159">
        <f t="shared" si="156"/>
        <v>0</v>
      </c>
      <c r="Q208" s="163">
        <f t="shared" si="157"/>
        <v>0</v>
      </c>
      <c r="R208" s="154">
        <f t="shared" si="158"/>
        <v>0</v>
      </c>
      <c r="S208" s="165">
        <f t="shared" si="159"/>
        <v>0</v>
      </c>
      <c r="U208" s="80"/>
      <c r="V208" s="159">
        <f t="shared" si="160"/>
        <v>0</v>
      </c>
      <c r="W208" s="163">
        <f t="shared" si="161"/>
        <v>0</v>
      </c>
      <c r="X208" s="80"/>
      <c r="Y208" s="159">
        <f t="shared" si="162"/>
        <v>0</v>
      </c>
      <c r="Z208" s="163">
        <f t="shared" si="163"/>
        <v>0</v>
      </c>
      <c r="AA208" s="80"/>
      <c r="AB208" s="159">
        <f t="shared" si="164"/>
        <v>0</v>
      </c>
      <c r="AC208" s="163">
        <f t="shared" si="165"/>
        <v>0</v>
      </c>
      <c r="AD208" s="80"/>
      <c r="AE208" s="159">
        <f t="shared" si="166"/>
        <v>0</v>
      </c>
      <c r="AF208" s="163">
        <f t="shared" si="167"/>
        <v>0</v>
      </c>
      <c r="AG208" s="80"/>
      <c r="AH208" s="159">
        <f t="shared" si="168"/>
        <v>0</v>
      </c>
      <c r="AI208" s="163">
        <f t="shared" si="169"/>
        <v>0</v>
      </c>
      <c r="AJ208" s="166">
        <f t="shared" si="171"/>
        <v>0</v>
      </c>
      <c r="AK208" s="165">
        <f t="shared" si="172"/>
        <v>0</v>
      </c>
    </row>
    <row r="209" spans="1:37" outlineLevel="1" x14ac:dyDescent="0.35">
      <c r="B209" s="236" t="s">
        <v>97</v>
      </c>
      <c r="C209" s="64" t="s">
        <v>106</v>
      </c>
      <c r="D209" s="80"/>
      <c r="E209" s="81">
        <f t="shared" si="170"/>
        <v>0</v>
      </c>
      <c r="F209" s="80"/>
      <c r="G209" s="159">
        <f t="shared" si="150"/>
        <v>0</v>
      </c>
      <c r="H209" s="163">
        <f t="shared" si="151"/>
        <v>0</v>
      </c>
      <c r="I209" s="80"/>
      <c r="J209" s="159">
        <f t="shared" si="152"/>
        <v>0</v>
      </c>
      <c r="K209" s="163">
        <f t="shared" si="153"/>
        <v>0</v>
      </c>
      <c r="L209" s="80"/>
      <c r="M209" s="159">
        <f t="shared" si="154"/>
        <v>0</v>
      </c>
      <c r="N209" s="163">
        <f t="shared" si="155"/>
        <v>0</v>
      </c>
      <c r="O209" s="80"/>
      <c r="P209" s="159">
        <f t="shared" si="156"/>
        <v>0</v>
      </c>
      <c r="Q209" s="163">
        <f t="shared" si="157"/>
        <v>0</v>
      </c>
      <c r="R209" s="154">
        <f t="shared" si="158"/>
        <v>0</v>
      </c>
      <c r="S209" s="165">
        <f t="shared" si="159"/>
        <v>0</v>
      </c>
      <c r="U209" s="80"/>
      <c r="V209" s="159">
        <f t="shared" si="160"/>
        <v>0</v>
      </c>
      <c r="W209" s="163">
        <f t="shared" si="161"/>
        <v>0</v>
      </c>
      <c r="X209" s="80"/>
      <c r="Y209" s="159">
        <f t="shared" si="162"/>
        <v>0</v>
      </c>
      <c r="Z209" s="163">
        <f t="shared" si="163"/>
        <v>0</v>
      </c>
      <c r="AA209" s="80"/>
      <c r="AB209" s="159">
        <f t="shared" si="164"/>
        <v>0</v>
      </c>
      <c r="AC209" s="163">
        <f t="shared" si="165"/>
        <v>0</v>
      </c>
      <c r="AD209" s="80"/>
      <c r="AE209" s="159">
        <f t="shared" si="166"/>
        <v>0</v>
      </c>
      <c r="AF209" s="163">
        <f t="shared" si="167"/>
        <v>0</v>
      </c>
      <c r="AG209" s="80"/>
      <c r="AH209" s="159">
        <f t="shared" si="168"/>
        <v>0</v>
      </c>
      <c r="AI209" s="163">
        <f t="shared" si="169"/>
        <v>0</v>
      </c>
      <c r="AJ209" s="166">
        <f t="shared" si="171"/>
        <v>0</v>
      </c>
      <c r="AK209" s="165">
        <f t="shared" si="172"/>
        <v>0</v>
      </c>
    </row>
    <row r="210" spans="1:37" outlineLevel="1" x14ac:dyDescent="0.35">
      <c r="B210" s="237" t="s">
        <v>98</v>
      </c>
      <c r="C210" s="64" t="s">
        <v>106</v>
      </c>
      <c r="D210" s="80"/>
      <c r="E210" s="81">
        <f t="shared" si="170"/>
        <v>0</v>
      </c>
      <c r="F210" s="80"/>
      <c r="G210" s="159">
        <f t="shared" si="150"/>
        <v>0</v>
      </c>
      <c r="H210" s="163">
        <f t="shared" si="151"/>
        <v>0</v>
      </c>
      <c r="I210" s="80"/>
      <c r="J210" s="159">
        <f t="shared" si="152"/>
        <v>0</v>
      </c>
      <c r="K210" s="163">
        <f t="shared" si="153"/>
        <v>0</v>
      </c>
      <c r="L210" s="80"/>
      <c r="M210" s="159">
        <f t="shared" si="154"/>
        <v>0</v>
      </c>
      <c r="N210" s="163">
        <f t="shared" si="155"/>
        <v>0</v>
      </c>
      <c r="O210" s="80"/>
      <c r="P210" s="159">
        <f t="shared" si="156"/>
        <v>0</v>
      </c>
      <c r="Q210" s="163">
        <f t="shared" si="157"/>
        <v>0</v>
      </c>
      <c r="R210" s="154">
        <f t="shared" si="158"/>
        <v>0</v>
      </c>
      <c r="S210" s="165">
        <f t="shared" si="159"/>
        <v>0</v>
      </c>
      <c r="U210" s="80"/>
      <c r="V210" s="159">
        <f t="shared" si="160"/>
        <v>0</v>
      </c>
      <c r="W210" s="163">
        <f t="shared" si="161"/>
        <v>0</v>
      </c>
      <c r="X210" s="80"/>
      <c r="Y210" s="159">
        <f t="shared" si="162"/>
        <v>0</v>
      </c>
      <c r="Z210" s="163">
        <f t="shared" si="163"/>
        <v>0</v>
      </c>
      <c r="AA210" s="80"/>
      <c r="AB210" s="159">
        <f t="shared" si="164"/>
        <v>0</v>
      </c>
      <c r="AC210" s="163">
        <f t="shared" si="165"/>
        <v>0</v>
      </c>
      <c r="AD210" s="80"/>
      <c r="AE210" s="159">
        <f t="shared" si="166"/>
        <v>0</v>
      </c>
      <c r="AF210" s="163">
        <f t="shared" si="167"/>
        <v>0</v>
      </c>
      <c r="AG210" s="80"/>
      <c r="AH210" s="159">
        <f t="shared" si="168"/>
        <v>0</v>
      </c>
      <c r="AI210" s="163">
        <f t="shared" si="169"/>
        <v>0</v>
      </c>
      <c r="AJ210" s="166">
        <f t="shared" si="171"/>
        <v>0</v>
      </c>
      <c r="AK210" s="165">
        <f t="shared" si="172"/>
        <v>0</v>
      </c>
    </row>
    <row r="211" spans="1:37" outlineLevel="1" x14ac:dyDescent="0.35">
      <c r="B211" s="50" t="s">
        <v>138</v>
      </c>
      <c r="C211" s="47" t="s">
        <v>106</v>
      </c>
      <c r="D211" s="161">
        <f>SUM(D189:D210)</f>
        <v>0</v>
      </c>
      <c r="E211" s="160">
        <f>SUM(E189:E210)</f>
        <v>0</v>
      </c>
      <c r="F211" s="161">
        <f>SUM(F189:F210)</f>
        <v>0</v>
      </c>
      <c r="G211" s="160">
        <f>SUM(G189:G210)</f>
        <v>0</v>
      </c>
      <c r="H211" s="164">
        <f>IFERROR((G211-E211)/E211,0)</f>
        <v>0</v>
      </c>
      <c r="I211" s="161">
        <f>SUM(I189:I210)</f>
        <v>0</v>
      </c>
      <c r="J211" s="160">
        <f>SUM(J189:J210)</f>
        <v>0</v>
      </c>
      <c r="K211" s="164">
        <f t="shared" ref="K211" si="173">IFERROR((J211-G211)/G211,0)</f>
        <v>0</v>
      </c>
      <c r="L211" s="161">
        <f>SUM(L189:L210)</f>
        <v>0</v>
      </c>
      <c r="M211" s="160">
        <f>SUM(M189:M210)</f>
        <v>0</v>
      </c>
      <c r="N211" s="164">
        <f t="shared" ref="N211" si="174">IFERROR((M211-J211)/J211,0)</f>
        <v>0</v>
      </c>
      <c r="O211" s="161">
        <f>SUM(O189:O210)</f>
        <v>1</v>
      </c>
      <c r="P211" s="160">
        <f>SUM(P189:P210)</f>
        <v>1</v>
      </c>
      <c r="Q211" s="164">
        <f t="shared" si="157"/>
        <v>0</v>
      </c>
      <c r="R211" s="154">
        <f t="shared" si="158"/>
        <v>1</v>
      </c>
      <c r="S211" s="165">
        <f t="shared" si="159"/>
        <v>0</v>
      </c>
      <c r="U211" s="161">
        <f>SUM(U189:U210)</f>
        <v>0</v>
      </c>
      <c r="V211" s="160">
        <f>SUM(V189:V210)</f>
        <v>1</v>
      </c>
      <c r="W211" s="164">
        <f>IFERROR((V211-P211)/P211,0)</f>
        <v>0</v>
      </c>
      <c r="X211" s="161">
        <f>SUM(X189:X210)</f>
        <v>0</v>
      </c>
      <c r="Y211" s="160">
        <f>SUM(Y189:Y210)</f>
        <v>1</v>
      </c>
      <c r="Z211" s="164">
        <f t="shared" ref="Z211" si="175">IFERROR((Y211-V211)/V211,0)</f>
        <v>0</v>
      </c>
      <c r="AA211" s="161">
        <f>SUM(AA189:AA210)</f>
        <v>0</v>
      </c>
      <c r="AB211" s="160">
        <f>SUM(AB189:AB210)</f>
        <v>1</v>
      </c>
      <c r="AC211" s="164">
        <f t="shared" ref="AC211" si="176">IFERROR((AB211-Y211)/Y211,0)</f>
        <v>0</v>
      </c>
      <c r="AD211" s="161">
        <f>SUM(AD189:AD210)</f>
        <v>0</v>
      </c>
      <c r="AE211" s="160">
        <f>SUM(AE189:AE210)</f>
        <v>1</v>
      </c>
      <c r="AF211" s="164">
        <f t="shared" ref="AF211" si="177">IFERROR((AE211-AB211)/AB211,0)</f>
        <v>0</v>
      </c>
      <c r="AG211" s="161">
        <f>SUM(AG189:AG210)</f>
        <v>0</v>
      </c>
      <c r="AH211" s="160">
        <f>SUM(AH189:AH210)</f>
        <v>1</v>
      </c>
      <c r="AI211" s="164">
        <f>IFERROR((AH211-AE211)/AE211,0)</f>
        <v>0</v>
      </c>
      <c r="AJ211" s="160">
        <f>SUM(AJ189:AJ210)</f>
        <v>0</v>
      </c>
      <c r="AK211" s="165">
        <f t="shared" ref="AK211" si="178">IFERROR((AH211/V211)^(1/4)-1,0)</f>
        <v>0</v>
      </c>
    </row>
    <row r="213" spans="1:37" ht="17.25" customHeight="1" x14ac:dyDescent="0.35">
      <c r="B213" s="296" t="s">
        <v>149</v>
      </c>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307"/>
    </row>
    <row r="214" spans="1:37" ht="5.5" customHeight="1" outlineLevel="1" x14ac:dyDescent="0.35">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row>
    <row r="215" spans="1:37" ht="15" customHeight="1" outlineLevel="1" x14ac:dyDescent="0.35">
      <c r="B215" s="308"/>
      <c r="C215" s="309" t="s">
        <v>105</v>
      </c>
      <c r="D215" s="312" t="s">
        <v>131</v>
      </c>
      <c r="E215" s="314"/>
      <c r="F215" s="314"/>
      <c r="G215" s="314"/>
      <c r="H215" s="314"/>
      <c r="I215" s="314"/>
      <c r="J215" s="314"/>
      <c r="K215" s="314"/>
      <c r="L215" s="314"/>
      <c r="M215" s="314"/>
      <c r="N215" s="314"/>
      <c r="O215" s="314"/>
      <c r="P215" s="314"/>
      <c r="Q215" s="313"/>
      <c r="R215" s="318" t="str">
        <f xml:space="preserve"> D216&amp;" - "&amp;O216</f>
        <v>2019 - 2023</v>
      </c>
      <c r="S215" s="319"/>
      <c r="U215" s="312" t="s">
        <v>132</v>
      </c>
      <c r="V215" s="314"/>
      <c r="W215" s="314"/>
      <c r="X215" s="314"/>
      <c r="Y215" s="314"/>
      <c r="Z215" s="314"/>
      <c r="AA215" s="314"/>
      <c r="AB215" s="314"/>
      <c r="AC215" s="314"/>
      <c r="AD215" s="314"/>
      <c r="AE215" s="314"/>
      <c r="AF215" s="314"/>
      <c r="AG215" s="314"/>
      <c r="AH215" s="314"/>
      <c r="AI215" s="314"/>
      <c r="AJ215" s="314"/>
      <c r="AK215" s="315"/>
    </row>
    <row r="216" spans="1:37" ht="15" customHeight="1" outlineLevel="1" x14ac:dyDescent="0.35">
      <c r="B216" s="308"/>
      <c r="C216" s="310"/>
      <c r="D216" s="312">
        <f>$C$3-5</f>
        <v>2019</v>
      </c>
      <c r="E216" s="313"/>
      <c r="F216" s="312">
        <f>$C$3-4</f>
        <v>2020</v>
      </c>
      <c r="G216" s="314"/>
      <c r="H216" s="313"/>
      <c r="I216" s="312">
        <f>$C$3-3</f>
        <v>2021</v>
      </c>
      <c r="J216" s="314"/>
      <c r="K216" s="313"/>
      <c r="L216" s="312">
        <f>$C$3-2</f>
        <v>2022</v>
      </c>
      <c r="M216" s="314"/>
      <c r="N216" s="313"/>
      <c r="O216" s="312">
        <f>$C$3-1</f>
        <v>2023</v>
      </c>
      <c r="P216" s="314"/>
      <c r="Q216" s="313"/>
      <c r="R216" s="320"/>
      <c r="S216" s="321"/>
      <c r="U216" s="312">
        <f>$C$3</f>
        <v>2024</v>
      </c>
      <c r="V216" s="314"/>
      <c r="W216" s="313"/>
      <c r="X216" s="312">
        <f>$C$3+1</f>
        <v>2025</v>
      </c>
      <c r="Y216" s="314"/>
      <c r="Z216" s="313"/>
      <c r="AA216" s="312">
        <f>$C$3+2</f>
        <v>2026</v>
      </c>
      <c r="AB216" s="314"/>
      <c r="AC216" s="313"/>
      <c r="AD216" s="312">
        <f>$C$3+3</f>
        <v>2027</v>
      </c>
      <c r="AE216" s="314"/>
      <c r="AF216" s="313"/>
      <c r="AG216" s="312">
        <f>$C$3+4</f>
        <v>2028</v>
      </c>
      <c r="AH216" s="314"/>
      <c r="AI216" s="313"/>
      <c r="AJ216" s="316" t="str">
        <f>U216&amp;" - "&amp;AG216</f>
        <v>2024 - 2028</v>
      </c>
      <c r="AK216" s="317"/>
    </row>
    <row r="217" spans="1:37" ht="29" outlineLevel="1" x14ac:dyDescent="0.35">
      <c r="B217" s="308"/>
      <c r="C217" s="311"/>
      <c r="D217" s="66" t="s">
        <v>141</v>
      </c>
      <c r="E217" s="67" t="s">
        <v>142</v>
      </c>
      <c r="F217" s="66" t="s">
        <v>141</v>
      </c>
      <c r="G217" s="9" t="s">
        <v>142</v>
      </c>
      <c r="H217" s="67" t="s">
        <v>135</v>
      </c>
      <c r="I217" s="66" t="s">
        <v>141</v>
      </c>
      <c r="J217" s="9" t="s">
        <v>142</v>
      </c>
      <c r="K217" s="67" t="s">
        <v>135</v>
      </c>
      <c r="L217" s="66" t="s">
        <v>141</v>
      </c>
      <c r="M217" s="9" t="s">
        <v>142</v>
      </c>
      <c r="N217" s="67" t="s">
        <v>135</v>
      </c>
      <c r="O217" s="66" t="s">
        <v>134</v>
      </c>
      <c r="P217" s="9" t="s">
        <v>133</v>
      </c>
      <c r="Q217" s="67" t="s">
        <v>135</v>
      </c>
      <c r="R217" s="9" t="s">
        <v>126</v>
      </c>
      <c r="S217" s="60" t="s">
        <v>136</v>
      </c>
      <c r="U217" s="66" t="s">
        <v>141</v>
      </c>
      <c r="V217" s="9" t="s">
        <v>142</v>
      </c>
      <c r="W217" s="67" t="s">
        <v>135</v>
      </c>
      <c r="X217" s="66" t="s">
        <v>141</v>
      </c>
      <c r="Y217" s="9" t="s">
        <v>142</v>
      </c>
      <c r="Z217" s="67" t="s">
        <v>135</v>
      </c>
      <c r="AA217" s="66" t="s">
        <v>141</v>
      </c>
      <c r="AB217" s="9" t="s">
        <v>142</v>
      </c>
      <c r="AC217" s="67" t="s">
        <v>135</v>
      </c>
      <c r="AD217" s="66" t="s">
        <v>141</v>
      </c>
      <c r="AE217" s="9" t="s">
        <v>142</v>
      </c>
      <c r="AF217" s="67" t="s">
        <v>135</v>
      </c>
      <c r="AG217" s="66" t="s">
        <v>141</v>
      </c>
      <c r="AH217" s="9" t="s">
        <v>142</v>
      </c>
      <c r="AI217" s="67" t="s">
        <v>135</v>
      </c>
      <c r="AJ217" s="9" t="s">
        <v>126</v>
      </c>
      <c r="AK217" s="60" t="s">
        <v>136</v>
      </c>
    </row>
    <row r="218" spans="1:37" outlineLevel="1" x14ac:dyDescent="0.35">
      <c r="B218" s="236" t="s">
        <v>75</v>
      </c>
      <c r="C218" s="64" t="s">
        <v>106</v>
      </c>
      <c r="D218" s="80"/>
      <c r="E218" s="81">
        <f>D218</f>
        <v>0</v>
      </c>
      <c r="F218" s="80"/>
      <c r="G218" s="159">
        <f t="shared" ref="G218:G239" si="179">E218+F218</f>
        <v>0</v>
      </c>
      <c r="H218" s="163">
        <f t="shared" ref="H218:H239" si="180">IFERROR((G218-E218)/E218,0)</f>
        <v>0</v>
      </c>
      <c r="I218" s="80"/>
      <c r="J218" s="159">
        <f t="shared" si="2"/>
        <v>0</v>
      </c>
      <c r="K218" s="163">
        <f t="shared" si="3"/>
        <v>0</v>
      </c>
      <c r="L218" s="80"/>
      <c r="M218" s="159">
        <f t="shared" si="4"/>
        <v>0</v>
      </c>
      <c r="N218" s="163">
        <f t="shared" si="5"/>
        <v>0</v>
      </c>
      <c r="O218" s="80"/>
      <c r="P218" s="159">
        <f t="shared" ref="P218:P239" si="181">M218+O218</f>
        <v>0</v>
      </c>
      <c r="Q218" s="163">
        <f t="shared" ref="Q218:Q240" si="182">IFERROR((P218-M218)/M218,0)</f>
        <v>0</v>
      </c>
      <c r="R218" s="154">
        <f t="shared" ref="R218:R240" si="183">D218+F218+I218+L218+O218</f>
        <v>0</v>
      </c>
      <c r="S218" s="165">
        <f t="shared" ref="S218:S240" si="184">IFERROR((P218/E218)^(1/4)-1,0)</f>
        <v>0</v>
      </c>
      <c r="U218" s="80"/>
      <c r="V218" s="159">
        <f t="shared" ref="V218:V239" si="185">P218+U218</f>
        <v>0</v>
      </c>
      <c r="W218" s="163">
        <f t="shared" ref="W218:W239" si="186">IFERROR((V218-P218)/P218,0)</f>
        <v>0</v>
      </c>
      <c r="X218" s="80"/>
      <c r="Y218" s="159">
        <f t="shared" ref="Y218:Y239" si="187">V218+X218</f>
        <v>0</v>
      </c>
      <c r="Z218" s="163">
        <f t="shared" ref="Z218:Z239" si="188">IFERROR((Y218-V218)/V218,0)</f>
        <v>0</v>
      </c>
      <c r="AA218" s="80"/>
      <c r="AB218" s="159">
        <f t="shared" ref="AB218:AB239" si="189">Y218+AA218</f>
        <v>0</v>
      </c>
      <c r="AC218" s="163">
        <f t="shared" ref="AC218:AC239" si="190">IFERROR((AB218-Y218)/Y218,0)</f>
        <v>0</v>
      </c>
      <c r="AD218" s="80"/>
      <c r="AE218" s="159">
        <f t="shared" ref="AE218:AE239" si="191">AB218+AD218</f>
        <v>0</v>
      </c>
      <c r="AF218" s="163">
        <f t="shared" ref="AF218:AF239" si="192">IFERROR((AE218-AB218)/AB218,0)</f>
        <v>0</v>
      </c>
      <c r="AG218" s="80"/>
      <c r="AH218" s="159">
        <f t="shared" ref="AH218:AH239" si="193">AE218+AG218</f>
        <v>0</v>
      </c>
      <c r="AI218" s="163">
        <f t="shared" ref="AI218:AI239" si="194">IFERROR((AH218-AE218)/AE218,0)</f>
        <v>0</v>
      </c>
      <c r="AJ218" s="166">
        <f>U218+X218+AA218+AD218+AG218</f>
        <v>0</v>
      </c>
      <c r="AK218" s="165">
        <f>IFERROR((AH218/V218)^(1/4)-1,0)</f>
        <v>0</v>
      </c>
    </row>
    <row r="219" spans="1:37" s="55" customFormat="1" outlineLevel="1" x14ac:dyDescent="0.35">
      <c r="A219"/>
      <c r="B219" s="237" t="s">
        <v>76</v>
      </c>
      <c r="C219" s="64" t="s">
        <v>106</v>
      </c>
      <c r="D219" s="72"/>
      <c r="E219" s="81">
        <f>D219</f>
        <v>0</v>
      </c>
      <c r="F219" s="72"/>
      <c r="G219" s="159">
        <f t="shared" si="179"/>
        <v>0</v>
      </c>
      <c r="H219" s="163">
        <f t="shared" si="180"/>
        <v>0</v>
      </c>
      <c r="I219" s="72"/>
      <c r="J219" s="159">
        <f t="shared" si="2"/>
        <v>0</v>
      </c>
      <c r="K219" s="163">
        <f t="shared" si="3"/>
        <v>0</v>
      </c>
      <c r="L219" s="72"/>
      <c r="M219" s="159">
        <f t="shared" si="4"/>
        <v>0</v>
      </c>
      <c r="N219" s="163">
        <f t="shared" si="5"/>
        <v>0</v>
      </c>
      <c r="O219" s="72"/>
      <c r="P219" s="159">
        <f t="shared" si="181"/>
        <v>0</v>
      </c>
      <c r="Q219" s="163">
        <f t="shared" si="182"/>
        <v>0</v>
      </c>
      <c r="R219" s="154">
        <f t="shared" si="183"/>
        <v>0</v>
      </c>
      <c r="S219" s="165">
        <f t="shared" si="184"/>
        <v>0</v>
      </c>
      <c r="T219"/>
      <c r="U219" s="72"/>
      <c r="V219" s="159">
        <f t="shared" si="185"/>
        <v>0</v>
      </c>
      <c r="W219" s="163">
        <f t="shared" si="186"/>
        <v>0</v>
      </c>
      <c r="X219" s="72"/>
      <c r="Y219" s="159">
        <f t="shared" si="187"/>
        <v>0</v>
      </c>
      <c r="Z219" s="163">
        <f t="shared" si="188"/>
        <v>0</v>
      </c>
      <c r="AA219" s="72"/>
      <c r="AB219" s="159">
        <f t="shared" si="189"/>
        <v>0</v>
      </c>
      <c r="AC219" s="163">
        <f t="shared" si="190"/>
        <v>0</v>
      </c>
      <c r="AD219" s="72">
        <v>1</v>
      </c>
      <c r="AE219" s="159">
        <f t="shared" si="191"/>
        <v>1</v>
      </c>
      <c r="AF219" s="163">
        <f t="shared" si="192"/>
        <v>0</v>
      </c>
      <c r="AG219" s="72"/>
      <c r="AH219" s="159">
        <f t="shared" si="193"/>
        <v>1</v>
      </c>
      <c r="AI219" s="163">
        <f t="shared" si="194"/>
        <v>0</v>
      </c>
      <c r="AJ219" s="166">
        <f t="shared" ref="AJ219:AJ239" si="195">U219+X219+AA219+AD219+AG219</f>
        <v>1</v>
      </c>
      <c r="AK219" s="165">
        <f t="shared" ref="AK219:AK239" si="196">IFERROR((AH219/V219)^(1/4)-1,0)</f>
        <v>0</v>
      </c>
    </row>
    <row r="220" spans="1:37" s="55" customFormat="1" outlineLevel="1" x14ac:dyDescent="0.35">
      <c r="A220"/>
      <c r="B220" s="237" t="s">
        <v>77</v>
      </c>
      <c r="C220" s="64" t="s">
        <v>106</v>
      </c>
      <c r="D220" s="72"/>
      <c r="E220" s="81">
        <f t="shared" ref="E220:E239" si="197">D220</f>
        <v>0</v>
      </c>
      <c r="F220" s="72"/>
      <c r="G220" s="159">
        <f t="shared" si="179"/>
        <v>0</v>
      </c>
      <c r="H220" s="163">
        <f t="shared" si="180"/>
        <v>0</v>
      </c>
      <c r="I220" s="72"/>
      <c r="J220" s="159">
        <f t="shared" si="2"/>
        <v>0</v>
      </c>
      <c r="K220" s="163">
        <f t="shared" si="3"/>
        <v>0</v>
      </c>
      <c r="L220" s="72"/>
      <c r="M220" s="159">
        <f t="shared" si="4"/>
        <v>0</v>
      </c>
      <c r="N220" s="163">
        <f t="shared" si="5"/>
        <v>0</v>
      </c>
      <c r="O220" s="72"/>
      <c r="P220" s="159">
        <f t="shared" si="181"/>
        <v>0</v>
      </c>
      <c r="Q220" s="163">
        <f t="shared" si="182"/>
        <v>0</v>
      </c>
      <c r="R220" s="154">
        <f t="shared" si="183"/>
        <v>0</v>
      </c>
      <c r="S220" s="165">
        <f t="shared" si="184"/>
        <v>0</v>
      </c>
      <c r="T220"/>
      <c r="U220" s="72"/>
      <c r="V220" s="159">
        <f t="shared" si="185"/>
        <v>0</v>
      </c>
      <c r="W220" s="163">
        <f t="shared" si="186"/>
        <v>0</v>
      </c>
      <c r="X220" s="72"/>
      <c r="Y220" s="159">
        <f t="shared" si="187"/>
        <v>0</v>
      </c>
      <c r="Z220" s="163">
        <f t="shared" si="188"/>
        <v>0</v>
      </c>
      <c r="AA220" s="72"/>
      <c r="AB220" s="159">
        <f t="shared" si="189"/>
        <v>0</v>
      </c>
      <c r="AC220" s="163">
        <f t="shared" si="190"/>
        <v>0</v>
      </c>
      <c r="AD220" s="72"/>
      <c r="AE220" s="159">
        <f t="shared" si="191"/>
        <v>0</v>
      </c>
      <c r="AF220" s="163">
        <f t="shared" si="192"/>
        <v>0</v>
      </c>
      <c r="AG220" s="72"/>
      <c r="AH220" s="159">
        <f t="shared" si="193"/>
        <v>0</v>
      </c>
      <c r="AI220" s="163">
        <f t="shared" si="194"/>
        <v>0</v>
      </c>
      <c r="AJ220" s="166">
        <f t="shared" si="195"/>
        <v>0</v>
      </c>
      <c r="AK220" s="165">
        <f t="shared" si="196"/>
        <v>0</v>
      </c>
    </row>
    <row r="221" spans="1:37" s="55" customFormat="1" outlineLevel="1" x14ac:dyDescent="0.35">
      <c r="A221"/>
      <c r="B221" s="237" t="s">
        <v>78</v>
      </c>
      <c r="C221" s="64" t="s">
        <v>106</v>
      </c>
      <c r="D221" s="72"/>
      <c r="E221" s="81">
        <f t="shared" si="197"/>
        <v>0</v>
      </c>
      <c r="F221" s="72"/>
      <c r="G221" s="159">
        <f t="shared" si="179"/>
        <v>0</v>
      </c>
      <c r="H221" s="163">
        <f t="shared" si="180"/>
        <v>0</v>
      </c>
      <c r="I221" s="72"/>
      <c r="J221" s="159">
        <f t="shared" si="2"/>
        <v>0</v>
      </c>
      <c r="K221" s="163">
        <f t="shared" si="3"/>
        <v>0</v>
      </c>
      <c r="L221" s="72"/>
      <c r="M221" s="159">
        <f t="shared" si="4"/>
        <v>0</v>
      </c>
      <c r="N221" s="163">
        <f t="shared" si="5"/>
        <v>0</v>
      </c>
      <c r="O221" s="72"/>
      <c r="P221" s="159">
        <f t="shared" si="181"/>
        <v>0</v>
      </c>
      <c r="Q221" s="163">
        <f t="shared" si="182"/>
        <v>0</v>
      </c>
      <c r="R221" s="154">
        <f t="shared" si="183"/>
        <v>0</v>
      </c>
      <c r="S221" s="165">
        <f t="shared" si="184"/>
        <v>0</v>
      </c>
      <c r="T221"/>
      <c r="U221" s="72"/>
      <c r="V221" s="159">
        <f t="shared" si="185"/>
        <v>0</v>
      </c>
      <c r="W221" s="163">
        <f t="shared" si="186"/>
        <v>0</v>
      </c>
      <c r="X221" s="72"/>
      <c r="Y221" s="159">
        <f t="shared" si="187"/>
        <v>0</v>
      </c>
      <c r="Z221" s="163">
        <f t="shared" si="188"/>
        <v>0</v>
      </c>
      <c r="AA221" s="72"/>
      <c r="AB221" s="159">
        <f t="shared" si="189"/>
        <v>0</v>
      </c>
      <c r="AC221" s="163">
        <f t="shared" si="190"/>
        <v>0</v>
      </c>
      <c r="AD221" s="72"/>
      <c r="AE221" s="159">
        <f t="shared" si="191"/>
        <v>0</v>
      </c>
      <c r="AF221" s="163">
        <f t="shared" si="192"/>
        <v>0</v>
      </c>
      <c r="AG221" s="72"/>
      <c r="AH221" s="159">
        <f t="shared" si="193"/>
        <v>0</v>
      </c>
      <c r="AI221" s="163">
        <f t="shared" si="194"/>
        <v>0</v>
      </c>
      <c r="AJ221" s="166">
        <f t="shared" si="195"/>
        <v>0</v>
      </c>
      <c r="AK221" s="165">
        <f t="shared" si="196"/>
        <v>0</v>
      </c>
    </row>
    <row r="222" spans="1:37" s="55" customFormat="1" outlineLevel="1" x14ac:dyDescent="0.35">
      <c r="A222"/>
      <c r="B222" s="236" t="s">
        <v>80</v>
      </c>
      <c r="C222" s="64" t="s">
        <v>106</v>
      </c>
      <c r="D222" s="72"/>
      <c r="E222" s="81">
        <f t="shared" si="197"/>
        <v>0</v>
      </c>
      <c r="F222" s="72"/>
      <c r="G222" s="159">
        <f t="shared" si="179"/>
        <v>0</v>
      </c>
      <c r="H222" s="163">
        <f t="shared" si="180"/>
        <v>0</v>
      </c>
      <c r="I222" s="72"/>
      <c r="J222" s="159">
        <f t="shared" si="2"/>
        <v>0</v>
      </c>
      <c r="K222" s="163">
        <f t="shared" si="3"/>
        <v>0</v>
      </c>
      <c r="L222" s="72"/>
      <c r="M222" s="159">
        <f t="shared" si="4"/>
        <v>0</v>
      </c>
      <c r="N222" s="163">
        <f t="shared" si="5"/>
        <v>0</v>
      </c>
      <c r="O222" s="72"/>
      <c r="P222" s="159">
        <f t="shared" si="181"/>
        <v>0</v>
      </c>
      <c r="Q222" s="163">
        <f t="shared" si="182"/>
        <v>0</v>
      </c>
      <c r="R222" s="154">
        <f t="shared" si="183"/>
        <v>0</v>
      </c>
      <c r="S222" s="165">
        <f t="shared" si="184"/>
        <v>0</v>
      </c>
      <c r="T222"/>
      <c r="U222" s="72"/>
      <c r="V222" s="159">
        <f t="shared" si="185"/>
        <v>0</v>
      </c>
      <c r="W222" s="163">
        <f t="shared" si="186"/>
        <v>0</v>
      </c>
      <c r="X222" s="72"/>
      <c r="Y222" s="159">
        <f t="shared" si="187"/>
        <v>0</v>
      </c>
      <c r="Z222" s="163">
        <f t="shared" si="188"/>
        <v>0</v>
      </c>
      <c r="AA222" s="72"/>
      <c r="AB222" s="159">
        <f t="shared" si="189"/>
        <v>0</v>
      </c>
      <c r="AC222" s="163">
        <f t="shared" si="190"/>
        <v>0</v>
      </c>
      <c r="AD222" s="72"/>
      <c r="AE222" s="159">
        <f t="shared" si="191"/>
        <v>0</v>
      </c>
      <c r="AF222" s="163">
        <f t="shared" si="192"/>
        <v>0</v>
      </c>
      <c r="AG222" s="72"/>
      <c r="AH222" s="159">
        <f t="shared" si="193"/>
        <v>0</v>
      </c>
      <c r="AI222" s="163">
        <f t="shared" si="194"/>
        <v>0</v>
      </c>
      <c r="AJ222" s="166">
        <f t="shared" si="195"/>
        <v>0</v>
      </c>
      <c r="AK222" s="165">
        <f t="shared" si="196"/>
        <v>0</v>
      </c>
    </row>
    <row r="223" spans="1:37" s="55" customFormat="1" outlineLevel="1" x14ac:dyDescent="0.35">
      <c r="A223"/>
      <c r="B223" s="237" t="s">
        <v>81</v>
      </c>
      <c r="C223" s="64" t="s">
        <v>106</v>
      </c>
      <c r="D223" s="72"/>
      <c r="E223" s="81">
        <f t="shared" si="197"/>
        <v>0</v>
      </c>
      <c r="F223" s="72"/>
      <c r="G223" s="159">
        <f t="shared" si="179"/>
        <v>0</v>
      </c>
      <c r="H223" s="163">
        <f t="shared" si="180"/>
        <v>0</v>
      </c>
      <c r="I223" s="72"/>
      <c r="J223" s="159">
        <f t="shared" si="2"/>
        <v>0</v>
      </c>
      <c r="K223" s="163">
        <f t="shared" si="3"/>
        <v>0</v>
      </c>
      <c r="L223" s="72"/>
      <c r="M223" s="159">
        <f t="shared" si="4"/>
        <v>0</v>
      </c>
      <c r="N223" s="163">
        <f t="shared" si="5"/>
        <v>0</v>
      </c>
      <c r="O223" s="72"/>
      <c r="P223" s="159">
        <f t="shared" si="181"/>
        <v>0</v>
      </c>
      <c r="Q223" s="163">
        <f t="shared" si="182"/>
        <v>0</v>
      </c>
      <c r="R223" s="154">
        <f t="shared" si="183"/>
        <v>0</v>
      </c>
      <c r="S223" s="165">
        <f t="shared" si="184"/>
        <v>0</v>
      </c>
      <c r="T223"/>
      <c r="U223" s="72"/>
      <c r="V223" s="159">
        <f t="shared" si="185"/>
        <v>0</v>
      </c>
      <c r="W223" s="163">
        <f t="shared" si="186"/>
        <v>0</v>
      </c>
      <c r="X223" s="72"/>
      <c r="Y223" s="159">
        <f t="shared" si="187"/>
        <v>0</v>
      </c>
      <c r="Z223" s="163">
        <f t="shared" si="188"/>
        <v>0</v>
      </c>
      <c r="AA223" s="72"/>
      <c r="AB223" s="159">
        <f t="shared" si="189"/>
        <v>0</v>
      </c>
      <c r="AC223" s="163">
        <f t="shared" si="190"/>
        <v>0</v>
      </c>
      <c r="AD223" s="72"/>
      <c r="AE223" s="159">
        <f t="shared" si="191"/>
        <v>0</v>
      </c>
      <c r="AF223" s="163">
        <f t="shared" si="192"/>
        <v>0</v>
      </c>
      <c r="AG223" s="72"/>
      <c r="AH223" s="159">
        <f t="shared" si="193"/>
        <v>0</v>
      </c>
      <c r="AI223" s="163">
        <f t="shared" si="194"/>
        <v>0</v>
      </c>
      <c r="AJ223" s="166">
        <f t="shared" si="195"/>
        <v>0</v>
      </c>
      <c r="AK223" s="165">
        <f t="shared" si="196"/>
        <v>0</v>
      </c>
    </row>
    <row r="224" spans="1:37" s="55" customFormat="1" outlineLevel="1" x14ac:dyDescent="0.35">
      <c r="A224"/>
      <c r="B224" s="236" t="s">
        <v>82</v>
      </c>
      <c r="C224" s="64" t="s">
        <v>106</v>
      </c>
      <c r="D224" s="72"/>
      <c r="E224" s="81">
        <f t="shared" si="197"/>
        <v>0</v>
      </c>
      <c r="F224" s="72"/>
      <c r="G224" s="159">
        <f t="shared" si="179"/>
        <v>0</v>
      </c>
      <c r="H224" s="163">
        <f t="shared" si="180"/>
        <v>0</v>
      </c>
      <c r="I224" s="72"/>
      <c r="J224" s="159">
        <f t="shared" si="2"/>
        <v>0</v>
      </c>
      <c r="K224" s="163">
        <f t="shared" si="3"/>
        <v>0</v>
      </c>
      <c r="L224" s="72"/>
      <c r="M224" s="159">
        <f t="shared" si="4"/>
        <v>0</v>
      </c>
      <c r="N224" s="163">
        <f t="shared" si="5"/>
        <v>0</v>
      </c>
      <c r="O224" s="72"/>
      <c r="P224" s="159">
        <f t="shared" si="181"/>
        <v>0</v>
      </c>
      <c r="Q224" s="163">
        <f t="shared" si="182"/>
        <v>0</v>
      </c>
      <c r="R224" s="154">
        <f t="shared" si="183"/>
        <v>0</v>
      </c>
      <c r="S224" s="165">
        <f t="shared" si="184"/>
        <v>0</v>
      </c>
      <c r="T224"/>
      <c r="U224" s="72"/>
      <c r="V224" s="159">
        <f t="shared" si="185"/>
        <v>0</v>
      </c>
      <c r="W224" s="163">
        <f t="shared" si="186"/>
        <v>0</v>
      </c>
      <c r="X224" s="72"/>
      <c r="Y224" s="159">
        <f t="shared" si="187"/>
        <v>0</v>
      </c>
      <c r="Z224" s="163">
        <f t="shared" si="188"/>
        <v>0</v>
      </c>
      <c r="AA224" s="72"/>
      <c r="AB224" s="159">
        <f t="shared" si="189"/>
        <v>0</v>
      </c>
      <c r="AC224" s="163">
        <f t="shared" si="190"/>
        <v>0</v>
      </c>
      <c r="AD224" s="72"/>
      <c r="AE224" s="159">
        <f t="shared" si="191"/>
        <v>0</v>
      </c>
      <c r="AF224" s="163">
        <f t="shared" si="192"/>
        <v>0</v>
      </c>
      <c r="AG224" s="72"/>
      <c r="AH224" s="159">
        <f t="shared" si="193"/>
        <v>0</v>
      </c>
      <c r="AI224" s="163">
        <f t="shared" si="194"/>
        <v>0</v>
      </c>
      <c r="AJ224" s="166">
        <f t="shared" si="195"/>
        <v>0</v>
      </c>
      <c r="AK224" s="165">
        <f t="shared" si="196"/>
        <v>0</v>
      </c>
    </row>
    <row r="225" spans="1:37" s="55" customFormat="1" outlineLevel="1" x14ac:dyDescent="0.35">
      <c r="A225"/>
      <c r="B225" s="237" t="s">
        <v>83</v>
      </c>
      <c r="C225" s="64" t="s">
        <v>106</v>
      </c>
      <c r="D225" s="72"/>
      <c r="E225" s="81">
        <f t="shared" si="197"/>
        <v>0</v>
      </c>
      <c r="F225" s="72"/>
      <c r="G225" s="159">
        <f t="shared" si="179"/>
        <v>0</v>
      </c>
      <c r="H225" s="163">
        <f t="shared" si="180"/>
        <v>0</v>
      </c>
      <c r="I225" s="72"/>
      <c r="J225" s="159">
        <f t="shared" si="2"/>
        <v>0</v>
      </c>
      <c r="K225" s="163">
        <f t="shared" si="3"/>
        <v>0</v>
      </c>
      <c r="L225" s="72"/>
      <c r="M225" s="159">
        <f t="shared" si="4"/>
        <v>0</v>
      </c>
      <c r="N225" s="163">
        <f t="shared" si="5"/>
        <v>0</v>
      </c>
      <c r="O225" s="72"/>
      <c r="P225" s="159">
        <f t="shared" si="181"/>
        <v>0</v>
      </c>
      <c r="Q225" s="163">
        <f t="shared" si="182"/>
        <v>0</v>
      </c>
      <c r="R225" s="154">
        <f t="shared" si="183"/>
        <v>0</v>
      </c>
      <c r="S225" s="165">
        <f t="shared" si="184"/>
        <v>0</v>
      </c>
      <c r="T225"/>
      <c r="U225" s="72"/>
      <c r="V225" s="159">
        <f t="shared" si="185"/>
        <v>0</v>
      </c>
      <c r="W225" s="163">
        <f t="shared" si="186"/>
        <v>0</v>
      </c>
      <c r="X225" s="72"/>
      <c r="Y225" s="159">
        <f t="shared" si="187"/>
        <v>0</v>
      </c>
      <c r="Z225" s="163">
        <f t="shared" si="188"/>
        <v>0</v>
      </c>
      <c r="AA225" s="72"/>
      <c r="AB225" s="159">
        <f t="shared" si="189"/>
        <v>0</v>
      </c>
      <c r="AC225" s="163">
        <f t="shared" si="190"/>
        <v>0</v>
      </c>
      <c r="AD225" s="72"/>
      <c r="AE225" s="159">
        <f t="shared" si="191"/>
        <v>0</v>
      </c>
      <c r="AF225" s="163">
        <f t="shared" si="192"/>
        <v>0</v>
      </c>
      <c r="AG225" s="72"/>
      <c r="AH225" s="159">
        <f t="shared" si="193"/>
        <v>0</v>
      </c>
      <c r="AI225" s="163">
        <f t="shared" si="194"/>
        <v>0</v>
      </c>
      <c r="AJ225" s="166">
        <f t="shared" si="195"/>
        <v>0</v>
      </c>
      <c r="AK225" s="165">
        <f t="shared" si="196"/>
        <v>0</v>
      </c>
    </row>
    <row r="226" spans="1:37" s="55" customFormat="1" outlineLevel="1" x14ac:dyDescent="0.35">
      <c r="A226"/>
      <c r="B226" s="237" t="s">
        <v>84</v>
      </c>
      <c r="C226" s="64" t="s">
        <v>106</v>
      </c>
      <c r="D226" s="72"/>
      <c r="E226" s="81">
        <f t="shared" si="197"/>
        <v>0</v>
      </c>
      <c r="F226" s="72"/>
      <c r="G226" s="159">
        <f t="shared" si="179"/>
        <v>0</v>
      </c>
      <c r="H226" s="163">
        <f t="shared" si="180"/>
        <v>0</v>
      </c>
      <c r="I226" s="72"/>
      <c r="J226" s="159">
        <f t="shared" si="2"/>
        <v>0</v>
      </c>
      <c r="K226" s="163">
        <f t="shared" si="3"/>
        <v>0</v>
      </c>
      <c r="L226" s="72"/>
      <c r="M226" s="159">
        <f t="shared" si="4"/>
        <v>0</v>
      </c>
      <c r="N226" s="163">
        <f t="shared" si="5"/>
        <v>0</v>
      </c>
      <c r="O226" s="72"/>
      <c r="P226" s="159">
        <f t="shared" si="181"/>
        <v>0</v>
      </c>
      <c r="Q226" s="163">
        <f t="shared" si="182"/>
        <v>0</v>
      </c>
      <c r="R226" s="154">
        <f t="shared" si="183"/>
        <v>0</v>
      </c>
      <c r="S226" s="165">
        <f t="shared" si="184"/>
        <v>0</v>
      </c>
      <c r="T226"/>
      <c r="U226" s="72"/>
      <c r="V226" s="159">
        <f t="shared" si="185"/>
        <v>0</v>
      </c>
      <c r="W226" s="163">
        <f t="shared" si="186"/>
        <v>0</v>
      </c>
      <c r="X226" s="72"/>
      <c r="Y226" s="159">
        <f t="shared" si="187"/>
        <v>0</v>
      </c>
      <c r="Z226" s="163">
        <f t="shared" si="188"/>
        <v>0</v>
      </c>
      <c r="AA226" s="72"/>
      <c r="AB226" s="159">
        <f t="shared" si="189"/>
        <v>0</v>
      </c>
      <c r="AC226" s="163">
        <f t="shared" si="190"/>
        <v>0</v>
      </c>
      <c r="AD226" s="72"/>
      <c r="AE226" s="159">
        <f t="shared" si="191"/>
        <v>0</v>
      </c>
      <c r="AF226" s="163">
        <f t="shared" si="192"/>
        <v>0</v>
      </c>
      <c r="AG226" s="72"/>
      <c r="AH226" s="159">
        <f t="shared" si="193"/>
        <v>0</v>
      </c>
      <c r="AI226" s="163">
        <f t="shared" si="194"/>
        <v>0</v>
      </c>
      <c r="AJ226" s="166">
        <f t="shared" si="195"/>
        <v>0</v>
      </c>
      <c r="AK226" s="165">
        <f t="shared" si="196"/>
        <v>0</v>
      </c>
    </row>
    <row r="227" spans="1:37" s="55" customFormat="1" outlineLevel="1" x14ac:dyDescent="0.35">
      <c r="A227"/>
      <c r="B227" s="237" t="s">
        <v>85</v>
      </c>
      <c r="C227" s="64" t="s">
        <v>106</v>
      </c>
      <c r="D227" s="72"/>
      <c r="E227" s="81">
        <f t="shared" si="197"/>
        <v>0</v>
      </c>
      <c r="F227" s="72"/>
      <c r="G227" s="159">
        <f t="shared" si="179"/>
        <v>0</v>
      </c>
      <c r="H227" s="163">
        <f t="shared" si="180"/>
        <v>0</v>
      </c>
      <c r="I227" s="72"/>
      <c r="J227" s="159">
        <f t="shared" si="2"/>
        <v>0</v>
      </c>
      <c r="K227" s="163">
        <f t="shared" si="3"/>
        <v>0</v>
      </c>
      <c r="L227" s="72"/>
      <c r="M227" s="159">
        <f t="shared" si="4"/>
        <v>0</v>
      </c>
      <c r="N227" s="163">
        <f t="shared" si="5"/>
        <v>0</v>
      </c>
      <c r="O227" s="72"/>
      <c r="P227" s="159">
        <f t="shared" si="181"/>
        <v>0</v>
      </c>
      <c r="Q227" s="163">
        <f t="shared" si="182"/>
        <v>0</v>
      </c>
      <c r="R227" s="154">
        <f t="shared" si="183"/>
        <v>0</v>
      </c>
      <c r="S227" s="165">
        <f t="shared" si="184"/>
        <v>0</v>
      </c>
      <c r="T227"/>
      <c r="U227" s="72"/>
      <c r="V227" s="159">
        <f t="shared" si="185"/>
        <v>0</v>
      </c>
      <c r="W227" s="163">
        <f t="shared" si="186"/>
        <v>0</v>
      </c>
      <c r="X227" s="72"/>
      <c r="Y227" s="159">
        <f t="shared" si="187"/>
        <v>0</v>
      </c>
      <c r="Z227" s="163">
        <f t="shared" si="188"/>
        <v>0</v>
      </c>
      <c r="AA227" s="72"/>
      <c r="AB227" s="159">
        <f t="shared" si="189"/>
        <v>0</v>
      </c>
      <c r="AC227" s="163">
        <f t="shared" si="190"/>
        <v>0</v>
      </c>
      <c r="AD227" s="72"/>
      <c r="AE227" s="159">
        <f t="shared" si="191"/>
        <v>0</v>
      </c>
      <c r="AF227" s="163">
        <f t="shared" si="192"/>
        <v>0</v>
      </c>
      <c r="AG227" s="72"/>
      <c r="AH227" s="159">
        <f t="shared" si="193"/>
        <v>0</v>
      </c>
      <c r="AI227" s="163">
        <f t="shared" si="194"/>
        <v>0</v>
      </c>
      <c r="AJ227" s="166">
        <f t="shared" si="195"/>
        <v>0</v>
      </c>
      <c r="AK227" s="165">
        <f t="shared" si="196"/>
        <v>0</v>
      </c>
    </row>
    <row r="228" spans="1:37" s="55" customFormat="1" outlineLevel="1" x14ac:dyDescent="0.35">
      <c r="A228"/>
      <c r="B228" s="236" t="s">
        <v>86</v>
      </c>
      <c r="C228" s="64" t="s">
        <v>106</v>
      </c>
      <c r="D228" s="72"/>
      <c r="E228" s="81">
        <f t="shared" si="197"/>
        <v>0</v>
      </c>
      <c r="F228" s="72"/>
      <c r="G228" s="159">
        <f t="shared" si="179"/>
        <v>0</v>
      </c>
      <c r="H228" s="163">
        <f t="shared" si="180"/>
        <v>0</v>
      </c>
      <c r="I228" s="72"/>
      <c r="J228" s="159">
        <f t="shared" si="2"/>
        <v>0</v>
      </c>
      <c r="K228" s="163">
        <f t="shared" si="3"/>
        <v>0</v>
      </c>
      <c r="L228" s="72"/>
      <c r="M228" s="159">
        <f t="shared" si="4"/>
        <v>0</v>
      </c>
      <c r="N228" s="163">
        <f t="shared" si="5"/>
        <v>0</v>
      </c>
      <c r="O228" s="72"/>
      <c r="P228" s="159">
        <f t="shared" si="181"/>
        <v>0</v>
      </c>
      <c r="Q228" s="163">
        <f t="shared" si="182"/>
        <v>0</v>
      </c>
      <c r="R228" s="154">
        <f t="shared" si="183"/>
        <v>0</v>
      </c>
      <c r="S228" s="165">
        <f t="shared" si="184"/>
        <v>0</v>
      </c>
      <c r="T228"/>
      <c r="U228" s="72"/>
      <c r="V228" s="159">
        <f t="shared" si="185"/>
        <v>0</v>
      </c>
      <c r="W228" s="163">
        <f t="shared" si="186"/>
        <v>0</v>
      </c>
      <c r="X228" s="72"/>
      <c r="Y228" s="159">
        <f t="shared" si="187"/>
        <v>0</v>
      </c>
      <c r="Z228" s="163">
        <f t="shared" si="188"/>
        <v>0</v>
      </c>
      <c r="AA228" s="72"/>
      <c r="AB228" s="159">
        <f t="shared" si="189"/>
        <v>0</v>
      </c>
      <c r="AC228" s="163">
        <f t="shared" si="190"/>
        <v>0</v>
      </c>
      <c r="AD228" s="72"/>
      <c r="AE228" s="159">
        <f t="shared" si="191"/>
        <v>0</v>
      </c>
      <c r="AF228" s="163">
        <f t="shared" si="192"/>
        <v>0</v>
      </c>
      <c r="AG228" s="72"/>
      <c r="AH228" s="159">
        <f t="shared" si="193"/>
        <v>0</v>
      </c>
      <c r="AI228" s="163">
        <f t="shared" si="194"/>
        <v>0</v>
      </c>
      <c r="AJ228" s="166">
        <f t="shared" si="195"/>
        <v>0</v>
      </c>
      <c r="AK228" s="165">
        <f t="shared" si="196"/>
        <v>0</v>
      </c>
    </row>
    <row r="229" spans="1:37" s="55" customFormat="1" outlineLevel="1" x14ac:dyDescent="0.35">
      <c r="A229"/>
      <c r="B229" s="237" t="s">
        <v>87</v>
      </c>
      <c r="C229" s="64" t="s">
        <v>106</v>
      </c>
      <c r="D229" s="72"/>
      <c r="E229" s="81">
        <f t="shared" si="197"/>
        <v>0</v>
      </c>
      <c r="F229" s="72"/>
      <c r="G229" s="159">
        <f t="shared" si="179"/>
        <v>0</v>
      </c>
      <c r="H229" s="163">
        <f t="shared" si="180"/>
        <v>0</v>
      </c>
      <c r="I229" s="72"/>
      <c r="J229" s="159">
        <f t="shared" si="2"/>
        <v>0</v>
      </c>
      <c r="K229" s="163">
        <f t="shared" si="3"/>
        <v>0</v>
      </c>
      <c r="L229" s="72"/>
      <c r="M229" s="159">
        <f t="shared" si="4"/>
        <v>0</v>
      </c>
      <c r="N229" s="163">
        <f t="shared" si="5"/>
        <v>0</v>
      </c>
      <c r="O229" s="72"/>
      <c r="P229" s="159">
        <f t="shared" si="181"/>
        <v>0</v>
      </c>
      <c r="Q229" s="163">
        <f t="shared" si="182"/>
        <v>0</v>
      </c>
      <c r="R229" s="154">
        <f t="shared" si="183"/>
        <v>0</v>
      </c>
      <c r="S229" s="165">
        <f t="shared" si="184"/>
        <v>0</v>
      </c>
      <c r="T229"/>
      <c r="U229" s="72"/>
      <c r="V229" s="159">
        <f t="shared" si="185"/>
        <v>0</v>
      </c>
      <c r="W229" s="163">
        <f t="shared" si="186"/>
        <v>0</v>
      </c>
      <c r="X229" s="72"/>
      <c r="Y229" s="159">
        <f t="shared" si="187"/>
        <v>0</v>
      </c>
      <c r="Z229" s="163">
        <f t="shared" si="188"/>
        <v>0</v>
      </c>
      <c r="AA229" s="72"/>
      <c r="AB229" s="159">
        <f t="shared" si="189"/>
        <v>0</v>
      </c>
      <c r="AC229" s="163">
        <f t="shared" si="190"/>
        <v>0</v>
      </c>
      <c r="AD229" s="72"/>
      <c r="AE229" s="159">
        <f t="shared" si="191"/>
        <v>0</v>
      </c>
      <c r="AF229" s="163">
        <f t="shared" si="192"/>
        <v>0</v>
      </c>
      <c r="AG229" s="72"/>
      <c r="AH229" s="159">
        <f t="shared" si="193"/>
        <v>0</v>
      </c>
      <c r="AI229" s="163">
        <f t="shared" si="194"/>
        <v>0</v>
      </c>
      <c r="AJ229" s="166">
        <f t="shared" si="195"/>
        <v>0</v>
      </c>
      <c r="AK229" s="165">
        <f t="shared" si="196"/>
        <v>0</v>
      </c>
    </row>
    <row r="230" spans="1:37" s="55" customFormat="1" outlineLevel="1" x14ac:dyDescent="0.35">
      <c r="A230"/>
      <c r="B230" s="237" t="s">
        <v>88</v>
      </c>
      <c r="C230" s="64" t="s">
        <v>106</v>
      </c>
      <c r="D230" s="72"/>
      <c r="E230" s="81">
        <f t="shared" si="197"/>
        <v>0</v>
      </c>
      <c r="F230" s="72"/>
      <c r="G230" s="159">
        <f t="shared" si="179"/>
        <v>0</v>
      </c>
      <c r="H230" s="163">
        <f t="shared" si="180"/>
        <v>0</v>
      </c>
      <c r="I230" s="72"/>
      <c r="J230" s="159">
        <f t="shared" si="2"/>
        <v>0</v>
      </c>
      <c r="K230" s="163">
        <f t="shared" si="3"/>
        <v>0</v>
      </c>
      <c r="L230" s="72"/>
      <c r="M230" s="159">
        <f t="shared" si="4"/>
        <v>0</v>
      </c>
      <c r="N230" s="163">
        <f t="shared" si="5"/>
        <v>0</v>
      </c>
      <c r="O230" s="72"/>
      <c r="P230" s="159">
        <f t="shared" si="181"/>
        <v>0</v>
      </c>
      <c r="Q230" s="163">
        <f t="shared" si="182"/>
        <v>0</v>
      </c>
      <c r="R230" s="154">
        <f t="shared" si="183"/>
        <v>0</v>
      </c>
      <c r="S230" s="165">
        <f t="shared" si="184"/>
        <v>0</v>
      </c>
      <c r="T230"/>
      <c r="U230" s="72"/>
      <c r="V230" s="159">
        <f t="shared" si="185"/>
        <v>0</v>
      </c>
      <c r="W230" s="163">
        <f t="shared" si="186"/>
        <v>0</v>
      </c>
      <c r="X230" s="72"/>
      <c r="Y230" s="159">
        <f t="shared" si="187"/>
        <v>0</v>
      </c>
      <c r="Z230" s="163">
        <f t="shared" si="188"/>
        <v>0</v>
      </c>
      <c r="AA230" s="72"/>
      <c r="AB230" s="159">
        <f t="shared" si="189"/>
        <v>0</v>
      </c>
      <c r="AC230" s="163">
        <f t="shared" si="190"/>
        <v>0</v>
      </c>
      <c r="AD230" s="72"/>
      <c r="AE230" s="159">
        <f t="shared" si="191"/>
        <v>0</v>
      </c>
      <c r="AF230" s="163">
        <f t="shared" si="192"/>
        <v>0</v>
      </c>
      <c r="AG230" s="72"/>
      <c r="AH230" s="159">
        <f t="shared" si="193"/>
        <v>0</v>
      </c>
      <c r="AI230" s="163">
        <f t="shared" si="194"/>
        <v>0</v>
      </c>
      <c r="AJ230" s="166">
        <f t="shared" si="195"/>
        <v>0</v>
      </c>
      <c r="AK230" s="165">
        <f t="shared" si="196"/>
        <v>0</v>
      </c>
    </row>
    <row r="231" spans="1:37" s="55" customFormat="1" outlineLevel="1" x14ac:dyDescent="0.35">
      <c r="A231"/>
      <c r="B231" s="236" t="s">
        <v>89</v>
      </c>
      <c r="C231" s="64" t="s">
        <v>106</v>
      </c>
      <c r="D231" s="72"/>
      <c r="E231" s="81">
        <f t="shared" si="197"/>
        <v>0</v>
      </c>
      <c r="F231" s="72"/>
      <c r="G231" s="159">
        <f t="shared" si="179"/>
        <v>0</v>
      </c>
      <c r="H231" s="163">
        <f t="shared" si="180"/>
        <v>0</v>
      </c>
      <c r="I231" s="72"/>
      <c r="J231" s="159">
        <f t="shared" si="2"/>
        <v>0</v>
      </c>
      <c r="K231" s="163">
        <f t="shared" si="3"/>
        <v>0</v>
      </c>
      <c r="L231" s="72"/>
      <c r="M231" s="159">
        <f t="shared" si="4"/>
        <v>0</v>
      </c>
      <c r="N231" s="163">
        <f t="shared" si="5"/>
        <v>0</v>
      </c>
      <c r="O231" s="72"/>
      <c r="P231" s="159">
        <f t="shared" si="181"/>
        <v>0</v>
      </c>
      <c r="Q231" s="163">
        <f t="shared" si="182"/>
        <v>0</v>
      </c>
      <c r="R231" s="154">
        <f t="shared" si="183"/>
        <v>0</v>
      </c>
      <c r="S231" s="165">
        <f t="shared" si="184"/>
        <v>0</v>
      </c>
      <c r="T231"/>
      <c r="U231" s="72"/>
      <c r="V231" s="159">
        <f t="shared" si="185"/>
        <v>0</v>
      </c>
      <c r="W231" s="163">
        <f t="shared" si="186"/>
        <v>0</v>
      </c>
      <c r="X231" s="72"/>
      <c r="Y231" s="159">
        <f t="shared" si="187"/>
        <v>0</v>
      </c>
      <c r="Z231" s="163">
        <f t="shared" si="188"/>
        <v>0</v>
      </c>
      <c r="AA231" s="72"/>
      <c r="AB231" s="159">
        <f t="shared" si="189"/>
        <v>0</v>
      </c>
      <c r="AC231" s="163">
        <f t="shared" si="190"/>
        <v>0</v>
      </c>
      <c r="AD231" s="72"/>
      <c r="AE231" s="159">
        <f t="shared" si="191"/>
        <v>0</v>
      </c>
      <c r="AF231" s="163">
        <f t="shared" si="192"/>
        <v>0</v>
      </c>
      <c r="AG231" s="72"/>
      <c r="AH231" s="159">
        <f t="shared" si="193"/>
        <v>0</v>
      </c>
      <c r="AI231" s="163">
        <f t="shared" si="194"/>
        <v>0</v>
      </c>
      <c r="AJ231" s="166">
        <f t="shared" si="195"/>
        <v>0</v>
      </c>
      <c r="AK231" s="165">
        <f t="shared" si="196"/>
        <v>0</v>
      </c>
    </row>
    <row r="232" spans="1:37" s="55" customFormat="1" outlineLevel="1" x14ac:dyDescent="0.35">
      <c r="A232"/>
      <c r="B232" s="237" t="s">
        <v>90</v>
      </c>
      <c r="C232" s="64" t="s">
        <v>106</v>
      </c>
      <c r="D232" s="72"/>
      <c r="E232" s="81">
        <f t="shared" si="197"/>
        <v>0</v>
      </c>
      <c r="F232" s="72"/>
      <c r="G232" s="159">
        <f t="shared" si="179"/>
        <v>0</v>
      </c>
      <c r="H232" s="163">
        <f t="shared" si="180"/>
        <v>0</v>
      </c>
      <c r="I232" s="72"/>
      <c r="J232" s="159">
        <f t="shared" si="2"/>
        <v>0</v>
      </c>
      <c r="K232" s="163">
        <f t="shared" si="3"/>
        <v>0</v>
      </c>
      <c r="L232" s="72"/>
      <c r="M232" s="159">
        <f t="shared" si="4"/>
        <v>0</v>
      </c>
      <c r="N232" s="163">
        <f t="shared" si="5"/>
        <v>0</v>
      </c>
      <c r="O232" s="72"/>
      <c r="P232" s="159">
        <f t="shared" si="181"/>
        <v>0</v>
      </c>
      <c r="Q232" s="163">
        <f t="shared" si="182"/>
        <v>0</v>
      </c>
      <c r="R232" s="154">
        <f t="shared" si="183"/>
        <v>0</v>
      </c>
      <c r="S232" s="165">
        <f t="shared" si="184"/>
        <v>0</v>
      </c>
      <c r="T232"/>
      <c r="U232" s="72"/>
      <c r="V232" s="159">
        <f t="shared" si="185"/>
        <v>0</v>
      </c>
      <c r="W232" s="163">
        <f t="shared" si="186"/>
        <v>0</v>
      </c>
      <c r="X232" s="72"/>
      <c r="Y232" s="159">
        <f t="shared" si="187"/>
        <v>0</v>
      </c>
      <c r="Z232" s="163">
        <f t="shared" si="188"/>
        <v>0</v>
      </c>
      <c r="AA232" s="72"/>
      <c r="AB232" s="159">
        <f t="shared" si="189"/>
        <v>0</v>
      </c>
      <c r="AC232" s="163">
        <f t="shared" si="190"/>
        <v>0</v>
      </c>
      <c r="AD232" s="72"/>
      <c r="AE232" s="159">
        <f t="shared" si="191"/>
        <v>0</v>
      </c>
      <c r="AF232" s="163">
        <f t="shared" si="192"/>
        <v>0</v>
      </c>
      <c r="AG232" s="72"/>
      <c r="AH232" s="159">
        <f t="shared" si="193"/>
        <v>0</v>
      </c>
      <c r="AI232" s="163">
        <f t="shared" si="194"/>
        <v>0</v>
      </c>
      <c r="AJ232" s="166">
        <f t="shared" si="195"/>
        <v>0</v>
      </c>
      <c r="AK232" s="165">
        <f t="shared" si="196"/>
        <v>0</v>
      </c>
    </row>
    <row r="233" spans="1:37" s="55" customFormat="1" outlineLevel="1" x14ac:dyDescent="0.35">
      <c r="A233"/>
      <c r="B233" s="236" t="s">
        <v>92</v>
      </c>
      <c r="C233" s="64" t="s">
        <v>106</v>
      </c>
      <c r="D233" s="72"/>
      <c r="E233" s="81">
        <f t="shared" si="197"/>
        <v>0</v>
      </c>
      <c r="F233" s="72"/>
      <c r="G233" s="159">
        <f t="shared" si="179"/>
        <v>0</v>
      </c>
      <c r="H233" s="163">
        <f t="shared" si="180"/>
        <v>0</v>
      </c>
      <c r="I233" s="72"/>
      <c r="J233" s="159">
        <f t="shared" si="2"/>
        <v>0</v>
      </c>
      <c r="K233" s="163">
        <f t="shared" si="3"/>
        <v>0</v>
      </c>
      <c r="L233" s="72"/>
      <c r="M233" s="159">
        <f t="shared" si="4"/>
        <v>0</v>
      </c>
      <c r="N233" s="163">
        <f t="shared" si="5"/>
        <v>0</v>
      </c>
      <c r="O233" s="72"/>
      <c r="P233" s="159">
        <f t="shared" si="181"/>
        <v>0</v>
      </c>
      <c r="Q233" s="163">
        <f t="shared" si="182"/>
        <v>0</v>
      </c>
      <c r="R233" s="154">
        <f t="shared" si="183"/>
        <v>0</v>
      </c>
      <c r="S233" s="165">
        <f t="shared" si="184"/>
        <v>0</v>
      </c>
      <c r="T233"/>
      <c r="U233" s="72"/>
      <c r="V233" s="159">
        <f t="shared" si="185"/>
        <v>0</v>
      </c>
      <c r="W233" s="163">
        <f t="shared" si="186"/>
        <v>0</v>
      </c>
      <c r="X233" s="72"/>
      <c r="Y233" s="159">
        <f t="shared" si="187"/>
        <v>0</v>
      </c>
      <c r="Z233" s="163">
        <f t="shared" si="188"/>
        <v>0</v>
      </c>
      <c r="AA233" s="72"/>
      <c r="AB233" s="159">
        <f t="shared" si="189"/>
        <v>0</v>
      </c>
      <c r="AC233" s="163">
        <f t="shared" si="190"/>
        <v>0</v>
      </c>
      <c r="AD233" s="72"/>
      <c r="AE233" s="159">
        <f t="shared" si="191"/>
        <v>0</v>
      </c>
      <c r="AF233" s="163">
        <f t="shared" si="192"/>
        <v>0</v>
      </c>
      <c r="AG233" s="72"/>
      <c r="AH233" s="159">
        <f t="shared" si="193"/>
        <v>0</v>
      </c>
      <c r="AI233" s="163">
        <f t="shared" si="194"/>
        <v>0</v>
      </c>
      <c r="AJ233" s="166">
        <f t="shared" si="195"/>
        <v>0</v>
      </c>
      <c r="AK233" s="165">
        <f t="shared" si="196"/>
        <v>0</v>
      </c>
    </row>
    <row r="234" spans="1:37" s="55" customFormat="1" outlineLevel="1" x14ac:dyDescent="0.35">
      <c r="A234"/>
      <c r="B234" s="237" t="s">
        <v>93</v>
      </c>
      <c r="C234" s="64" t="s">
        <v>106</v>
      </c>
      <c r="D234" s="72"/>
      <c r="E234" s="81">
        <f t="shared" si="197"/>
        <v>0</v>
      </c>
      <c r="F234" s="72"/>
      <c r="G234" s="159">
        <f t="shared" si="179"/>
        <v>0</v>
      </c>
      <c r="H234" s="163">
        <f t="shared" si="180"/>
        <v>0</v>
      </c>
      <c r="I234" s="72"/>
      <c r="J234" s="159">
        <f t="shared" si="2"/>
        <v>0</v>
      </c>
      <c r="K234" s="163">
        <f t="shared" si="3"/>
        <v>0</v>
      </c>
      <c r="L234" s="72"/>
      <c r="M234" s="159">
        <f t="shared" si="4"/>
        <v>0</v>
      </c>
      <c r="N234" s="163">
        <f t="shared" si="5"/>
        <v>0</v>
      </c>
      <c r="O234" s="72"/>
      <c r="P234" s="159">
        <f t="shared" si="181"/>
        <v>0</v>
      </c>
      <c r="Q234" s="163">
        <f t="shared" si="182"/>
        <v>0</v>
      </c>
      <c r="R234" s="154">
        <f t="shared" si="183"/>
        <v>0</v>
      </c>
      <c r="S234" s="165">
        <f t="shared" si="184"/>
        <v>0</v>
      </c>
      <c r="T234"/>
      <c r="U234" s="72"/>
      <c r="V234" s="159">
        <f t="shared" si="185"/>
        <v>0</v>
      </c>
      <c r="W234" s="163">
        <f t="shared" si="186"/>
        <v>0</v>
      </c>
      <c r="X234" s="72"/>
      <c r="Y234" s="159">
        <f t="shared" si="187"/>
        <v>0</v>
      </c>
      <c r="Z234" s="163">
        <f t="shared" si="188"/>
        <v>0</v>
      </c>
      <c r="AA234" s="72"/>
      <c r="AB234" s="159">
        <f t="shared" si="189"/>
        <v>0</v>
      </c>
      <c r="AC234" s="163">
        <f t="shared" si="190"/>
        <v>0</v>
      </c>
      <c r="AD234" s="72"/>
      <c r="AE234" s="159">
        <f t="shared" si="191"/>
        <v>0</v>
      </c>
      <c r="AF234" s="163">
        <f t="shared" si="192"/>
        <v>0</v>
      </c>
      <c r="AG234" s="72"/>
      <c r="AH234" s="159">
        <f t="shared" si="193"/>
        <v>0</v>
      </c>
      <c r="AI234" s="163">
        <f t="shared" si="194"/>
        <v>0</v>
      </c>
      <c r="AJ234" s="166">
        <f t="shared" si="195"/>
        <v>0</v>
      </c>
      <c r="AK234" s="165">
        <f t="shared" si="196"/>
        <v>0</v>
      </c>
    </row>
    <row r="235" spans="1:37" s="55" customFormat="1" outlineLevel="1" x14ac:dyDescent="0.35">
      <c r="A235"/>
      <c r="B235" s="237" t="s">
        <v>94</v>
      </c>
      <c r="C235" s="64" t="s">
        <v>106</v>
      </c>
      <c r="D235" s="72"/>
      <c r="E235" s="81">
        <f t="shared" si="197"/>
        <v>0</v>
      </c>
      <c r="F235" s="72"/>
      <c r="G235" s="159">
        <f t="shared" si="179"/>
        <v>0</v>
      </c>
      <c r="H235" s="163">
        <f t="shared" si="180"/>
        <v>0</v>
      </c>
      <c r="I235" s="72"/>
      <c r="J235" s="159">
        <f t="shared" si="2"/>
        <v>0</v>
      </c>
      <c r="K235" s="163">
        <f t="shared" si="3"/>
        <v>0</v>
      </c>
      <c r="L235" s="72"/>
      <c r="M235" s="159">
        <f t="shared" si="4"/>
        <v>0</v>
      </c>
      <c r="N235" s="163">
        <f t="shared" si="5"/>
        <v>0</v>
      </c>
      <c r="O235" s="72"/>
      <c r="P235" s="159">
        <f t="shared" si="181"/>
        <v>0</v>
      </c>
      <c r="Q235" s="163">
        <f t="shared" si="182"/>
        <v>0</v>
      </c>
      <c r="R235" s="154">
        <f t="shared" si="183"/>
        <v>0</v>
      </c>
      <c r="S235" s="165">
        <f t="shared" si="184"/>
        <v>0</v>
      </c>
      <c r="T235"/>
      <c r="U235" s="72"/>
      <c r="V235" s="159">
        <f t="shared" si="185"/>
        <v>0</v>
      </c>
      <c r="W235" s="163">
        <f t="shared" si="186"/>
        <v>0</v>
      </c>
      <c r="X235" s="72"/>
      <c r="Y235" s="159">
        <f t="shared" si="187"/>
        <v>0</v>
      </c>
      <c r="Z235" s="163">
        <f t="shared" si="188"/>
        <v>0</v>
      </c>
      <c r="AA235" s="72"/>
      <c r="AB235" s="159">
        <f t="shared" si="189"/>
        <v>0</v>
      </c>
      <c r="AC235" s="163">
        <f t="shared" si="190"/>
        <v>0</v>
      </c>
      <c r="AD235" s="72"/>
      <c r="AE235" s="159">
        <f t="shared" si="191"/>
        <v>0</v>
      </c>
      <c r="AF235" s="163">
        <f t="shared" si="192"/>
        <v>0</v>
      </c>
      <c r="AG235" s="72"/>
      <c r="AH235" s="159">
        <f t="shared" si="193"/>
        <v>0</v>
      </c>
      <c r="AI235" s="163">
        <f t="shared" si="194"/>
        <v>0</v>
      </c>
      <c r="AJ235" s="166">
        <f t="shared" si="195"/>
        <v>0</v>
      </c>
      <c r="AK235" s="165">
        <f t="shared" si="196"/>
        <v>0</v>
      </c>
    </row>
    <row r="236" spans="1:37" s="55" customFormat="1" outlineLevel="1" x14ac:dyDescent="0.35">
      <c r="A236"/>
      <c r="B236" s="237" t="s">
        <v>95</v>
      </c>
      <c r="C236" s="64" t="s">
        <v>106</v>
      </c>
      <c r="D236" s="72"/>
      <c r="E236" s="81">
        <f t="shared" si="197"/>
        <v>0</v>
      </c>
      <c r="F236" s="72"/>
      <c r="G236" s="159">
        <f t="shared" si="179"/>
        <v>0</v>
      </c>
      <c r="H236" s="163">
        <f t="shared" si="180"/>
        <v>0</v>
      </c>
      <c r="I236" s="72"/>
      <c r="J236" s="159">
        <f t="shared" si="2"/>
        <v>0</v>
      </c>
      <c r="K236" s="163">
        <f t="shared" si="3"/>
        <v>0</v>
      </c>
      <c r="L236" s="72"/>
      <c r="M236" s="159">
        <f t="shared" si="4"/>
        <v>0</v>
      </c>
      <c r="N236" s="163">
        <f t="shared" si="5"/>
        <v>0</v>
      </c>
      <c r="O236" s="72"/>
      <c r="P236" s="159">
        <f t="shared" si="181"/>
        <v>0</v>
      </c>
      <c r="Q236" s="163">
        <f t="shared" si="182"/>
        <v>0</v>
      </c>
      <c r="R236" s="154">
        <f t="shared" si="183"/>
        <v>0</v>
      </c>
      <c r="S236" s="165">
        <f t="shared" si="184"/>
        <v>0</v>
      </c>
      <c r="T236"/>
      <c r="U236" s="72"/>
      <c r="V236" s="159">
        <f t="shared" si="185"/>
        <v>0</v>
      </c>
      <c r="W236" s="163">
        <f t="shared" si="186"/>
        <v>0</v>
      </c>
      <c r="X236" s="72"/>
      <c r="Y236" s="159">
        <f t="shared" si="187"/>
        <v>0</v>
      </c>
      <c r="Z236" s="163">
        <f t="shared" si="188"/>
        <v>0</v>
      </c>
      <c r="AA236" s="72"/>
      <c r="AB236" s="159">
        <f t="shared" si="189"/>
        <v>0</v>
      </c>
      <c r="AC236" s="163">
        <f t="shared" si="190"/>
        <v>0</v>
      </c>
      <c r="AD236" s="72"/>
      <c r="AE236" s="159">
        <f t="shared" si="191"/>
        <v>0</v>
      </c>
      <c r="AF236" s="163">
        <f t="shared" si="192"/>
        <v>0</v>
      </c>
      <c r="AG236" s="72"/>
      <c r="AH236" s="159">
        <f t="shared" si="193"/>
        <v>0</v>
      </c>
      <c r="AI236" s="163">
        <f t="shared" si="194"/>
        <v>0</v>
      </c>
      <c r="AJ236" s="166">
        <f t="shared" si="195"/>
        <v>0</v>
      </c>
      <c r="AK236" s="165">
        <f t="shared" si="196"/>
        <v>0</v>
      </c>
    </row>
    <row r="237" spans="1:37" s="55" customFormat="1" outlineLevel="1" x14ac:dyDescent="0.35">
      <c r="A237"/>
      <c r="B237" s="237" t="s">
        <v>96</v>
      </c>
      <c r="C237" s="64" t="s">
        <v>106</v>
      </c>
      <c r="D237" s="72"/>
      <c r="E237" s="81">
        <f t="shared" si="197"/>
        <v>0</v>
      </c>
      <c r="F237" s="72"/>
      <c r="G237" s="159">
        <f t="shared" si="179"/>
        <v>0</v>
      </c>
      <c r="H237" s="163">
        <f t="shared" si="180"/>
        <v>0</v>
      </c>
      <c r="I237" s="72"/>
      <c r="J237" s="159">
        <f t="shared" si="2"/>
        <v>0</v>
      </c>
      <c r="K237" s="163">
        <f t="shared" si="3"/>
        <v>0</v>
      </c>
      <c r="L237" s="72"/>
      <c r="M237" s="159">
        <f t="shared" si="4"/>
        <v>0</v>
      </c>
      <c r="N237" s="163">
        <f t="shared" si="5"/>
        <v>0</v>
      </c>
      <c r="O237" s="72"/>
      <c r="P237" s="159">
        <f t="shared" si="181"/>
        <v>0</v>
      </c>
      <c r="Q237" s="163">
        <f t="shared" si="182"/>
        <v>0</v>
      </c>
      <c r="R237" s="154">
        <f t="shared" si="183"/>
        <v>0</v>
      </c>
      <c r="S237" s="165">
        <f t="shared" si="184"/>
        <v>0</v>
      </c>
      <c r="T237"/>
      <c r="U237" s="72"/>
      <c r="V237" s="159">
        <f t="shared" si="185"/>
        <v>0</v>
      </c>
      <c r="W237" s="163">
        <f t="shared" si="186"/>
        <v>0</v>
      </c>
      <c r="X237" s="72"/>
      <c r="Y237" s="159">
        <f t="shared" si="187"/>
        <v>0</v>
      </c>
      <c r="Z237" s="163">
        <f t="shared" si="188"/>
        <v>0</v>
      </c>
      <c r="AA237" s="72"/>
      <c r="AB237" s="159">
        <f t="shared" si="189"/>
        <v>0</v>
      </c>
      <c r="AC237" s="163">
        <f t="shared" si="190"/>
        <v>0</v>
      </c>
      <c r="AD237" s="72"/>
      <c r="AE237" s="159">
        <f t="shared" si="191"/>
        <v>0</v>
      </c>
      <c r="AF237" s="163">
        <f t="shared" si="192"/>
        <v>0</v>
      </c>
      <c r="AG237" s="72"/>
      <c r="AH237" s="159">
        <f t="shared" si="193"/>
        <v>0</v>
      </c>
      <c r="AI237" s="163">
        <f t="shared" si="194"/>
        <v>0</v>
      </c>
      <c r="AJ237" s="166">
        <f t="shared" si="195"/>
        <v>0</v>
      </c>
      <c r="AK237" s="165">
        <f t="shared" si="196"/>
        <v>0</v>
      </c>
    </row>
    <row r="238" spans="1:37" s="55" customFormat="1" outlineLevel="1" x14ac:dyDescent="0.35">
      <c r="A238"/>
      <c r="B238" s="236" t="s">
        <v>97</v>
      </c>
      <c r="C238" s="64" t="s">
        <v>106</v>
      </c>
      <c r="D238" s="72"/>
      <c r="E238" s="81">
        <f t="shared" si="197"/>
        <v>0</v>
      </c>
      <c r="F238" s="72"/>
      <c r="G238" s="159">
        <f t="shared" si="179"/>
        <v>0</v>
      </c>
      <c r="H238" s="163">
        <f t="shared" si="180"/>
        <v>0</v>
      </c>
      <c r="I238" s="72"/>
      <c r="J238" s="159">
        <f t="shared" si="2"/>
        <v>0</v>
      </c>
      <c r="K238" s="163">
        <f t="shared" si="3"/>
        <v>0</v>
      </c>
      <c r="L238" s="72"/>
      <c r="M238" s="159">
        <f t="shared" si="4"/>
        <v>0</v>
      </c>
      <c r="N238" s="163">
        <f t="shared" si="5"/>
        <v>0</v>
      </c>
      <c r="O238" s="72"/>
      <c r="P238" s="159">
        <f t="shared" si="181"/>
        <v>0</v>
      </c>
      <c r="Q238" s="163">
        <f t="shared" si="182"/>
        <v>0</v>
      </c>
      <c r="R238" s="154">
        <f t="shared" si="183"/>
        <v>0</v>
      </c>
      <c r="S238" s="165">
        <f t="shared" si="184"/>
        <v>0</v>
      </c>
      <c r="T238"/>
      <c r="U238" s="72"/>
      <c r="V238" s="159">
        <f t="shared" si="185"/>
        <v>0</v>
      </c>
      <c r="W238" s="163">
        <f t="shared" si="186"/>
        <v>0</v>
      </c>
      <c r="X238" s="72"/>
      <c r="Y238" s="159">
        <f t="shared" si="187"/>
        <v>0</v>
      </c>
      <c r="Z238" s="163">
        <f t="shared" si="188"/>
        <v>0</v>
      </c>
      <c r="AA238" s="72"/>
      <c r="AB238" s="159">
        <f t="shared" si="189"/>
        <v>0</v>
      </c>
      <c r="AC238" s="163">
        <f t="shared" si="190"/>
        <v>0</v>
      </c>
      <c r="AD238" s="72"/>
      <c r="AE238" s="159">
        <f t="shared" si="191"/>
        <v>0</v>
      </c>
      <c r="AF238" s="163">
        <f t="shared" si="192"/>
        <v>0</v>
      </c>
      <c r="AG238" s="72"/>
      <c r="AH238" s="159">
        <f t="shared" si="193"/>
        <v>0</v>
      </c>
      <c r="AI238" s="163">
        <f t="shared" si="194"/>
        <v>0</v>
      </c>
      <c r="AJ238" s="166">
        <f t="shared" si="195"/>
        <v>0</v>
      </c>
      <c r="AK238" s="165">
        <f t="shared" si="196"/>
        <v>0</v>
      </c>
    </row>
    <row r="239" spans="1:37" s="55" customFormat="1" outlineLevel="1" x14ac:dyDescent="0.35">
      <c r="A239"/>
      <c r="B239" s="237" t="s">
        <v>98</v>
      </c>
      <c r="C239" s="64" t="s">
        <v>106</v>
      </c>
      <c r="D239" s="72"/>
      <c r="E239" s="81">
        <f t="shared" si="197"/>
        <v>0</v>
      </c>
      <c r="F239" s="72"/>
      <c r="G239" s="159">
        <f t="shared" si="179"/>
        <v>0</v>
      </c>
      <c r="H239" s="163">
        <f t="shared" si="180"/>
        <v>0</v>
      </c>
      <c r="I239" s="72"/>
      <c r="J239" s="159">
        <f t="shared" si="2"/>
        <v>0</v>
      </c>
      <c r="K239" s="163">
        <f t="shared" si="3"/>
        <v>0</v>
      </c>
      <c r="L239" s="72"/>
      <c r="M239" s="159">
        <f t="shared" si="4"/>
        <v>0</v>
      </c>
      <c r="N239" s="163">
        <f t="shared" si="5"/>
        <v>0</v>
      </c>
      <c r="O239" s="72"/>
      <c r="P239" s="159">
        <f t="shared" si="181"/>
        <v>0</v>
      </c>
      <c r="Q239" s="163">
        <f t="shared" si="182"/>
        <v>0</v>
      </c>
      <c r="R239" s="154">
        <f t="shared" si="183"/>
        <v>0</v>
      </c>
      <c r="S239" s="165">
        <f t="shared" si="184"/>
        <v>0</v>
      </c>
      <c r="T239"/>
      <c r="U239" s="72"/>
      <c r="V239" s="159">
        <f t="shared" si="185"/>
        <v>0</v>
      </c>
      <c r="W239" s="163">
        <f t="shared" si="186"/>
        <v>0</v>
      </c>
      <c r="X239" s="72"/>
      <c r="Y239" s="159">
        <f t="shared" si="187"/>
        <v>0</v>
      </c>
      <c r="Z239" s="163">
        <f t="shared" si="188"/>
        <v>0</v>
      </c>
      <c r="AA239" s="72"/>
      <c r="AB239" s="159">
        <f t="shared" si="189"/>
        <v>0</v>
      </c>
      <c r="AC239" s="163">
        <f t="shared" si="190"/>
        <v>0</v>
      </c>
      <c r="AD239" s="72"/>
      <c r="AE239" s="159">
        <f t="shared" si="191"/>
        <v>0</v>
      </c>
      <c r="AF239" s="163">
        <f t="shared" si="192"/>
        <v>0</v>
      </c>
      <c r="AG239" s="72"/>
      <c r="AH239" s="159">
        <f t="shared" si="193"/>
        <v>0</v>
      </c>
      <c r="AI239" s="163">
        <f t="shared" si="194"/>
        <v>0</v>
      </c>
      <c r="AJ239" s="166">
        <f t="shared" si="195"/>
        <v>0</v>
      </c>
      <c r="AK239" s="165">
        <f t="shared" si="196"/>
        <v>0</v>
      </c>
    </row>
    <row r="240" spans="1:37" outlineLevel="1" x14ac:dyDescent="0.35">
      <c r="B240" s="50" t="s">
        <v>138</v>
      </c>
      <c r="C240" s="47" t="s">
        <v>106</v>
      </c>
      <c r="D240" s="161">
        <f>SUM(D218:D239)</f>
        <v>0</v>
      </c>
      <c r="E240" s="160">
        <f>SUM(E218:E239)</f>
        <v>0</v>
      </c>
      <c r="F240" s="161">
        <f>SUM(F218:F239)</f>
        <v>0</v>
      </c>
      <c r="G240" s="160">
        <f>SUM(G218:G239)</f>
        <v>0</v>
      </c>
      <c r="H240" s="164">
        <f>IFERROR((G240-E240)/E240,0)</f>
        <v>0</v>
      </c>
      <c r="I240" s="161">
        <f>SUM(I218:I239)</f>
        <v>0</v>
      </c>
      <c r="J240" s="160">
        <f>SUM(J218:J239)</f>
        <v>0</v>
      </c>
      <c r="K240" s="164">
        <f t="shared" ref="K240" si="198">IFERROR((J240-G240)/G240,0)</f>
        <v>0</v>
      </c>
      <c r="L240" s="161">
        <f>SUM(L218:L239)</f>
        <v>0</v>
      </c>
      <c r="M240" s="160">
        <f>SUM(M218:M239)</f>
        <v>0</v>
      </c>
      <c r="N240" s="164">
        <f t="shared" ref="N240" si="199">IFERROR((M240-J240)/J240,0)</f>
        <v>0</v>
      </c>
      <c r="O240" s="161">
        <f>SUM(O218:O239)</f>
        <v>0</v>
      </c>
      <c r="P240" s="160">
        <f>SUM(P218:P239)</f>
        <v>0</v>
      </c>
      <c r="Q240" s="164">
        <f t="shared" si="182"/>
        <v>0</v>
      </c>
      <c r="R240" s="154">
        <f t="shared" si="183"/>
        <v>0</v>
      </c>
      <c r="S240" s="165">
        <f t="shared" si="184"/>
        <v>0</v>
      </c>
      <c r="U240" s="161">
        <f>SUM(U218:U239)</f>
        <v>0</v>
      </c>
      <c r="V240" s="160">
        <f>SUM(V218:V239)</f>
        <v>0</v>
      </c>
      <c r="W240" s="164">
        <f>IFERROR((V240-P240)/P240,0)</f>
        <v>0</v>
      </c>
      <c r="X240" s="161">
        <f>SUM(X218:X239)</f>
        <v>0</v>
      </c>
      <c r="Y240" s="160">
        <f>SUM(Y218:Y239)</f>
        <v>0</v>
      </c>
      <c r="Z240" s="164">
        <f t="shared" ref="Z240" si="200">IFERROR((Y240-V240)/V240,0)</f>
        <v>0</v>
      </c>
      <c r="AA240" s="161">
        <f>SUM(AA218:AA239)</f>
        <v>0</v>
      </c>
      <c r="AB240" s="160">
        <f>SUM(AB218:AB239)</f>
        <v>0</v>
      </c>
      <c r="AC240" s="164">
        <f t="shared" ref="AC240" si="201">IFERROR((AB240-Y240)/Y240,0)</f>
        <v>0</v>
      </c>
      <c r="AD240" s="161">
        <f>SUM(AD218:AD239)</f>
        <v>1</v>
      </c>
      <c r="AE240" s="160">
        <f>SUM(AE218:AE239)</f>
        <v>1</v>
      </c>
      <c r="AF240" s="164">
        <f t="shared" ref="AF240" si="202">IFERROR((AE240-AB240)/AB240,0)</f>
        <v>0</v>
      </c>
      <c r="AG240" s="161">
        <f>SUM(AG218:AG239)</f>
        <v>0</v>
      </c>
      <c r="AH240" s="160">
        <f>SUM(AH218:AH239)</f>
        <v>1</v>
      </c>
      <c r="AI240" s="164">
        <f>IFERROR((AH240-AE240)/AE240,0)</f>
        <v>0</v>
      </c>
      <c r="AJ240" s="160">
        <f>SUM(AJ218:AJ239)</f>
        <v>1</v>
      </c>
      <c r="AK240" s="165">
        <f t="shared" ref="AK240" si="203">IFERROR((AH240/V240)^(1/4)-1,0)</f>
        <v>0</v>
      </c>
    </row>
    <row r="242" spans="2:16" x14ac:dyDescent="0.35">
      <c r="B242" s="262" t="s">
        <v>150</v>
      </c>
    </row>
    <row r="243" spans="2:16" x14ac:dyDescent="0.35">
      <c r="B243" s="262" t="s">
        <v>151</v>
      </c>
      <c r="C243" t="s">
        <v>152</v>
      </c>
      <c r="D243" t="s">
        <v>153</v>
      </c>
      <c r="E243" t="s">
        <v>154</v>
      </c>
      <c r="F243" t="s">
        <v>155</v>
      </c>
      <c r="G243" t="s">
        <v>156</v>
      </c>
      <c r="H243" t="s">
        <v>157</v>
      </c>
      <c r="I243" t="s">
        <v>158</v>
      </c>
      <c r="J243" t="s">
        <v>159</v>
      </c>
      <c r="K243" t="s">
        <v>160</v>
      </c>
      <c r="L243" t="s">
        <v>161</v>
      </c>
      <c r="M243" t="s">
        <v>162</v>
      </c>
      <c r="N243" t="s">
        <v>163</v>
      </c>
      <c r="O243" t="s">
        <v>164</v>
      </c>
      <c r="P243" t="s">
        <v>165</v>
      </c>
    </row>
    <row r="244" spans="2:16" x14ac:dyDescent="0.35">
      <c r="B244" s="266" t="s">
        <v>97</v>
      </c>
      <c r="C244" s="270">
        <f>_xlfn.XLOOKUP($B$244:$B$252,$B$14:$B$35,$O$14:$O$35,0,0)</f>
        <v>0</v>
      </c>
      <c r="D244" s="270">
        <f>_xlfn.XLOOKUP($B$244:$B$252,$B$14:$B$35,$P$14:$P$35,0,0)</f>
        <v>0</v>
      </c>
      <c r="E244" s="270">
        <f>_xlfn.XLOOKUP($B$244:$B$252,$B$14:$B$35,$U$14:$U$35,0,0)</f>
        <v>0</v>
      </c>
      <c r="F244" s="270">
        <f>_xlfn.XLOOKUP($B$244:$B$252,$B$14:$B$35,$V$14:$V$35,0,0)</f>
        <v>0</v>
      </c>
      <c r="G244" s="270">
        <f>_xlfn.XLOOKUP($B$244:$B$252,$B$14:$B$35,$X$14:$X$35,0,0)</f>
        <v>0</v>
      </c>
      <c r="H244" s="270">
        <f>_xlfn.XLOOKUP($B$244:$B$252,$B$14:$B$35,$Y$14:$Y$35,0,0)</f>
        <v>0</v>
      </c>
      <c r="I244" s="270">
        <f>_xlfn.XLOOKUP($B$244:$B$252,$B$14:$B$35,$AA$14:$AA$35,0,0)</f>
        <v>0</v>
      </c>
      <c r="J244" s="270">
        <f>_xlfn.XLOOKUP($B$244:$B$252,$B$14:$B$35,$AB$14:$AB$35,0,0)</f>
        <v>0</v>
      </c>
      <c r="K244" s="270">
        <f>_xlfn.XLOOKUP($B$244:$B$252,$B$14:$B$35,$AD$14:$AD$35,0,0)</f>
        <v>0</v>
      </c>
      <c r="L244" s="270">
        <f>_xlfn.XLOOKUP($B$244:$B$252,$B$14:$B$35,$AE$14:$AE$35,0,0)</f>
        <v>0</v>
      </c>
      <c r="M244" s="270">
        <f>_xlfn.XLOOKUP($B$244:$B$252,$B$14:$B$35,$AG$14:$AG$35,0,0)</f>
        <v>0</v>
      </c>
      <c r="N244" s="270">
        <f>_xlfn.XLOOKUP($B$244:$B$252,$B$14:$B$35,$AH$14:$AH$35,0,0)</f>
        <v>0</v>
      </c>
      <c r="O244" s="270">
        <f>_xlfn.XLOOKUP($B$244:$B$252,$B$14:$B$35,$AJ$14:$AJ$35,0,0)</f>
        <v>0</v>
      </c>
      <c r="P244" s="261">
        <f>O244+D244</f>
        <v>0</v>
      </c>
    </row>
    <row r="245" spans="2:16" x14ac:dyDescent="0.35">
      <c r="B245" s="267" t="s">
        <v>98</v>
      </c>
      <c r="C245" s="270">
        <f t="shared" ref="C245:C252" si="204">_xlfn.XLOOKUP($B$244:$B$252,$B$14:$B$35,$O$14:$O$35,0,0)</f>
        <v>0</v>
      </c>
      <c r="D245" s="270">
        <f t="shared" ref="D245:D252" si="205">_xlfn.XLOOKUP($B$244:$B$252,$B$14:$B$35,$P$14:$P$35,0,0)</f>
        <v>0</v>
      </c>
      <c r="E245" s="270">
        <f t="shared" ref="E245:E252" si="206">_xlfn.XLOOKUP($B$244:$B$252,$B$14:$B$35,$U$14:$U$35,0,0)</f>
        <v>0</v>
      </c>
      <c r="F245" s="270">
        <f t="shared" ref="F245:F252" si="207">_xlfn.XLOOKUP($B$244:$B$252,$B$14:$B$35,$V$14:$V$35,0,0)</f>
        <v>0</v>
      </c>
      <c r="G245" s="270">
        <f t="shared" ref="G245:G252" si="208">_xlfn.XLOOKUP($B$244:$B$252,$B$14:$B$35,$X$14:$X$35,0,0)</f>
        <v>0</v>
      </c>
      <c r="H245" s="270">
        <f t="shared" ref="H245:H252" si="209">_xlfn.XLOOKUP($B$244:$B$252,$B$14:$B$35,$Y$14:$Y$35,0,0)</f>
        <v>0</v>
      </c>
      <c r="I245" s="270">
        <f t="shared" ref="I245:I252" si="210">_xlfn.XLOOKUP($B$244:$B$252,$B$14:$B$35,$AA$14:$AA$35,0,0)</f>
        <v>0</v>
      </c>
      <c r="J245" s="270">
        <f t="shared" ref="J245:J252" si="211">_xlfn.XLOOKUP($B$244:$B$252,$B$14:$B$35,$AB$14:$AB$35,0,0)</f>
        <v>0</v>
      </c>
      <c r="K245" s="270">
        <f t="shared" ref="K245:K252" si="212">_xlfn.XLOOKUP($B$244:$B$252,$B$14:$B$35,$AD$14:$AD$35,0,0)</f>
        <v>0</v>
      </c>
      <c r="L245" s="270">
        <f t="shared" ref="L245:L252" si="213">_xlfn.XLOOKUP($B$244:$B$252,$B$14:$B$35,$AE$14:$AE$35,0,0)</f>
        <v>0</v>
      </c>
      <c r="M245" s="270">
        <f t="shared" ref="M245:M252" si="214">_xlfn.XLOOKUP($B$244:$B$252,$B$14:$B$35,$AG$14:$AG$35,0,0)</f>
        <v>0</v>
      </c>
      <c r="N245" s="270">
        <f t="shared" ref="N245:N252" si="215">_xlfn.XLOOKUP($B$244:$B$252,$B$14:$B$35,$AH$14:$AH$35,0,0)</f>
        <v>0</v>
      </c>
      <c r="O245" s="270">
        <f t="shared" ref="O245:O252" si="216">_xlfn.XLOOKUP($B$244:$B$252,$B$14:$B$35,$AJ$14:$AJ$35,0,0)</f>
        <v>0</v>
      </c>
      <c r="P245" s="261">
        <f t="shared" ref="P245:P252" si="217">O245+D245</f>
        <v>0</v>
      </c>
    </row>
    <row r="246" spans="2:16" x14ac:dyDescent="0.35">
      <c r="B246" s="268" t="s">
        <v>75</v>
      </c>
      <c r="C246" s="270">
        <f t="shared" si="204"/>
        <v>0</v>
      </c>
      <c r="D246" s="270">
        <f t="shared" si="205"/>
        <v>0</v>
      </c>
      <c r="E246" s="270">
        <f t="shared" si="206"/>
        <v>0</v>
      </c>
      <c r="F246" s="270">
        <f t="shared" si="207"/>
        <v>0</v>
      </c>
      <c r="G246" s="270">
        <f t="shared" si="208"/>
        <v>0</v>
      </c>
      <c r="H246" s="270">
        <f t="shared" si="209"/>
        <v>0</v>
      </c>
      <c r="I246" s="270">
        <f t="shared" si="210"/>
        <v>0</v>
      </c>
      <c r="J246" s="270">
        <f t="shared" si="211"/>
        <v>0</v>
      </c>
      <c r="K246" s="270">
        <f t="shared" si="212"/>
        <v>0</v>
      </c>
      <c r="L246" s="270">
        <f t="shared" si="213"/>
        <v>0</v>
      </c>
      <c r="M246" s="270">
        <f t="shared" si="214"/>
        <v>0</v>
      </c>
      <c r="N246" s="270">
        <f t="shared" si="215"/>
        <v>0</v>
      </c>
      <c r="O246" s="270">
        <f t="shared" si="216"/>
        <v>0</v>
      </c>
      <c r="P246" s="261">
        <f t="shared" si="217"/>
        <v>0</v>
      </c>
    </row>
    <row r="247" spans="2:16" x14ac:dyDescent="0.35">
      <c r="B247" s="267" t="s">
        <v>76</v>
      </c>
      <c r="C247" s="270">
        <f t="shared" si="204"/>
        <v>3866</v>
      </c>
      <c r="D247" s="270">
        <f t="shared" si="205"/>
        <v>3866</v>
      </c>
      <c r="E247" s="270">
        <f t="shared" si="206"/>
        <v>7090</v>
      </c>
      <c r="F247" s="270">
        <f t="shared" si="207"/>
        <v>10956</v>
      </c>
      <c r="G247" s="270">
        <f t="shared" si="208"/>
        <v>0</v>
      </c>
      <c r="H247" s="270">
        <f t="shared" si="209"/>
        <v>10956</v>
      </c>
      <c r="I247" s="270">
        <f t="shared" si="210"/>
        <v>0</v>
      </c>
      <c r="J247" s="270">
        <f t="shared" si="211"/>
        <v>10956</v>
      </c>
      <c r="K247" s="270">
        <f t="shared" si="212"/>
        <v>0</v>
      </c>
      <c r="L247" s="270">
        <f t="shared" si="213"/>
        <v>10956</v>
      </c>
      <c r="M247" s="270">
        <f t="shared" si="214"/>
        <v>0</v>
      </c>
      <c r="N247" s="270">
        <f t="shared" si="215"/>
        <v>10956</v>
      </c>
      <c r="O247" s="270">
        <f t="shared" si="216"/>
        <v>7090</v>
      </c>
      <c r="P247" s="261">
        <f t="shared" si="217"/>
        <v>10956</v>
      </c>
    </row>
    <row r="248" spans="2:16" x14ac:dyDescent="0.35">
      <c r="B248" s="267" t="s">
        <v>77</v>
      </c>
      <c r="C248" s="270">
        <f t="shared" si="204"/>
        <v>0</v>
      </c>
      <c r="D248" s="270">
        <f t="shared" si="205"/>
        <v>3000</v>
      </c>
      <c r="E248" s="270">
        <f t="shared" si="206"/>
        <v>0</v>
      </c>
      <c r="F248" s="270">
        <f t="shared" si="207"/>
        <v>3000</v>
      </c>
      <c r="G248" s="270">
        <f t="shared" si="208"/>
        <v>0</v>
      </c>
      <c r="H248" s="270">
        <f t="shared" si="209"/>
        <v>3000</v>
      </c>
      <c r="I248" s="270">
        <f t="shared" si="210"/>
        <v>0</v>
      </c>
      <c r="J248" s="270">
        <f t="shared" si="211"/>
        <v>3000</v>
      </c>
      <c r="K248" s="270">
        <f t="shared" si="212"/>
        <v>0</v>
      </c>
      <c r="L248" s="270">
        <f t="shared" si="213"/>
        <v>3000</v>
      </c>
      <c r="M248" s="270">
        <f t="shared" si="214"/>
        <v>0</v>
      </c>
      <c r="N248" s="270">
        <f t="shared" si="215"/>
        <v>3000</v>
      </c>
      <c r="O248" s="270">
        <f t="shared" si="216"/>
        <v>0</v>
      </c>
      <c r="P248" s="261">
        <f t="shared" si="217"/>
        <v>3000</v>
      </c>
    </row>
    <row r="249" spans="2:16" x14ac:dyDescent="0.35">
      <c r="B249" s="268" t="s">
        <v>80</v>
      </c>
      <c r="C249" s="270">
        <f t="shared" si="204"/>
        <v>0</v>
      </c>
      <c r="D249" s="270">
        <f t="shared" si="205"/>
        <v>0</v>
      </c>
      <c r="E249" s="270">
        <f t="shared" si="206"/>
        <v>0</v>
      </c>
      <c r="F249" s="270">
        <f t="shared" si="207"/>
        <v>0</v>
      </c>
      <c r="G249" s="270">
        <f t="shared" si="208"/>
        <v>0</v>
      </c>
      <c r="H249" s="270">
        <f t="shared" si="209"/>
        <v>0</v>
      </c>
      <c r="I249" s="270">
        <f t="shared" si="210"/>
        <v>0</v>
      </c>
      <c r="J249" s="270">
        <f t="shared" si="211"/>
        <v>0</v>
      </c>
      <c r="K249" s="270">
        <f t="shared" si="212"/>
        <v>0</v>
      </c>
      <c r="L249" s="270">
        <f t="shared" si="213"/>
        <v>0</v>
      </c>
      <c r="M249" s="270">
        <f t="shared" si="214"/>
        <v>0</v>
      </c>
      <c r="N249" s="270">
        <f t="shared" si="215"/>
        <v>0</v>
      </c>
      <c r="O249" s="270">
        <f t="shared" si="216"/>
        <v>0</v>
      </c>
      <c r="P249" s="261">
        <f t="shared" si="217"/>
        <v>0</v>
      </c>
    </row>
    <row r="250" spans="2:16" x14ac:dyDescent="0.35">
      <c r="B250" s="267" t="s">
        <v>81</v>
      </c>
      <c r="C250" s="270">
        <f t="shared" si="204"/>
        <v>500</v>
      </c>
      <c r="D250" s="270">
        <f t="shared" si="205"/>
        <v>500</v>
      </c>
      <c r="E250" s="270">
        <f t="shared" si="206"/>
        <v>390</v>
      </c>
      <c r="F250" s="270">
        <f t="shared" si="207"/>
        <v>890</v>
      </c>
      <c r="G250" s="270">
        <f t="shared" si="208"/>
        <v>0</v>
      </c>
      <c r="H250" s="270">
        <f t="shared" si="209"/>
        <v>890</v>
      </c>
      <c r="I250" s="270">
        <f t="shared" si="210"/>
        <v>0</v>
      </c>
      <c r="J250" s="270">
        <f t="shared" si="211"/>
        <v>890</v>
      </c>
      <c r="K250" s="270">
        <f t="shared" si="212"/>
        <v>0</v>
      </c>
      <c r="L250" s="270">
        <f t="shared" si="213"/>
        <v>890</v>
      </c>
      <c r="M250" s="270">
        <f t="shared" si="214"/>
        <v>0</v>
      </c>
      <c r="N250" s="270">
        <f t="shared" si="215"/>
        <v>890</v>
      </c>
      <c r="O250" s="270">
        <f t="shared" si="216"/>
        <v>390</v>
      </c>
      <c r="P250" s="261">
        <f>O250+D250</f>
        <v>890</v>
      </c>
    </row>
    <row r="251" spans="2:16" x14ac:dyDescent="0.35">
      <c r="B251" s="268" t="s">
        <v>82</v>
      </c>
      <c r="C251" s="270">
        <f t="shared" si="204"/>
        <v>0</v>
      </c>
      <c r="D251" s="270">
        <f t="shared" si="205"/>
        <v>0</v>
      </c>
      <c r="E251" s="270">
        <f t="shared" si="206"/>
        <v>0</v>
      </c>
      <c r="F251" s="270">
        <f t="shared" si="207"/>
        <v>0</v>
      </c>
      <c r="G251" s="270">
        <f t="shared" si="208"/>
        <v>0</v>
      </c>
      <c r="H251" s="270">
        <f t="shared" si="209"/>
        <v>0</v>
      </c>
      <c r="I251" s="270">
        <f t="shared" si="210"/>
        <v>0</v>
      </c>
      <c r="J251" s="270">
        <f t="shared" si="211"/>
        <v>0</v>
      </c>
      <c r="K251" s="270">
        <f t="shared" si="212"/>
        <v>0</v>
      </c>
      <c r="L251" s="270">
        <f t="shared" si="213"/>
        <v>0</v>
      </c>
      <c r="M251" s="270">
        <f t="shared" si="214"/>
        <v>0</v>
      </c>
      <c r="N251" s="270">
        <f t="shared" si="215"/>
        <v>0</v>
      </c>
      <c r="O251" s="270">
        <f t="shared" si="216"/>
        <v>0</v>
      </c>
      <c r="P251" s="261">
        <f t="shared" si="217"/>
        <v>0</v>
      </c>
    </row>
    <row r="252" spans="2:16" x14ac:dyDescent="0.35">
      <c r="B252" s="267" t="s">
        <v>83</v>
      </c>
      <c r="C252" s="271">
        <f t="shared" si="204"/>
        <v>34737</v>
      </c>
      <c r="D252" s="270">
        <f t="shared" si="205"/>
        <v>37237</v>
      </c>
      <c r="E252" s="270">
        <f t="shared" si="206"/>
        <v>0</v>
      </c>
      <c r="F252" s="270">
        <f t="shared" si="207"/>
        <v>37237</v>
      </c>
      <c r="G252" s="270">
        <f t="shared" si="208"/>
        <v>0</v>
      </c>
      <c r="H252" s="270">
        <f t="shared" si="209"/>
        <v>37237</v>
      </c>
      <c r="I252" s="270">
        <f t="shared" si="210"/>
        <v>0</v>
      </c>
      <c r="J252" s="270">
        <f t="shared" si="211"/>
        <v>37237</v>
      </c>
      <c r="K252" s="270">
        <f t="shared" si="212"/>
        <v>0</v>
      </c>
      <c r="L252" s="270">
        <f t="shared" si="213"/>
        <v>37237</v>
      </c>
      <c r="M252" s="270">
        <f t="shared" si="214"/>
        <v>0</v>
      </c>
      <c r="N252" s="270">
        <f t="shared" si="215"/>
        <v>37237</v>
      </c>
      <c r="O252" s="270">
        <f t="shared" si="216"/>
        <v>0</v>
      </c>
      <c r="P252" s="261">
        <f t="shared" si="217"/>
        <v>37237</v>
      </c>
    </row>
    <row r="253" spans="2:16" x14ac:dyDescent="0.35">
      <c r="B253" s="269" t="s">
        <v>138</v>
      </c>
      <c r="C253" s="272">
        <f t="shared" ref="C253:H253" si="218">SUM(C244:C252)</f>
        <v>39103</v>
      </c>
      <c r="D253" s="272">
        <f t="shared" si="218"/>
        <v>44603</v>
      </c>
      <c r="E253" s="272">
        <f t="shared" si="218"/>
        <v>7480</v>
      </c>
      <c r="F253" s="272">
        <f t="shared" si="218"/>
        <v>52083</v>
      </c>
      <c r="G253" s="272">
        <f t="shared" si="218"/>
        <v>0</v>
      </c>
      <c r="H253" s="272">
        <f t="shared" si="218"/>
        <v>52083</v>
      </c>
      <c r="I253" s="272">
        <f t="shared" ref="I253:K253" si="219">SUM(I244:I252)</f>
        <v>0</v>
      </c>
      <c r="J253" s="272">
        <f t="shared" si="219"/>
        <v>52083</v>
      </c>
      <c r="K253" s="272">
        <f t="shared" si="219"/>
        <v>0</v>
      </c>
      <c r="L253" s="272">
        <f>SUM(L244:L252)</f>
        <v>52083</v>
      </c>
      <c r="M253" s="272">
        <f>SUM(M244:M252)</f>
        <v>0</v>
      </c>
      <c r="N253" s="272">
        <f>SUM(N244:N252)</f>
        <v>52083</v>
      </c>
      <c r="O253" s="272">
        <f>SUM(O244:O252)</f>
        <v>7480</v>
      </c>
      <c r="P253" s="272">
        <f>SUM(P244:P252)</f>
        <v>52083</v>
      </c>
    </row>
    <row r="255" spans="2:16" x14ac:dyDescent="0.35">
      <c r="B255" t="s">
        <v>166</v>
      </c>
      <c r="C255" t="s">
        <v>152</v>
      </c>
      <c r="D255" t="s">
        <v>153</v>
      </c>
      <c r="E255" t="s">
        <v>154</v>
      </c>
      <c r="F255" t="s">
        <v>155</v>
      </c>
      <c r="G255" t="s">
        <v>156</v>
      </c>
      <c r="H255" t="s">
        <v>157</v>
      </c>
      <c r="I255" t="s">
        <v>158</v>
      </c>
      <c r="J255" t="s">
        <v>159</v>
      </c>
      <c r="K255" t="s">
        <v>160</v>
      </c>
      <c r="L255" t="s">
        <v>161</v>
      </c>
      <c r="M255" t="s">
        <v>162</v>
      </c>
      <c r="N255" t="s">
        <v>163</v>
      </c>
      <c r="O255" t="s">
        <v>164</v>
      </c>
      <c r="P255" t="s">
        <v>165</v>
      </c>
    </row>
    <row r="256" spans="2:16" x14ac:dyDescent="0.35">
      <c r="B256" s="263" t="s">
        <v>97</v>
      </c>
      <c r="C256" s="270">
        <f>_xlfn.XLOOKUP($B$256:$B$264,$B$44:$B$65,$O$44:$O$65,0,0)</f>
        <v>0</v>
      </c>
      <c r="D256" s="270">
        <f>_xlfn.XLOOKUP($B$256:$B$264,$B$44:$B$65,$P$44:$P$65,0,0)</f>
        <v>0</v>
      </c>
      <c r="E256" s="270">
        <f>_xlfn.XLOOKUP($B$256:$B$264,$B$44:$B$65,$U$44:$U$65,0,0)</f>
        <v>0</v>
      </c>
      <c r="F256" s="270">
        <f>_xlfn.XLOOKUP($B$256:$B$264,$B$44:$B$65,$V$44:$V$65,0,0)</f>
        <v>0</v>
      </c>
      <c r="G256" s="270">
        <f>_xlfn.XLOOKUP($B$256:$B$264,$B$44:$B$65,$X$44:$X$65,0,0)</f>
        <v>0</v>
      </c>
      <c r="H256" s="270">
        <f>_xlfn.XLOOKUP($B$256:$B$264,$B$44:$B$65,$Y$44:$Y$65,0,0)</f>
        <v>0</v>
      </c>
      <c r="I256" s="270">
        <f>_xlfn.XLOOKUP($B$256:$B$264,$B$44:$B$65,$AA$44:$AA$65,0,0)</f>
        <v>0</v>
      </c>
      <c r="J256" s="270">
        <f>_xlfn.XLOOKUP($B$256:$B$264,$B$44:$B$65,$AB$44:$AB$65,0,0)</f>
        <v>0</v>
      </c>
      <c r="K256" s="270">
        <f>_xlfn.XLOOKUP($B$256:$B$264,$B$44:$B$65,$AD$44:$AD$65,0,0)</f>
        <v>0</v>
      </c>
      <c r="L256" s="270">
        <f>_xlfn.XLOOKUP($B$256:$B$264,$B$44:$B$65,$AE$44:$AE$65,0,0)</f>
        <v>0</v>
      </c>
      <c r="M256" s="270">
        <f>_xlfn.XLOOKUP($B$256:$B$264,$B$44:$B$65,$AG$44:$AG$65,0,0)</f>
        <v>0</v>
      </c>
      <c r="N256" s="270">
        <f>_xlfn.XLOOKUP($B$256:$B$264,$B$44:$B$65,$AH$44:$AH$65,0,0)</f>
        <v>0</v>
      </c>
      <c r="O256" s="270">
        <f>_xlfn.XLOOKUP($B$256:$B$264,$B$44:$B$65,$AJ$44:$AJ$65,0,0)</f>
        <v>0</v>
      </c>
      <c r="P256" s="261">
        <f>O256+D256</f>
        <v>0</v>
      </c>
    </row>
    <row r="257" spans="2:16" x14ac:dyDescent="0.35">
      <c r="B257" s="264" t="s">
        <v>98</v>
      </c>
      <c r="C257" s="270">
        <f t="shared" ref="C257:C264" si="220">_xlfn.XLOOKUP($B$256:$B$264,$B$44:$B$65,$O$44:$O$65,0,0)</f>
        <v>10589</v>
      </c>
      <c r="D257" s="270">
        <f t="shared" ref="D257:D264" si="221">_xlfn.XLOOKUP($B$256:$B$264,$B$44:$B$65,$P$44:$P$65,0,0)</f>
        <v>20870</v>
      </c>
      <c r="E257" s="270">
        <f t="shared" ref="E257:E264" si="222">_xlfn.XLOOKUP($B$256:$B$264,$B$44:$B$65,$U$44:$U$65,0,0)</f>
        <v>11711</v>
      </c>
      <c r="F257" s="270">
        <f t="shared" ref="F257:F264" si="223">_xlfn.XLOOKUP($B$256:$B$264,$B$44:$B$65,$V$44:$V$65,0,0)</f>
        <v>32581</v>
      </c>
      <c r="G257" s="270">
        <f t="shared" ref="G257:G264" si="224">_xlfn.XLOOKUP($B$256:$B$264,$B$44:$B$65,$X$44:$X$65,0,0)</f>
        <v>0</v>
      </c>
      <c r="H257" s="270">
        <f t="shared" ref="H257:H264" si="225">_xlfn.XLOOKUP($B$256:$B$264,$B$44:$B$65,$Y$44:$Y$65,0,0)</f>
        <v>32581</v>
      </c>
      <c r="I257" s="270">
        <f t="shared" ref="I257:I264" si="226">_xlfn.XLOOKUP($B$256:$B$264,$B$44:$B$65,$AA$44:$AA$65,0,0)</f>
        <v>4000</v>
      </c>
      <c r="J257" s="270">
        <f t="shared" ref="J257:J264" si="227">_xlfn.XLOOKUP($B$256:$B$264,$B$44:$B$65,$AB$44:$AB$65,0,0)</f>
        <v>36581</v>
      </c>
      <c r="K257" s="270">
        <f t="shared" ref="K257:K264" si="228">_xlfn.XLOOKUP($B$256:$B$264,$B$44:$B$65,$AD$44:$AD$65,0,0)</f>
        <v>0</v>
      </c>
      <c r="L257" s="270">
        <f t="shared" ref="L257:L264" si="229">_xlfn.XLOOKUP($B$256:$B$264,$B$44:$B$65,$AE$44:$AE$65,0,0)</f>
        <v>36581</v>
      </c>
      <c r="M257" s="270">
        <f t="shared" ref="M257:M264" si="230">_xlfn.XLOOKUP($B$256:$B$264,$B$44:$B$65,$AG$44:$AG$65,0,0)</f>
        <v>0</v>
      </c>
      <c r="N257" s="270">
        <f t="shared" ref="N257:N264" si="231">_xlfn.XLOOKUP($B$256:$B$264,$B$44:$B$65,$AH$44:$AH$65,0,0)</f>
        <v>36581</v>
      </c>
      <c r="O257" s="270">
        <f t="shared" ref="O257:O264" si="232">_xlfn.XLOOKUP($B$256:$B$264,$B$44:$B$65,$AJ$44:$AJ$65,0,0)</f>
        <v>15711</v>
      </c>
      <c r="P257" s="261">
        <f t="shared" ref="P257:P263" si="233">O257+D257</f>
        <v>36581</v>
      </c>
    </row>
    <row r="258" spans="2:16" x14ac:dyDescent="0.35">
      <c r="B258" s="265" t="s">
        <v>75</v>
      </c>
      <c r="C258" s="270">
        <f t="shared" si="220"/>
        <v>0</v>
      </c>
      <c r="D258" s="270">
        <f t="shared" si="221"/>
        <v>0</v>
      </c>
      <c r="E258" s="270">
        <f t="shared" si="222"/>
        <v>0</v>
      </c>
      <c r="F258" s="270">
        <f t="shared" si="223"/>
        <v>0</v>
      </c>
      <c r="G258" s="270">
        <f t="shared" si="224"/>
        <v>0</v>
      </c>
      <c r="H258" s="270">
        <f t="shared" si="225"/>
        <v>0</v>
      </c>
      <c r="I258" s="270">
        <f t="shared" si="226"/>
        <v>0</v>
      </c>
      <c r="J258" s="270">
        <f t="shared" si="227"/>
        <v>0</v>
      </c>
      <c r="K258" s="270">
        <f t="shared" si="228"/>
        <v>0</v>
      </c>
      <c r="L258" s="270">
        <f t="shared" si="229"/>
        <v>0</v>
      </c>
      <c r="M258" s="270">
        <f t="shared" si="230"/>
        <v>0</v>
      </c>
      <c r="N258" s="270">
        <f t="shared" si="231"/>
        <v>0</v>
      </c>
      <c r="O258" s="270">
        <f t="shared" si="232"/>
        <v>0</v>
      </c>
      <c r="P258" s="261">
        <f t="shared" si="233"/>
        <v>0</v>
      </c>
    </row>
    <row r="259" spans="2:16" x14ac:dyDescent="0.35">
      <c r="B259" s="264" t="s">
        <v>76</v>
      </c>
      <c r="C259" s="270">
        <f t="shared" si="220"/>
        <v>9474</v>
      </c>
      <c r="D259" s="270">
        <f t="shared" si="221"/>
        <v>13974</v>
      </c>
      <c r="E259" s="270">
        <f t="shared" si="222"/>
        <v>28104.5</v>
      </c>
      <c r="F259" s="270">
        <f t="shared" si="223"/>
        <v>42078.5</v>
      </c>
      <c r="G259" s="270">
        <f t="shared" si="224"/>
        <v>16000</v>
      </c>
      <c r="H259" s="270">
        <f t="shared" si="225"/>
        <v>58078.5</v>
      </c>
      <c r="I259" s="270">
        <f t="shared" si="226"/>
        <v>4000</v>
      </c>
      <c r="J259" s="270">
        <f t="shared" si="227"/>
        <v>62078.5</v>
      </c>
      <c r="K259" s="270">
        <f t="shared" si="228"/>
        <v>1300</v>
      </c>
      <c r="L259" s="270">
        <f t="shared" si="229"/>
        <v>63378.5</v>
      </c>
      <c r="M259" s="270">
        <f t="shared" si="230"/>
        <v>10000</v>
      </c>
      <c r="N259" s="270">
        <f t="shared" si="231"/>
        <v>73378.5</v>
      </c>
      <c r="O259" s="270">
        <f t="shared" si="232"/>
        <v>59404.5</v>
      </c>
      <c r="P259" s="261">
        <f t="shared" si="233"/>
        <v>73378.5</v>
      </c>
    </row>
    <row r="260" spans="2:16" x14ac:dyDescent="0.35">
      <c r="B260" s="264" t="s">
        <v>77</v>
      </c>
      <c r="C260" s="270">
        <f t="shared" si="220"/>
        <v>0</v>
      </c>
      <c r="D260" s="270">
        <f t="shared" si="221"/>
        <v>0</v>
      </c>
      <c r="E260" s="270">
        <f t="shared" si="222"/>
        <v>0</v>
      </c>
      <c r="F260" s="270">
        <f t="shared" si="223"/>
        <v>0</v>
      </c>
      <c r="G260" s="270">
        <f t="shared" si="224"/>
        <v>0</v>
      </c>
      <c r="H260" s="270">
        <f t="shared" si="225"/>
        <v>0</v>
      </c>
      <c r="I260" s="270">
        <f t="shared" si="226"/>
        <v>0</v>
      </c>
      <c r="J260" s="270">
        <f t="shared" si="227"/>
        <v>0</v>
      </c>
      <c r="K260" s="270">
        <f t="shared" si="228"/>
        <v>0</v>
      </c>
      <c r="L260" s="270">
        <f t="shared" si="229"/>
        <v>0</v>
      </c>
      <c r="M260" s="270">
        <f t="shared" si="230"/>
        <v>0</v>
      </c>
      <c r="N260" s="270">
        <f t="shared" si="231"/>
        <v>0</v>
      </c>
      <c r="O260" s="270">
        <f t="shared" si="232"/>
        <v>0</v>
      </c>
      <c r="P260" s="261">
        <f t="shared" si="233"/>
        <v>0</v>
      </c>
    </row>
    <row r="261" spans="2:16" x14ac:dyDescent="0.35">
      <c r="B261" s="265" t="s">
        <v>80</v>
      </c>
      <c r="C261" s="270">
        <f t="shared" si="220"/>
        <v>0</v>
      </c>
      <c r="D261" s="270">
        <f t="shared" si="221"/>
        <v>0</v>
      </c>
      <c r="E261" s="270">
        <f t="shared" si="222"/>
        <v>0</v>
      </c>
      <c r="F261" s="270">
        <f t="shared" si="223"/>
        <v>0</v>
      </c>
      <c r="G261" s="270">
        <f t="shared" si="224"/>
        <v>0</v>
      </c>
      <c r="H261" s="270">
        <f t="shared" si="225"/>
        <v>0</v>
      </c>
      <c r="I261" s="270">
        <f t="shared" si="226"/>
        <v>0</v>
      </c>
      <c r="J261" s="270">
        <f t="shared" si="227"/>
        <v>0</v>
      </c>
      <c r="K261" s="270">
        <f t="shared" si="228"/>
        <v>0</v>
      </c>
      <c r="L261" s="270">
        <f t="shared" si="229"/>
        <v>0</v>
      </c>
      <c r="M261" s="270">
        <f t="shared" si="230"/>
        <v>0</v>
      </c>
      <c r="N261" s="270">
        <f t="shared" si="231"/>
        <v>0</v>
      </c>
      <c r="O261" s="270">
        <f t="shared" si="232"/>
        <v>0</v>
      </c>
      <c r="P261" s="261">
        <f t="shared" si="233"/>
        <v>0</v>
      </c>
    </row>
    <row r="262" spans="2:16" x14ac:dyDescent="0.35">
      <c r="B262" s="264" t="s">
        <v>81</v>
      </c>
      <c r="C262" s="270">
        <f t="shared" si="220"/>
        <v>11739</v>
      </c>
      <c r="D262" s="270">
        <f t="shared" si="221"/>
        <v>17670</v>
      </c>
      <c r="E262" s="270">
        <f t="shared" si="222"/>
        <v>14280.5</v>
      </c>
      <c r="F262" s="270">
        <f t="shared" si="223"/>
        <v>31950.5</v>
      </c>
      <c r="G262" s="270">
        <f t="shared" si="224"/>
        <v>6000</v>
      </c>
      <c r="H262" s="270">
        <f t="shared" si="225"/>
        <v>37950.5</v>
      </c>
      <c r="I262" s="270">
        <f t="shared" si="226"/>
        <v>0</v>
      </c>
      <c r="J262" s="270">
        <f t="shared" si="227"/>
        <v>37950.5</v>
      </c>
      <c r="K262" s="270">
        <f t="shared" si="228"/>
        <v>0</v>
      </c>
      <c r="L262" s="270">
        <f t="shared" si="229"/>
        <v>37950.5</v>
      </c>
      <c r="M262" s="270">
        <f t="shared" si="230"/>
        <v>0</v>
      </c>
      <c r="N262" s="270">
        <f t="shared" si="231"/>
        <v>37950.5</v>
      </c>
      <c r="O262" s="270">
        <f t="shared" si="232"/>
        <v>20280.5</v>
      </c>
      <c r="P262" s="261">
        <f>O262+D262</f>
        <v>37950.5</v>
      </c>
    </row>
    <row r="263" spans="2:16" x14ac:dyDescent="0.35">
      <c r="B263" s="265" t="s">
        <v>82</v>
      </c>
      <c r="C263" s="270">
        <f t="shared" si="220"/>
        <v>0</v>
      </c>
      <c r="D263" s="270">
        <f t="shared" si="221"/>
        <v>0</v>
      </c>
      <c r="E263" s="270">
        <f t="shared" si="222"/>
        <v>0</v>
      </c>
      <c r="F263" s="270">
        <f t="shared" si="223"/>
        <v>0</v>
      </c>
      <c r="G263" s="270">
        <f t="shared" si="224"/>
        <v>0</v>
      </c>
      <c r="H263" s="270">
        <f t="shared" si="225"/>
        <v>0</v>
      </c>
      <c r="I263" s="270">
        <f t="shared" si="226"/>
        <v>0</v>
      </c>
      <c r="J263" s="270">
        <f t="shared" si="227"/>
        <v>0</v>
      </c>
      <c r="K263" s="270">
        <f t="shared" si="228"/>
        <v>0</v>
      </c>
      <c r="L263" s="270">
        <f t="shared" si="229"/>
        <v>0</v>
      </c>
      <c r="M263" s="270">
        <f t="shared" si="230"/>
        <v>0</v>
      </c>
      <c r="N263" s="270">
        <f t="shared" si="231"/>
        <v>0</v>
      </c>
      <c r="O263" s="270">
        <f t="shared" si="232"/>
        <v>0</v>
      </c>
      <c r="P263" s="261">
        <f t="shared" si="233"/>
        <v>0</v>
      </c>
    </row>
    <row r="264" spans="2:16" x14ac:dyDescent="0.35">
      <c r="B264" s="264" t="s">
        <v>83</v>
      </c>
      <c r="C264" s="270">
        <f t="shared" si="220"/>
        <v>25724</v>
      </c>
      <c r="D264" s="270">
        <f t="shared" si="221"/>
        <v>32051</v>
      </c>
      <c r="E264" s="270">
        <f t="shared" si="222"/>
        <v>21540</v>
      </c>
      <c r="F264" s="270">
        <f t="shared" si="223"/>
        <v>53591</v>
      </c>
      <c r="G264" s="270">
        <f t="shared" si="224"/>
        <v>0</v>
      </c>
      <c r="H264" s="270">
        <f t="shared" si="225"/>
        <v>53591</v>
      </c>
      <c r="I264" s="270">
        <f t="shared" si="226"/>
        <v>0</v>
      </c>
      <c r="J264" s="270">
        <f t="shared" si="227"/>
        <v>53591</v>
      </c>
      <c r="K264" s="270">
        <f t="shared" si="228"/>
        <v>0</v>
      </c>
      <c r="L264" s="270">
        <f t="shared" si="229"/>
        <v>53591</v>
      </c>
      <c r="M264" s="270">
        <f t="shared" si="230"/>
        <v>0</v>
      </c>
      <c r="N264" s="270">
        <f t="shared" si="231"/>
        <v>53591</v>
      </c>
      <c r="O264" s="270">
        <f t="shared" si="232"/>
        <v>21540</v>
      </c>
      <c r="P264" s="261">
        <f>O264+D264</f>
        <v>53591</v>
      </c>
    </row>
    <row r="265" spans="2:16" x14ac:dyDescent="0.35">
      <c r="B265" s="50" t="s">
        <v>138</v>
      </c>
      <c r="C265" s="272">
        <f t="shared" ref="C265:H265" si="234">SUM(C256:C264)</f>
        <v>57526</v>
      </c>
      <c r="D265" s="272">
        <f t="shared" si="234"/>
        <v>84565</v>
      </c>
      <c r="E265" s="272">
        <f t="shared" si="234"/>
        <v>75636</v>
      </c>
      <c r="F265" s="272">
        <f t="shared" si="234"/>
        <v>160201</v>
      </c>
      <c r="G265" s="272">
        <f t="shared" si="234"/>
        <v>22000</v>
      </c>
      <c r="H265" s="272">
        <f t="shared" si="234"/>
        <v>182201</v>
      </c>
      <c r="I265" s="272">
        <f t="shared" ref="I265" si="235">SUM(I256:I264)</f>
        <v>8000</v>
      </c>
      <c r="J265" s="272">
        <f t="shared" ref="J265" si="236">SUM(J256:J264)</f>
        <v>190201</v>
      </c>
      <c r="K265" s="272">
        <f t="shared" ref="K265" si="237">SUM(K256:K264)</f>
        <v>1300</v>
      </c>
      <c r="L265" s="272">
        <f>SUM(L256:L264)</f>
        <v>191501</v>
      </c>
      <c r="M265" s="272">
        <f>SUM(M256:M264)</f>
        <v>10000</v>
      </c>
      <c r="N265" s="272">
        <f>SUM(N256:N264)</f>
        <v>201501</v>
      </c>
      <c r="O265" s="272">
        <f>SUM(O256:O264)</f>
        <v>116936</v>
      </c>
      <c r="P265" s="272">
        <f>SUM(P256:P264)</f>
        <v>201501</v>
      </c>
    </row>
    <row r="267" spans="2:16" x14ac:dyDescent="0.35">
      <c r="B267" t="s">
        <v>167</v>
      </c>
      <c r="C267" t="s">
        <v>152</v>
      </c>
      <c r="D267" t="s">
        <v>153</v>
      </c>
      <c r="E267" t="s">
        <v>154</v>
      </c>
      <c r="F267" t="s">
        <v>155</v>
      </c>
      <c r="G267" t="s">
        <v>156</v>
      </c>
      <c r="H267" t="s">
        <v>157</v>
      </c>
      <c r="I267" t="s">
        <v>158</v>
      </c>
      <c r="J267" t="s">
        <v>159</v>
      </c>
      <c r="K267" t="s">
        <v>160</v>
      </c>
      <c r="L267" t="s">
        <v>161</v>
      </c>
      <c r="M267" t="s">
        <v>162</v>
      </c>
      <c r="N267" t="s">
        <v>163</v>
      </c>
      <c r="O267" t="s">
        <v>164</v>
      </c>
    </row>
    <row r="268" spans="2:16" x14ac:dyDescent="0.35">
      <c r="B268" s="263" t="s">
        <v>97</v>
      </c>
      <c r="C268" s="270">
        <f>_xlfn.XLOOKUP($B$268:$B$276,$B$73:$B$94,$O$73:$O$94,0,0)</f>
        <v>0</v>
      </c>
      <c r="D268" s="270">
        <f>_xlfn.XLOOKUP($B$268:$B$276,$B$73:$B$94,$P$73:$P$94,0,0)</f>
        <v>0</v>
      </c>
      <c r="E268" s="270">
        <f>_xlfn.XLOOKUP($B$268:$B$276,$B$73:$B$94,$U$73:$U$94,0,0)</f>
        <v>0</v>
      </c>
      <c r="F268" s="270">
        <f>_xlfn.XLOOKUP($B$268:$B$276,$B$73:$B$94,$V$73:$V$94,0,0)</f>
        <v>0</v>
      </c>
      <c r="G268" s="270">
        <f>_xlfn.XLOOKUP($B$268:$B$276,$B$73:$B$94,$X$73:$X$94,0,0)</f>
        <v>0</v>
      </c>
      <c r="H268" s="270">
        <f>_xlfn.XLOOKUP($B$268:$B$276,$B$73:$B$94,$Y$73:$Y$94,0,0)</f>
        <v>0</v>
      </c>
      <c r="I268" s="270">
        <f>_xlfn.XLOOKUP($B$268:$B$276,$B$73:$B$94,$AA$73:$AA$94,0,0)</f>
        <v>0</v>
      </c>
      <c r="J268" s="270">
        <f>_xlfn.XLOOKUP($B$268:$B$276,$B$73:$B$94,$AB$73:$AB$94,0,0)</f>
        <v>0</v>
      </c>
      <c r="K268" s="270">
        <f>_xlfn.XLOOKUP($B$268:$B$276,$B$73:$B$94,$AD$73:$AD$94,0,0)</f>
        <v>0</v>
      </c>
      <c r="L268" s="270">
        <f>_xlfn.XLOOKUP($B$268:$B$276,$B$73:$B$94,$AE$73:$AE$94,0,0)</f>
        <v>0</v>
      </c>
      <c r="M268" s="270">
        <f>_xlfn.XLOOKUP($B$268:$B$276,$B$73:$B$94,$AG$73:$AG$94,0,0)</f>
        <v>0</v>
      </c>
      <c r="N268" s="270">
        <f>_xlfn.XLOOKUP($B$268:$B$276,$B$73:$B$94,$AH$73:$AH$94,0,0)</f>
        <v>0</v>
      </c>
      <c r="O268" s="270">
        <f>_xlfn.XLOOKUP($B$268:$B$276,$B$73:$B$94,$AJ$73:$AJ$94,0,0)</f>
        <v>0</v>
      </c>
    </row>
    <row r="269" spans="2:16" x14ac:dyDescent="0.35">
      <c r="B269" s="287" t="s">
        <v>98</v>
      </c>
      <c r="C269" s="270">
        <f t="shared" ref="C269:C276" si="238">_xlfn.XLOOKUP($B$268:$B$276,$B$73:$B$94,$O$73:$O$94,0,0)</f>
        <v>0</v>
      </c>
      <c r="D269" s="270">
        <f t="shared" ref="D269:D276" si="239">_xlfn.XLOOKUP($B$268:$B$276,$B$73:$B$94,$P$73:$P$94,0,0)</f>
        <v>0</v>
      </c>
      <c r="E269" s="270">
        <f t="shared" ref="E269:E276" si="240">_xlfn.XLOOKUP($B$268:$B$276,$B$73:$B$94,$U$73:$U$94,0,0)</f>
        <v>131</v>
      </c>
      <c r="F269" s="270">
        <f t="shared" ref="F269:F276" si="241">_xlfn.XLOOKUP($B$268:$B$276,$B$73:$B$94,$V$73:$V$94,0,0)</f>
        <v>131</v>
      </c>
      <c r="G269" s="270">
        <f t="shared" ref="G269:G276" si="242">_xlfn.XLOOKUP($B$268:$B$276,$B$73:$B$94,$X$73:$X$94,0,0)</f>
        <v>675</v>
      </c>
      <c r="H269" s="270">
        <f t="shared" ref="H269:H276" si="243">_xlfn.XLOOKUP($B$268:$B$276,$B$73:$B$94,$Y$73:$Y$94,0,0)</f>
        <v>806</v>
      </c>
      <c r="I269" s="270">
        <f t="shared" ref="I269:I276" si="244">_xlfn.XLOOKUP($B$268:$B$276,$B$73:$B$94,$AA$73:$AA$94,0,0)</f>
        <v>872</v>
      </c>
      <c r="J269" s="270">
        <f t="shared" ref="J269:J276" si="245">_xlfn.XLOOKUP($B$268:$B$276,$B$73:$B$94,$AB$73:$AB$94,0,0)</f>
        <v>1678</v>
      </c>
      <c r="K269" s="270">
        <f t="shared" ref="K269:K276" si="246">_xlfn.XLOOKUP($B$268:$B$276,$B$73:$B$94,$AD$73:$AD$94,0,0)</f>
        <v>153</v>
      </c>
      <c r="L269" s="270">
        <f t="shared" ref="L269:L276" si="247">_xlfn.XLOOKUP($B$268:$B$276,$B$73:$B$94,$AE$73:$AE$94,0,0)</f>
        <v>1831</v>
      </c>
      <c r="M269" s="270">
        <f t="shared" ref="M269:M276" si="248">_xlfn.XLOOKUP($B$268:$B$276,$B$73:$B$94,$AG$73:$AG$94,0,0)</f>
        <v>98</v>
      </c>
      <c r="N269" s="270">
        <f t="shared" ref="N269:N276" si="249">_xlfn.XLOOKUP($B$268:$B$276,$B$73:$B$94,$AH$73:$AH$94,0,0)</f>
        <v>1929</v>
      </c>
      <c r="O269" s="270">
        <f t="shared" ref="O269:O276" si="250">_xlfn.XLOOKUP($B$268:$B$276,$B$73:$B$94,$AJ$73:$AJ$94,0,0)</f>
        <v>1929</v>
      </c>
    </row>
    <row r="270" spans="2:16" x14ac:dyDescent="0.35">
      <c r="B270" s="265" t="s">
        <v>75</v>
      </c>
      <c r="C270" s="270">
        <f t="shared" si="238"/>
        <v>0</v>
      </c>
      <c r="D270" s="270">
        <f t="shared" si="239"/>
        <v>0</v>
      </c>
      <c r="E270" s="270">
        <f t="shared" si="240"/>
        <v>0</v>
      </c>
      <c r="F270" s="270">
        <f t="shared" si="241"/>
        <v>0</v>
      </c>
      <c r="G270" s="270">
        <f t="shared" si="242"/>
        <v>0</v>
      </c>
      <c r="H270" s="270">
        <f t="shared" si="243"/>
        <v>0</v>
      </c>
      <c r="I270" s="270">
        <f t="shared" si="244"/>
        <v>0</v>
      </c>
      <c r="J270" s="270">
        <f t="shared" si="245"/>
        <v>0</v>
      </c>
      <c r="K270" s="270">
        <f t="shared" si="246"/>
        <v>0</v>
      </c>
      <c r="L270" s="270">
        <f t="shared" si="247"/>
        <v>0</v>
      </c>
      <c r="M270" s="270">
        <f t="shared" si="248"/>
        <v>0</v>
      </c>
      <c r="N270" s="270">
        <f t="shared" si="249"/>
        <v>0</v>
      </c>
      <c r="O270" s="270">
        <f t="shared" si="250"/>
        <v>0</v>
      </c>
    </row>
    <row r="271" spans="2:16" x14ac:dyDescent="0.35">
      <c r="B271" s="287" t="s">
        <v>76</v>
      </c>
      <c r="C271" s="270">
        <f t="shared" si="238"/>
        <v>0</v>
      </c>
      <c r="D271" s="270">
        <f t="shared" si="239"/>
        <v>0</v>
      </c>
      <c r="E271" s="270">
        <f t="shared" si="240"/>
        <v>217</v>
      </c>
      <c r="F271" s="270">
        <f t="shared" si="241"/>
        <v>217</v>
      </c>
      <c r="G271" s="270">
        <f t="shared" si="242"/>
        <v>845</v>
      </c>
      <c r="H271" s="270">
        <f t="shared" si="243"/>
        <v>1062</v>
      </c>
      <c r="I271" s="270">
        <f t="shared" si="244"/>
        <v>1073</v>
      </c>
      <c r="J271" s="270">
        <f t="shared" si="245"/>
        <v>2135</v>
      </c>
      <c r="K271" s="270">
        <f t="shared" si="246"/>
        <v>426</v>
      </c>
      <c r="L271" s="270">
        <f t="shared" si="247"/>
        <v>2561</v>
      </c>
      <c r="M271" s="270">
        <f t="shared" si="248"/>
        <v>412</v>
      </c>
      <c r="N271" s="270">
        <f t="shared" si="249"/>
        <v>2973</v>
      </c>
      <c r="O271" s="270">
        <f t="shared" si="250"/>
        <v>2973</v>
      </c>
    </row>
    <row r="272" spans="2:16" x14ac:dyDescent="0.35">
      <c r="B272" s="287" t="s">
        <v>77</v>
      </c>
      <c r="C272" s="270">
        <f t="shared" si="238"/>
        <v>0</v>
      </c>
      <c r="D272" s="270">
        <f t="shared" si="239"/>
        <v>0</v>
      </c>
      <c r="E272" s="270">
        <f t="shared" si="240"/>
        <v>0</v>
      </c>
      <c r="F272" s="270">
        <f t="shared" si="241"/>
        <v>0</v>
      </c>
      <c r="G272" s="270">
        <f t="shared" si="242"/>
        <v>0</v>
      </c>
      <c r="H272" s="270">
        <f t="shared" si="243"/>
        <v>0</v>
      </c>
      <c r="I272" s="270">
        <f t="shared" si="244"/>
        <v>0</v>
      </c>
      <c r="J272" s="270">
        <f t="shared" si="245"/>
        <v>0</v>
      </c>
      <c r="K272" s="270">
        <f t="shared" si="246"/>
        <v>0</v>
      </c>
      <c r="L272" s="270">
        <f t="shared" si="247"/>
        <v>0</v>
      </c>
      <c r="M272" s="270">
        <f t="shared" si="248"/>
        <v>0</v>
      </c>
      <c r="N272" s="270">
        <f t="shared" si="249"/>
        <v>0</v>
      </c>
      <c r="O272" s="270">
        <f t="shared" si="250"/>
        <v>0</v>
      </c>
    </row>
    <row r="273" spans="2:15" x14ac:dyDescent="0.35">
      <c r="B273" s="265" t="s">
        <v>80</v>
      </c>
      <c r="C273" s="270">
        <f t="shared" si="238"/>
        <v>0</v>
      </c>
      <c r="D273" s="270">
        <f t="shared" si="239"/>
        <v>0</v>
      </c>
      <c r="E273" s="270">
        <f t="shared" si="240"/>
        <v>0</v>
      </c>
      <c r="F273" s="270">
        <f t="shared" si="241"/>
        <v>0</v>
      </c>
      <c r="G273" s="270">
        <f t="shared" si="242"/>
        <v>0</v>
      </c>
      <c r="H273" s="270">
        <f t="shared" si="243"/>
        <v>0</v>
      </c>
      <c r="I273" s="270">
        <f t="shared" si="244"/>
        <v>0</v>
      </c>
      <c r="J273" s="270">
        <f t="shared" si="245"/>
        <v>0</v>
      </c>
      <c r="K273" s="270">
        <f t="shared" si="246"/>
        <v>0</v>
      </c>
      <c r="L273" s="270">
        <f t="shared" si="247"/>
        <v>0</v>
      </c>
      <c r="M273" s="270">
        <f t="shared" si="248"/>
        <v>0</v>
      </c>
      <c r="N273" s="270">
        <f t="shared" si="249"/>
        <v>0</v>
      </c>
      <c r="O273" s="270">
        <f t="shared" si="250"/>
        <v>0</v>
      </c>
    </row>
    <row r="274" spans="2:15" x14ac:dyDescent="0.35">
      <c r="B274" s="287" t="s">
        <v>81</v>
      </c>
      <c r="C274" s="270">
        <f t="shared" si="238"/>
        <v>0</v>
      </c>
      <c r="D274" s="270">
        <f t="shared" si="239"/>
        <v>0</v>
      </c>
      <c r="E274" s="270">
        <f t="shared" si="240"/>
        <v>105</v>
      </c>
      <c r="F274" s="270">
        <f t="shared" si="241"/>
        <v>105</v>
      </c>
      <c r="G274" s="270">
        <f t="shared" si="242"/>
        <v>336</v>
      </c>
      <c r="H274" s="270">
        <f t="shared" si="243"/>
        <v>441</v>
      </c>
      <c r="I274" s="270">
        <f t="shared" si="244"/>
        <v>540</v>
      </c>
      <c r="J274" s="270">
        <f t="shared" si="245"/>
        <v>981</v>
      </c>
      <c r="K274" s="270">
        <f t="shared" si="246"/>
        <v>75</v>
      </c>
      <c r="L274" s="270">
        <f t="shared" si="247"/>
        <v>1056</v>
      </c>
      <c r="M274" s="270">
        <f t="shared" si="248"/>
        <v>68</v>
      </c>
      <c r="N274" s="270">
        <f t="shared" si="249"/>
        <v>1124</v>
      </c>
      <c r="O274" s="270">
        <f t="shared" si="250"/>
        <v>1124</v>
      </c>
    </row>
    <row r="275" spans="2:15" x14ac:dyDescent="0.35">
      <c r="B275" s="265" t="s">
        <v>82</v>
      </c>
      <c r="C275" s="270">
        <f t="shared" si="238"/>
        <v>0</v>
      </c>
      <c r="D275" s="270">
        <f t="shared" si="239"/>
        <v>0</v>
      </c>
      <c r="E275" s="270">
        <f t="shared" si="240"/>
        <v>0</v>
      </c>
      <c r="F275" s="270">
        <f t="shared" si="241"/>
        <v>0</v>
      </c>
      <c r="G275" s="270">
        <f t="shared" si="242"/>
        <v>0</v>
      </c>
      <c r="H275" s="270">
        <f t="shared" si="243"/>
        <v>0</v>
      </c>
      <c r="I275" s="270">
        <f t="shared" si="244"/>
        <v>0</v>
      </c>
      <c r="J275" s="270">
        <f t="shared" si="245"/>
        <v>0</v>
      </c>
      <c r="K275" s="270">
        <f t="shared" si="246"/>
        <v>0</v>
      </c>
      <c r="L275" s="270">
        <f t="shared" si="247"/>
        <v>0</v>
      </c>
      <c r="M275" s="270">
        <f t="shared" si="248"/>
        <v>0</v>
      </c>
      <c r="N275" s="270">
        <f t="shared" si="249"/>
        <v>0</v>
      </c>
      <c r="O275" s="270">
        <f t="shared" si="250"/>
        <v>0</v>
      </c>
    </row>
    <row r="276" spans="2:15" x14ac:dyDescent="0.35">
      <c r="B276" s="287" t="s">
        <v>83</v>
      </c>
      <c r="C276" s="270">
        <f t="shared" si="238"/>
        <v>0</v>
      </c>
      <c r="D276" s="270">
        <f t="shared" si="239"/>
        <v>0</v>
      </c>
      <c r="E276" s="270">
        <f t="shared" si="240"/>
        <v>2005</v>
      </c>
      <c r="F276" s="270">
        <f t="shared" si="241"/>
        <v>2005</v>
      </c>
      <c r="G276" s="270">
        <f t="shared" si="242"/>
        <v>85</v>
      </c>
      <c r="H276" s="270">
        <f t="shared" si="243"/>
        <v>2090</v>
      </c>
      <c r="I276" s="270">
        <f t="shared" si="244"/>
        <v>159</v>
      </c>
      <c r="J276" s="270">
        <f t="shared" si="245"/>
        <v>2249</v>
      </c>
      <c r="K276" s="270">
        <f t="shared" si="246"/>
        <v>78</v>
      </c>
      <c r="L276" s="270">
        <f t="shared" si="247"/>
        <v>2327</v>
      </c>
      <c r="M276" s="270">
        <f t="shared" si="248"/>
        <v>97</v>
      </c>
      <c r="N276" s="270">
        <f t="shared" si="249"/>
        <v>2424</v>
      </c>
      <c r="O276" s="270">
        <f t="shared" si="250"/>
        <v>2424</v>
      </c>
    </row>
    <row r="277" spans="2:15" x14ac:dyDescent="0.35">
      <c r="B277" s="50" t="s">
        <v>138</v>
      </c>
      <c r="C277" s="272">
        <f t="shared" ref="C277:I277" si="251">SUM(C268:C276)</f>
        <v>0</v>
      </c>
      <c r="D277" s="272">
        <f t="shared" si="251"/>
        <v>0</v>
      </c>
      <c r="E277" s="272">
        <f t="shared" si="251"/>
        <v>2458</v>
      </c>
      <c r="F277" s="272">
        <f t="shared" si="251"/>
        <v>2458</v>
      </c>
      <c r="G277" s="272">
        <f t="shared" si="251"/>
        <v>1941</v>
      </c>
      <c r="H277" s="272">
        <f t="shared" si="251"/>
        <v>4399</v>
      </c>
      <c r="I277" s="272">
        <f t="shared" si="251"/>
        <v>2644</v>
      </c>
      <c r="J277" s="272">
        <f t="shared" ref="J277" si="252">SUM(J268:J276)</f>
        <v>7043</v>
      </c>
      <c r="K277" s="272">
        <f t="shared" ref="K277" si="253">SUM(K268:K276)</f>
        <v>732</v>
      </c>
      <c r="L277" s="272">
        <f>SUM(L268:L276)</f>
        <v>7775</v>
      </c>
      <c r="M277" s="272">
        <f>SUM(M268:M276)</f>
        <v>675</v>
      </c>
      <c r="N277" s="272">
        <f>SUM(N268:N276)</f>
        <v>8450</v>
      </c>
      <c r="O277" s="272">
        <f>SUM(O268:O276)</f>
        <v>8450</v>
      </c>
    </row>
    <row r="279" spans="2:15" x14ac:dyDescent="0.35">
      <c r="B279" t="s">
        <v>168</v>
      </c>
      <c r="C279" t="s">
        <v>152</v>
      </c>
      <c r="D279" t="s">
        <v>153</v>
      </c>
      <c r="E279" t="s">
        <v>154</v>
      </c>
      <c r="F279" t="s">
        <v>155</v>
      </c>
      <c r="G279" t="s">
        <v>156</v>
      </c>
      <c r="H279" t="s">
        <v>157</v>
      </c>
      <c r="I279" t="s">
        <v>158</v>
      </c>
      <c r="J279" t="s">
        <v>159</v>
      </c>
      <c r="K279" t="s">
        <v>160</v>
      </c>
      <c r="L279" t="s">
        <v>161</v>
      </c>
      <c r="M279" t="s">
        <v>162</v>
      </c>
      <c r="N279" t="s">
        <v>163</v>
      </c>
      <c r="O279" t="s">
        <v>164</v>
      </c>
    </row>
    <row r="280" spans="2:15" x14ac:dyDescent="0.35">
      <c r="B280" s="266" t="s">
        <v>97</v>
      </c>
      <c r="C280" s="270">
        <f>_xlfn.XLOOKUP($B$280:$B$288,$B$102:$B$123,$O$102:$O$123,0,0)</f>
        <v>0</v>
      </c>
      <c r="D280" s="273">
        <f>_xlfn.XLOOKUP($B$280:$B$288,$B$102:$B$123,$P$102:$P$123,0,0)</f>
        <v>0</v>
      </c>
      <c r="E280" s="270">
        <f>_xlfn.XLOOKUP($B$280:$B$288,$B$102:$B$123,$U$102:$U$123,0,0)</f>
        <v>0</v>
      </c>
      <c r="F280" s="270">
        <f>_xlfn.XLOOKUP($B$280:$B$288,$B$102:$B$123,$V$102:$V$123,0,0)</f>
        <v>0</v>
      </c>
      <c r="G280" s="270">
        <f>_xlfn.XLOOKUP($B$280:$B$288,$B$102:$B$123,$X$102:$X$123,0,0)</f>
        <v>0</v>
      </c>
      <c r="H280" s="270">
        <f>_xlfn.XLOOKUP($B$280:$B$288,$B$102:$B$123,$Y$102:$Y$123,0,0)</f>
        <v>0</v>
      </c>
      <c r="I280" s="270">
        <f>_xlfn.XLOOKUP($B$280:$B$288,$B$102:$B$123,$AA$102:$AA$123,0,0)</f>
        <v>0</v>
      </c>
      <c r="J280" s="270">
        <f>_xlfn.XLOOKUP($B$280:$B$288,$B$102:$B$123,$AB$102:$AB$123,0,0)</f>
        <v>0</v>
      </c>
      <c r="K280" s="270">
        <f>_xlfn.XLOOKUP($B$280:$B$288,$B$102:$B$123,$AD$102:$AD$123,0,0)</f>
        <v>0</v>
      </c>
      <c r="L280" s="270">
        <f>_xlfn.XLOOKUP($B$280:$B$288,$B$102:$B$123,$AE$102:$AE$123,0,0)</f>
        <v>0</v>
      </c>
      <c r="M280" s="270">
        <f>_xlfn.XLOOKUP($B$280:$B$288,$B$102:$B$123,$AG$102:$AG$123,0,0)</f>
        <v>0</v>
      </c>
      <c r="N280" s="270">
        <f>_xlfn.XLOOKUP($B$280:$B$288,$B$102:$B$123,$AH$102:$AH$123,0,0)</f>
        <v>0</v>
      </c>
      <c r="O280" s="270">
        <f>_xlfn.XLOOKUP($B$280:$B$288,$B$102:$B$123,$AJ$102:$AJ$123,0,0)</f>
        <v>0</v>
      </c>
    </row>
    <row r="281" spans="2:15" x14ac:dyDescent="0.35">
      <c r="B281" s="264" t="s">
        <v>98</v>
      </c>
      <c r="C281" s="274">
        <f t="shared" ref="C281:C288" si="254">_xlfn.XLOOKUP($B$280:$B$288,$B$102:$B$123,$O$102:$O$123,0,0)</f>
        <v>0</v>
      </c>
      <c r="D281" s="270">
        <f t="shared" ref="D281:D288" si="255">_xlfn.XLOOKUP($B$280:$B$288,$B$102:$B$123,$P$102:$P$123,0,0)</f>
        <v>0</v>
      </c>
      <c r="E281" s="270">
        <f t="shared" ref="E281:E288" si="256">_xlfn.XLOOKUP($B$280:$B$288,$B$102:$B$123,$U$102:$U$123,0,0)</f>
        <v>306</v>
      </c>
      <c r="F281" s="270">
        <f t="shared" ref="F281:F288" si="257">_xlfn.XLOOKUP($B$280:$B$288,$B$102:$B$123,$V$102:$V$123,0,0)</f>
        <v>306</v>
      </c>
      <c r="G281" s="270">
        <f t="shared" ref="G281:G288" si="258">_xlfn.XLOOKUP($B$280:$B$288,$B$102:$B$123,$X$102:$X$123,0,0)</f>
        <v>1200</v>
      </c>
      <c r="H281" s="270">
        <f t="shared" ref="H281:H288" si="259">_xlfn.XLOOKUP($B$280:$B$288,$B$102:$B$123,$Y$102:$Y$123,0,0)</f>
        <v>1506</v>
      </c>
      <c r="I281" s="270">
        <f t="shared" ref="I281:I288" si="260">_xlfn.XLOOKUP($B$280:$B$288,$B$102:$B$123,$AA$102:$AA$123,0,0)</f>
        <v>1299</v>
      </c>
      <c r="J281" s="270">
        <f t="shared" ref="J281:J288" si="261">_xlfn.XLOOKUP($B$280:$B$288,$B$102:$B$123,$AB$102:$AB$123,0,0)</f>
        <v>2805</v>
      </c>
      <c r="K281" s="270">
        <f t="shared" ref="K281:K288" si="262">_xlfn.XLOOKUP($B$280:$B$288,$B$102:$B$123,$AD$102:$AD$123,0,0)</f>
        <v>222</v>
      </c>
      <c r="L281" s="270">
        <f t="shared" ref="L281:L288" si="263">_xlfn.XLOOKUP($B$280:$B$288,$B$102:$B$123,$AE$102:$AE$123,0,0)</f>
        <v>3027</v>
      </c>
      <c r="M281" s="270">
        <f t="shared" ref="M281:M288" si="264">_xlfn.XLOOKUP($B$280:$B$288,$B$102:$B$123,$AG$102:$AG$123,0,0)</f>
        <v>107</v>
      </c>
      <c r="N281" s="270">
        <f t="shared" ref="N281:N288" si="265">_xlfn.XLOOKUP($B$280:$B$288,$B$102:$B$123,$AH$102:$AH$123,0,0)</f>
        <v>3134</v>
      </c>
      <c r="O281" s="270">
        <f t="shared" ref="O281:O288" si="266">_xlfn.XLOOKUP($B$280:$B$288,$B$102:$B$123,$AJ$102:$AJ$123,0,0)</f>
        <v>3134</v>
      </c>
    </row>
    <row r="282" spans="2:15" x14ac:dyDescent="0.35">
      <c r="B282" s="265" t="s">
        <v>75</v>
      </c>
      <c r="C282" s="270">
        <f t="shared" si="254"/>
        <v>0</v>
      </c>
      <c r="D282" s="270">
        <f t="shared" si="255"/>
        <v>0</v>
      </c>
      <c r="E282" s="270">
        <f t="shared" si="256"/>
        <v>0</v>
      </c>
      <c r="F282" s="270">
        <f t="shared" si="257"/>
        <v>0</v>
      </c>
      <c r="G282" s="270">
        <f t="shared" si="258"/>
        <v>0</v>
      </c>
      <c r="H282" s="270">
        <f t="shared" si="259"/>
        <v>0</v>
      </c>
      <c r="I282" s="270">
        <f t="shared" si="260"/>
        <v>0</v>
      </c>
      <c r="J282" s="270">
        <f t="shared" si="261"/>
        <v>0</v>
      </c>
      <c r="K282" s="270">
        <f t="shared" si="262"/>
        <v>0</v>
      </c>
      <c r="L282" s="270">
        <f t="shared" si="263"/>
        <v>0</v>
      </c>
      <c r="M282" s="270">
        <f t="shared" si="264"/>
        <v>0</v>
      </c>
      <c r="N282" s="270">
        <f t="shared" si="265"/>
        <v>0</v>
      </c>
      <c r="O282" s="270">
        <f t="shared" si="266"/>
        <v>0</v>
      </c>
    </row>
    <row r="283" spans="2:15" x14ac:dyDescent="0.35">
      <c r="B283" s="264" t="s">
        <v>76</v>
      </c>
      <c r="C283" s="270">
        <f t="shared" si="254"/>
        <v>0</v>
      </c>
      <c r="D283" s="270">
        <f t="shared" si="255"/>
        <v>0</v>
      </c>
      <c r="E283" s="270">
        <f t="shared" si="256"/>
        <v>506</v>
      </c>
      <c r="F283" s="270">
        <f t="shared" si="257"/>
        <v>506</v>
      </c>
      <c r="G283" s="270">
        <f t="shared" si="258"/>
        <v>1502</v>
      </c>
      <c r="H283" s="270">
        <f t="shared" si="259"/>
        <v>2008</v>
      </c>
      <c r="I283" s="270">
        <f t="shared" si="260"/>
        <v>1598</v>
      </c>
      <c r="J283" s="270">
        <f t="shared" si="261"/>
        <v>3606</v>
      </c>
      <c r="K283" s="270">
        <f t="shared" si="262"/>
        <v>620</v>
      </c>
      <c r="L283" s="270">
        <f t="shared" si="263"/>
        <v>4226</v>
      </c>
      <c r="M283" s="270">
        <f t="shared" si="264"/>
        <v>452</v>
      </c>
      <c r="N283" s="270">
        <f t="shared" si="265"/>
        <v>4678</v>
      </c>
      <c r="O283" s="270">
        <f t="shared" si="266"/>
        <v>4678</v>
      </c>
    </row>
    <row r="284" spans="2:15" x14ac:dyDescent="0.35">
      <c r="B284" s="264" t="s">
        <v>77</v>
      </c>
      <c r="C284" s="270">
        <f t="shared" si="254"/>
        <v>0</v>
      </c>
      <c r="D284" s="270">
        <f t="shared" si="255"/>
        <v>0</v>
      </c>
      <c r="E284" s="270">
        <f t="shared" si="256"/>
        <v>0</v>
      </c>
      <c r="F284" s="270">
        <f t="shared" si="257"/>
        <v>0</v>
      </c>
      <c r="G284" s="270">
        <f t="shared" si="258"/>
        <v>0</v>
      </c>
      <c r="H284" s="270">
        <f t="shared" si="259"/>
        <v>0</v>
      </c>
      <c r="I284" s="270">
        <f t="shared" si="260"/>
        <v>0</v>
      </c>
      <c r="J284" s="270">
        <f t="shared" si="261"/>
        <v>0</v>
      </c>
      <c r="K284" s="270">
        <f t="shared" si="262"/>
        <v>0</v>
      </c>
      <c r="L284" s="270">
        <f t="shared" si="263"/>
        <v>0</v>
      </c>
      <c r="M284" s="270">
        <f t="shared" si="264"/>
        <v>0</v>
      </c>
      <c r="N284" s="270">
        <f t="shared" si="265"/>
        <v>0</v>
      </c>
      <c r="O284" s="270">
        <f t="shared" si="266"/>
        <v>0</v>
      </c>
    </row>
    <row r="285" spans="2:15" x14ac:dyDescent="0.35">
      <c r="B285" s="265" t="s">
        <v>80</v>
      </c>
      <c r="C285" s="270">
        <f t="shared" si="254"/>
        <v>0</v>
      </c>
      <c r="D285" s="270">
        <f t="shared" si="255"/>
        <v>0</v>
      </c>
      <c r="E285" s="270">
        <f t="shared" si="256"/>
        <v>0</v>
      </c>
      <c r="F285" s="270">
        <f t="shared" si="257"/>
        <v>0</v>
      </c>
      <c r="G285" s="270">
        <f t="shared" si="258"/>
        <v>0</v>
      </c>
      <c r="H285" s="270">
        <f t="shared" si="259"/>
        <v>0</v>
      </c>
      <c r="I285" s="270">
        <f t="shared" si="260"/>
        <v>0</v>
      </c>
      <c r="J285" s="270">
        <f t="shared" si="261"/>
        <v>0</v>
      </c>
      <c r="K285" s="270">
        <f t="shared" si="262"/>
        <v>0</v>
      </c>
      <c r="L285" s="270">
        <f t="shared" si="263"/>
        <v>0</v>
      </c>
      <c r="M285" s="270">
        <f t="shared" si="264"/>
        <v>0</v>
      </c>
      <c r="N285" s="270">
        <f t="shared" si="265"/>
        <v>0</v>
      </c>
      <c r="O285" s="270">
        <f t="shared" si="266"/>
        <v>0</v>
      </c>
    </row>
    <row r="286" spans="2:15" x14ac:dyDescent="0.35">
      <c r="B286" s="264" t="s">
        <v>81</v>
      </c>
      <c r="C286" s="270">
        <f t="shared" si="254"/>
        <v>0</v>
      </c>
      <c r="D286" s="270">
        <f t="shared" si="255"/>
        <v>0</v>
      </c>
      <c r="E286" s="270">
        <f t="shared" si="256"/>
        <v>247</v>
      </c>
      <c r="F286" s="270">
        <f t="shared" si="257"/>
        <v>247</v>
      </c>
      <c r="G286" s="270">
        <f t="shared" si="258"/>
        <v>598</v>
      </c>
      <c r="H286" s="270">
        <f t="shared" si="259"/>
        <v>845</v>
      </c>
      <c r="I286" s="270">
        <f t="shared" si="260"/>
        <v>803</v>
      </c>
      <c r="J286" s="270">
        <f t="shared" si="261"/>
        <v>1648</v>
      </c>
      <c r="K286" s="270">
        <f t="shared" si="262"/>
        <v>108</v>
      </c>
      <c r="L286" s="270">
        <f t="shared" si="263"/>
        <v>1756</v>
      </c>
      <c r="M286" s="270">
        <f t="shared" si="264"/>
        <v>74</v>
      </c>
      <c r="N286" s="270">
        <f t="shared" si="265"/>
        <v>1830</v>
      </c>
      <c r="O286" s="270">
        <f t="shared" si="266"/>
        <v>1830</v>
      </c>
    </row>
    <row r="287" spans="2:15" x14ac:dyDescent="0.35">
      <c r="B287" s="265" t="s">
        <v>82</v>
      </c>
      <c r="C287" s="270">
        <f t="shared" si="254"/>
        <v>0</v>
      </c>
      <c r="D287" s="270">
        <f t="shared" si="255"/>
        <v>0</v>
      </c>
      <c r="E287" s="270">
        <f t="shared" si="256"/>
        <v>0</v>
      </c>
      <c r="F287" s="270">
        <f t="shared" si="257"/>
        <v>0</v>
      </c>
      <c r="G287" s="270">
        <f t="shared" si="258"/>
        <v>0</v>
      </c>
      <c r="H287" s="270">
        <f t="shared" si="259"/>
        <v>0</v>
      </c>
      <c r="I287" s="270">
        <f t="shared" si="260"/>
        <v>0</v>
      </c>
      <c r="J287" s="270">
        <f t="shared" si="261"/>
        <v>0</v>
      </c>
      <c r="K287" s="270">
        <f t="shared" si="262"/>
        <v>0</v>
      </c>
      <c r="L287" s="270">
        <f t="shared" si="263"/>
        <v>0</v>
      </c>
      <c r="M287" s="270">
        <f t="shared" si="264"/>
        <v>0</v>
      </c>
      <c r="N287" s="270">
        <f t="shared" si="265"/>
        <v>0</v>
      </c>
      <c r="O287" s="270">
        <f t="shared" si="266"/>
        <v>0</v>
      </c>
    </row>
    <row r="288" spans="2:15" x14ac:dyDescent="0.35">
      <c r="B288" s="264" t="s">
        <v>83</v>
      </c>
      <c r="C288" s="270">
        <f t="shared" si="254"/>
        <v>0</v>
      </c>
      <c r="D288" s="270">
        <f t="shared" si="255"/>
        <v>0</v>
      </c>
      <c r="E288" s="270">
        <f t="shared" si="256"/>
        <v>4009</v>
      </c>
      <c r="F288" s="270">
        <f t="shared" si="257"/>
        <v>4009</v>
      </c>
      <c r="G288" s="270">
        <f t="shared" si="258"/>
        <v>150</v>
      </c>
      <c r="H288" s="270">
        <f t="shared" si="259"/>
        <v>4159</v>
      </c>
      <c r="I288" s="270">
        <f t="shared" si="260"/>
        <v>236</v>
      </c>
      <c r="J288" s="270">
        <f t="shared" si="261"/>
        <v>4395</v>
      </c>
      <c r="K288" s="270">
        <f t="shared" si="262"/>
        <v>112</v>
      </c>
      <c r="L288" s="270">
        <f t="shared" si="263"/>
        <v>4507</v>
      </c>
      <c r="M288" s="270">
        <f t="shared" si="264"/>
        <v>106</v>
      </c>
      <c r="N288" s="270">
        <f t="shared" si="265"/>
        <v>4613</v>
      </c>
      <c r="O288" s="270">
        <f t="shared" si="266"/>
        <v>4613</v>
      </c>
    </row>
    <row r="289" spans="2:15" x14ac:dyDescent="0.35">
      <c r="B289" s="50" t="s">
        <v>138</v>
      </c>
      <c r="C289" s="272">
        <f t="shared" ref="C289:I289" si="267">SUM(C280:C288)</f>
        <v>0</v>
      </c>
      <c r="D289" s="272">
        <f t="shared" si="267"/>
        <v>0</v>
      </c>
      <c r="E289" s="272">
        <f t="shared" si="267"/>
        <v>5068</v>
      </c>
      <c r="F289" s="272">
        <f t="shared" si="267"/>
        <v>5068</v>
      </c>
      <c r="G289" s="272">
        <f t="shared" si="267"/>
        <v>3450</v>
      </c>
      <c r="H289" s="272">
        <f t="shared" si="267"/>
        <v>8518</v>
      </c>
      <c r="I289" s="272">
        <f t="shared" si="267"/>
        <v>3936</v>
      </c>
      <c r="J289" s="272">
        <f t="shared" ref="J289" si="268">SUM(J280:J288)</f>
        <v>12454</v>
      </c>
      <c r="K289" s="272">
        <f t="shared" ref="K289" si="269">SUM(K280:K288)</f>
        <v>1062</v>
      </c>
      <c r="L289" s="272">
        <f>SUM(L280:L288)</f>
        <v>13516</v>
      </c>
      <c r="M289" s="272">
        <f>SUM(M280:M288)</f>
        <v>739</v>
      </c>
      <c r="N289" s="272">
        <f>SUM(N280:N288)</f>
        <v>14255</v>
      </c>
      <c r="O289" s="272">
        <f>SUM(O280:O288)</f>
        <v>14255</v>
      </c>
    </row>
    <row r="291" spans="2:15" x14ac:dyDescent="0.35">
      <c r="B291" t="s">
        <v>169</v>
      </c>
      <c r="C291" t="s">
        <v>152</v>
      </c>
      <c r="D291" t="s">
        <v>153</v>
      </c>
      <c r="E291" t="s">
        <v>154</v>
      </c>
      <c r="F291" t="s">
        <v>155</v>
      </c>
      <c r="G291" t="s">
        <v>156</v>
      </c>
      <c r="H291" t="s">
        <v>157</v>
      </c>
      <c r="I291" t="s">
        <v>158</v>
      </c>
      <c r="J291" t="s">
        <v>159</v>
      </c>
      <c r="K291" t="s">
        <v>160</v>
      </c>
      <c r="L291" t="s">
        <v>161</v>
      </c>
      <c r="M291" t="s">
        <v>162</v>
      </c>
      <c r="N291" t="s">
        <v>163</v>
      </c>
      <c r="O291" t="s">
        <v>164</v>
      </c>
    </row>
    <row r="292" spans="2:15" x14ac:dyDescent="0.35">
      <c r="B292" s="263" t="s">
        <v>97</v>
      </c>
      <c r="C292" s="270">
        <f>_xlfn.XLOOKUP($B$292:$B$300,$B$131:$B$152,$O$131:$O$152,0,0)</f>
        <v>0</v>
      </c>
      <c r="D292" s="270">
        <f>_xlfn.XLOOKUP($B$292:$B$300,$B$131:$B$152,$P$131:$P$152,0,0)</f>
        <v>0</v>
      </c>
      <c r="E292" s="270">
        <f>_xlfn.XLOOKUP($B$292:$B$300,$B$131:$B$152,$U$131:$U$152,0,0)</f>
        <v>0</v>
      </c>
      <c r="F292" s="270">
        <f>_xlfn.XLOOKUP($B$292:$B$300,$B$131:$B$152,$V$131:$V$152,0,0)</f>
        <v>0</v>
      </c>
      <c r="G292" s="270">
        <f>_xlfn.XLOOKUP($B$292:$B$300,$B$131:$B$152,$X$131:$X$152,0,0)</f>
        <v>0</v>
      </c>
      <c r="H292" s="270">
        <f>_xlfn.XLOOKUP($B$292:$B$300,$B$131:$B$152,$Y$131:$Y$152,0,0)</f>
        <v>0</v>
      </c>
      <c r="I292" s="270">
        <f>_xlfn.XLOOKUP($B$292:$B$300,$B$131:$B$152,$AA$131:$AA$152,0,0)</f>
        <v>0</v>
      </c>
      <c r="J292" s="270">
        <f>_xlfn.XLOOKUP($B$292:$B$300,$B$131:$B$152,$AB$131:$AB$152,0,0)</f>
        <v>0</v>
      </c>
      <c r="K292" s="270">
        <f>_xlfn.XLOOKUP($B$292:$B$300,$B$131:$B$152,$AD$131:$AD$152,0,0)</f>
        <v>0</v>
      </c>
      <c r="L292" s="270">
        <f>_xlfn.XLOOKUP($B$292:$B$300,$B$131:$B$152,$AE$131:$AE$152,0,0)</f>
        <v>0</v>
      </c>
      <c r="M292" s="270">
        <f>_xlfn.XLOOKUP($B$292:$B$300,$B$131:$B$152,$AG$131:$AG$152,0,0)</f>
        <v>0</v>
      </c>
      <c r="N292" s="270">
        <f>_xlfn.XLOOKUP($B$292:$B$300,$B$131:$B$152,$AH$131:$AH$152,0,0)</f>
        <v>0</v>
      </c>
      <c r="O292" s="270">
        <f>_xlfn.XLOOKUP($B$292:$B$300,$B$131:$B$152,$AJ$131:$AJ$152,0,0)</f>
        <v>0</v>
      </c>
    </row>
    <row r="293" spans="2:15" x14ac:dyDescent="0.35">
      <c r="B293" s="264" t="s">
        <v>98</v>
      </c>
      <c r="C293" s="270">
        <f t="shared" ref="C293:C300" si="270">_xlfn.XLOOKUP($B$292:$B$300,$B$131:$B$152,$O$131:$O$152,0,0)</f>
        <v>0</v>
      </c>
      <c r="D293" s="270">
        <f t="shared" ref="D293:D300" si="271">_xlfn.XLOOKUP($B$292:$B$300,$B$131:$B$152,$P$131:$P$152,0,0)</f>
        <v>0</v>
      </c>
      <c r="E293" s="270">
        <f t="shared" ref="E293:E300" si="272">_xlfn.XLOOKUP($B$292:$B$300,$B$131:$B$152,$U$131:$U$152,0,0)</f>
        <v>0</v>
      </c>
      <c r="F293" s="270">
        <f t="shared" ref="F293:F300" si="273">_xlfn.XLOOKUP($B$292:$B$300,$B$131:$B$152,$V$131:$V$152,0,0)</f>
        <v>0</v>
      </c>
      <c r="G293" s="270">
        <f t="shared" ref="G293:G300" si="274">_xlfn.XLOOKUP($B$292:$B$300,$B$131:$B$152,$X$131:$X$152,0,0)</f>
        <v>0</v>
      </c>
      <c r="H293" s="270">
        <f t="shared" ref="H293:H300" si="275">_xlfn.XLOOKUP($B$292:$B$300,$B$131:$B$152,$Y$131:$Y$152,0,0)</f>
        <v>0</v>
      </c>
      <c r="I293" s="270">
        <f t="shared" ref="I293:I300" si="276">_xlfn.XLOOKUP($B$292:$B$300,$B$131:$B$152,$AA$131:$AA$152,0,0)</f>
        <v>0</v>
      </c>
      <c r="J293" s="270">
        <f t="shared" ref="J293:J300" si="277">_xlfn.XLOOKUP($B$292:$B$300,$B$131:$B$152,$AB$131:$AB$152,0,0)</f>
        <v>0</v>
      </c>
      <c r="K293" s="270">
        <f t="shared" ref="K293:K300" si="278">_xlfn.XLOOKUP($B$292:$B$300,$B$131:$B$152,$AD$131:$AD$152,0,0)</f>
        <v>0</v>
      </c>
      <c r="L293" s="270">
        <f t="shared" ref="L293:L300" si="279">_xlfn.XLOOKUP($B$292:$B$300,$B$131:$B$152,$AE$131:$AE$152,0,0)</f>
        <v>0</v>
      </c>
      <c r="M293" s="270">
        <f t="shared" ref="M293:M300" si="280">_xlfn.XLOOKUP($B$292:$B$300,$B$131:$B$152,$AG$131:$AG$152,0,0)</f>
        <v>0</v>
      </c>
      <c r="N293" s="270">
        <f t="shared" ref="N293:N300" si="281">_xlfn.XLOOKUP($B$292:$B$300,$B$131:$B$152,$AH$131:$AH$152,0,0)</f>
        <v>0</v>
      </c>
      <c r="O293" s="270">
        <f t="shared" ref="O293:O300" si="282">_xlfn.XLOOKUP($B$292:$B$300,$B$131:$B$152,$AJ$131:$AJ$152,0,0)</f>
        <v>0</v>
      </c>
    </row>
    <row r="294" spans="2:15" x14ac:dyDescent="0.35">
      <c r="B294" s="265" t="s">
        <v>75</v>
      </c>
      <c r="C294" s="270">
        <f t="shared" si="270"/>
        <v>0</v>
      </c>
      <c r="D294" s="270">
        <f t="shared" si="271"/>
        <v>0</v>
      </c>
      <c r="E294" s="270">
        <f t="shared" si="272"/>
        <v>0</v>
      </c>
      <c r="F294" s="270">
        <f t="shared" si="273"/>
        <v>0</v>
      </c>
      <c r="G294" s="270">
        <f t="shared" si="274"/>
        <v>0</v>
      </c>
      <c r="H294" s="270">
        <f t="shared" si="275"/>
        <v>0</v>
      </c>
      <c r="I294" s="270">
        <f t="shared" si="276"/>
        <v>0</v>
      </c>
      <c r="J294" s="270">
        <f t="shared" si="277"/>
        <v>0</v>
      </c>
      <c r="K294" s="270">
        <f t="shared" si="278"/>
        <v>0</v>
      </c>
      <c r="L294" s="270">
        <f t="shared" si="279"/>
        <v>0</v>
      </c>
      <c r="M294" s="270">
        <f t="shared" si="280"/>
        <v>0</v>
      </c>
      <c r="N294" s="270">
        <f t="shared" si="281"/>
        <v>0</v>
      </c>
      <c r="O294" s="270">
        <f t="shared" si="282"/>
        <v>0</v>
      </c>
    </row>
    <row r="295" spans="2:15" x14ac:dyDescent="0.35">
      <c r="B295" s="264" t="s">
        <v>76</v>
      </c>
      <c r="C295" s="270">
        <f t="shared" si="270"/>
        <v>0</v>
      </c>
      <c r="D295" s="270">
        <f t="shared" si="271"/>
        <v>0</v>
      </c>
      <c r="E295" s="270">
        <f t="shared" si="272"/>
        <v>1</v>
      </c>
      <c r="F295" s="270">
        <f t="shared" si="273"/>
        <v>1</v>
      </c>
      <c r="G295" s="270">
        <f t="shared" si="274"/>
        <v>2</v>
      </c>
      <c r="H295" s="270">
        <f t="shared" si="275"/>
        <v>3</v>
      </c>
      <c r="I295" s="270">
        <f t="shared" si="276"/>
        <v>0</v>
      </c>
      <c r="J295" s="270">
        <f t="shared" si="277"/>
        <v>3</v>
      </c>
      <c r="K295" s="270">
        <f t="shared" si="278"/>
        <v>0</v>
      </c>
      <c r="L295" s="270">
        <f t="shared" si="279"/>
        <v>3</v>
      </c>
      <c r="M295" s="270">
        <f t="shared" si="280"/>
        <v>0</v>
      </c>
      <c r="N295" s="270">
        <f t="shared" si="281"/>
        <v>3</v>
      </c>
      <c r="O295" s="270">
        <f t="shared" si="282"/>
        <v>3</v>
      </c>
    </row>
    <row r="296" spans="2:15" x14ac:dyDescent="0.35">
      <c r="B296" s="264" t="s">
        <v>77</v>
      </c>
      <c r="C296" s="270">
        <f t="shared" si="270"/>
        <v>0</v>
      </c>
      <c r="D296" s="270">
        <f t="shared" si="271"/>
        <v>0</v>
      </c>
      <c r="E296" s="270">
        <f t="shared" si="272"/>
        <v>0</v>
      </c>
      <c r="F296" s="270">
        <f t="shared" si="273"/>
        <v>0</v>
      </c>
      <c r="G296" s="270">
        <f t="shared" si="274"/>
        <v>0</v>
      </c>
      <c r="H296" s="270">
        <f t="shared" si="275"/>
        <v>0</v>
      </c>
      <c r="I296" s="270">
        <f t="shared" si="276"/>
        <v>0</v>
      </c>
      <c r="J296" s="270">
        <f t="shared" si="277"/>
        <v>0</v>
      </c>
      <c r="K296" s="270">
        <f t="shared" si="278"/>
        <v>0</v>
      </c>
      <c r="L296" s="270">
        <f t="shared" si="279"/>
        <v>0</v>
      </c>
      <c r="M296" s="270">
        <f t="shared" si="280"/>
        <v>0</v>
      </c>
      <c r="N296" s="270">
        <f t="shared" si="281"/>
        <v>0</v>
      </c>
      <c r="O296" s="270">
        <f t="shared" si="282"/>
        <v>0</v>
      </c>
    </row>
    <row r="297" spans="2:15" x14ac:dyDescent="0.35">
      <c r="B297" s="265" t="s">
        <v>80</v>
      </c>
      <c r="C297" s="270">
        <f t="shared" si="270"/>
        <v>0</v>
      </c>
      <c r="D297" s="270">
        <f t="shared" si="271"/>
        <v>0</v>
      </c>
      <c r="E297" s="270">
        <f t="shared" si="272"/>
        <v>0</v>
      </c>
      <c r="F297" s="270">
        <f t="shared" si="273"/>
        <v>0</v>
      </c>
      <c r="G297" s="270">
        <f t="shared" si="274"/>
        <v>0</v>
      </c>
      <c r="H297" s="270">
        <f t="shared" si="275"/>
        <v>0</v>
      </c>
      <c r="I297" s="270">
        <f t="shared" si="276"/>
        <v>0</v>
      </c>
      <c r="J297" s="270">
        <f t="shared" si="277"/>
        <v>0</v>
      </c>
      <c r="K297" s="270">
        <f t="shared" si="278"/>
        <v>0</v>
      </c>
      <c r="L297" s="270">
        <f t="shared" si="279"/>
        <v>0</v>
      </c>
      <c r="M297" s="270">
        <f t="shared" si="280"/>
        <v>0</v>
      </c>
      <c r="N297" s="270">
        <f t="shared" si="281"/>
        <v>0</v>
      </c>
      <c r="O297" s="270">
        <f t="shared" si="282"/>
        <v>0</v>
      </c>
    </row>
    <row r="298" spans="2:15" x14ac:dyDescent="0.35">
      <c r="B298" s="264" t="s">
        <v>81</v>
      </c>
      <c r="C298" s="270">
        <f t="shared" si="270"/>
        <v>0</v>
      </c>
      <c r="D298" s="270">
        <f t="shared" si="271"/>
        <v>0</v>
      </c>
      <c r="E298" s="270">
        <f t="shared" si="272"/>
        <v>0</v>
      </c>
      <c r="F298" s="270">
        <f t="shared" si="273"/>
        <v>0</v>
      </c>
      <c r="G298" s="270">
        <f t="shared" si="274"/>
        <v>0</v>
      </c>
      <c r="H298" s="270">
        <f t="shared" si="275"/>
        <v>0</v>
      </c>
      <c r="I298" s="270">
        <f t="shared" si="276"/>
        <v>0</v>
      </c>
      <c r="J298" s="270">
        <f t="shared" si="277"/>
        <v>0</v>
      </c>
      <c r="K298" s="270">
        <f t="shared" si="278"/>
        <v>0</v>
      </c>
      <c r="L298" s="270">
        <f t="shared" si="279"/>
        <v>0</v>
      </c>
      <c r="M298" s="270">
        <f t="shared" si="280"/>
        <v>0</v>
      </c>
      <c r="N298" s="270">
        <f t="shared" si="281"/>
        <v>0</v>
      </c>
      <c r="O298" s="270">
        <f t="shared" si="282"/>
        <v>0</v>
      </c>
    </row>
    <row r="299" spans="2:15" x14ac:dyDescent="0.35">
      <c r="B299" s="265" t="s">
        <v>82</v>
      </c>
      <c r="C299" s="270">
        <f t="shared" si="270"/>
        <v>0</v>
      </c>
      <c r="D299" s="270">
        <f t="shared" si="271"/>
        <v>0</v>
      </c>
      <c r="E299" s="270">
        <f t="shared" si="272"/>
        <v>0</v>
      </c>
      <c r="F299" s="270">
        <f t="shared" si="273"/>
        <v>0</v>
      </c>
      <c r="G299" s="270">
        <f t="shared" si="274"/>
        <v>0</v>
      </c>
      <c r="H299" s="270">
        <f t="shared" si="275"/>
        <v>0</v>
      </c>
      <c r="I299" s="270">
        <f t="shared" si="276"/>
        <v>0</v>
      </c>
      <c r="J299" s="270">
        <f t="shared" si="277"/>
        <v>0</v>
      </c>
      <c r="K299" s="270">
        <f t="shared" si="278"/>
        <v>0</v>
      </c>
      <c r="L299" s="270">
        <f t="shared" si="279"/>
        <v>0</v>
      </c>
      <c r="M299" s="270">
        <f t="shared" si="280"/>
        <v>0</v>
      </c>
      <c r="N299" s="270">
        <f t="shared" si="281"/>
        <v>0</v>
      </c>
      <c r="O299" s="270">
        <f t="shared" si="282"/>
        <v>0</v>
      </c>
    </row>
    <row r="300" spans="2:15" x14ac:dyDescent="0.35">
      <c r="B300" s="264" t="s">
        <v>83</v>
      </c>
      <c r="C300" s="270">
        <f t="shared" si="270"/>
        <v>0</v>
      </c>
      <c r="D300" s="270">
        <f t="shared" si="271"/>
        <v>0</v>
      </c>
      <c r="E300" s="270">
        <f t="shared" si="272"/>
        <v>1</v>
      </c>
      <c r="F300" s="270">
        <f t="shared" si="273"/>
        <v>1</v>
      </c>
      <c r="G300" s="270">
        <f t="shared" si="274"/>
        <v>1</v>
      </c>
      <c r="H300" s="270">
        <f t="shared" si="275"/>
        <v>2</v>
      </c>
      <c r="I300" s="270">
        <f t="shared" si="276"/>
        <v>0</v>
      </c>
      <c r="J300" s="270">
        <f t="shared" si="277"/>
        <v>2</v>
      </c>
      <c r="K300" s="270">
        <f t="shared" si="278"/>
        <v>0</v>
      </c>
      <c r="L300" s="270">
        <f t="shared" si="279"/>
        <v>2</v>
      </c>
      <c r="M300" s="270">
        <f t="shared" si="280"/>
        <v>0</v>
      </c>
      <c r="N300" s="270">
        <f t="shared" si="281"/>
        <v>2</v>
      </c>
      <c r="O300" s="270">
        <f t="shared" si="282"/>
        <v>2</v>
      </c>
    </row>
    <row r="301" spans="2:15" x14ac:dyDescent="0.35">
      <c r="B301" s="50" t="s">
        <v>138</v>
      </c>
      <c r="C301" s="272">
        <f t="shared" ref="C301:I301" si="283">SUM(C292:C300)</f>
        <v>0</v>
      </c>
      <c r="D301" s="272">
        <f t="shared" si="283"/>
        <v>0</v>
      </c>
      <c r="E301" s="272">
        <f t="shared" si="283"/>
        <v>2</v>
      </c>
      <c r="F301" s="272">
        <f t="shared" si="283"/>
        <v>2</v>
      </c>
      <c r="G301" s="272">
        <f t="shared" si="283"/>
        <v>3</v>
      </c>
      <c r="H301" s="272">
        <f t="shared" si="283"/>
        <v>5</v>
      </c>
      <c r="I301" s="272">
        <f t="shared" si="283"/>
        <v>0</v>
      </c>
      <c r="J301" s="272">
        <f t="shared" ref="J301" si="284">SUM(J292:J300)</f>
        <v>5</v>
      </c>
      <c r="K301" s="272">
        <f t="shared" ref="K301" si="285">SUM(K292:K300)</f>
        <v>0</v>
      </c>
      <c r="L301" s="272">
        <f>SUM(L292:L300)</f>
        <v>5</v>
      </c>
      <c r="M301" s="272">
        <f>SUM(M292:M300)</f>
        <v>0</v>
      </c>
      <c r="N301" s="272">
        <f>SUM(N292:N300)</f>
        <v>5</v>
      </c>
      <c r="O301" s="272">
        <f>SUM(O292:O300)</f>
        <v>5</v>
      </c>
    </row>
    <row r="303" spans="2:15" x14ac:dyDescent="0.35">
      <c r="B303" t="s">
        <v>170</v>
      </c>
      <c r="C303" t="s">
        <v>152</v>
      </c>
      <c r="D303" t="s">
        <v>153</v>
      </c>
      <c r="E303" t="s">
        <v>154</v>
      </c>
      <c r="F303" t="s">
        <v>155</v>
      </c>
      <c r="G303" t="s">
        <v>156</v>
      </c>
      <c r="H303" t="s">
        <v>157</v>
      </c>
      <c r="I303" t="s">
        <v>158</v>
      </c>
      <c r="J303" t="s">
        <v>159</v>
      </c>
      <c r="K303" t="s">
        <v>160</v>
      </c>
      <c r="L303" t="s">
        <v>161</v>
      </c>
      <c r="M303" t="s">
        <v>162</v>
      </c>
      <c r="N303" t="s">
        <v>163</v>
      </c>
      <c r="O303" t="s">
        <v>164</v>
      </c>
    </row>
    <row r="304" spans="2:15" x14ac:dyDescent="0.35">
      <c r="B304" s="263" t="s">
        <v>97</v>
      </c>
      <c r="C304" s="270">
        <f>_xlfn.XLOOKUP($B$304:$B$312,$B$160:$B$181,$O$160:$O$181,0,0)</f>
        <v>0</v>
      </c>
      <c r="D304" s="270">
        <f>_xlfn.XLOOKUP($B$304:$B$312,$B$160:$B$181,$P$160:$P$181,0,0)</f>
        <v>0</v>
      </c>
      <c r="E304" s="270">
        <f>_xlfn.XLOOKUP($B$304:$B$312,$B$160:$B$181,$U$160:$U$181,0,0)</f>
        <v>0</v>
      </c>
      <c r="F304" s="270">
        <f>_xlfn.XLOOKUP($B$304:$B$312,$B$160:$B$181,$V$160:$V$181,0,0)</f>
        <v>0</v>
      </c>
      <c r="G304" s="270">
        <f>_xlfn.XLOOKUP($B$304:$B$312,$B$160:$B$181,$X$160:$X$181,0,0)</f>
        <v>0</v>
      </c>
      <c r="H304" s="270">
        <f>_xlfn.XLOOKUP($B$304:$B$312,$B$160:$B$181,$Y$160:$Y$181,0,0)</f>
        <v>0</v>
      </c>
      <c r="I304" s="270">
        <f>_xlfn.XLOOKUP($B$304:$B$312,$B$160:$B$181,$AA$160:$AA$181,0,0)</f>
        <v>0</v>
      </c>
      <c r="J304" s="270">
        <f>_xlfn.XLOOKUP($B$304:$B$312,$B$160:$B$181,$AB$160:$AB$181,0,0)</f>
        <v>0</v>
      </c>
      <c r="K304" s="270">
        <f>_xlfn.XLOOKUP($B$304:$B$312,$B$160:$B$181,$AD$160:$AD$181,0,0)</f>
        <v>0</v>
      </c>
      <c r="L304" s="270">
        <f>_xlfn.XLOOKUP($B$304:$B$312,$B$160:$B$181,$AE$160:$AE$181,0,0)</f>
        <v>0</v>
      </c>
      <c r="M304" s="270">
        <f>_xlfn.XLOOKUP($B$304:$B$312,$B$160:$B$181,$AG$160:$AG$181,0,0)</f>
        <v>0</v>
      </c>
      <c r="N304" s="270">
        <f>_xlfn.XLOOKUP($B$304:$B$312,$B$160:$B$181,$AH$160:$AH$181,0,0)</f>
        <v>0</v>
      </c>
      <c r="O304" s="270">
        <f>_xlfn.XLOOKUP($B$304:$B$312,$B$160:$B$181,$AJ$160:$AJ$181,0,0)</f>
        <v>0</v>
      </c>
    </row>
    <row r="305" spans="2:15" x14ac:dyDescent="0.35">
      <c r="B305" s="264" t="s">
        <v>98</v>
      </c>
      <c r="C305" s="270">
        <f t="shared" ref="C305:C312" si="286">_xlfn.XLOOKUP($B$304:$B$312,$B$160:$B$181,$O$160:$O$181,0,0)</f>
        <v>1</v>
      </c>
      <c r="D305" s="270">
        <f t="shared" ref="D305:D312" si="287">_xlfn.XLOOKUP($B$304:$B$312,$B$160:$B$181,$P$160:$P$181,0,0)</f>
        <v>1</v>
      </c>
      <c r="E305" s="270">
        <f t="shared" ref="E305:E312" si="288">_xlfn.XLOOKUP($B$304:$B$312,$B$160:$B$181,$U$160:$U$181,0,0)</f>
        <v>0</v>
      </c>
      <c r="F305" s="270">
        <f t="shared" ref="F305:F312" si="289">_xlfn.XLOOKUP($B$304:$B$312,$B$160:$B$181,$V$160:$V$181,0,0)</f>
        <v>1</v>
      </c>
      <c r="G305" s="270">
        <f t="shared" ref="G305:G312" si="290">_xlfn.XLOOKUP($B$304:$B$312,$B$160:$B$181,$X$160:$X$181,0,0)</f>
        <v>0</v>
      </c>
      <c r="H305" s="270">
        <f t="shared" ref="H305:H312" si="291">_xlfn.XLOOKUP($B$304:$B$312,$B$160:$B$181,$Y$160:$Y$181,0,0)</f>
        <v>1</v>
      </c>
      <c r="I305" s="270">
        <f t="shared" ref="I305:I312" si="292">_xlfn.XLOOKUP($B$304:$B$312,$B$160:$B$181,$AA$160:$AA$181,0,0)</f>
        <v>0</v>
      </c>
      <c r="J305" s="270">
        <f t="shared" ref="J305:J312" si="293">_xlfn.XLOOKUP($B$304:$B$312,$B$160:$B$181,$AB$160:$AB$181,0,0)</f>
        <v>1</v>
      </c>
      <c r="K305" s="270">
        <f t="shared" ref="K305:K312" si="294">_xlfn.XLOOKUP($B$304:$B$312,$B$160:$B$181,$AD$160:$AD$181,0,0)</f>
        <v>0</v>
      </c>
      <c r="L305" s="270">
        <f t="shared" ref="L305:L312" si="295">_xlfn.XLOOKUP($B$304:$B$312,$B$160:$B$181,$AE$160:$AE$181,0,0)</f>
        <v>1</v>
      </c>
      <c r="M305" s="270">
        <f t="shared" ref="M305:M312" si="296">_xlfn.XLOOKUP($B$304:$B$312,$B$160:$B$181,$AG$160:$AG$181,0,0)</f>
        <v>0</v>
      </c>
      <c r="N305" s="270">
        <f t="shared" ref="N305:N312" si="297">_xlfn.XLOOKUP($B$304:$B$312,$B$160:$B$181,$AH$160:$AH$181,0,0)</f>
        <v>1</v>
      </c>
      <c r="O305" s="270">
        <f t="shared" ref="O305:O312" si="298">_xlfn.XLOOKUP($B$304:$B$312,$B$160:$B$181,$AJ$160:$AJ$181,0,0)</f>
        <v>0</v>
      </c>
    </row>
    <row r="306" spans="2:15" x14ac:dyDescent="0.35">
      <c r="B306" s="265" t="s">
        <v>75</v>
      </c>
      <c r="C306" s="270">
        <f t="shared" si="286"/>
        <v>0</v>
      </c>
      <c r="D306" s="270">
        <f t="shared" si="287"/>
        <v>0</v>
      </c>
      <c r="E306" s="270">
        <f t="shared" si="288"/>
        <v>0</v>
      </c>
      <c r="F306" s="270">
        <f t="shared" si="289"/>
        <v>0</v>
      </c>
      <c r="G306" s="270">
        <f t="shared" si="290"/>
        <v>0</v>
      </c>
      <c r="H306" s="270">
        <f t="shared" si="291"/>
        <v>0</v>
      </c>
      <c r="I306" s="270">
        <f t="shared" si="292"/>
        <v>0</v>
      </c>
      <c r="J306" s="270">
        <f t="shared" si="293"/>
        <v>0</v>
      </c>
      <c r="K306" s="270">
        <f t="shared" si="294"/>
        <v>0</v>
      </c>
      <c r="L306" s="270">
        <f t="shared" si="295"/>
        <v>0</v>
      </c>
      <c r="M306" s="270">
        <f t="shared" si="296"/>
        <v>0</v>
      </c>
      <c r="N306" s="270">
        <f t="shared" si="297"/>
        <v>0</v>
      </c>
      <c r="O306" s="270">
        <f t="shared" si="298"/>
        <v>0</v>
      </c>
    </row>
    <row r="307" spans="2:15" x14ac:dyDescent="0.35">
      <c r="B307" s="264" t="s">
        <v>76</v>
      </c>
      <c r="C307" s="270">
        <f t="shared" si="286"/>
        <v>0</v>
      </c>
      <c r="D307" s="270">
        <f t="shared" si="287"/>
        <v>0</v>
      </c>
      <c r="E307" s="270">
        <f t="shared" si="288"/>
        <v>0</v>
      </c>
      <c r="F307" s="270">
        <f t="shared" si="289"/>
        <v>0</v>
      </c>
      <c r="G307" s="270">
        <f t="shared" si="290"/>
        <v>0</v>
      </c>
      <c r="H307" s="270">
        <f t="shared" si="291"/>
        <v>0</v>
      </c>
      <c r="I307" s="270">
        <f t="shared" si="292"/>
        <v>0</v>
      </c>
      <c r="J307" s="270">
        <f t="shared" si="293"/>
        <v>0</v>
      </c>
      <c r="K307" s="270">
        <f t="shared" si="294"/>
        <v>0</v>
      </c>
      <c r="L307" s="270">
        <f t="shared" si="295"/>
        <v>0</v>
      </c>
      <c r="M307" s="270">
        <f t="shared" si="296"/>
        <v>0</v>
      </c>
      <c r="N307" s="270">
        <f t="shared" si="297"/>
        <v>0</v>
      </c>
      <c r="O307" s="270">
        <f t="shared" si="298"/>
        <v>0</v>
      </c>
    </row>
    <row r="308" spans="2:15" x14ac:dyDescent="0.35">
      <c r="B308" s="264" t="s">
        <v>77</v>
      </c>
      <c r="C308" s="270">
        <f t="shared" si="286"/>
        <v>0</v>
      </c>
      <c r="D308" s="270">
        <f t="shared" si="287"/>
        <v>0</v>
      </c>
      <c r="E308" s="270">
        <f t="shared" si="288"/>
        <v>0</v>
      </c>
      <c r="F308" s="270">
        <f t="shared" si="289"/>
        <v>0</v>
      </c>
      <c r="G308" s="270">
        <f t="shared" si="290"/>
        <v>0</v>
      </c>
      <c r="H308" s="270">
        <f t="shared" si="291"/>
        <v>0</v>
      </c>
      <c r="I308" s="270">
        <f t="shared" si="292"/>
        <v>0</v>
      </c>
      <c r="J308" s="270">
        <f t="shared" si="293"/>
        <v>0</v>
      </c>
      <c r="K308" s="270">
        <f t="shared" si="294"/>
        <v>0</v>
      </c>
      <c r="L308" s="270">
        <f t="shared" si="295"/>
        <v>0</v>
      </c>
      <c r="M308" s="270">
        <f t="shared" si="296"/>
        <v>0</v>
      </c>
      <c r="N308" s="270">
        <f t="shared" si="297"/>
        <v>0</v>
      </c>
      <c r="O308" s="270">
        <f t="shared" si="298"/>
        <v>0</v>
      </c>
    </row>
    <row r="309" spans="2:15" x14ac:dyDescent="0.35">
      <c r="B309" s="265" t="s">
        <v>80</v>
      </c>
      <c r="C309" s="270">
        <f t="shared" si="286"/>
        <v>0</v>
      </c>
      <c r="D309" s="270">
        <f t="shared" si="287"/>
        <v>0</v>
      </c>
      <c r="E309" s="270">
        <f t="shared" si="288"/>
        <v>0</v>
      </c>
      <c r="F309" s="270">
        <f t="shared" si="289"/>
        <v>0</v>
      </c>
      <c r="G309" s="270">
        <f t="shared" si="290"/>
        <v>0</v>
      </c>
      <c r="H309" s="270">
        <f t="shared" si="291"/>
        <v>0</v>
      </c>
      <c r="I309" s="270">
        <f t="shared" si="292"/>
        <v>0</v>
      </c>
      <c r="J309" s="270">
        <f t="shared" si="293"/>
        <v>0</v>
      </c>
      <c r="K309" s="270">
        <f t="shared" si="294"/>
        <v>0</v>
      </c>
      <c r="L309" s="270">
        <f t="shared" si="295"/>
        <v>0</v>
      </c>
      <c r="M309" s="270">
        <f t="shared" si="296"/>
        <v>0</v>
      </c>
      <c r="N309" s="270">
        <f t="shared" si="297"/>
        <v>0</v>
      </c>
      <c r="O309" s="270">
        <f t="shared" si="298"/>
        <v>0</v>
      </c>
    </row>
    <row r="310" spans="2:15" x14ac:dyDescent="0.35">
      <c r="B310" s="264" t="s">
        <v>81</v>
      </c>
      <c r="C310" s="270">
        <f t="shared" si="286"/>
        <v>0</v>
      </c>
      <c r="D310" s="270">
        <f t="shared" si="287"/>
        <v>0</v>
      </c>
      <c r="E310" s="270">
        <f t="shared" si="288"/>
        <v>0</v>
      </c>
      <c r="F310" s="270">
        <f t="shared" si="289"/>
        <v>0</v>
      </c>
      <c r="G310" s="270">
        <f t="shared" si="290"/>
        <v>0</v>
      </c>
      <c r="H310" s="270">
        <f t="shared" si="291"/>
        <v>0</v>
      </c>
      <c r="I310" s="270">
        <f t="shared" si="292"/>
        <v>0</v>
      </c>
      <c r="J310" s="270">
        <f t="shared" si="293"/>
        <v>0</v>
      </c>
      <c r="K310" s="270">
        <f t="shared" si="294"/>
        <v>0</v>
      </c>
      <c r="L310" s="270">
        <f t="shared" si="295"/>
        <v>0</v>
      </c>
      <c r="M310" s="270">
        <f t="shared" si="296"/>
        <v>0</v>
      </c>
      <c r="N310" s="270">
        <f t="shared" si="297"/>
        <v>0</v>
      </c>
      <c r="O310" s="270">
        <f t="shared" si="298"/>
        <v>0</v>
      </c>
    </row>
    <row r="311" spans="2:15" x14ac:dyDescent="0.35">
      <c r="B311" s="265" t="s">
        <v>82</v>
      </c>
      <c r="C311" s="270">
        <f t="shared" si="286"/>
        <v>0</v>
      </c>
      <c r="D311" s="270">
        <f t="shared" si="287"/>
        <v>0</v>
      </c>
      <c r="E311" s="270">
        <f t="shared" si="288"/>
        <v>0</v>
      </c>
      <c r="F311" s="270">
        <f t="shared" si="289"/>
        <v>0</v>
      </c>
      <c r="G311" s="270">
        <f t="shared" si="290"/>
        <v>0</v>
      </c>
      <c r="H311" s="270">
        <f t="shared" si="291"/>
        <v>0</v>
      </c>
      <c r="I311" s="270">
        <f t="shared" si="292"/>
        <v>0</v>
      </c>
      <c r="J311" s="270">
        <f t="shared" si="293"/>
        <v>0</v>
      </c>
      <c r="K311" s="270">
        <f t="shared" si="294"/>
        <v>0</v>
      </c>
      <c r="L311" s="270">
        <f t="shared" si="295"/>
        <v>0</v>
      </c>
      <c r="M311" s="270">
        <f t="shared" si="296"/>
        <v>0</v>
      </c>
      <c r="N311" s="270">
        <f t="shared" si="297"/>
        <v>0</v>
      </c>
      <c r="O311" s="270">
        <f t="shared" si="298"/>
        <v>0</v>
      </c>
    </row>
    <row r="312" spans="2:15" x14ac:dyDescent="0.35">
      <c r="B312" s="264" t="s">
        <v>83</v>
      </c>
      <c r="C312" s="270">
        <f t="shared" si="286"/>
        <v>0</v>
      </c>
      <c r="D312" s="270">
        <f t="shared" si="287"/>
        <v>0</v>
      </c>
      <c r="E312" s="270">
        <f t="shared" si="288"/>
        <v>0</v>
      </c>
      <c r="F312" s="270">
        <f t="shared" si="289"/>
        <v>0</v>
      </c>
      <c r="G312" s="270">
        <f t="shared" si="290"/>
        <v>0</v>
      </c>
      <c r="H312" s="270">
        <f t="shared" si="291"/>
        <v>0</v>
      </c>
      <c r="I312" s="270">
        <f t="shared" si="292"/>
        <v>0</v>
      </c>
      <c r="J312" s="270">
        <f t="shared" si="293"/>
        <v>0</v>
      </c>
      <c r="K312" s="270">
        <f t="shared" si="294"/>
        <v>0</v>
      </c>
      <c r="L312" s="270">
        <f t="shared" si="295"/>
        <v>0</v>
      </c>
      <c r="M312" s="270">
        <f t="shared" si="296"/>
        <v>0</v>
      </c>
      <c r="N312" s="270">
        <f t="shared" si="297"/>
        <v>0</v>
      </c>
      <c r="O312" s="270">
        <f t="shared" si="298"/>
        <v>0</v>
      </c>
    </row>
    <row r="313" spans="2:15" x14ac:dyDescent="0.35">
      <c r="B313" s="50" t="s">
        <v>138</v>
      </c>
      <c r="C313" s="272">
        <f t="shared" ref="C313:I313" si="299">SUM(C304:C312)</f>
        <v>1</v>
      </c>
      <c r="D313" s="272">
        <f t="shared" si="299"/>
        <v>1</v>
      </c>
      <c r="E313" s="272">
        <f t="shared" si="299"/>
        <v>0</v>
      </c>
      <c r="F313" s="272">
        <f t="shared" si="299"/>
        <v>1</v>
      </c>
      <c r="G313" s="272">
        <f t="shared" si="299"/>
        <v>0</v>
      </c>
      <c r="H313" s="272">
        <f t="shared" si="299"/>
        <v>1</v>
      </c>
      <c r="I313" s="272">
        <f t="shared" si="299"/>
        <v>0</v>
      </c>
      <c r="J313" s="272">
        <f t="shared" ref="J313" si="300">SUM(J304:J312)</f>
        <v>1</v>
      </c>
      <c r="K313" s="272">
        <f t="shared" ref="K313" si="301">SUM(K304:K312)</f>
        <v>0</v>
      </c>
      <c r="L313" s="272">
        <f>SUM(L304:L312)</f>
        <v>1</v>
      </c>
      <c r="M313" s="272">
        <f>SUM(M304:M312)</f>
        <v>0</v>
      </c>
      <c r="N313" s="272">
        <f>SUM(N304:N312)</f>
        <v>1</v>
      </c>
      <c r="O313" s="272">
        <f>SUM(O304:O312)</f>
        <v>0</v>
      </c>
    </row>
    <row r="315" spans="2:15" x14ac:dyDescent="0.35">
      <c r="B315" t="s">
        <v>171</v>
      </c>
      <c r="C315" t="s">
        <v>152</v>
      </c>
      <c r="D315" t="s">
        <v>153</v>
      </c>
      <c r="E315" t="s">
        <v>154</v>
      </c>
      <c r="F315" t="s">
        <v>155</v>
      </c>
      <c r="G315" t="s">
        <v>156</v>
      </c>
      <c r="H315" t="s">
        <v>157</v>
      </c>
      <c r="I315" t="s">
        <v>158</v>
      </c>
      <c r="J315" t="s">
        <v>159</v>
      </c>
      <c r="K315" t="s">
        <v>160</v>
      </c>
      <c r="L315" t="s">
        <v>161</v>
      </c>
      <c r="M315" t="s">
        <v>162</v>
      </c>
      <c r="N315" t="s">
        <v>163</v>
      </c>
      <c r="O315" t="s">
        <v>164</v>
      </c>
    </row>
    <row r="316" spans="2:15" x14ac:dyDescent="0.35">
      <c r="B316" s="263" t="s">
        <v>97</v>
      </c>
      <c r="C316" s="270">
        <f>_xlfn.XLOOKUP($B$316:$B$324,$B$189:$B$210,$O$189:$O$210,0,0)</f>
        <v>0</v>
      </c>
      <c r="D316" s="270">
        <f>_xlfn.XLOOKUP($B$316:$B$324,$B$189:$B$210,$P$189:$P$210,0,0)</f>
        <v>0</v>
      </c>
      <c r="E316" s="270">
        <f>_xlfn.XLOOKUP($B$316:$B$324,$B$189:$B$210,$U$189:$U$210,0,0)</f>
        <v>0</v>
      </c>
      <c r="F316" s="270">
        <f>_xlfn.XLOOKUP($B$316:$B$324,$B$189:$B$210,$V$189:$V$210,0,0)</f>
        <v>0</v>
      </c>
      <c r="G316" s="270">
        <f>_xlfn.XLOOKUP($B$316:$B$324,$B$189:$B$210,$X$189:$X$210,0,0)</f>
        <v>0</v>
      </c>
      <c r="H316" s="270">
        <f>_xlfn.XLOOKUP($B$316:$B$324,$B$189:$B$210,$Y$189:$Y$210,0,0)</f>
        <v>0</v>
      </c>
      <c r="I316" s="270">
        <f>_xlfn.XLOOKUP($B$316:$B$324,$B$189:$B$210,$AA$189:$AA$210,0,0)</f>
        <v>0</v>
      </c>
      <c r="J316" s="270">
        <f>_xlfn.XLOOKUP($B$316:$B$324,$B$189:$B$210,$AB$189:$AB$210,0,0)</f>
        <v>0</v>
      </c>
      <c r="K316" s="270">
        <f>_xlfn.XLOOKUP($B$316:$B$324,$B$189:$B$210,$AD$189:$AD$210,0,0)</f>
        <v>0</v>
      </c>
      <c r="L316" s="270">
        <f>_xlfn.XLOOKUP($B$316:$B$324,$B$189:$B$210,$AE$189:$AE$210,0,0)</f>
        <v>0</v>
      </c>
      <c r="M316" s="270">
        <f>_xlfn.XLOOKUP($B$316:$B$324,$B$189:$B$210,$AG$189:$AG$210,0,0)</f>
        <v>0</v>
      </c>
      <c r="N316" s="270">
        <f>_xlfn.XLOOKUP($B$316:$B$324,$B$189:$B$210,$AH$189:$AH$210,0,0)</f>
        <v>0</v>
      </c>
      <c r="O316" s="270">
        <f>_xlfn.XLOOKUP($B$316:$B$324,$B$189:$B$210,$AJ$189:$AJ$210,0,0)</f>
        <v>0</v>
      </c>
    </row>
    <row r="317" spans="2:15" x14ac:dyDescent="0.35">
      <c r="B317" s="264" t="s">
        <v>98</v>
      </c>
      <c r="C317" s="270">
        <f t="shared" ref="C317:C324" si="302">_xlfn.XLOOKUP($B$316:$B$324,$B$189:$B$210,$O$189:$O$210,0,0)</f>
        <v>0</v>
      </c>
      <c r="D317" s="270">
        <f t="shared" ref="D317:D324" si="303">_xlfn.XLOOKUP($B$316:$B$324,$B$189:$B$210,$P$189:$P$210,0,0)</f>
        <v>0</v>
      </c>
      <c r="E317" s="270">
        <f t="shared" ref="E317:E324" si="304">_xlfn.XLOOKUP($B$316:$B$324,$B$189:$B$210,$U$189:$U$210,0,0)</f>
        <v>0</v>
      </c>
      <c r="F317" s="270">
        <f t="shared" ref="F317:F324" si="305">_xlfn.XLOOKUP($B$316:$B$324,$B$189:$B$210,$V$189:$V$210,0,0)</f>
        <v>0</v>
      </c>
      <c r="G317" s="270">
        <f t="shared" ref="G317:G324" si="306">_xlfn.XLOOKUP($B$316:$B$324,$B$189:$B$210,$X$189:$X$210,0,0)</f>
        <v>0</v>
      </c>
      <c r="H317" s="270">
        <f t="shared" ref="H317:H324" si="307">_xlfn.XLOOKUP($B$316:$B$324,$B$189:$B$210,$Y$189:$Y$210,0,0)</f>
        <v>0</v>
      </c>
      <c r="I317" s="270">
        <f t="shared" ref="I317:I324" si="308">_xlfn.XLOOKUP($B$316:$B$324,$B$189:$B$210,$AA$189:$AA$210,0,0)</f>
        <v>0</v>
      </c>
      <c r="J317" s="270">
        <f t="shared" ref="J317:J324" si="309">_xlfn.XLOOKUP($B$316:$B$324,$B$189:$B$210,$AB$189:$AB$210,0,0)</f>
        <v>0</v>
      </c>
      <c r="K317" s="270">
        <f t="shared" ref="K317:K324" si="310">_xlfn.XLOOKUP($B$316:$B$324,$B$189:$B$210,$AD$189:$AD$210,0,0)</f>
        <v>0</v>
      </c>
      <c r="L317" s="270">
        <f t="shared" ref="L317:L324" si="311">_xlfn.XLOOKUP($B$316:$B$324,$B$189:$B$210,$AE$189:$AE$210,0,0)</f>
        <v>0</v>
      </c>
      <c r="M317" s="270">
        <f t="shared" ref="M317:M324" si="312">_xlfn.XLOOKUP($B$316:$B$324,$B$189:$B$210,$AG$189:$AG$210,0,0)</f>
        <v>0</v>
      </c>
      <c r="N317" s="270">
        <f t="shared" ref="N317:N324" si="313">_xlfn.XLOOKUP($B$316:$B$324,$B$189:$B$210,$AH$189:$AH$210,0,0)</f>
        <v>0</v>
      </c>
      <c r="O317" s="270">
        <f t="shared" ref="O317:O324" si="314">_xlfn.XLOOKUP($B$316:$B$324,$B$189:$B$210,$AJ$189:$AJ$210,0,0)</f>
        <v>0</v>
      </c>
    </row>
    <row r="318" spans="2:15" x14ac:dyDescent="0.35">
      <c r="B318" s="265" t="s">
        <v>75</v>
      </c>
      <c r="C318" s="270">
        <f t="shared" si="302"/>
        <v>0</v>
      </c>
      <c r="D318" s="270">
        <f t="shared" si="303"/>
        <v>0</v>
      </c>
      <c r="E318" s="270">
        <f t="shared" si="304"/>
        <v>0</v>
      </c>
      <c r="F318" s="270">
        <f t="shared" si="305"/>
        <v>0</v>
      </c>
      <c r="G318" s="270">
        <f t="shared" si="306"/>
        <v>0</v>
      </c>
      <c r="H318" s="270">
        <f t="shared" si="307"/>
        <v>0</v>
      </c>
      <c r="I318" s="270">
        <f t="shared" si="308"/>
        <v>0</v>
      </c>
      <c r="J318" s="270">
        <f t="shared" si="309"/>
        <v>0</v>
      </c>
      <c r="K318" s="270">
        <f t="shared" si="310"/>
        <v>0</v>
      </c>
      <c r="L318" s="270">
        <f t="shared" si="311"/>
        <v>0</v>
      </c>
      <c r="M318" s="270">
        <f t="shared" si="312"/>
        <v>0</v>
      </c>
      <c r="N318" s="270">
        <f t="shared" si="313"/>
        <v>0</v>
      </c>
      <c r="O318" s="270">
        <f t="shared" si="314"/>
        <v>0</v>
      </c>
    </row>
    <row r="319" spans="2:15" x14ac:dyDescent="0.35">
      <c r="B319" s="264" t="s">
        <v>76</v>
      </c>
      <c r="C319" s="270">
        <f t="shared" si="302"/>
        <v>0</v>
      </c>
      <c r="D319" s="270">
        <f t="shared" si="303"/>
        <v>0</v>
      </c>
      <c r="E319" s="270">
        <f t="shared" si="304"/>
        <v>0</v>
      </c>
      <c r="F319" s="270">
        <f t="shared" si="305"/>
        <v>0</v>
      </c>
      <c r="G319" s="270">
        <f t="shared" si="306"/>
        <v>0</v>
      </c>
      <c r="H319" s="270">
        <f t="shared" si="307"/>
        <v>0</v>
      </c>
      <c r="I319" s="270">
        <f t="shared" si="308"/>
        <v>0</v>
      </c>
      <c r="J319" s="270">
        <f t="shared" si="309"/>
        <v>0</v>
      </c>
      <c r="K319" s="270">
        <f t="shared" si="310"/>
        <v>0</v>
      </c>
      <c r="L319" s="270">
        <f t="shared" si="311"/>
        <v>0</v>
      </c>
      <c r="M319" s="270">
        <f t="shared" si="312"/>
        <v>0</v>
      </c>
      <c r="N319" s="270">
        <f t="shared" si="313"/>
        <v>0</v>
      </c>
      <c r="O319" s="270">
        <f t="shared" si="314"/>
        <v>0</v>
      </c>
    </row>
    <row r="320" spans="2:15" x14ac:dyDescent="0.35">
      <c r="B320" s="264" t="s">
        <v>77</v>
      </c>
      <c r="C320" s="270">
        <f t="shared" si="302"/>
        <v>0</v>
      </c>
      <c r="D320" s="270">
        <f t="shared" si="303"/>
        <v>0</v>
      </c>
      <c r="E320" s="270">
        <f t="shared" si="304"/>
        <v>0</v>
      </c>
      <c r="F320" s="270">
        <f t="shared" si="305"/>
        <v>0</v>
      </c>
      <c r="G320" s="270">
        <f t="shared" si="306"/>
        <v>0</v>
      </c>
      <c r="H320" s="270">
        <f t="shared" si="307"/>
        <v>0</v>
      </c>
      <c r="I320" s="270">
        <f t="shared" si="308"/>
        <v>0</v>
      </c>
      <c r="J320" s="270">
        <f t="shared" si="309"/>
        <v>0</v>
      </c>
      <c r="K320" s="270">
        <f t="shared" si="310"/>
        <v>0</v>
      </c>
      <c r="L320" s="270">
        <f t="shared" si="311"/>
        <v>0</v>
      </c>
      <c r="M320" s="270">
        <f t="shared" si="312"/>
        <v>0</v>
      </c>
      <c r="N320" s="270">
        <f t="shared" si="313"/>
        <v>0</v>
      </c>
      <c r="O320" s="270">
        <f t="shared" si="314"/>
        <v>0</v>
      </c>
    </row>
    <row r="321" spans="2:15" x14ac:dyDescent="0.35">
      <c r="B321" s="265" t="s">
        <v>80</v>
      </c>
      <c r="C321" s="270">
        <f t="shared" si="302"/>
        <v>0</v>
      </c>
      <c r="D321" s="270">
        <f t="shared" si="303"/>
        <v>0</v>
      </c>
      <c r="E321" s="270">
        <f t="shared" si="304"/>
        <v>0</v>
      </c>
      <c r="F321" s="270">
        <f t="shared" si="305"/>
        <v>0</v>
      </c>
      <c r="G321" s="270">
        <f t="shared" si="306"/>
        <v>0</v>
      </c>
      <c r="H321" s="270">
        <f t="shared" si="307"/>
        <v>0</v>
      </c>
      <c r="I321" s="270">
        <f t="shared" si="308"/>
        <v>0</v>
      </c>
      <c r="J321" s="270">
        <f t="shared" si="309"/>
        <v>0</v>
      </c>
      <c r="K321" s="270">
        <f t="shared" si="310"/>
        <v>0</v>
      </c>
      <c r="L321" s="270">
        <f t="shared" si="311"/>
        <v>0</v>
      </c>
      <c r="M321" s="270">
        <f t="shared" si="312"/>
        <v>0</v>
      </c>
      <c r="N321" s="270">
        <f t="shared" si="313"/>
        <v>0</v>
      </c>
      <c r="O321" s="270">
        <f t="shared" si="314"/>
        <v>0</v>
      </c>
    </row>
    <row r="322" spans="2:15" x14ac:dyDescent="0.35">
      <c r="B322" s="264" t="s">
        <v>81</v>
      </c>
      <c r="C322" s="270">
        <f t="shared" si="302"/>
        <v>0</v>
      </c>
      <c r="D322" s="270">
        <f t="shared" si="303"/>
        <v>0</v>
      </c>
      <c r="E322" s="270">
        <f t="shared" si="304"/>
        <v>0</v>
      </c>
      <c r="F322" s="270">
        <f t="shared" si="305"/>
        <v>0</v>
      </c>
      <c r="G322" s="270">
        <f t="shared" si="306"/>
        <v>0</v>
      </c>
      <c r="H322" s="270">
        <f t="shared" si="307"/>
        <v>0</v>
      </c>
      <c r="I322" s="270">
        <f t="shared" si="308"/>
        <v>0</v>
      </c>
      <c r="J322" s="270">
        <f t="shared" si="309"/>
        <v>0</v>
      </c>
      <c r="K322" s="270">
        <f t="shared" si="310"/>
        <v>0</v>
      </c>
      <c r="L322" s="270">
        <f t="shared" si="311"/>
        <v>0</v>
      </c>
      <c r="M322" s="270">
        <f t="shared" si="312"/>
        <v>0</v>
      </c>
      <c r="N322" s="270">
        <f t="shared" si="313"/>
        <v>0</v>
      </c>
      <c r="O322" s="270">
        <f t="shared" si="314"/>
        <v>0</v>
      </c>
    </row>
    <row r="323" spans="2:15" x14ac:dyDescent="0.35">
      <c r="B323" s="265" t="s">
        <v>82</v>
      </c>
      <c r="C323" s="270">
        <f t="shared" si="302"/>
        <v>0</v>
      </c>
      <c r="D323" s="270">
        <f t="shared" si="303"/>
        <v>0</v>
      </c>
      <c r="E323" s="270">
        <f t="shared" si="304"/>
        <v>0</v>
      </c>
      <c r="F323" s="270">
        <f t="shared" si="305"/>
        <v>0</v>
      </c>
      <c r="G323" s="270">
        <f t="shared" si="306"/>
        <v>0</v>
      </c>
      <c r="H323" s="270">
        <f t="shared" si="307"/>
        <v>0</v>
      </c>
      <c r="I323" s="270">
        <f t="shared" si="308"/>
        <v>0</v>
      </c>
      <c r="J323" s="270">
        <f t="shared" si="309"/>
        <v>0</v>
      </c>
      <c r="K323" s="270">
        <f t="shared" si="310"/>
        <v>0</v>
      </c>
      <c r="L323" s="270">
        <f t="shared" si="311"/>
        <v>0</v>
      </c>
      <c r="M323" s="270">
        <f t="shared" si="312"/>
        <v>0</v>
      </c>
      <c r="N323" s="270">
        <f t="shared" si="313"/>
        <v>0</v>
      </c>
      <c r="O323" s="270">
        <f t="shared" si="314"/>
        <v>0</v>
      </c>
    </row>
    <row r="324" spans="2:15" x14ac:dyDescent="0.35">
      <c r="B324" s="264" t="s">
        <v>83</v>
      </c>
      <c r="C324" s="270">
        <f t="shared" si="302"/>
        <v>1</v>
      </c>
      <c r="D324" s="270">
        <f t="shared" si="303"/>
        <v>1</v>
      </c>
      <c r="E324" s="270">
        <f t="shared" si="304"/>
        <v>0</v>
      </c>
      <c r="F324" s="270">
        <f t="shared" si="305"/>
        <v>1</v>
      </c>
      <c r="G324" s="270">
        <f t="shared" si="306"/>
        <v>0</v>
      </c>
      <c r="H324" s="270">
        <f t="shared" si="307"/>
        <v>1</v>
      </c>
      <c r="I324" s="270">
        <f t="shared" si="308"/>
        <v>0</v>
      </c>
      <c r="J324" s="270">
        <f t="shared" si="309"/>
        <v>1</v>
      </c>
      <c r="K324" s="270">
        <f t="shared" si="310"/>
        <v>0</v>
      </c>
      <c r="L324" s="270">
        <f t="shared" si="311"/>
        <v>1</v>
      </c>
      <c r="M324" s="270">
        <f t="shared" si="312"/>
        <v>0</v>
      </c>
      <c r="N324" s="270">
        <f t="shared" si="313"/>
        <v>1</v>
      </c>
      <c r="O324" s="270">
        <f t="shared" si="314"/>
        <v>0</v>
      </c>
    </row>
    <row r="325" spans="2:15" x14ac:dyDescent="0.35">
      <c r="B325" s="50" t="s">
        <v>138</v>
      </c>
      <c r="C325" s="272">
        <f t="shared" ref="C325:I325" si="315">SUM(C316:C324)</f>
        <v>1</v>
      </c>
      <c r="D325" s="272">
        <f t="shared" si="315"/>
        <v>1</v>
      </c>
      <c r="E325" s="272">
        <f t="shared" si="315"/>
        <v>0</v>
      </c>
      <c r="F325" s="272">
        <f t="shared" si="315"/>
        <v>1</v>
      </c>
      <c r="G325" s="272">
        <f t="shared" si="315"/>
        <v>0</v>
      </c>
      <c r="H325" s="272">
        <f t="shared" si="315"/>
        <v>1</v>
      </c>
      <c r="I325" s="272">
        <f t="shared" si="315"/>
        <v>0</v>
      </c>
      <c r="J325" s="272">
        <f t="shared" ref="J325" si="316">SUM(J316:J324)</f>
        <v>1</v>
      </c>
      <c r="K325" s="272">
        <f t="shared" ref="K325" si="317">SUM(K316:K324)</f>
        <v>0</v>
      </c>
      <c r="L325" s="272">
        <f>SUM(L316:L324)</f>
        <v>1</v>
      </c>
      <c r="M325" s="272">
        <f>SUM(M316:M324)</f>
        <v>0</v>
      </c>
      <c r="N325" s="272">
        <f>SUM(N316:N324)</f>
        <v>1</v>
      </c>
      <c r="O325" s="272">
        <f>SUM(O316:O324)</f>
        <v>0</v>
      </c>
    </row>
    <row r="327" spans="2:15" x14ac:dyDescent="0.35">
      <c r="B327" t="s">
        <v>172</v>
      </c>
      <c r="C327" t="s">
        <v>152</v>
      </c>
      <c r="D327" t="s">
        <v>153</v>
      </c>
      <c r="E327" t="s">
        <v>154</v>
      </c>
      <c r="F327" t="s">
        <v>155</v>
      </c>
      <c r="G327" t="s">
        <v>156</v>
      </c>
      <c r="H327" t="s">
        <v>157</v>
      </c>
      <c r="I327" t="s">
        <v>158</v>
      </c>
      <c r="J327" t="s">
        <v>159</v>
      </c>
      <c r="K327" t="s">
        <v>160</v>
      </c>
      <c r="L327" t="s">
        <v>161</v>
      </c>
      <c r="M327" t="s">
        <v>162</v>
      </c>
      <c r="N327" t="s">
        <v>163</v>
      </c>
      <c r="O327" t="s">
        <v>164</v>
      </c>
    </row>
    <row r="328" spans="2:15" x14ac:dyDescent="0.35">
      <c r="B328" s="263" t="s">
        <v>97</v>
      </c>
      <c r="C328" s="270">
        <f>_xlfn.XLOOKUP($B$328:$B$336,$B$218:$B$239,$O$218:$O$239,0,0)</f>
        <v>0</v>
      </c>
      <c r="D328" s="270">
        <f>_xlfn.XLOOKUP($B$328:$B$336,$B$218:$B$239,$P$218:$P$239,0,0)</f>
        <v>0</v>
      </c>
      <c r="E328" s="270">
        <f>_xlfn.XLOOKUP($B$328:$B$336,$B$218:$B$239,$U$218:$U$239,0,0)</f>
        <v>0</v>
      </c>
      <c r="F328" s="270">
        <f>_xlfn.XLOOKUP($B$328:$B$336,$B$218:$B$239,$V$218:$V$239,0,0)</f>
        <v>0</v>
      </c>
      <c r="G328" s="270">
        <f>_xlfn.XLOOKUP($B$328:$B$336,$B$218:$B$239,$X$218:$X$239,0,0)</f>
        <v>0</v>
      </c>
      <c r="H328" s="270">
        <f>_xlfn.XLOOKUP($B$328:$B$336,$B$218:$B$239,$Y$218:$Y$239,0,0)</f>
        <v>0</v>
      </c>
      <c r="I328" s="270">
        <f>_xlfn.XLOOKUP($B$328:$B$336,$B$218:$B$239,$AA$218:$AA$239,0,0)</f>
        <v>0</v>
      </c>
      <c r="J328" s="270">
        <f>_xlfn.XLOOKUP($B$328:$B$336,$B$218:$B$239,$AB$218:$AB$239,0,0)</f>
        <v>0</v>
      </c>
      <c r="K328" s="270">
        <f>_xlfn.XLOOKUP($B$328:$B$336,$B$218:$B$239,$AD$218:$AD$239,0,0)</f>
        <v>0</v>
      </c>
      <c r="L328" s="270">
        <f>_xlfn.XLOOKUP($B$328:$B$336,$B$218:$B$239,$AE$218:$AE$239,0,0)</f>
        <v>0</v>
      </c>
      <c r="M328" s="270">
        <f>_xlfn.XLOOKUP($B$328:$B$336,$B$218:$B$239,$AG$218:$AG$239,0,0)</f>
        <v>0</v>
      </c>
      <c r="N328" s="270">
        <f>_xlfn.XLOOKUP($B$328:$B$336,$B$218:$B$239,$AH$218:$AH$239,0,0)</f>
        <v>0</v>
      </c>
      <c r="O328" s="270">
        <f>_xlfn.XLOOKUP($B$328:$B$336,$B$218:$B$239,$AJ$218:$AJ$239,0,0)</f>
        <v>0</v>
      </c>
    </row>
    <row r="329" spans="2:15" x14ac:dyDescent="0.35">
      <c r="B329" s="264" t="s">
        <v>98</v>
      </c>
      <c r="C329" s="270">
        <f t="shared" ref="C329:C336" si="318">_xlfn.XLOOKUP($B$328:$B$336,$B$218:$B$239,$O$218:$O$239,0,0)</f>
        <v>0</v>
      </c>
      <c r="D329" s="270">
        <f t="shared" ref="D329:D336" si="319">_xlfn.XLOOKUP($B$328:$B$336,$B$218:$B$239,$P$218:$P$239,0,0)</f>
        <v>0</v>
      </c>
      <c r="E329" s="270">
        <f t="shared" ref="E329:E336" si="320">_xlfn.XLOOKUP($B$328:$B$336,$B$218:$B$239,$U$218:$U$239,0,0)</f>
        <v>0</v>
      </c>
      <c r="F329" s="270">
        <f t="shared" ref="F329:F336" si="321">_xlfn.XLOOKUP($B$328:$B$336,$B$218:$B$239,$V$218:$V$239,0,0)</f>
        <v>0</v>
      </c>
      <c r="G329" s="270">
        <f t="shared" ref="G329:G336" si="322">_xlfn.XLOOKUP($B$328:$B$336,$B$218:$B$239,$X$218:$X$239,0,0)</f>
        <v>0</v>
      </c>
      <c r="H329" s="270">
        <f t="shared" ref="H329:H336" si="323">_xlfn.XLOOKUP($B$328:$B$336,$B$218:$B$239,$Y$218:$Y$239,0,0)</f>
        <v>0</v>
      </c>
      <c r="I329" s="270">
        <f t="shared" ref="I329:I336" si="324">_xlfn.XLOOKUP($B$328:$B$336,$B$218:$B$239,$AA$218:$AA$239,0,0)</f>
        <v>0</v>
      </c>
      <c r="J329" s="270">
        <f t="shared" ref="J329:J336" si="325">_xlfn.XLOOKUP($B$328:$B$336,$B$218:$B$239,$AB$218:$AB$239,0,0)</f>
        <v>0</v>
      </c>
      <c r="K329" s="270">
        <f t="shared" ref="K329:K336" si="326">_xlfn.XLOOKUP($B$328:$B$336,$B$218:$B$239,$AD$218:$AD$239,0,0)</f>
        <v>0</v>
      </c>
      <c r="L329" s="270">
        <f t="shared" ref="L329:L336" si="327">_xlfn.XLOOKUP($B$328:$B$336,$B$218:$B$239,$AE$218:$AE$239,0,0)</f>
        <v>0</v>
      </c>
      <c r="M329" s="270">
        <f t="shared" ref="M329:M336" si="328">_xlfn.XLOOKUP($B$328:$B$336,$B$218:$B$239,$AG$218:$AG$239,0,0)</f>
        <v>0</v>
      </c>
      <c r="N329" s="270">
        <f t="shared" ref="N329:N336" si="329">_xlfn.XLOOKUP($B$328:$B$336,$B$218:$B$239,$AH$218:$AH$239,0,0)</f>
        <v>0</v>
      </c>
      <c r="O329" s="270">
        <f t="shared" ref="O329:O336" si="330">_xlfn.XLOOKUP($B$328:$B$336,$B$218:$B$239,$AJ$218:$AJ$239,0,0)</f>
        <v>0</v>
      </c>
    </row>
    <row r="330" spans="2:15" x14ac:dyDescent="0.35">
      <c r="B330" s="265" t="s">
        <v>75</v>
      </c>
      <c r="C330" s="270">
        <f t="shared" si="318"/>
        <v>0</v>
      </c>
      <c r="D330" s="270">
        <f t="shared" si="319"/>
        <v>0</v>
      </c>
      <c r="E330" s="270">
        <f t="shared" si="320"/>
        <v>0</v>
      </c>
      <c r="F330" s="270">
        <f t="shared" si="321"/>
        <v>0</v>
      </c>
      <c r="G330" s="270">
        <f t="shared" si="322"/>
        <v>0</v>
      </c>
      <c r="H330" s="270">
        <f t="shared" si="323"/>
        <v>0</v>
      </c>
      <c r="I330" s="270">
        <f t="shared" si="324"/>
        <v>0</v>
      </c>
      <c r="J330" s="270">
        <f t="shared" si="325"/>
        <v>0</v>
      </c>
      <c r="K330" s="270">
        <f t="shared" si="326"/>
        <v>0</v>
      </c>
      <c r="L330" s="270">
        <f t="shared" si="327"/>
        <v>0</v>
      </c>
      <c r="M330" s="270">
        <f t="shared" si="328"/>
        <v>0</v>
      </c>
      <c r="N330" s="270">
        <f t="shared" si="329"/>
        <v>0</v>
      </c>
      <c r="O330" s="270">
        <f t="shared" si="330"/>
        <v>0</v>
      </c>
    </row>
    <row r="331" spans="2:15" x14ac:dyDescent="0.35">
      <c r="B331" s="264" t="s">
        <v>76</v>
      </c>
      <c r="C331" s="270">
        <f t="shared" si="318"/>
        <v>0</v>
      </c>
      <c r="D331" s="270">
        <f t="shared" si="319"/>
        <v>0</v>
      </c>
      <c r="E331" s="270">
        <f t="shared" si="320"/>
        <v>0</v>
      </c>
      <c r="F331" s="270">
        <f t="shared" si="321"/>
        <v>0</v>
      </c>
      <c r="G331" s="270">
        <f t="shared" si="322"/>
        <v>0</v>
      </c>
      <c r="H331" s="270">
        <f t="shared" si="323"/>
        <v>0</v>
      </c>
      <c r="I331" s="270">
        <f t="shared" si="324"/>
        <v>0</v>
      </c>
      <c r="J331" s="270">
        <f t="shared" si="325"/>
        <v>0</v>
      </c>
      <c r="K331" s="270">
        <f t="shared" si="326"/>
        <v>1</v>
      </c>
      <c r="L331" s="270">
        <f t="shared" si="327"/>
        <v>1</v>
      </c>
      <c r="M331" s="270">
        <f t="shared" si="328"/>
        <v>0</v>
      </c>
      <c r="N331" s="270">
        <f t="shared" si="329"/>
        <v>1</v>
      </c>
      <c r="O331" s="270">
        <f t="shared" si="330"/>
        <v>1</v>
      </c>
    </row>
    <row r="332" spans="2:15" x14ac:dyDescent="0.35">
      <c r="B332" s="264" t="s">
        <v>77</v>
      </c>
      <c r="C332" s="270">
        <f t="shared" si="318"/>
        <v>0</v>
      </c>
      <c r="D332" s="270">
        <f t="shared" si="319"/>
        <v>0</v>
      </c>
      <c r="E332" s="270">
        <f t="shared" si="320"/>
        <v>0</v>
      </c>
      <c r="F332" s="270">
        <f t="shared" si="321"/>
        <v>0</v>
      </c>
      <c r="G332" s="270">
        <f t="shared" si="322"/>
        <v>0</v>
      </c>
      <c r="H332" s="270">
        <f t="shared" si="323"/>
        <v>0</v>
      </c>
      <c r="I332" s="270">
        <f t="shared" si="324"/>
        <v>0</v>
      </c>
      <c r="J332" s="270">
        <f t="shared" si="325"/>
        <v>0</v>
      </c>
      <c r="K332" s="270">
        <f t="shared" si="326"/>
        <v>0</v>
      </c>
      <c r="L332" s="270">
        <f t="shared" si="327"/>
        <v>0</v>
      </c>
      <c r="M332" s="270">
        <f t="shared" si="328"/>
        <v>0</v>
      </c>
      <c r="N332" s="270">
        <f t="shared" si="329"/>
        <v>0</v>
      </c>
      <c r="O332" s="270">
        <f t="shared" si="330"/>
        <v>0</v>
      </c>
    </row>
    <row r="333" spans="2:15" x14ac:dyDescent="0.35">
      <c r="B333" s="265" t="s">
        <v>80</v>
      </c>
      <c r="C333" s="270">
        <f t="shared" si="318"/>
        <v>0</v>
      </c>
      <c r="D333" s="270">
        <f t="shared" si="319"/>
        <v>0</v>
      </c>
      <c r="E333" s="270">
        <f t="shared" si="320"/>
        <v>0</v>
      </c>
      <c r="F333" s="270">
        <f t="shared" si="321"/>
        <v>0</v>
      </c>
      <c r="G333" s="270">
        <f t="shared" si="322"/>
        <v>0</v>
      </c>
      <c r="H333" s="270">
        <f t="shared" si="323"/>
        <v>0</v>
      </c>
      <c r="I333" s="270">
        <f t="shared" si="324"/>
        <v>0</v>
      </c>
      <c r="J333" s="270">
        <f t="shared" si="325"/>
        <v>0</v>
      </c>
      <c r="K333" s="270">
        <f t="shared" si="326"/>
        <v>0</v>
      </c>
      <c r="L333" s="270">
        <f t="shared" si="327"/>
        <v>0</v>
      </c>
      <c r="M333" s="270">
        <f t="shared" si="328"/>
        <v>0</v>
      </c>
      <c r="N333" s="270">
        <f t="shared" si="329"/>
        <v>0</v>
      </c>
      <c r="O333" s="270">
        <f t="shared" si="330"/>
        <v>0</v>
      </c>
    </row>
    <row r="334" spans="2:15" x14ac:dyDescent="0.35">
      <c r="B334" s="264" t="s">
        <v>81</v>
      </c>
      <c r="C334" s="270">
        <f t="shared" si="318"/>
        <v>0</v>
      </c>
      <c r="D334" s="270">
        <f t="shared" si="319"/>
        <v>0</v>
      </c>
      <c r="E334" s="270">
        <f t="shared" si="320"/>
        <v>0</v>
      </c>
      <c r="F334" s="270">
        <f t="shared" si="321"/>
        <v>0</v>
      </c>
      <c r="G334" s="270">
        <f t="shared" si="322"/>
        <v>0</v>
      </c>
      <c r="H334" s="270">
        <f t="shared" si="323"/>
        <v>0</v>
      </c>
      <c r="I334" s="270">
        <f t="shared" si="324"/>
        <v>0</v>
      </c>
      <c r="J334" s="270">
        <f t="shared" si="325"/>
        <v>0</v>
      </c>
      <c r="K334" s="270">
        <f t="shared" si="326"/>
        <v>0</v>
      </c>
      <c r="L334" s="270">
        <f t="shared" si="327"/>
        <v>0</v>
      </c>
      <c r="M334" s="270">
        <f t="shared" si="328"/>
        <v>0</v>
      </c>
      <c r="N334" s="270">
        <f t="shared" si="329"/>
        <v>0</v>
      </c>
      <c r="O334" s="270">
        <f t="shared" si="330"/>
        <v>0</v>
      </c>
    </row>
    <row r="335" spans="2:15" x14ac:dyDescent="0.35">
      <c r="B335" s="265" t="s">
        <v>82</v>
      </c>
      <c r="C335" s="270">
        <f t="shared" si="318"/>
        <v>0</v>
      </c>
      <c r="D335" s="270">
        <f t="shared" si="319"/>
        <v>0</v>
      </c>
      <c r="E335" s="270">
        <f t="shared" si="320"/>
        <v>0</v>
      </c>
      <c r="F335" s="270">
        <f t="shared" si="321"/>
        <v>0</v>
      </c>
      <c r="G335" s="270">
        <f t="shared" si="322"/>
        <v>0</v>
      </c>
      <c r="H335" s="270">
        <f t="shared" si="323"/>
        <v>0</v>
      </c>
      <c r="I335" s="270">
        <f t="shared" si="324"/>
        <v>0</v>
      </c>
      <c r="J335" s="270">
        <f t="shared" si="325"/>
        <v>0</v>
      </c>
      <c r="K335" s="270">
        <f t="shared" si="326"/>
        <v>0</v>
      </c>
      <c r="L335" s="270">
        <f t="shared" si="327"/>
        <v>0</v>
      </c>
      <c r="M335" s="270">
        <f t="shared" si="328"/>
        <v>0</v>
      </c>
      <c r="N335" s="270">
        <f t="shared" si="329"/>
        <v>0</v>
      </c>
      <c r="O335" s="270">
        <f t="shared" si="330"/>
        <v>0</v>
      </c>
    </row>
    <row r="336" spans="2:15" x14ac:dyDescent="0.35">
      <c r="B336" s="264" t="s">
        <v>83</v>
      </c>
      <c r="C336" s="270">
        <f t="shared" si="318"/>
        <v>0</v>
      </c>
      <c r="D336" s="270">
        <f t="shared" si="319"/>
        <v>0</v>
      </c>
      <c r="E336" s="270">
        <f t="shared" si="320"/>
        <v>0</v>
      </c>
      <c r="F336" s="270">
        <f t="shared" si="321"/>
        <v>0</v>
      </c>
      <c r="G336" s="270">
        <f t="shared" si="322"/>
        <v>0</v>
      </c>
      <c r="H336" s="270">
        <f t="shared" si="323"/>
        <v>0</v>
      </c>
      <c r="I336" s="270">
        <f t="shared" si="324"/>
        <v>0</v>
      </c>
      <c r="J336" s="270">
        <f t="shared" si="325"/>
        <v>0</v>
      </c>
      <c r="K336" s="270">
        <f t="shared" si="326"/>
        <v>0</v>
      </c>
      <c r="L336" s="270">
        <f t="shared" si="327"/>
        <v>0</v>
      </c>
      <c r="M336" s="270">
        <f t="shared" si="328"/>
        <v>0</v>
      </c>
      <c r="N336" s="270">
        <f t="shared" si="329"/>
        <v>0</v>
      </c>
      <c r="O336" s="270">
        <f t="shared" si="330"/>
        <v>0</v>
      </c>
    </row>
    <row r="337" spans="2:15" x14ac:dyDescent="0.35">
      <c r="B337" s="50" t="s">
        <v>138</v>
      </c>
      <c r="C337" s="272">
        <f t="shared" ref="C337:I337" si="331">SUM(C328:C336)</f>
        <v>0</v>
      </c>
      <c r="D337" s="272">
        <f t="shared" si="331"/>
        <v>0</v>
      </c>
      <c r="E337" s="272">
        <f t="shared" si="331"/>
        <v>0</v>
      </c>
      <c r="F337" s="272">
        <f t="shared" si="331"/>
        <v>0</v>
      </c>
      <c r="G337" s="272">
        <f t="shared" si="331"/>
        <v>0</v>
      </c>
      <c r="H337" s="272">
        <f t="shared" si="331"/>
        <v>0</v>
      </c>
      <c r="I337" s="272">
        <f t="shared" si="331"/>
        <v>0</v>
      </c>
      <c r="J337" s="272">
        <f t="shared" ref="J337" si="332">SUM(J328:J336)</f>
        <v>0</v>
      </c>
      <c r="K337" s="272">
        <f t="shared" ref="K337" si="333">SUM(K328:K336)</f>
        <v>1</v>
      </c>
      <c r="L337" s="272">
        <f>SUM(L328:L336)</f>
        <v>1</v>
      </c>
      <c r="M337" s="272">
        <f>SUM(M328:M336)</f>
        <v>0</v>
      </c>
      <c r="N337" s="272">
        <f>SUM(N328:N336)</f>
        <v>1</v>
      </c>
      <c r="O337" s="272">
        <f>SUM(O328:O336)</f>
        <v>1</v>
      </c>
    </row>
    <row r="339" spans="2:15" x14ac:dyDescent="0.35">
      <c r="B339" s="262" t="s">
        <v>173</v>
      </c>
    </row>
    <row r="340" spans="2:15" x14ac:dyDescent="0.35">
      <c r="B340" s="262" t="s">
        <v>151</v>
      </c>
      <c r="C340" t="s">
        <v>152</v>
      </c>
      <c r="D340" t="s">
        <v>153</v>
      </c>
      <c r="E340" t="s">
        <v>154</v>
      </c>
      <c r="F340" t="s">
        <v>155</v>
      </c>
      <c r="G340" t="s">
        <v>156</v>
      </c>
      <c r="H340" t="s">
        <v>157</v>
      </c>
      <c r="I340" t="s">
        <v>158</v>
      </c>
      <c r="J340" t="s">
        <v>159</v>
      </c>
      <c r="K340" t="s">
        <v>160</v>
      </c>
      <c r="L340" t="s">
        <v>161</v>
      </c>
      <c r="M340" t="s">
        <v>162</v>
      </c>
      <c r="N340" t="s">
        <v>163</v>
      </c>
      <c r="O340" t="s">
        <v>164</v>
      </c>
    </row>
    <row r="341" spans="2:15" x14ac:dyDescent="0.35">
      <c r="B341" s="263" t="s">
        <v>75</v>
      </c>
      <c r="C341" s="270">
        <f t="shared" ref="C341:C355" si="334">_xlfn.XLOOKUP($B$341:$B$355,$B$14:$B$35,$O$14:$O$35,0,0)</f>
        <v>0</v>
      </c>
      <c r="D341" s="270">
        <f t="shared" ref="D341:D355" si="335">_xlfn.XLOOKUP($B$341:$B$355,$B$14:$B$35,$P$14:$P$35,0,0)</f>
        <v>0</v>
      </c>
      <c r="E341" s="270">
        <f t="shared" ref="E341:E355" si="336">_xlfn.XLOOKUP($B$341:$B$355,$B$14:$B$35,$U$14:$U$35,0,0)</f>
        <v>0</v>
      </c>
      <c r="F341" s="270">
        <f t="shared" ref="F341:F355" si="337">_xlfn.XLOOKUP($B$341:$B$355,$B$14:$B$35,$V$14:$V$35,0,0)</f>
        <v>0</v>
      </c>
      <c r="G341" s="270">
        <f t="shared" ref="G341:G355" si="338">_xlfn.XLOOKUP($B$341:$B$355,$B$14:$B$35,$X$14:$X$35,0,0)</f>
        <v>0</v>
      </c>
      <c r="H341" s="270">
        <f t="shared" ref="H341:H355" si="339">_xlfn.XLOOKUP($B$341:$B$355,$B$14:$B$35,$Y$14:$Y$35,0,0)</f>
        <v>0</v>
      </c>
      <c r="I341" s="270">
        <f t="shared" ref="I341:I355" si="340">_xlfn.XLOOKUP($B$341:$B$355,$B$14:$B$35,$AA$14:$AA$35,0,0)</f>
        <v>0</v>
      </c>
      <c r="J341" s="270">
        <f t="shared" ref="J341:J355" si="341">_xlfn.XLOOKUP($B$341:$B$355,$B$14:$B$35,$AB$14:$AB$35,0,0)</f>
        <v>0</v>
      </c>
      <c r="K341" s="270">
        <f t="shared" ref="K341:K355" si="342">_xlfn.XLOOKUP($B$341:$B$355,$B$14:$B$35,$AD$14:$AD$35,0,0)</f>
        <v>0</v>
      </c>
      <c r="L341" s="270">
        <f t="shared" ref="L341:L355" si="343">_xlfn.XLOOKUP($B$341:$B$355,$B$14:$B$35,$AE$14:$AE$35,0,0)</f>
        <v>0</v>
      </c>
      <c r="M341" s="270">
        <f t="shared" ref="M341:M355" si="344">_xlfn.XLOOKUP($B$341:$B$355,$B$14:$B$35,$AG$14:$AG$35,0,0)</f>
        <v>0</v>
      </c>
      <c r="N341" s="270">
        <f t="shared" ref="N341:N355" si="345">_xlfn.XLOOKUP($B$341:$B$355,$B$14:$B$35,$AH$14:$AH$35,0,0)</f>
        <v>0</v>
      </c>
      <c r="O341" s="270">
        <f t="shared" ref="O341:O355" si="346">_xlfn.XLOOKUP($B$341:$B$355,$B$14:$B$35,$AJ$14:$AJ$35,0,0)</f>
        <v>0</v>
      </c>
    </row>
    <row r="342" spans="2:15" x14ac:dyDescent="0.35">
      <c r="B342" s="264" t="s">
        <v>78</v>
      </c>
      <c r="C342" s="270">
        <f t="shared" si="334"/>
        <v>0</v>
      </c>
      <c r="D342" s="270">
        <f t="shared" si="335"/>
        <v>0</v>
      </c>
      <c r="E342" s="270">
        <f t="shared" si="336"/>
        <v>0</v>
      </c>
      <c r="F342" s="270">
        <f t="shared" si="337"/>
        <v>0</v>
      </c>
      <c r="G342" s="270">
        <f t="shared" si="338"/>
        <v>0</v>
      </c>
      <c r="H342" s="270">
        <f t="shared" si="339"/>
        <v>0</v>
      </c>
      <c r="I342" s="270">
        <f t="shared" si="340"/>
        <v>0</v>
      </c>
      <c r="J342" s="270">
        <f t="shared" si="341"/>
        <v>0</v>
      </c>
      <c r="K342" s="270">
        <f t="shared" si="342"/>
        <v>0</v>
      </c>
      <c r="L342" s="270">
        <f t="shared" si="343"/>
        <v>0</v>
      </c>
      <c r="M342" s="270">
        <f t="shared" si="344"/>
        <v>0</v>
      </c>
      <c r="N342" s="270">
        <f t="shared" si="345"/>
        <v>0</v>
      </c>
      <c r="O342" s="270">
        <f t="shared" si="346"/>
        <v>0</v>
      </c>
    </row>
    <row r="343" spans="2:15" x14ac:dyDescent="0.35">
      <c r="B343" s="265" t="s">
        <v>82</v>
      </c>
      <c r="C343" s="270">
        <f t="shared" si="334"/>
        <v>0</v>
      </c>
      <c r="D343" s="270">
        <f t="shared" si="335"/>
        <v>0</v>
      </c>
      <c r="E343" s="270">
        <f t="shared" si="336"/>
        <v>0</v>
      </c>
      <c r="F343" s="270">
        <f t="shared" si="337"/>
        <v>0</v>
      </c>
      <c r="G343" s="270">
        <f t="shared" si="338"/>
        <v>0</v>
      </c>
      <c r="H343" s="270">
        <f t="shared" si="339"/>
        <v>0</v>
      </c>
      <c r="I343" s="270">
        <f t="shared" si="340"/>
        <v>0</v>
      </c>
      <c r="J343" s="270">
        <f t="shared" si="341"/>
        <v>0</v>
      </c>
      <c r="K343" s="270">
        <f t="shared" si="342"/>
        <v>0</v>
      </c>
      <c r="L343" s="270">
        <f t="shared" si="343"/>
        <v>0</v>
      </c>
      <c r="M343" s="270">
        <f t="shared" si="344"/>
        <v>0</v>
      </c>
      <c r="N343" s="270">
        <f t="shared" si="345"/>
        <v>0</v>
      </c>
      <c r="O343" s="270">
        <f t="shared" si="346"/>
        <v>0</v>
      </c>
    </row>
    <row r="344" spans="2:15" x14ac:dyDescent="0.35">
      <c r="B344" s="264" t="s">
        <v>84</v>
      </c>
      <c r="C344" s="270">
        <f t="shared" si="334"/>
        <v>0</v>
      </c>
      <c r="D344" s="270">
        <f t="shared" si="335"/>
        <v>0</v>
      </c>
      <c r="E344" s="270">
        <f t="shared" si="336"/>
        <v>0</v>
      </c>
      <c r="F344" s="270">
        <f t="shared" si="337"/>
        <v>0</v>
      </c>
      <c r="G344" s="270">
        <f t="shared" si="338"/>
        <v>0</v>
      </c>
      <c r="H344" s="270">
        <f t="shared" si="339"/>
        <v>0</v>
      </c>
      <c r="I344" s="270">
        <f t="shared" si="340"/>
        <v>0</v>
      </c>
      <c r="J344" s="270">
        <f t="shared" si="341"/>
        <v>0</v>
      </c>
      <c r="K344" s="270">
        <f t="shared" si="342"/>
        <v>0</v>
      </c>
      <c r="L344" s="270">
        <f t="shared" si="343"/>
        <v>0</v>
      </c>
      <c r="M344" s="270">
        <f t="shared" si="344"/>
        <v>0</v>
      </c>
      <c r="N344" s="270">
        <f t="shared" si="345"/>
        <v>0</v>
      </c>
      <c r="O344" s="270">
        <f t="shared" si="346"/>
        <v>0</v>
      </c>
    </row>
    <row r="345" spans="2:15" x14ac:dyDescent="0.35">
      <c r="B345" s="264" t="s">
        <v>85</v>
      </c>
      <c r="C345" s="270">
        <f t="shared" si="334"/>
        <v>0</v>
      </c>
      <c r="D345" s="270">
        <f t="shared" si="335"/>
        <v>0</v>
      </c>
      <c r="E345" s="270">
        <f t="shared" si="336"/>
        <v>0</v>
      </c>
      <c r="F345" s="270">
        <f t="shared" si="337"/>
        <v>0</v>
      </c>
      <c r="G345" s="270">
        <f t="shared" si="338"/>
        <v>0</v>
      </c>
      <c r="H345" s="270">
        <f t="shared" si="339"/>
        <v>0</v>
      </c>
      <c r="I345" s="270">
        <f t="shared" si="340"/>
        <v>0</v>
      </c>
      <c r="J345" s="270">
        <f t="shared" si="341"/>
        <v>0</v>
      </c>
      <c r="K345" s="270">
        <f t="shared" si="342"/>
        <v>0</v>
      </c>
      <c r="L345" s="270">
        <f t="shared" si="343"/>
        <v>0</v>
      </c>
      <c r="M345" s="270">
        <f t="shared" si="344"/>
        <v>0</v>
      </c>
      <c r="N345" s="270">
        <f t="shared" si="345"/>
        <v>0</v>
      </c>
      <c r="O345" s="270">
        <f t="shared" si="346"/>
        <v>0</v>
      </c>
    </row>
    <row r="346" spans="2:15" x14ac:dyDescent="0.35">
      <c r="B346" s="265" t="s">
        <v>86</v>
      </c>
      <c r="C346" s="270">
        <f t="shared" si="334"/>
        <v>0</v>
      </c>
      <c r="D346" s="270">
        <f t="shared" si="335"/>
        <v>0</v>
      </c>
      <c r="E346" s="270">
        <f t="shared" si="336"/>
        <v>0</v>
      </c>
      <c r="F346" s="270">
        <f t="shared" si="337"/>
        <v>0</v>
      </c>
      <c r="G346" s="270">
        <f t="shared" si="338"/>
        <v>0</v>
      </c>
      <c r="H346" s="270">
        <f t="shared" si="339"/>
        <v>0</v>
      </c>
      <c r="I346" s="270">
        <f t="shared" si="340"/>
        <v>0</v>
      </c>
      <c r="J346" s="270">
        <f t="shared" si="341"/>
        <v>0</v>
      </c>
      <c r="K346" s="270">
        <f t="shared" si="342"/>
        <v>0</v>
      </c>
      <c r="L346" s="270">
        <f t="shared" si="343"/>
        <v>0</v>
      </c>
      <c r="M346" s="270">
        <f t="shared" si="344"/>
        <v>0</v>
      </c>
      <c r="N346" s="270">
        <f t="shared" si="345"/>
        <v>0</v>
      </c>
      <c r="O346" s="270">
        <f t="shared" si="346"/>
        <v>0</v>
      </c>
    </row>
    <row r="347" spans="2:15" x14ac:dyDescent="0.35">
      <c r="B347" s="264" t="s">
        <v>87</v>
      </c>
      <c r="C347" s="270">
        <f t="shared" si="334"/>
        <v>0</v>
      </c>
      <c r="D347" s="270">
        <f t="shared" si="335"/>
        <v>0</v>
      </c>
      <c r="E347" s="270">
        <f t="shared" si="336"/>
        <v>0</v>
      </c>
      <c r="F347" s="270">
        <f t="shared" si="337"/>
        <v>0</v>
      </c>
      <c r="G347" s="270">
        <f t="shared" si="338"/>
        <v>0</v>
      </c>
      <c r="H347" s="270">
        <f t="shared" si="339"/>
        <v>0</v>
      </c>
      <c r="I347" s="270">
        <f t="shared" si="340"/>
        <v>0</v>
      </c>
      <c r="J347" s="270">
        <f t="shared" si="341"/>
        <v>0</v>
      </c>
      <c r="K347" s="270">
        <f t="shared" si="342"/>
        <v>0</v>
      </c>
      <c r="L347" s="270">
        <f t="shared" si="343"/>
        <v>0</v>
      </c>
      <c r="M347" s="270">
        <f t="shared" si="344"/>
        <v>7330</v>
      </c>
      <c r="N347" s="270">
        <f t="shared" si="345"/>
        <v>7330</v>
      </c>
      <c r="O347" s="270">
        <f t="shared" si="346"/>
        <v>7330</v>
      </c>
    </row>
    <row r="348" spans="2:15" x14ac:dyDescent="0.35">
      <c r="B348" s="264" t="s">
        <v>88</v>
      </c>
      <c r="C348" s="270">
        <f t="shared" si="334"/>
        <v>0</v>
      </c>
      <c r="D348" s="270">
        <f t="shared" si="335"/>
        <v>0</v>
      </c>
      <c r="E348" s="270">
        <f t="shared" si="336"/>
        <v>0</v>
      </c>
      <c r="F348" s="270">
        <f t="shared" si="337"/>
        <v>0</v>
      </c>
      <c r="G348" s="270">
        <f t="shared" si="338"/>
        <v>0</v>
      </c>
      <c r="H348" s="270">
        <f t="shared" si="339"/>
        <v>0</v>
      </c>
      <c r="I348" s="270">
        <f t="shared" si="340"/>
        <v>0</v>
      </c>
      <c r="J348" s="270">
        <f t="shared" si="341"/>
        <v>0</v>
      </c>
      <c r="K348" s="270">
        <f t="shared" si="342"/>
        <v>0</v>
      </c>
      <c r="L348" s="270">
        <f t="shared" si="343"/>
        <v>0</v>
      </c>
      <c r="M348" s="270">
        <f t="shared" si="344"/>
        <v>0</v>
      </c>
      <c r="N348" s="270">
        <f t="shared" si="345"/>
        <v>0</v>
      </c>
      <c r="O348" s="270">
        <f t="shared" si="346"/>
        <v>0</v>
      </c>
    </row>
    <row r="349" spans="2:15" x14ac:dyDescent="0.35">
      <c r="B349" s="265" t="s">
        <v>89</v>
      </c>
      <c r="C349" s="270">
        <f t="shared" si="334"/>
        <v>0</v>
      </c>
      <c r="D349" s="270">
        <f t="shared" si="335"/>
        <v>0</v>
      </c>
      <c r="E349" s="270">
        <f t="shared" si="336"/>
        <v>0</v>
      </c>
      <c r="F349" s="270">
        <f t="shared" si="337"/>
        <v>0</v>
      </c>
      <c r="G349" s="270">
        <f t="shared" si="338"/>
        <v>0</v>
      </c>
      <c r="H349" s="270">
        <f t="shared" si="339"/>
        <v>0</v>
      </c>
      <c r="I349" s="270">
        <f t="shared" si="340"/>
        <v>0</v>
      </c>
      <c r="J349" s="270">
        <f t="shared" si="341"/>
        <v>0</v>
      </c>
      <c r="K349" s="270">
        <f t="shared" si="342"/>
        <v>0</v>
      </c>
      <c r="L349" s="270">
        <f t="shared" si="343"/>
        <v>0</v>
      </c>
      <c r="M349" s="270">
        <f t="shared" si="344"/>
        <v>0</v>
      </c>
      <c r="N349" s="270">
        <f t="shared" si="345"/>
        <v>0</v>
      </c>
      <c r="O349" s="270">
        <f t="shared" si="346"/>
        <v>0</v>
      </c>
    </row>
    <row r="350" spans="2:15" x14ac:dyDescent="0.35">
      <c r="B350" s="264" t="s">
        <v>90</v>
      </c>
      <c r="C350" s="270">
        <f t="shared" si="334"/>
        <v>0</v>
      </c>
      <c r="D350" s="270">
        <f t="shared" si="335"/>
        <v>4550</v>
      </c>
      <c r="E350" s="270">
        <f t="shared" si="336"/>
        <v>1885</v>
      </c>
      <c r="F350" s="270">
        <f t="shared" si="337"/>
        <v>6435</v>
      </c>
      <c r="G350" s="270">
        <f t="shared" si="338"/>
        <v>24300</v>
      </c>
      <c r="H350" s="270">
        <f t="shared" si="339"/>
        <v>30735</v>
      </c>
      <c r="I350" s="270">
        <f t="shared" si="340"/>
        <v>0</v>
      </c>
      <c r="J350" s="270">
        <f t="shared" si="341"/>
        <v>30735</v>
      </c>
      <c r="K350" s="270">
        <f t="shared" si="342"/>
        <v>0</v>
      </c>
      <c r="L350" s="270">
        <f t="shared" si="343"/>
        <v>30735</v>
      </c>
      <c r="M350" s="270">
        <f t="shared" si="344"/>
        <v>0</v>
      </c>
      <c r="N350" s="270">
        <f t="shared" si="345"/>
        <v>30735</v>
      </c>
      <c r="O350" s="270">
        <f t="shared" si="346"/>
        <v>26185</v>
      </c>
    </row>
    <row r="351" spans="2:15" x14ac:dyDescent="0.35">
      <c r="B351" s="265" t="s">
        <v>92</v>
      </c>
      <c r="C351" s="270">
        <f t="shared" si="334"/>
        <v>0</v>
      </c>
      <c r="D351" s="270">
        <f t="shared" si="335"/>
        <v>0</v>
      </c>
      <c r="E351" s="270">
        <f t="shared" si="336"/>
        <v>0</v>
      </c>
      <c r="F351" s="270">
        <f t="shared" si="337"/>
        <v>0</v>
      </c>
      <c r="G351" s="270">
        <f t="shared" si="338"/>
        <v>0</v>
      </c>
      <c r="H351" s="270">
        <f t="shared" si="339"/>
        <v>0</v>
      </c>
      <c r="I351" s="270">
        <f t="shared" si="340"/>
        <v>0</v>
      </c>
      <c r="J351" s="270">
        <f t="shared" si="341"/>
        <v>0</v>
      </c>
      <c r="K351" s="270">
        <f t="shared" si="342"/>
        <v>0</v>
      </c>
      <c r="L351" s="270">
        <f t="shared" si="343"/>
        <v>0</v>
      </c>
      <c r="M351" s="270">
        <f t="shared" si="344"/>
        <v>0</v>
      </c>
      <c r="N351" s="270">
        <f t="shared" si="345"/>
        <v>0</v>
      </c>
      <c r="O351" s="270">
        <f t="shared" si="346"/>
        <v>0</v>
      </c>
    </row>
    <row r="352" spans="2:15" x14ac:dyDescent="0.35">
      <c r="B352" s="264" t="s">
        <v>93</v>
      </c>
      <c r="C352" s="270">
        <f t="shared" si="334"/>
        <v>0</v>
      </c>
      <c r="D352" s="270">
        <f t="shared" si="335"/>
        <v>0</v>
      </c>
      <c r="E352" s="270">
        <f t="shared" si="336"/>
        <v>0</v>
      </c>
      <c r="F352" s="270">
        <f t="shared" si="337"/>
        <v>0</v>
      </c>
      <c r="G352" s="270">
        <f t="shared" si="338"/>
        <v>0</v>
      </c>
      <c r="H352" s="270">
        <f t="shared" si="339"/>
        <v>0</v>
      </c>
      <c r="I352" s="270">
        <f t="shared" si="340"/>
        <v>0</v>
      </c>
      <c r="J352" s="270">
        <f t="shared" si="341"/>
        <v>0</v>
      </c>
      <c r="K352" s="270">
        <f t="shared" si="342"/>
        <v>0</v>
      </c>
      <c r="L352" s="270">
        <f t="shared" si="343"/>
        <v>0</v>
      </c>
      <c r="M352" s="270">
        <f t="shared" si="344"/>
        <v>0</v>
      </c>
      <c r="N352" s="270">
        <f t="shared" si="345"/>
        <v>0</v>
      </c>
      <c r="O352" s="270">
        <f t="shared" si="346"/>
        <v>0</v>
      </c>
    </row>
    <row r="353" spans="2:15" x14ac:dyDescent="0.35">
      <c r="B353" s="264" t="s">
        <v>94</v>
      </c>
      <c r="C353" s="270">
        <f t="shared" si="334"/>
        <v>0</v>
      </c>
      <c r="D353" s="270">
        <f t="shared" si="335"/>
        <v>0</v>
      </c>
      <c r="E353" s="270">
        <f t="shared" si="336"/>
        <v>0</v>
      </c>
      <c r="F353" s="270">
        <f t="shared" si="337"/>
        <v>0</v>
      </c>
      <c r="G353" s="270">
        <f t="shared" si="338"/>
        <v>0</v>
      </c>
      <c r="H353" s="270">
        <f t="shared" si="339"/>
        <v>0</v>
      </c>
      <c r="I353" s="270">
        <f t="shared" si="340"/>
        <v>0</v>
      </c>
      <c r="J353" s="270">
        <f t="shared" si="341"/>
        <v>0</v>
      </c>
      <c r="K353" s="270">
        <f t="shared" si="342"/>
        <v>0</v>
      </c>
      <c r="L353" s="270">
        <f t="shared" si="343"/>
        <v>0</v>
      </c>
      <c r="M353" s="270">
        <f t="shared" si="344"/>
        <v>0</v>
      </c>
      <c r="N353" s="270">
        <f t="shared" si="345"/>
        <v>0</v>
      </c>
      <c r="O353" s="270">
        <f t="shared" si="346"/>
        <v>0</v>
      </c>
    </row>
    <row r="354" spans="2:15" x14ac:dyDescent="0.35">
      <c r="B354" s="264" t="s">
        <v>95</v>
      </c>
      <c r="C354" s="270">
        <f t="shared" si="334"/>
        <v>0</v>
      </c>
      <c r="D354" s="270">
        <f t="shared" si="335"/>
        <v>0</v>
      </c>
      <c r="E354" s="270">
        <f t="shared" si="336"/>
        <v>0</v>
      </c>
      <c r="F354" s="270">
        <f t="shared" si="337"/>
        <v>0</v>
      </c>
      <c r="G354" s="270">
        <f t="shared" si="338"/>
        <v>17300</v>
      </c>
      <c r="H354" s="270">
        <f t="shared" si="339"/>
        <v>17300</v>
      </c>
      <c r="I354" s="270">
        <f t="shared" si="340"/>
        <v>0</v>
      </c>
      <c r="J354" s="270">
        <f t="shared" si="341"/>
        <v>17300</v>
      </c>
      <c r="K354" s="270">
        <f t="shared" si="342"/>
        <v>0</v>
      </c>
      <c r="L354" s="270">
        <f t="shared" si="343"/>
        <v>17300</v>
      </c>
      <c r="M354" s="270">
        <f t="shared" si="344"/>
        <v>12000</v>
      </c>
      <c r="N354" s="270">
        <f t="shared" si="345"/>
        <v>29300</v>
      </c>
      <c r="O354" s="270">
        <f t="shared" si="346"/>
        <v>29300</v>
      </c>
    </row>
    <row r="355" spans="2:15" x14ac:dyDescent="0.35">
      <c r="B355" s="264" t="s">
        <v>96</v>
      </c>
      <c r="C355" s="270">
        <f t="shared" si="334"/>
        <v>0</v>
      </c>
      <c r="D355" s="270">
        <f t="shared" si="335"/>
        <v>0</v>
      </c>
      <c r="E355" s="270">
        <f t="shared" si="336"/>
        <v>0</v>
      </c>
      <c r="F355" s="270">
        <f t="shared" si="337"/>
        <v>0</v>
      </c>
      <c r="G355" s="270">
        <f t="shared" si="338"/>
        <v>0</v>
      </c>
      <c r="H355" s="270">
        <f t="shared" si="339"/>
        <v>0</v>
      </c>
      <c r="I355" s="270">
        <f t="shared" si="340"/>
        <v>0</v>
      </c>
      <c r="J355" s="270">
        <f t="shared" si="341"/>
        <v>0</v>
      </c>
      <c r="K355" s="270">
        <f t="shared" si="342"/>
        <v>0</v>
      </c>
      <c r="L355" s="270">
        <f t="shared" si="343"/>
        <v>0</v>
      </c>
      <c r="M355" s="270">
        <f t="shared" si="344"/>
        <v>0</v>
      </c>
      <c r="N355" s="270">
        <f t="shared" si="345"/>
        <v>0</v>
      </c>
      <c r="O355" s="270">
        <f t="shared" si="346"/>
        <v>0</v>
      </c>
    </row>
    <row r="356" spans="2:15" x14ac:dyDescent="0.35">
      <c r="B356" s="50" t="s">
        <v>138</v>
      </c>
      <c r="C356" s="272">
        <f t="shared" ref="C356:O356" si="347">SUM(C341:C355)</f>
        <v>0</v>
      </c>
      <c r="D356" s="272">
        <f t="shared" si="347"/>
        <v>4550</v>
      </c>
      <c r="E356" s="272">
        <f t="shared" si="347"/>
        <v>1885</v>
      </c>
      <c r="F356" s="272">
        <f t="shared" si="347"/>
        <v>6435</v>
      </c>
      <c r="G356" s="272">
        <f t="shared" si="347"/>
        <v>41600</v>
      </c>
      <c r="H356" s="272">
        <f t="shared" si="347"/>
        <v>48035</v>
      </c>
      <c r="I356" s="272">
        <f t="shared" si="347"/>
        <v>0</v>
      </c>
      <c r="J356" s="272">
        <f t="shared" si="347"/>
        <v>48035</v>
      </c>
      <c r="K356" s="272">
        <f t="shared" si="347"/>
        <v>0</v>
      </c>
      <c r="L356" s="272">
        <f t="shared" si="347"/>
        <v>48035</v>
      </c>
      <c r="M356" s="272">
        <f t="shared" si="347"/>
        <v>19330</v>
      </c>
      <c r="N356" s="272">
        <f t="shared" si="347"/>
        <v>67365</v>
      </c>
      <c r="O356" s="272">
        <f t="shared" si="347"/>
        <v>62815</v>
      </c>
    </row>
    <row r="358" spans="2:15" x14ac:dyDescent="0.35">
      <c r="B358" t="s">
        <v>166</v>
      </c>
      <c r="C358" t="s">
        <v>152</v>
      </c>
      <c r="D358" t="s">
        <v>153</v>
      </c>
      <c r="E358" t="s">
        <v>154</v>
      </c>
      <c r="F358" t="s">
        <v>155</v>
      </c>
      <c r="G358" t="s">
        <v>156</v>
      </c>
      <c r="H358" t="s">
        <v>157</v>
      </c>
      <c r="I358" t="s">
        <v>158</v>
      </c>
      <c r="J358" t="s">
        <v>159</v>
      </c>
      <c r="K358" t="s">
        <v>160</v>
      </c>
      <c r="L358" t="s">
        <v>161</v>
      </c>
      <c r="M358" t="s">
        <v>162</v>
      </c>
      <c r="N358" t="s">
        <v>163</v>
      </c>
      <c r="O358" t="s">
        <v>164</v>
      </c>
    </row>
    <row r="359" spans="2:15" x14ac:dyDescent="0.35">
      <c r="B359" s="263" t="s">
        <v>75</v>
      </c>
      <c r="C359" s="270">
        <f>_xlfn.XLOOKUP($B$359:$B$373,$B$44:$B$65,$O$44:$O$65,0,0)</f>
        <v>0</v>
      </c>
      <c r="D359" s="270">
        <f>_xlfn.XLOOKUP($B$359:$B$373,$B$44:$B$65,$P$44:$P$65,0,0)</f>
        <v>0</v>
      </c>
      <c r="E359" s="270">
        <f>_xlfn.XLOOKUP($B$359:$B$373,$B$44:$B$65,$U$44:$U$65,0,0)</f>
        <v>0</v>
      </c>
      <c r="F359" s="270">
        <f>_xlfn.XLOOKUP($B$359:$B$373,$B$44:$B$65,$V$44:$V$65,0,0)</f>
        <v>0</v>
      </c>
      <c r="G359" s="270">
        <f>_xlfn.XLOOKUP($B$359:$B$373,$B$44:$B$65,$X$44:$X$65,0,0)</f>
        <v>0</v>
      </c>
      <c r="H359" s="270">
        <f>_xlfn.XLOOKUP($B$359:$B$373,$B$44:$B$65,$Y$44:$Y$65,0,0)</f>
        <v>0</v>
      </c>
      <c r="I359" s="270">
        <f>_xlfn.XLOOKUP($B$359:$B$373,$B$44:$B$65,$AA$44:$AA$65,0,0)</f>
        <v>0</v>
      </c>
      <c r="J359" s="270">
        <f>_xlfn.XLOOKUP($B$359:$B$373,$B$44:$B$65,$AB$44:$AB$65,0,0)</f>
        <v>0</v>
      </c>
      <c r="K359" s="270">
        <f>_xlfn.XLOOKUP($B$359:$B$373,$B$44:$B$65,$AD$44:$AD$65,0,0)</f>
        <v>0</v>
      </c>
      <c r="L359" s="270">
        <f>_xlfn.XLOOKUP($B$359:$B$373,$B$44:$B$65,$AE$44:$AE$65,0,0)</f>
        <v>0</v>
      </c>
      <c r="M359" s="270">
        <f>_xlfn.XLOOKUP($B$359:$B$373,$B$44:$B$65,$AG$44:$AG$65,0,0)</f>
        <v>0</v>
      </c>
      <c r="N359" s="270">
        <f>_xlfn.XLOOKUP($B$359:$B$373,$B$44:$B$65,$AH$44:$AH$65,0,0)</f>
        <v>0</v>
      </c>
      <c r="O359" s="270">
        <f>_xlfn.XLOOKUP($B$359:$B$373,$B$44:$B$65,$AJ$44:$AJ$65,0,0)</f>
        <v>0</v>
      </c>
    </row>
    <row r="360" spans="2:15" x14ac:dyDescent="0.35">
      <c r="B360" s="264" t="s">
        <v>78</v>
      </c>
      <c r="C360" s="270">
        <f t="shared" ref="C360:C373" si="348">_xlfn.XLOOKUP($B$359:$B$373,$B$44:$B$65,$O$44:$O$65,0,0)</f>
        <v>0</v>
      </c>
      <c r="D360" s="270">
        <f t="shared" ref="D360:D373" si="349">_xlfn.XLOOKUP($B$359:$B$373,$B$44:$B$65,$P$44:$P$65,0,0)</f>
        <v>0</v>
      </c>
      <c r="E360" s="270">
        <f t="shared" ref="E360:E373" si="350">_xlfn.XLOOKUP($B$359:$B$373,$B$44:$B$65,$U$44:$U$65,0,0)</f>
        <v>0</v>
      </c>
      <c r="F360" s="270">
        <f t="shared" ref="F360:F373" si="351">_xlfn.XLOOKUP($B$359:$B$373,$B$44:$B$65,$V$44:$V$65,0,0)</f>
        <v>0</v>
      </c>
      <c r="G360" s="270">
        <f t="shared" ref="G360:G373" si="352">_xlfn.XLOOKUP($B$359:$B$373,$B$44:$B$65,$X$44:$X$65,0,0)</f>
        <v>0</v>
      </c>
      <c r="H360" s="270">
        <f t="shared" ref="H360:H373" si="353">_xlfn.XLOOKUP($B$359:$B$373,$B$44:$B$65,$Y$44:$Y$65,0,0)</f>
        <v>0</v>
      </c>
      <c r="I360" s="270">
        <f t="shared" ref="I360:I373" si="354">_xlfn.XLOOKUP($B$359:$B$373,$B$44:$B$65,$AA$44:$AA$65,0,0)</f>
        <v>0</v>
      </c>
      <c r="J360" s="270">
        <f t="shared" ref="J360:J373" si="355">_xlfn.XLOOKUP($B$359:$B$373,$B$44:$B$65,$AB$44:$AB$65,0,0)</f>
        <v>0</v>
      </c>
      <c r="K360" s="270">
        <f t="shared" ref="K360:K373" si="356">_xlfn.XLOOKUP($B$359:$B$373,$B$44:$B$65,$AD$44:$AD$65,0,0)</f>
        <v>0</v>
      </c>
      <c r="L360" s="270">
        <f t="shared" ref="L360:L373" si="357">_xlfn.XLOOKUP($B$359:$B$373,$B$44:$B$65,$AE$44:$AE$65,0,0)</f>
        <v>0</v>
      </c>
      <c r="M360" s="270">
        <f t="shared" ref="M360:M373" si="358">_xlfn.XLOOKUP($B$359:$B$373,$B$44:$B$65,$AG$44:$AG$65,0,0)</f>
        <v>0</v>
      </c>
      <c r="N360" s="270">
        <f t="shared" ref="N360:N373" si="359">_xlfn.XLOOKUP($B$359:$B$373,$B$44:$B$65,$AH$44:$AH$65,0,0)</f>
        <v>0</v>
      </c>
      <c r="O360" s="270">
        <f t="shared" ref="O360:O373" si="360">_xlfn.XLOOKUP($B$359:$B$373,$B$44:$B$65,$AJ$44:$AJ$65,0,0)</f>
        <v>0</v>
      </c>
    </row>
    <row r="361" spans="2:15" x14ac:dyDescent="0.35">
      <c r="B361" s="265" t="s">
        <v>82</v>
      </c>
      <c r="C361" s="270">
        <f t="shared" si="348"/>
        <v>0</v>
      </c>
      <c r="D361" s="270">
        <f t="shared" si="349"/>
        <v>0</v>
      </c>
      <c r="E361" s="270">
        <f t="shared" si="350"/>
        <v>0</v>
      </c>
      <c r="F361" s="270">
        <f t="shared" si="351"/>
        <v>0</v>
      </c>
      <c r="G361" s="270">
        <f t="shared" si="352"/>
        <v>0</v>
      </c>
      <c r="H361" s="270">
        <f t="shared" si="353"/>
        <v>0</v>
      </c>
      <c r="I361" s="270">
        <f t="shared" si="354"/>
        <v>0</v>
      </c>
      <c r="J361" s="270">
        <f t="shared" si="355"/>
        <v>0</v>
      </c>
      <c r="K361" s="270">
        <f t="shared" si="356"/>
        <v>0</v>
      </c>
      <c r="L361" s="270">
        <f t="shared" si="357"/>
        <v>0</v>
      </c>
      <c r="M361" s="270">
        <f t="shared" si="358"/>
        <v>0</v>
      </c>
      <c r="N361" s="270">
        <f t="shared" si="359"/>
        <v>0</v>
      </c>
      <c r="O361" s="270">
        <f t="shared" si="360"/>
        <v>0</v>
      </c>
    </row>
    <row r="362" spans="2:15" x14ac:dyDescent="0.35">
      <c r="B362" s="264" t="s">
        <v>84</v>
      </c>
      <c r="C362" s="270">
        <f t="shared" si="348"/>
        <v>0</v>
      </c>
      <c r="D362" s="270">
        <f t="shared" si="349"/>
        <v>0</v>
      </c>
      <c r="E362" s="270">
        <f t="shared" si="350"/>
        <v>0</v>
      </c>
      <c r="F362" s="270">
        <f t="shared" si="351"/>
        <v>0</v>
      </c>
      <c r="G362" s="270">
        <f t="shared" si="352"/>
        <v>0</v>
      </c>
      <c r="H362" s="270">
        <f t="shared" si="353"/>
        <v>0</v>
      </c>
      <c r="I362" s="270">
        <f t="shared" si="354"/>
        <v>0</v>
      </c>
      <c r="J362" s="270">
        <f t="shared" si="355"/>
        <v>0</v>
      </c>
      <c r="K362" s="270">
        <f t="shared" si="356"/>
        <v>0</v>
      </c>
      <c r="L362" s="270">
        <f t="shared" si="357"/>
        <v>0</v>
      </c>
      <c r="M362" s="270">
        <f t="shared" si="358"/>
        <v>0</v>
      </c>
      <c r="N362" s="270">
        <f t="shared" si="359"/>
        <v>0</v>
      </c>
      <c r="O362" s="270">
        <f t="shared" si="360"/>
        <v>0</v>
      </c>
    </row>
    <row r="363" spans="2:15" x14ac:dyDescent="0.35">
      <c r="B363" s="264" t="s">
        <v>85</v>
      </c>
      <c r="C363" s="270">
        <f t="shared" si="348"/>
        <v>0</v>
      </c>
      <c r="D363" s="270">
        <f t="shared" si="349"/>
        <v>0</v>
      </c>
      <c r="E363" s="270">
        <f t="shared" si="350"/>
        <v>0</v>
      </c>
      <c r="F363" s="270">
        <f t="shared" si="351"/>
        <v>0</v>
      </c>
      <c r="G363" s="270">
        <f t="shared" si="352"/>
        <v>0</v>
      </c>
      <c r="H363" s="270">
        <f t="shared" si="353"/>
        <v>0</v>
      </c>
      <c r="I363" s="270">
        <f t="shared" si="354"/>
        <v>0</v>
      </c>
      <c r="J363" s="270">
        <f t="shared" si="355"/>
        <v>0</v>
      </c>
      <c r="K363" s="270">
        <f t="shared" si="356"/>
        <v>0</v>
      </c>
      <c r="L363" s="270">
        <f t="shared" si="357"/>
        <v>0</v>
      </c>
      <c r="M363" s="270">
        <f t="shared" si="358"/>
        <v>0</v>
      </c>
      <c r="N363" s="270">
        <f t="shared" si="359"/>
        <v>0</v>
      </c>
      <c r="O363" s="270">
        <f t="shared" si="360"/>
        <v>0</v>
      </c>
    </row>
    <row r="364" spans="2:15" x14ac:dyDescent="0.35">
      <c r="B364" s="265" t="s">
        <v>86</v>
      </c>
      <c r="C364" s="270">
        <f t="shared" si="348"/>
        <v>0</v>
      </c>
      <c r="D364" s="270">
        <f t="shared" si="349"/>
        <v>0</v>
      </c>
      <c r="E364" s="270">
        <f t="shared" si="350"/>
        <v>0</v>
      </c>
      <c r="F364" s="270">
        <f t="shared" si="351"/>
        <v>0</v>
      </c>
      <c r="G364" s="270">
        <f t="shared" si="352"/>
        <v>0</v>
      </c>
      <c r="H364" s="270">
        <f t="shared" si="353"/>
        <v>0</v>
      </c>
      <c r="I364" s="270">
        <f t="shared" si="354"/>
        <v>0</v>
      </c>
      <c r="J364" s="270">
        <f t="shared" si="355"/>
        <v>0</v>
      </c>
      <c r="K364" s="270">
        <f t="shared" si="356"/>
        <v>0</v>
      </c>
      <c r="L364" s="270">
        <f t="shared" si="357"/>
        <v>0</v>
      </c>
      <c r="M364" s="270">
        <f t="shared" si="358"/>
        <v>0</v>
      </c>
      <c r="N364" s="270">
        <f t="shared" si="359"/>
        <v>0</v>
      </c>
      <c r="O364" s="270">
        <f t="shared" si="360"/>
        <v>0</v>
      </c>
    </row>
    <row r="365" spans="2:15" x14ac:dyDescent="0.35">
      <c r="B365" s="264" t="s">
        <v>87</v>
      </c>
      <c r="C365" s="270">
        <f t="shared" si="348"/>
        <v>0</v>
      </c>
      <c r="D365" s="270">
        <f t="shared" si="349"/>
        <v>0</v>
      </c>
      <c r="E365" s="270">
        <f t="shared" si="350"/>
        <v>0</v>
      </c>
      <c r="F365" s="270">
        <f t="shared" si="351"/>
        <v>0</v>
      </c>
      <c r="G365" s="270">
        <f t="shared" si="352"/>
        <v>0</v>
      </c>
      <c r="H365" s="270">
        <f t="shared" si="353"/>
        <v>0</v>
      </c>
      <c r="I365" s="270">
        <f t="shared" si="354"/>
        <v>0</v>
      </c>
      <c r="J365" s="270">
        <f t="shared" si="355"/>
        <v>0</v>
      </c>
      <c r="K365" s="270">
        <f t="shared" si="356"/>
        <v>0</v>
      </c>
      <c r="L365" s="270">
        <f t="shared" si="357"/>
        <v>0</v>
      </c>
      <c r="M365" s="270">
        <f t="shared" si="358"/>
        <v>0</v>
      </c>
      <c r="N365" s="270">
        <f t="shared" si="359"/>
        <v>0</v>
      </c>
      <c r="O365" s="270">
        <f t="shared" si="360"/>
        <v>0</v>
      </c>
    </row>
    <row r="366" spans="2:15" x14ac:dyDescent="0.35">
      <c r="B366" s="264" t="s">
        <v>88</v>
      </c>
      <c r="C366" s="270">
        <f t="shared" si="348"/>
        <v>0</v>
      </c>
      <c r="D366" s="270">
        <f t="shared" si="349"/>
        <v>0</v>
      </c>
      <c r="E366" s="270">
        <f t="shared" si="350"/>
        <v>0</v>
      </c>
      <c r="F366" s="270">
        <f t="shared" si="351"/>
        <v>0</v>
      </c>
      <c r="G366" s="270">
        <f t="shared" si="352"/>
        <v>0</v>
      </c>
      <c r="H366" s="270">
        <f t="shared" si="353"/>
        <v>0</v>
      </c>
      <c r="I366" s="270">
        <f t="shared" si="354"/>
        <v>0</v>
      </c>
      <c r="J366" s="270">
        <f t="shared" si="355"/>
        <v>0</v>
      </c>
      <c r="K366" s="270">
        <f t="shared" si="356"/>
        <v>0</v>
      </c>
      <c r="L366" s="270">
        <f t="shared" si="357"/>
        <v>0</v>
      </c>
      <c r="M366" s="270">
        <f t="shared" si="358"/>
        <v>0</v>
      </c>
      <c r="N366" s="270">
        <f t="shared" si="359"/>
        <v>0</v>
      </c>
      <c r="O366" s="270">
        <f t="shared" si="360"/>
        <v>0</v>
      </c>
    </row>
    <row r="367" spans="2:15" x14ac:dyDescent="0.35">
      <c r="B367" s="265" t="s">
        <v>89</v>
      </c>
      <c r="C367" s="270">
        <f t="shared" si="348"/>
        <v>0</v>
      </c>
      <c r="D367" s="270">
        <f t="shared" si="349"/>
        <v>0</v>
      </c>
      <c r="E367" s="270">
        <f t="shared" si="350"/>
        <v>0</v>
      </c>
      <c r="F367" s="270">
        <f t="shared" si="351"/>
        <v>0</v>
      </c>
      <c r="G367" s="270">
        <f t="shared" si="352"/>
        <v>0</v>
      </c>
      <c r="H367" s="270">
        <f t="shared" si="353"/>
        <v>0</v>
      </c>
      <c r="I367" s="270">
        <f t="shared" si="354"/>
        <v>0</v>
      </c>
      <c r="J367" s="270">
        <f t="shared" si="355"/>
        <v>0</v>
      </c>
      <c r="K367" s="270">
        <f t="shared" si="356"/>
        <v>0</v>
      </c>
      <c r="L367" s="270">
        <f t="shared" si="357"/>
        <v>0</v>
      </c>
      <c r="M367" s="270">
        <f t="shared" si="358"/>
        <v>0</v>
      </c>
      <c r="N367" s="270">
        <f t="shared" si="359"/>
        <v>0</v>
      </c>
      <c r="O367" s="270">
        <f t="shared" si="360"/>
        <v>0</v>
      </c>
    </row>
    <row r="368" spans="2:15" x14ac:dyDescent="0.35">
      <c r="B368" s="264" t="s">
        <v>90</v>
      </c>
      <c r="C368" s="270">
        <f t="shared" si="348"/>
        <v>0</v>
      </c>
      <c r="D368" s="270">
        <f t="shared" si="349"/>
        <v>0</v>
      </c>
      <c r="E368" s="270">
        <f t="shared" si="350"/>
        <v>0</v>
      </c>
      <c r="F368" s="270">
        <f t="shared" si="351"/>
        <v>0</v>
      </c>
      <c r="G368" s="270">
        <f t="shared" si="352"/>
        <v>0</v>
      </c>
      <c r="H368" s="270">
        <f t="shared" si="353"/>
        <v>0</v>
      </c>
      <c r="I368" s="270">
        <f t="shared" si="354"/>
        <v>13000</v>
      </c>
      <c r="J368" s="270">
        <f t="shared" si="355"/>
        <v>13000</v>
      </c>
      <c r="K368" s="270">
        <f t="shared" si="356"/>
        <v>0</v>
      </c>
      <c r="L368" s="270">
        <f t="shared" si="357"/>
        <v>13000</v>
      </c>
      <c r="M368" s="270">
        <f t="shared" si="358"/>
        <v>0</v>
      </c>
      <c r="N368" s="270">
        <f t="shared" si="359"/>
        <v>13000</v>
      </c>
      <c r="O368" s="270">
        <f t="shared" si="360"/>
        <v>13000</v>
      </c>
    </row>
    <row r="369" spans="2:15" x14ac:dyDescent="0.35">
      <c r="B369" s="265" t="s">
        <v>92</v>
      </c>
      <c r="C369" s="270">
        <f t="shared" si="348"/>
        <v>0</v>
      </c>
      <c r="D369" s="270">
        <f t="shared" si="349"/>
        <v>0</v>
      </c>
      <c r="E369" s="270">
        <f t="shared" si="350"/>
        <v>0</v>
      </c>
      <c r="F369" s="270">
        <f t="shared" si="351"/>
        <v>0</v>
      </c>
      <c r="G369" s="270">
        <f t="shared" si="352"/>
        <v>0</v>
      </c>
      <c r="H369" s="270">
        <f t="shared" si="353"/>
        <v>0</v>
      </c>
      <c r="I369" s="270">
        <f t="shared" si="354"/>
        <v>0</v>
      </c>
      <c r="J369" s="270">
        <f t="shared" si="355"/>
        <v>0</v>
      </c>
      <c r="K369" s="270">
        <f t="shared" si="356"/>
        <v>0</v>
      </c>
      <c r="L369" s="270">
        <f t="shared" si="357"/>
        <v>0</v>
      </c>
      <c r="M369" s="270">
        <f t="shared" si="358"/>
        <v>0</v>
      </c>
      <c r="N369" s="270">
        <f t="shared" si="359"/>
        <v>0</v>
      </c>
      <c r="O369" s="270">
        <f t="shared" si="360"/>
        <v>0</v>
      </c>
    </row>
    <row r="370" spans="2:15" x14ac:dyDescent="0.35">
      <c r="B370" s="264" t="s">
        <v>93</v>
      </c>
      <c r="C370" s="270">
        <f t="shared" si="348"/>
        <v>0</v>
      </c>
      <c r="D370" s="270">
        <f t="shared" si="349"/>
        <v>0</v>
      </c>
      <c r="E370" s="270">
        <f t="shared" si="350"/>
        <v>0</v>
      </c>
      <c r="F370" s="270">
        <f t="shared" si="351"/>
        <v>0</v>
      </c>
      <c r="G370" s="270">
        <f t="shared" si="352"/>
        <v>0</v>
      </c>
      <c r="H370" s="270">
        <f t="shared" si="353"/>
        <v>0</v>
      </c>
      <c r="I370" s="270">
        <f t="shared" si="354"/>
        <v>0</v>
      </c>
      <c r="J370" s="270">
        <f t="shared" si="355"/>
        <v>0</v>
      </c>
      <c r="K370" s="270">
        <f t="shared" si="356"/>
        <v>0</v>
      </c>
      <c r="L370" s="270">
        <f t="shared" si="357"/>
        <v>0</v>
      </c>
      <c r="M370" s="270">
        <f t="shared" si="358"/>
        <v>0</v>
      </c>
      <c r="N370" s="270">
        <f t="shared" si="359"/>
        <v>0</v>
      </c>
      <c r="O370" s="270">
        <f t="shared" si="360"/>
        <v>0</v>
      </c>
    </row>
    <row r="371" spans="2:15" x14ac:dyDescent="0.35">
      <c r="B371" s="264" t="s">
        <v>94</v>
      </c>
      <c r="C371" s="270">
        <f t="shared" si="348"/>
        <v>0</v>
      </c>
      <c r="D371" s="270">
        <f t="shared" si="349"/>
        <v>0</v>
      </c>
      <c r="E371" s="270">
        <f t="shared" si="350"/>
        <v>0</v>
      </c>
      <c r="F371" s="270">
        <f t="shared" si="351"/>
        <v>0</v>
      </c>
      <c r="G371" s="270">
        <f t="shared" si="352"/>
        <v>0</v>
      </c>
      <c r="H371" s="270">
        <f t="shared" si="353"/>
        <v>0</v>
      </c>
      <c r="I371" s="270">
        <f t="shared" si="354"/>
        <v>0</v>
      </c>
      <c r="J371" s="270">
        <f t="shared" si="355"/>
        <v>0</v>
      </c>
      <c r="K371" s="270">
        <f t="shared" si="356"/>
        <v>0</v>
      </c>
      <c r="L371" s="270">
        <f t="shared" si="357"/>
        <v>0</v>
      </c>
      <c r="M371" s="270">
        <f t="shared" si="358"/>
        <v>0</v>
      </c>
      <c r="N371" s="270">
        <f t="shared" si="359"/>
        <v>0</v>
      </c>
      <c r="O371" s="270">
        <f t="shared" si="360"/>
        <v>0</v>
      </c>
    </row>
    <row r="372" spans="2:15" x14ac:dyDescent="0.35">
      <c r="B372" s="264" t="s">
        <v>95</v>
      </c>
      <c r="C372" s="270">
        <f t="shared" si="348"/>
        <v>0</v>
      </c>
      <c r="D372" s="270">
        <f t="shared" si="349"/>
        <v>0</v>
      </c>
      <c r="E372" s="270">
        <f t="shared" si="350"/>
        <v>0</v>
      </c>
      <c r="F372" s="270">
        <f t="shared" si="351"/>
        <v>0</v>
      </c>
      <c r="G372" s="270">
        <f t="shared" si="352"/>
        <v>0</v>
      </c>
      <c r="H372" s="270">
        <f t="shared" si="353"/>
        <v>0</v>
      </c>
      <c r="I372" s="270">
        <f t="shared" si="354"/>
        <v>0</v>
      </c>
      <c r="J372" s="270">
        <f t="shared" si="355"/>
        <v>0</v>
      </c>
      <c r="K372" s="270">
        <f t="shared" si="356"/>
        <v>37000</v>
      </c>
      <c r="L372" s="270">
        <f t="shared" si="357"/>
        <v>37000</v>
      </c>
      <c r="M372" s="270">
        <f t="shared" si="358"/>
        <v>0</v>
      </c>
      <c r="N372" s="270">
        <f t="shared" si="359"/>
        <v>37000</v>
      </c>
      <c r="O372" s="270">
        <f t="shared" si="360"/>
        <v>37000</v>
      </c>
    </row>
    <row r="373" spans="2:15" x14ac:dyDescent="0.35">
      <c r="B373" s="264" t="s">
        <v>96</v>
      </c>
      <c r="C373" s="270">
        <f t="shared" si="348"/>
        <v>0</v>
      </c>
      <c r="D373" s="270">
        <f t="shared" si="349"/>
        <v>0</v>
      </c>
      <c r="E373" s="270">
        <f t="shared" si="350"/>
        <v>0</v>
      </c>
      <c r="F373" s="270">
        <f t="shared" si="351"/>
        <v>0</v>
      </c>
      <c r="G373" s="270">
        <f t="shared" si="352"/>
        <v>0</v>
      </c>
      <c r="H373" s="270">
        <f t="shared" si="353"/>
        <v>0</v>
      </c>
      <c r="I373" s="270">
        <f t="shared" si="354"/>
        <v>0</v>
      </c>
      <c r="J373" s="270">
        <f t="shared" si="355"/>
        <v>0</v>
      </c>
      <c r="K373" s="270">
        <f t="shared" si="356"/>
        <v>0</v>
      </c>
      <c r="L373" s="270">
        <f t="shared" si="357"/>
        <v>0</v>
      </c>
      <c r="M373" s="270">
        <f t="shared" si="358"/>
        <v>0</v>
      </c>
      <c r="N373" s="270">
        <f t="shared" si="359"/>
        <v>0</v>
      </c>
      <c r="O373" s="270">
        <f t="shared" si="360"/>
        <v>0</v>
      </c>
    </row>
    <row r="374" spans="2:15" x14ac:dyDescent="0.35">
      <c r="B374" s="50" t="s">
        <v>138</v>
      </c>
      <c r="C374" s="272">
        <f>SUM(C359:C373)</f>
        <v>0</v>
      </c>
      <c r="D374" s="272">
        <f t="shared" ref="D374:K374" si="361">SUM(D359:D373)</f>
        <v>0</v>
      </c>
      <c r="E374" s="272">
        <f t="shared" si="361"/>
        <v>0</v>
      </c>
      <c r="F374" s="272">
        <f t="shared" si="361"/>
        <v>0</v>
      </c>
      <c r="G374" s="272">
        <f t="shared" si="361"/>
        <v>0</v>
      </c>
      <c r="H374" s="272">
        <f t="shared" si="361"/>
        <v>0</v>
      </c>
      <c r="I374" s="272">
        <f t="shared" si="361"/>
        <v>13000</v>
      </c>
      <c r="J374" s="272">
        <f t="shared" si="361"/>
        <v>13000</v>
      </c>
      <c r="K374" s="272">
        <f t="shared" si="361"/>
        <v>37000</v>
      </c>
      <c r="L374" s="272">
        <f t="shared" ref="L374" si="362">SUM(L359:L373)</f>
        <v>50000</v>
      </c>
      <c r="M374" s="272">
        <f t="shared" ref="M374" si="363">SUM(M359:M373)</f>
        <v>0</v>
      </c>
      <c r="N374" s="272">
        <f t="shared" ref="N374" si="364">SUM(N359:N373)</f>
        <v>50000</v>
      </c>
      <c r="O374" s="272">
        <f t="shared" ref="O374" si="365">SUM(O359:O373)</f>
        <v>50000</v>
      </c>
    </row>
    <row r="376" spans="2:15" x14ac:dyDescent="0.35">
      <c r="B376" t="s">
        <v>167</v>
      </c>
      <c r="C376" t="s">
        <v>152</v>
      </c>
      <c r="D376" t="s">
        <v>153</v>
      </c>
      <c r="E376" t="s">
        <v>154</v>
      </c>
      <c r="F376" t="s">
        <v>155</v>
      </c>
      <c r="G376" t="s">
        <v>156</v>
      </c>
      <c r="H376" t="s">
        <v>157</v>
      </c>
      <c r="I376" t="s">
        <v>158</v>
      </c>
      <c r="J376" t="s">
        <v>159</v>
      </c>
      <c r="K376" t="s">
        <v>160</v>
      </c>
      <c r="L376" t="s">
        <v>161</v>
      </c>
      <c r="M376" t="s">
        <v>162</v>
      </c>
      <c r="N376" t="s">
        <v>163</v>
      </c>
      <c r="O376" t="s">
        <v>164</v>
      </c>
    </row>
    <row r="377" spans="2:15" x14ac:dyDescent="0.35">
      <c r="B377" s="263" t="s">
        <v>75</v>
      </c>
      <c r="C377" s="270">
        <f>_xlfn.XLOOKUP($B$377:$B$391,$B$73:$B$94,$O$73:$O$94,0,0)</f>
        <v>0</v>
      </c>
      <c r="D377" s="270">
        <f>_xlfn.XLOOKUP($B$377:$B$391,$B$73:$B$94,$P$73:$P$94,0,0)</f>
        <v>0</v>
      </c>
      <c r="E377" s="270">
        <f>_xlfn.XLOOKUP($B$377:$B$391,$B$73:$B$94,$U$73:$U$94,0,0)</f>
        <v>0</v>
      </c>
      <c r="F377" s="270">
        <f>_xlfn.XLOOKUP($B$377:$B$391,$B$73:$B$94,$V$73:$V$94,0,0)</f>
        <v>0</v>
      </c>
      <c r="G377" s="270">
        <f>_xlfn.XLOOKUP($B$377:$B$391,$B$73:$B$94,$X$73:$X$94,0,0)</f>
        <v>0</v>
      </c>
      <c r="H377" s="270">
        <f>_xlfn.XLOOKUP($B$377:$B$391,$B$73:$B$94,$Y$73:$Y$94,0,0)</f>
        <v>0</v>
      </c>
      <c r="I377" s="270">
        <f>_xlfn.XLOOKUP($B$377:$B$391,$B$73:$B$94,$AA$73:$AA$94,0,0)</f>
        <v>0</v>
      </c>
      <c r="J377" s="270">
        <f>_xlfn.XLOOKUP($B$377:$B$391,$B$73:$B$94,$AB$73:$AB$94,0,0)</f>
        <v>0</v>
      </c>
      <c r="K377" s="270">
        <f>_xlfn.XLOOKUP($B$377:$B$391,$B$73:$B$94,$AD$73:$AD$94,0,0)</f>
        <v>0</v>
      </c>
      <c r="L377" s="270">
        <f>_xlfn.XLOOKUP($B$377:$B$391,$B$73:$B$94,$AE$73:$AE$94,0,0)</f>
        <v>0</v>
      </c>
      <c r="M377" s="270">
        <f>_xlfn.XLOOKUP($B$377:$B$391,$B$73:$B$94,$AG$73:$AG$94,0,0)</f>
        <v>0</v>
      </c>
      <c r="N377" s="270">
        <f>_xlfn.XLOOKUP($B$377:$B$391,$B$73:$B$94,$AH$73:$AH$94,0,0)</f>
        <v>0</v>
      </c>
      <c r="O377" s="270">
        <f>_xlfn.XLOOKUP($B$377:$B$391,$B$73:$B$94,$AJ$73:$AJ$94,0,0)</f>
        <v>0</v>
      </c>
    </row>
    <row r="378" spans="2:15" x14ac:dyDescent="0.35">
      <c r="B378" s="287" t="s">
        <v>78</v>
      </c>
      <c r="C378" s="270">
        <f t="shared" ref="C378:C391" si="366">_xlfn.XLOOKUP($B$377:$B$391,$B$73:$B$94,$O$73:$O$94,0,0)</f>
        <v>0</v>
      </c>
      <c r="D378" s="270">
        <f t="shared" ref="D378:D391" si="367">_xlfn.XLOOKUP($B$377:$B$391,$B$73:$B$94,$P$73:$P$94,0,0)</f>
        <v>0</v>
      </c>
      <c r="E378" s="270">
        <f t="shared" ref="E378:E390" si="368">_xlfn.XLOOKUP($B$377:$B$391,$B$73:$B$94,$U$73:$U$94,0,0)</f>
        <v>0</v>
      </c>
      <c r="F378" s="270">
        <f t="shared" ref="F378:F391" si="369">_xlfn.XLOOKUP($B$377:$B$391,$B$73:$B$94,$V$73:$V$94,0,0)</f>
        <v>0</v>
      </c>
      <c r="G378" s="270">
        <f t="shared" ref="G378:G391" si="370">_xlfn.XLOOKUP($B$377:$B$391,$B$73:$B$94,$X$73:$X$94,0,0)</f>
        <v>0</v>
      </c>
      <c r="H378" s="270">
        <f t="shared" ref="H378:H391" si="371">_xlfn.XLOOKUP($B$377:$B$391,$B$73:$B$94,$Y$73:$Y$94,0,0)</f>
        <v>0</v>
      </c>
      <c r="I378" s="270">
        <f t="shared" ref="I378:I391" si="372">_xlfn.XLOOKUP($B$377:$B$391,$B$73:$B$94,$AA$73:$AA$94,0,0)</f>
        <v>0</v>
      </c>
      <c r="J378" s="270">
        <f t="shared" ref="J378:J390" si="373">_xlfn.XLOOKUP($B$377:$B$391,$B$73:$B$94,$AB$73:$AB$94,0,0)</f>
        <v>0</v>
      </c>
      <c r="K378" s="270">
        <f t="shared" ref="K378:K391" si="374">_xlfn.XLOOKUP($B$377:$B$391,$B$73:$B$94,$AD$73:$AD$94,0,0)</f>
        <v>0</v>
      </c>
      <c r="L378" s="270">
        <f t="shared" ref="L378:L391" si="375">_xlfn.XLOOKUP($B$377:$B$391,$B$73:$B$94,$AE$73:$AE$94,0,0)</f>
        <v>0</v>
      </c>
      <c r="M378" s="270">
        <f t="shared" ref="M378:M391" si="376">_xlfn.XLOOKUP($B$377:$B$391,$B$73:$B$94,$AG$73:$AG$94,0,0)</f>
        <v>0</v>
      </c>
      <c r="N378" s="270">
        <f t="shared" ref="N378:N391" si="377">_xlfn.XLOOKUP($B$377:$B$391,$B$73:$B$94,$AH$73:$AH$94,0,0)</f>
        <v>0</v>
      </c>
      <c r="O378" s="270">
        <f t="shared" ref="O378:O391" si="378">_xlfn.XLOOKUP($B$377:$B$391,$B$73:$B$94,$AJ$73:$AJ$94,0,0)</f>
        <v>0</v>
      </c>
    </row>
    <row r="379" spans="2:15" x14ac:dyDescent="0.35">
      <c r="B379" s="265" t="s">
        <v>82</v>
      </c>
      <c r="C379" s="270">
        <f t="shared" si="366"/>
        <v>0</v>
      </c>
      <c r="D379" s="270">
        <f t="shared" si="367"/>
        <v>0</v>
      </c>
      <c r="E379" s="270">
        <f t="shared" si="368"/>
        <v>0</v>
      </c>
      <c r="F379" s="270">
        <f t="shared" si="369"/>
        <v>0</v>
      </c>
      <c r="G379" s="270">
        <f t="shared" si="370"/>
        <v>0</v>
      </c>
      <c r="H379" s="270">
        <f t="shared" si="371"/>
        <v>0</v>
      </c>
      <c r="I379" s="270">
        <f t="shared" si="372"/>
        <v>0</v>
      </c>
      <c r="J379" s="270">
        <f t="shared" si="373"/>
        <v>0</v>
      </c>
      <c r="K379" s="270">
        <f t="shared" si="374"/>
        <v>0</v>
      </c>
      <c r="L379" s="270">
        <f t="shared" si="375"/>
        <v>0</v>
      </c>
      <c r="M379" s="270">
        <f t="shared" si="376"/>
        <v>0</v>
      </c>
      <c r="N379" s="270">
        <f t="shared" si="377"/>
        <v>0</v>
      </c>
      <c r="O379" s="270">
        <f t="shared" si="378"/>
        <v>0</v>
      </c>
    </row>
    <row r="380" spans="2:15" x14ac:dyDescent="0.35">
      <c r="B380" s="287" t="s">
        <v>84</v>
      </c>
      <c r="C380" s="270">
        <f t="shared" si="366"/>
        <v>0</v>
      </c>
      <c r="D380" s="270">
        <f t="shared" si="367"/>
        <v>0</v>
      </c>
      <c r="E380" s="270">
        <f t="shared" si="368"/>
        <v>0</v>
      </c>
      <c r="F380" s="270">
        <f t="shared" si="369"/>
        <v>0</v>
      </c>
      <c r="G380" s="270">
        <f t="shared" si="370"/>
        <v>0</v>
      </c>
      <c r="H380" s="270">
        <f t="shared" si="371"/>
        <v>0</v>
      </c>
      <c r="I380" s="270">
        <f t="shared" si="372"/>
        <v>0</v>
      </c>
      <c r="J380" s="270">
        <f t="shared" si="373"/>
        <v>0</v>
      </c>
      <c r="K380" s="270">
        <f t="shared" si="374"/>
        <v>0</v>
      </c>
      <c r="L380" s="270">
        <f t="shared" si="375"/>
        <v>0</v>
      </c>
      <c r="M380" s="270">
        <f t="shared" si="376"/>
        <v>0</v>
      </c>
      <c r="N380" s="270">
        <f t="shared" si="377"/>
        <v>0</v>
      </c>
      <c r="O380" s="270">
        <f t="shared" si="378"/>
        <v>0</v>
      </c>
    </row>
    <row r="381" spans="2:15" x14ac:dyDescent="0.35">
      <c r="B381" s="287" t="s">
        <v>85</v>
      </c>
      <c r="C381" s="270">
        <f t="shared" si="366"/>
        <v>0</v>
      </c>
      <c r="D381" s="270">
        <f t="shared" si="367"/>
        <v>0</v>
      </c>
      <c r="E381" s="270">
        <f t="shared" si="368"/>
        <v>0</v>
      </c>
      <c r="F381" s="270">
        <f t="shared" si="369"/>
        <v>0</v>
      </c>
      <c r="G381" s="270">
        <f t="shared" si="370"/>
        <v>0</v>
      </c>
      <c r="H381" s="270">
        <f t="shared" si="371"/>
        <v>0</v>
      </c>
      <c r="I381" s="270">
        <f t="shared" si="372"/>
        <v>0</v>
      </c>
      <c r="J381" s="270">
        <f t="shared" si="373"/>
        <v>0</v>
      </c>
      <c r="K381" s="270">
        <f t="shared" si="374"/>
        <v>0</v>
      </c>
      <c r="L381" s="270">
        <f t="shared" si="375"/>
        <v>0</v>
      </c>
      <c r="M381" s="270">
        <f t="shared" si="376"/>
        <v>0</v>
      </c>
      <c r="N381" s="270">
        <f t="shared" si="377"/>
        <v>0</v>
      </c>
      <c r="O381" s="270">
        <f t="shared" si="378"/>
        <v>0</v>
      </c>
    </row>
    <row r="382" spans="2:15" x14ac:dyDescent="0.35">
      <c r="B382" s="265" t="s">
        <v>86</v>
      </c>
      <c r="C382" s="270">
        <f t="shared" si="366"/>
        <v>0</v>
      </c>
      <c r="D382" s="270">
        <f t="shared" si="367"/>
        <v>0</v>
      </c>
      <c r="E382" s="270">
        <f t="shared" si="368"/>
        <v>0</v>
      </c>
      <c r="F382" s="270">
        <f t="shared" si="369"/>
        <v>0</v>
      </c>
      <c r="G382" s="270">
        <f t="shared" si="370"/>
        <v>0</v>
      </c>
      <c r="H382" s="270">
        <f t="shared" si="371"/>
        <v>0</v>
      </c>
      <c r="I382" s="270">
        <f t="shared" si="372"/>
        <v>0</v>
      </c>
      <c r="J382" s="270">
        <f t="shared" si="373"/>
        <v>0</v>
      </c>
      <c r="K382" s="270">
        <f t="shared" si="374"/>
        <v>0</v>
      </c>
      <c r="L382" s="270">
        <f t="shared" si="375"/>
        <v>0</v>
      </c>
      <c r="M382" s="270">
        <f t="shared" si="376"/>
        <v>0</v>
      </c>
      <c r="N382" s="270">
        <f t="shared" si="377"/>
        <v>0</v>
      </c>
      <c r="O382" s="270">
        <f t="shared" si="378"/>
        <v>0</v>
      </c>
    </row>
    <row r="383" spans="2:15" x14ac:dyDescent="0.35">
      <c r="B383" s="287" t="s">
        <v>87</v>
      </c>
      <c r="C383" s="270">
        <f t="shared" si="366"/>
        <v>0</v>
      </c>
      <c r="D383" s="270">
        <f t="shared" si="367"/>
        <v>0</v>
      </c>
      <c r="E383" s="270">
        <f t="shared" si="368"/>
        <v>0</v>
      </c>
      <c r="F383" s="270">
        <f t="shared" si="369"/>
        <v>0</v>
      </c>
      <c r="G383" s="270">
        <f t="shared" si="370"/>
        <v>0</v>
      </c>
      <c r="H383" s="270">
        <f t="shared" si="371"/>
        <v>0</v>
      </c>
      <c r="I383" s="270">
        <f t="shared" si="372"/>
        <v>0</v>
      </c>
      <c r="J383" s="270">
        <f t="shared" si="373"/>
        <v>0</v>
      </c>
      <c r="K383" s="270">
        <f t="shared" si="374"/>
        <v>0</v>
      </c>
      <c r="L383" s="270">
        <f t="shared" si="375"/>
        <v>0</v>
      </c>
      <c r="M383" s="270">
        <f t="shared" si="376"/>
        <v>0</v>
      </c>
      <c r="N383" s="270">
        <f t="shared" si="377"/>
        <v>0</v>
      </c>
      <c r="O383" s="270">
        <f t="shared" si="378"/>
        <v>0</v>
      </c>
    </row>
    <row r="384" spans="2:15" x14ac:dyDescent="0.35">
      <c r="B384" s="287" t="s">
        <v>88</v>
      </c>
      <c r="C384" s="270">
        <f t="shared" si="366"/>
        <v>0</v>
      </c>
      <c r="D384" s="270">
        <f t="shared" si="367"/>
        <v>0</v>
      </c>
      <c r="E384" s="270">
        <f t="shared" si="368"/>
        <v>0</v>
      </c>
      <c r="F384" s="270">
        <f t="shared" si="369"/>
        <v>0</v>
      </c>
      <c r="G384" s="270">
        <f t="shared" si="370"/>
        <v>0</v>
      </c>
      <c r="H384" s="270">
        <f t="shared" si="371"/>
        <v>0</v>
      </c>
      <c r="I384" s="270">
        <f t="shared" si="372"/>
        <v>0</v>
      </c>
      <c r="J384" s="270">
        <f t="shared" si="373"/>
        <v>0</v>
      </c>
      <c r="K384" s="270">
        <f t="shared" si="374"/>
        <v>0</v>
      </c>
      <c r="L384" s="270">
        <f t="shared" si="375"/>
        <v>0</v>
      </c>
      <c r="M384" s="270">
        <f t="shared" si="376"/>
        <v>0</v>
      </c>
      <c r="N384" s="270">
        <f t="shared" si="377"/>
        <v>0</v>
      </c>
      <c r="O384" s="270">
        <f t="shared" si="378"/>
        <v>0</v>
      </c>
    </row>
    <row r="385" spans="2:15" x14ac:dyDescent="0.35">
      <c r="B385" s="265" t="s">
        <v>89</v>
      </c>
      <c r="C385" s="270">
        <f t="shared" si="366"/>
        <v>0</v>
      </c>
      <c r="D385" s="270">
        <f t="shared" si="367"/>
        <v>0</v>
      </c>
      <c r="E385" s="270">
        <f t="shared" si="368"/>
        <v>0</v>
      </c>
      <c r="F385" s="270">
        <f t="shared" si="369"/>
        <v>0</v>
      </c>
      <c r="G385" s="270">
        <f t="shared" si="370"/>
        <v>0</v>
      </c>
      <c r="H385" s="270">
        <f t="shared" si="371"/>
        <v>0</v>
      </c>
      <c r="I385" s="270">
        <f t="shared" si="372"/>
        <v>0</v>
      </c>
      <c r="J385" s="270">
        <f t="shared" si="373"/>
        <v>0</v>
      </c>
      <c r="K385" s="270">
        <f t="shared" si="374"/>
        <v>0</v>
      </c>
      <c r="L385" s="270">
        <f t="shared" si="375"/>
        <v>0</v>
      </c>
      <c r="M385" s="270">
        <f t="shared" si="376"/>
        <v>0</v>
      </c>
      <c r="N385" s="270">
        <f t="shared" si="377"/>
        <v>0</v>
      </c>
      <c r="O385" s="270">
        <f t="shared" si="378"/>
        <v>0</v>
      </c>
    </row>
    <row r="386" spans="2:15" x14ac:dyDescent="0.35">
      <c r="B386" s="287" t="s">
        <v>90</v>
      </c>
      <c r="C386" s="270">
        <f t="shared" si="366"/>
        <v>0</v>
      </c>
      <c r="D386" s="270">
        <f t="shared" si="367"/>
        <v>0</v>
      </c>
      <c r="E386" s="270">
        <f t="shared" si="368"/>
        <v>0</v>
      </c>
      <c r="F386" s="270">
        <f t="shared" si="369"/>
        <v>0</v>
      </c>
      <c r="G386" s="270">
        <f t="shared" si="370"/>
        <v>1</v>
      </c>
      <c r="H386" s="270">
        <f t="shared" si="371"/>
        <v>1</v>
      </c>
      <c r="I386" s="270">
        <f t="shared" si="372"/>
        <v>100</v>
      </c>
      <c r="J386" s="270">
        <f t="shared" si="373"/>
        <v>101</v>
      </c>
      <c r="K386" s="270">
        <f t="shared" si="374"/>
        <v>137</v>
      </c>
      <c r="L386" s="270">
        <f>_xlfn.XLOOKUP($B$377:$B$391,$B$73:$B$94,$AE$73:$AE$94,0,0)</f>
        <v>238</v>
      </c>
      <c r="M386" s="270">
        <f t="shared" si="376"/>
        <v>46</v>
      </c>
      <c r="N386" s="270">
        <f t="shared" si="377"/>
        <v>284</v>
      </c>
      <c r="O386" s="270">
        <f t="shared" si="378"/>
        <v>284</v>
      </c>
    </row>
    <row r="387" spans="2:15" x14ac:dyDescent="0.35">
      <c r="B387" s="265" t="s">
        <v>92</v>
      </c>
      <c r="C387" s="270">
        <f t="shared" si="366"/>
        <v>0</v>
      </c>
      <c r="D387" s="270">
        <f t="shared" si="367"/>
        <v>0</v>
      </c>
      <c r="E387" s="270">
        <f t="shared" si="368"/>
        <v>0</v>
      </c>
      <c r="F387" s="270">
        <f>_xlfn.XLOOKUP($B$377:$B$391,$B$73:$B$94,$V$73:$V$94,0,0)</f>
        <v>0</v>
      </c>
      <c r="G387" s="270">
        <f t="shared" si="370"/>
        <v>0</v>
      </c>
      <c r="H387" s="270">
        <f t="shared" si="371"/>
        <v>0</v>
      </c>
      <c r="I387" s="270">
        <f t="shared" si="372"/>
        <v>0</v>
      </c>
      <c r="J387" s="270">
        <f t="shared" si="373"/>
        <v>0</v>
      </c>
      <c r="K387" s="270">
        <f t="shared" si="374"/>
        <v>0</v>
      </c>
      <c r="L387" s="270">
        <f t="shared" si="375"/>
        <v>0</v>
      </c>
      <c r="M387" s="270">
        <f>_xlfn.XLOOKUP($B$377:$B$391,$B$73:$B$94,$AG$73:$AG$94,0,0)</f>
        <v>0</v>
      </c>
      <c r="N387" s="270">
        <f t="shared" si="377"/>
        <v>0</v>
      </c>
      <c r="O387" s="270">
        <f>_xlfn.XLOOKUP($B$377:$B$391,$B$73:$B$94,$AJ$73:$AJ$94,0,0)</f>
        <v>0</v>
      </c>
    </row>
    <row r="388" spans="2:15" x14ac:dyDescent="0.35">
      <c r="B388" s="287" t="s">
        <v>93</v>
      </c>
      <c r="C388" s="270">
        <f t="shared" si="366"/>
        <v>0</v>
      </c>
      <c r="D388" s="270">
        <f t="shared" si="367"/>
        <v>0</v>
      </c>
      <c r="E388" s="270">
        <f t="shared" si="368"/>
        <v>0</v>
      </c>
      <c r="F388" s="270">
        <f t="shared" si="369"/>
        <v>0</v>
      </c>
      <c r="G388" s="270">
        <f>_xlfn.XLOOKUP($B$377:$B$391,$B$73:$B$94,$X$73:$X$94,0,0)</f>
        <v>0</v>
      </c>
      <c r="H388" s="270">
        <f t="shared" si="371"/>
        <v>0</v>
      </c>
      <c r="I388" s="270">
        <f t="shared" si="372"/>
        <v>0</v>
      </c>
      <c r="J388" s="270">
        <f t="shared" si="373"/>
        <v>0</v>
      </c>
      <c r="K388" s="270">
        <f t="shared" si="374"/>
        <v>0</v>
      </c>
      <c r="L388" s="270">
        <f t="shared" si="375"/>
        <v>0</v>
      </c>
      <c r="M388" s="270">
        <f t="shared" si="376"/>
        <v>0</v>
      </c>
      <c r="N388" s="270">
        <f t="shared" si="377"/>
        <v>0</v>
      </c>
      <c r="O388" s="270">
        <f t="shared" si="378"/>
        <v>0</v>
      </c>
    </row>
    <row r="389" spans="2:15" x14ac:dyDescent="0.35">
      <c r="B389" s="287" t="s">
        <v>94</v>
      </c>
      <c r="C389" s="270">
        <f t="shared" si="366"/>
        <v>0</v>
      </c>
      <c r="D389" s="270">
        <f t="shared" si="367"/>
        <v>0</v>
      </c>
      <c r="E389" s="270">
        <f t="shared" si="368"/>
        <v>0</v>
      </c>
      <c r="F389" s="270">
        <f t="shared" si="369"/>
        <v>0</v>
      </c>
      <c r="G389" s="270">
        <f t="shared" si="370"/>
        <v>0</v>
      </c>
      <c r="H389" s="270">
        <f t="shared" si="371"/>
        <v>0</v>
      </c>
      <c r="I389" s="270">
        <f t="shared" si="372"/>
        <v>0</v>
      </c>
      <c r="J389" s="270">
        <f t="shared" si="373"/>
        <v>0</v>
      </c>
      <c r="K389" s="270">
        <f t="shared" si="374"/>
        <v>0</v>
      </c>
      <c r="L389" s="270">
        <f>_xlfn.XLOOKUP($B$377:$B$391,$B$73:$B$94,$AE$73:$AE$94,0,0)</f>
        <v>0</v>
      </c>
      <c r="M389" s="270">
        <f t="shared" si="376"/>
        <v>0</v>
      </c>
      <c r="N389" s="270">
        <f t="shared" si="377"/>
        <v>0</v>
      </c>
      <c r="O389" s="270">
        <f t="shared" si="378"/>
        <v>0</v>
      </c>
    </row>
    <row r="390" spans="2:15" x14ac:dyDescent="0.35">
      <c r="B390" s="287" t="s">
        <v>95</v>
      </c>
      <c r="C390" s="270">
        <f t="shared" si="366"/>
        <v>0</v>
      </c>
      <c r="D390" s="270">
        <f t="shared" si="367"/>
        <v>0</v>
      </c>
      <c r="E390" s="270">
        <f t="shared" si="368"/>
        <v>0</v>
      </c>
      <c r="F390" s="270">
        <f t="shared" si="369"/>
        <v>0</v>
      </c>
      <c r="G390" s="270">
        <f t="shared" si="370"/>
        <v>0</v>
      </c>
      <c r="H390" s="270">
        <f t="shared" si="371"/>
        <v>0</v>
      </c>
      <c r="I390" s="270">
        <f t="shared" si="372"/>
        <v>68</v>
      </c>
      <c r="J390" s="270">
        <f t="shared" si="373"/>
        <v>68</v>
      </c>
      <c r="K390" s="270">
        <f>_xlfn.XLOOKUP($B$377:$B$391,$B$73:$B$94,$AD$73:$AD$94,0,0)</f>
        <v>137</v>
      </c>
      <c r="L390" s="270">
        <f t="shared" si="375"/>
        <v>205</v>
      </c>
      <c r="M390" s="270">
        <f t="shared" si="376"/>
        <v>136</v>
      </c>
      <c r="N390" s="270">
        <f>_xlfn.XLOOKUP($B$377:$B$391,$B$73:$B$94,$AH$73:$AH$94,0,0)</f>
        <v>341</v>
      </c>
      <c r="O390" s="270">
        <f t="shared" si="378"/>
        <v>341</v>
      </c>
    </row>
    <row r="391" spans="2:15" x14ac:dyDescent="0.35">
      <c r="B391" s="287" t="s">
        <v>96</v>
      </c>
      <c r="C391" s="270">
        <f t="shared" si="366"/>
        <v>0</v>
      </c>
      <c r="D391" s="270">
        <f t="shared" si="367"/>
        <v>0</v>
      </c>
      <c r="E391" s="270">
        <f>_xlfn.XLOOKUP($B$377:$B$391,$B$73:$B$94,$U$73:$U$94,0,0)</f>
        <v>0</v>
      </c>
      <c r="F391" s="270">
        <f t="shared" si="369"/>
        <v>0</v>
      </c>
      <c r="G391" s="270">
        <f t="shared" si="370"/>
        <v>0</v>
      </c>
      <c r="H391" s="270">
        <f t="shared" si="371"/>
        <v>0</v>
      </c>
      <c r="I391" s="270">
        <f t="shared" si="372"/>
        <v>0</v>
      </c>
      <c r="J391" s="270">
        <f>_xlfn.XLOOKUP($B$377:$B$391,$B$73:$B$94,$AB$73:$AB$94,0,0)</f>
        <v>0</v>
      </c>
      <c r="K391" s="270">
        <f t="shared" si="374"/>
        <v>0</v>
      </c>
      <c r="L391" s="270">
        <f t="shared" si="375"/>
        <v>0</v>
      </c>
      <c r="M391" s="270">
        <f t="shared" si="376"/>
        <v>0</v>
      </c>
      <c r="N391" s="270">
        <f t="shared" si="377"/>
        <v>0</v>
      </c>
      <c r="O391" s="270">
        <f t="shared" si="378"/>
        <v>0</v>
      </c>
    </row>
    <row r="392" spans="2:15" x14ac:dyDescent="0.35">
      <c r="B392" s="50" t="s">
        <v>138</v>
      </c>
      <c r="C392" s="272">
        <f>SUM(C377:C391)</f>
        <v>0</v>
      </c>
      <c r="D392" s="272">
        <f t="shared" ref="D392:K392" si="379">SUM(D377:D391)</f>
        <v>0</v>
      </c>
      <c r="E392" s="272">
        <f t="shared" si="379"/>
        <v>0</v>
      </c>
      <c r="F392" s="272">
        <f t="shared" si="379"/>
        <v>0</v>
      </c>
      <c r="G392" s="272">
        <f t="shared" si="379"/>
        <v>1</v>
      </c>
      <c r="H392" s="272">
        <f t="shared" si="379"/>
        <v>1</v>
      </c>
      <c r="I392" s="272">
        <f t="shared" si="379"/>
        <v>168</v>
      </c>
      <c r="J392" s="272">
        <f t="shared" si="379"/>
        <v>169</v>
      </c>
      <c r="K392" s="272">
        <f t="shared" si="379"/>
        <v>274</v>
      </c>
      <c r="L392" s="272">
        <f>SUM(L377:L391)</f>
        <v>443</v>
      </c>
      <c r="M392" s="272">
        <f t="shared" ref="M392" si="380">SUM(M377:M391)</f>
        <v>182</v>
      </c>
      <c r="N392" s="272">
        <f t="shared" ref="N392" si="381">SUM(N377:N391)</f>
        <v>625</v>
      </c>
      <c r="O392" s="272">
        <f t="shared" ref="O392" si="382">SUM(O377:O391)</f>
        <v>625</v>
      </c>
    </row>
    <row r="394" spans="2:15" x14ac:dyDescent="0.35">
      <c r="B394" t="s">
        <v>168</v>
      </c>
      <c r="C394" t="s">
        <v>152</v>
      </c>
      <c r="D394" t="s">
        <v>153</v>
      </c>
      <c r="E394" t="s">
        <v>154</v>
      </c>
      <c r="F394" t="s">
        <v>155</v>
      </c>
      <c r="G394" t="s">
        <v>156</v>
      </c>
      <c r="H394" t="s">
        <v>157</v>
      </c>
      <c r="I394" t="s">
        <v>158</v>
      </c>
      <c r="J394" t="s">
        <v>159</v>
      </c>
      <c r="K394" t="s">
        <v>160</v>
      </c>
      <c r="L394" t="s">
        <v>161</v>
      </c>
      <c r="M394" t="s">
        <v>162</v>
      </c>
      <c r="N394" t="s">
        <v>163</v>
      </c>
      <c r="O394" t="s">
        <v>164</v>
      </c>
    </row>
    <row r="395" spans="2:15" x14ac:dyDescent="0.35">
      <c r="B395" s="263" t="s">
        <v>75</v>
      </c>
      <c r="C395" s="270">
        <f>_xlfn.XLOOKUP($B$395:$B$409,$B$102:$B$123,$O$102:$O$123,0,0)</f>
        <v>0</v>
      </c>
      <c r="D395" s="273">
        <f>_xlfn.XLOOKUP($B$395:$B$409,$B$102:$B$123,$P$102:$P$123,0,0)</f>
        <v>0</v>
      </c>
      <c r="E395" s="270">
        <f>_xlfn.XLOOKUP($B$395:$B$409,$B$102:$B$123,$U$102:$U$123,0,0)</f>
        <v>0</v>
      </c>
      <c r="F395" s="270">
        <f>_xlfn.XLOOKUP($B$395:$B$409,$B$102:$B$123,$V$102:$V$123,0,0)</f>
        <v>0</v>
      </c>
      <c r="G395" s="270">
        <f>_xlfn.XLOOKUP($B$395:$B$409,$B$102:$B$123,$X$102:$X$123,0,0)</f>
        <v>0</v>
      </c>
      <c r="H395" s="270">
        <f>_xlfn.XLOOKUP($B$395:$B$409,$B$102:$B$123,$Y$102:$Y$123,0,0)</f>
        <v>0</v>
      </c>
      <c r="I395" s="270">
        <f>_xlfn.XLOOKUP($B$395:$B$409,$B$102:$B$123,$AA$102:$AA$123,0,0)</f>
        <v>0</v>
      </c>
      <c r="J395" s="270">
        <f>_xlfn.XLOOKUP($B$395:$B$409,$B$102:$B$123,$AB$102:$AB$123,0,0)</f>
        <v>0</v>
      </c>
      <c r="K395" s="270">
        <f>_xlfn.XLOOKUP($B$395:$B$409,$B$102:$B$123,$AD$102:$AD$123,0,0)</f>
        <v>0</v>
      </c>
      <c r="L395" s="270">
        <f>_xlfn.XLOOKUP($B$395:$B$409,$B$102:$B$123,$AE$102:$AE$123,0,0)</f>
        <v>0</v>
      </c>
      <c r="M395" s="270">
        <f>_xlfn.XLOOKUP($B$395:$B$409,$B$102:$B$123,$AG$102:$AG$123,0,0)</f>
        <v>0</v>
      </c>
      <c r="N395" s="270">
        <f>_xlfn.XLOOKUP($B$395:$B$409,$B$102:$B$123,$AH$102:$AH$123,0,0)</f>
        <v>0</v>
      </c>
      <c r="O395" s="270">
        <f>_xlfn.XLOOKUP($B$395:$B$409,$B$102:$B$123,$AJ$102:$AJ$123,0,0)</f>
        <v>0</v>
      </c>
    </row>
    <row r="396" spans="2:15" x14ac:dyDescent="0.35">
      <c r="B396" s="264" t="s">
        <v>78</v>
      </c>
      <c r="C396" s="270">
        <f t="shared" ref="C396:C409" si="383">_xlfn.XLOOKUP($B$395:$B$409,$B$102:$B$123,$O$102:$O$123,0,0)</f>
        <v>0</v>
      </c>
      <c r="D396" s="273">
        <f t="shared" ref="D396:D409" si="384">_xlfn.XLOOKUP($B$395:$B$409,$B$102:$B$123,$P$102:$P$123,0,0)</f>
        <v>0</v>
      </c>
      <c r="E396" s="270">
        <f t="shared" ref="E396:E409" si="385">_xlfn.XLOOKUP($B$395:$B$409,$B$102:$B$123,$U$102:$U$123,0,0)</f>
        <v>0</v>
      </c>
      <c r="F396" s="270">
        <f t="shared" ref="F396:F409" si="386">_xlfn.XLOOKUP($B$395:$B$409,$B$102:$B$123,$V$102:$V$123,0,0)</f>
        <v>0</v>
      </c>
      <c r="G396" s="270">
        <f t="shared" ref="G396:G409" si="387">_xlfn.XLOOKUP($B$395:$B$409,$B$102:$B$123,$X$102:$X$123,0,0)</f>
        <v>0</v>
      </c>
      <c r="H396" s="270">
        <f t="shared" ref="H396:H409" si="388">_xlfn.XLOOKUP($B$395:$B$409,$B$102:$B$123,$Y$102:$Y$123,0,0)</f>
        <v>0</v>
      </c>
      <c r="I396" s="270">
        <f t="shared" ref="I396:I409" si="389">_xlfn.XLOOKUP($B$395:$B$409,$B$102:$B$123,$AA$102:$AA$123,0,0)</f>
        <v>0</v>
      </c>
      <c r="J396" s="270">
        <f t="shared" ref="J396:J409" si="390">_xlfn.XLOOKUP($B$395:$B$409,$B$102:$B$123,$AB$102:$AB$123,0,0)</f>
        <v>0</v>
      </c>
      <c r="K396" s="270">
        <f t="shared" ref="K396:K409" si="391">_xlfn.XLOOKUP($B$395:$B$409,$B$102:$B$123,$AD$102:$AD$123,0,0)</f>
        <v>0</v>
      </c>
      <c r="L396" s="270">
        <f t="shared" ref="L396:L409" si="392">_xlfn.XLOOKUP($B$395:$B$409,$B$102:$B$123,$AE$102:$AE$123,0,0)</f>
        <v>0</v>
      </c>
      <c r="M396" s="270">
        <f t="shared" ref="M396:M409" si="393">_xlfn.XLOOKUP($B$395:$B$409,$B$102:$B$123,$AG$102:$AG$123,0,0)</f>
        <v>0</v>
      </c>
      <c r="N396" s="270">
        <f t="shared" ref="N396:N409" si="394">_xlfn.XLOOKUP($B$395:$B$409,$B$102:$B$123,$AH$102:$AH$123,0,0)</f>
        <v>0</v>
      </c>
      <c r="O396" s="270">
        <f t="shared" ref="O396:O409" si="395">_xlfn.XLOOKUP($B$395:$B$409,$B$102:$B$123,$AJ$102:$AJ$123,0,0)</f>
        <v>0</v>
      </c>
    </row>
    <row r="397" spans="2:15" x14ac:dyDescent="0.35">
      <c r="B397" s="265" t="s">
        <v>82</v>
      </c>
      <c r="C397" s="270">
        <f t="shared" si="383"/>
        <v>0</v>
      </c>
      <c r="D397" s="273">
        <f t="shared" si="384"/>
        <v>0</v>
      </c>
      <c r="E397" s="270">
        <f t="shared" si="385"/>
        <v>0</v>
      </c>
      <c r="F397" s="270">
        <f t="shared" si="386"/>
        <v>0</v>
      </c>
      <c r="G397" s="270">
        <f t="shared" si="387"/>
        <v>0</v>
      </c>
      <c r="H397" s="270">
        <f t="shared" si="388"/>
        <v>0</v>
      </c>
      <c r="I397" s="270">
        <f t="shared" si="389"/>
        <v>0</v>
      </c>
      <c r="J397" s="270">
        <f t="shared" si="390"/>
        <v>0</v>
      </c>
      <c r="K397" s="270">
        <f t="shared" si="391"/>
        <v>0</v>
      </c>
      <c r="L397" s="270">
        <f t="shared" si="392"/>
        <v>0</v>
      </c>
      <c r="M397" s="270">
        <f t="shared" si="393"/>
        <v>0</v>
      </c>
      <c r="N397" s="270">
        <f t="shared" si="394"/>
        <v>0</v>
      </c>
      <c r="O397" s="270">
        <f t="shared" si="395"/>
        <v>0</v>
      </c>
    </row>
    <row r="398" spans="2:15" x14ac:dyDescent="0.35">
      <c r="B398" s="264" t="s">
        <v>84</v>
      </c>
      <c r="C398" s="270">
        <f t="shared" si="383"/>
        <v>0</v>
      </c>
      <c r="D398" s="273">
        <f t="shared" si="384"/>
        <v>0</v>
      </c>
      <c r="E398" s="270">
        <f t="shared" si="385"/>
        <v>0</v>
      </c>
      <c r="F398" s="270">
        <f t="shared" si="386"/>
        <v>0</v>
      </c>
      <c r="G398" s="270">
        <f t="shared" si="387"/>
        <v>0</v>
      </c>
      <c r="H398" s="270">
        <f t="shared" si="388"/>
        <v>0</v>
      </c>
      <c r="I398" s="270">
        <f t="shared" si="389"/>
        <v>0</v>
      </c>
      <c r="J398" s="270">
        <f t="shared" si="390"/>
        <v>0</v>
      </c>
      <c r="K398" s="270">
        <f t="shared" si="391"/>
        <v>0</v>
      </c>
      <c r="L398" s="270">
        <f t="shared" si="392"/>
        <v>0</v>
      </c>
      <c r="M398" s="270">
        <f t="shared" si="393"/>
        <v>0</v>
      </c>
      <c r="N398" s="270">
        <f t="shared" si="394"/>
        <v>0</v>
      </c>
      <c r="O398" s="270">
        <f t="shared" si="395"/>
        <v>0</v>
      </c>
    </row>
    <row r="399" spans="2:15" x14ac:dyDescent="0.35">
      <c r="B399" s="264" t="s">
        <v>85</v>
      </c>
      <c r="C399" s="270">
        <f t="shared" si="383"/>
        <v>0</v>
      </c>
      <c r="D399" s="273">
        <f t="shared" si="384"/>
        <v>0</v>
      </c>
      <c r="E399" s="270">
        <f t="shared" si="385"/>
        <v>0</v>
      </c>
      <c r="F399" s="270">
        <f t="shared" si="386"/>
        <v>0</v>
      </c>
      <c r="G399" s="270">
        <f t="shared" si="387"/>
        <v>0</v>
      </c>
      <c r="H399" s="270">
        <f t="shared" si="388"/>
        <v>0</v>
      </c>
      <c r="I399" s="270">
        <f t="shared" si="389"/>
        <v>0</v>
      </c>
      <c r="J399" s="270">
        <f t="shared" si="390"/>
        <v>0</v>
      </c>
      <c r="K399" s="270">
        <f t="shared" si="391"/>
        <v>0</v>
      </c>
      <c r="L399" s="270">
        <f t="shared" si="392"/>
        <v>0</v>
      </c>
      <c r="M399" s="270">
        <f t="shared" si="393"/>
        <v>0</v>
      </c>
      <c r="N399" s="270">
        <f t="shared" si="394"/>
        <v>0</v>
      </c>
      <c r="O399" s="270">
        <f t="shared" si="395"/>
        <v>0</v>
      </c>
    </row>
    <row r="400" spans="2:15" x14ac:dyDescent="0.35">
      <c r="B400" s="265" t="s">
        <v>86</v>
      </c>
      <c r="C400" s="270">
        <f t="shared" si="383"/>
        <v>0</v>
      </c>
      <c r="D400" s="273">
        <f t="shared" si="384"/>
        <v>0</v>
      </c>
      <c r="E400" s="270">
        <f t="shared" si="385"/>
        <v>0</v>
      </c>
      <c r="F400" s="270">
        <f t="shared" si="386"/>
        <v>0</v>
      </c>
      <c r="G400" s="270">
        <f t="shared" si="387"/>
        <v>0</v>
      </c>
      <c r="H400" s="270">
        <f t="shared" si="388"/>
        <v>0</v>
      </c>
      <c r="I400" s="270">
        <f t="shared" si="389"/>
        <v>0</v>
      </c>
      <c r="J400" s="270">
        <f t="shared" si="390"/>
        <v>0</v>
      </c>
      <c r="K400" s="270">
        <f t="shared" si="391"/>
        <v>0</v>
      </c>
      <c r="L400" s="270">
        <f t="shared" si="392"/>
        <v>0</v>
      </c>
      <c r="M400" s="270">
        <f t="shared" si="393"/>
        <v>0</v>
      </c>
      <c r="N400" s="270">
        <f t="shared" si="394"/>
        <v>0</v>
      </c>
      <c r="O400" s="270">
        <f t="shared" si="395"/>
        <v>0</v>
      </c>
    </row>
    <row r="401" spans="2:15" x14ac:dyDescent="0.35">
      <c r="B401" s="264" t="s">
        <v>87</v>
      </c>
      <c r="C401" s="270">
        <f t="shared" si="383"/>
        <v>0</v>
      </c>
      <c r="D401" s="273">
        <f t="shared" si="384"/>
        <v>0</v>
      </c>
      <c r="E401" s="270">
        <f t="shared" si="385"/>
        <v>0</v>
      </c>
      <c r="F401" s="270">
        <f t="shared" si="386"/>
        <v>0</v>
      </c>
      <c r="G401" s="270">
        <f t="shared" si="387"/>
        <v>0</v>
      </c>
      <c r="H401" s="270">
        <f t="shared" si="388"/>
        <v>0</v>
      </c>
      <c r="I401" s="270">
        <f t="shared" si="389"/>
        <v>0</v>
      </c>
      <c r="J401" s="270">
        <f t="shared" si="390"/>
        <v>0</v>
      </c>
      <c r="K401" s="270">
        <f t="shared" si="391"/>
        <v>0</v>
      </c>
      <c r="L401" s="270">
        <f t="shared" si="392"/>
        <v>0</v>
      </c>
      <c r="M401" s="270">
        <f t="shared" si="393"/>
        <v>0</v>
      </c>
      <c r="N401" s="270">
        <f t="shared" si="394"/>
        <v>0</v>
      </c>
      <c r="O401" s="270">
        <f t="shared" si="395"/>
        <v>0</v>
      </c>
    </row>
    <row r="402" spans="2:15" x14ac:dyDescent="0.35">
      <c r="B402" s="264" t="s">
        <v>88</v>
      </c>
      <c r="C402" s="270">
        <f t="shared" si="383"/>
        <v>0</v>
      </c>
      <c r="D402" s="273">
        <f t="shared" si="384"/>
        <v>0</v>
      </c>
      <c r="E402" s="270">
        <f t="shared" si="385"/>
        <v>0</v>
      </c>
      <c r="F402" s="270">
        <f t="shared" si="386"/>
        <v>0</v>
      </c>
      <c r="G402" s="270">
        <f t="shared" si="387"/>
        <v>0</v>
      </c>
      <c r="H402" s="270">
        <f t="shared" si="388"/>
        <v>0</v>
      </c>
      <c r="I402" s="270">
        <f t="shared" si="389"/>
        <v>0</v>
      </c>
      <c r="J402" s="270">
        <f t="shared" si="390"/>
        <v>0</v>
      </c>
      <c r="K402" s="270">
        <f t="shared" si="391"/>
        <v>0</v>
      </c>
      <c r="L402" s="270">
        <f t="shared" si="392"/>
        <v>0</v>
      </c>
      <c r="M402" s="270">
        <f t="shared" si="393"/>
        <v>0</v>
      </c>
      <c r="N402" s="270">
        <f t="shared" si="394"/>
        <v>0</v>
      </c>
      <c r="O402" s="270">
        <f t="shared" si="395"/>
        <v>0</v>
      </c>
    </row>
    <row r="403" spans="2:15" x14ac:dyDescent="0.35">
      <c r="B403" s="265" t="s">
        <v>89</v>
      </c>
      <c r="C403" s="270">
        <f t="shared" si="383"/>
        <v>0</v>
      </c>
      <c r="D403" s="273">
        <f>_xlfn.XLOOKUP($B$395:$B$409,$B$102:$B$123,$P$102:$P$123,0,0)</f>
        <v>0</v>
      </c>
      <c r="E403" s="270">
        <f t="shared" si="385"/>
        <v>0</v>
      </c>
      <c r="F403" s="270">
        <f t="shared" si="386"/>
        <v>0</v>
      </c>
      <c r="G403" s="270">
        <f t="shared" si="387"/>
        <v>0</v>
      </c>
      <c r="H403" s="270">
        <f t="shared" si="388"/>
        <v>0</v>
      </c>
      <c r="I403" s="270">
        <f t="shared" si="389"/>
        <v>0</v>
      </c>
      <c r="J403" s="270">
        <f t="shared" si="390"/>
        <v>0</v>
      </c>
      <c r="K403" s="270">
        <f t="shared" si="391"/>
        <v>0</v>
      </c>
      <c r="L403" s="270">
        <f t="shared" si="392"/>
        <v>0</v>
      </c>
      <c r="M403" s="270">
        <f t="shared" si="393"/>
        <v>0</v>
      </c>
      <c r="N403" s="270">
        <f t="shared" si="394"/>
        <v>0</v>
      </c>
      <c r="O403" s="270">
        <f t="shared" si="395"/>
        <v>0</v>
      </c>
    </row>
    <row r="404" spans="2:15" x14ac:dyDescent="0.35">
      <c r="B404" s="264" t="s">
        <v>90</v>
      </c>
      <c r="C404" s="270">
        <f>_xlfn.XLOOKUP($B$395:$B$409,$B$102:$B$123,$O$102:$O$123,0,0)</f>
        <v>0</v>
      </c>
      <c r="D404" s="273">
        <f t="shared" si="384"/>
        <v>0</v>
      </c>
      <c r="E404" s="270">
        <f>_xlfn.XLOOKUP($B$395:$B$409,$B$102:$B$123,$U$102:$U$123,0,0)</f>
        <v>0</v>
      </c>
      <c r="F404" s="270">
        <f t="shared" si="386"/>
        <v>0</v>
      </c>
      <c r="G404" s="270">
        <f t="shared" si="387"/>
        <v>1</v>
      </c>
      <c r="H404" s="270">
        <f t="shared" si="388"/>
        <v>1</v>
      </c>
      <c r="I404" s="270">
        <f t="shared" si="389"/>
        <v>149</v>
      </c>
      <c r="J404" s="270">
        <f>_xlfn.XLOOKUP($B$395:$B$409,$B$102:$B$123,$AB$102:$AB$123,0,0)</f>
        <v>150</v>
      </c>
      <c r="K404" s="270">
        <f>_xlfn.XLOOKUP($B$395:$B$409,$B$102:$B$123,$AD$102:$AD$123,0,0)</f>
        <v>199</v>
      </c>
      <c r="L404" s="270">
        <f t="shared" si="392"/>
        <v>349</v>
      </c>
      <c r="M404" s="270">
        <f t="shared" si="393"/>
        <v>50</v>
      </c>
      <c r="N404" s="270">
        <f t="shared" si="394"/>
        <v>399</v>
      </c>
      <c r="O404" s="270">
        <f t="shared" si="395"/>
        <v>399</v>
      </c>
    </row>
    <row r="405" spans="2:15" x14ac:dyDescent="0.35">
      <c r="B405" s="265" t="s">
        <v>92</v>
      </c>
      <c r="C405" s="270">
        <f t="shared" si="383"/>
        <v>0</v>
      </c>
      <c r="D405" s="273">
        <f t="shared" si="384"/>
        <v>0</v>
      </c>
      <c r="E405" s="270">
        <f t="shared" si="385"/>
        <v>0</v>
      </c>
      <c r="F405" s="270">
        <f t="shared" si="386"/>
        <v>0</v>
      </c>
      <c r="G405" s="270">
        <f>_xlfn.XLOOKUP($B$395:$B$409,$B$102:$B$123,$X$102:$X$123,0,0)</f>
        <v>0</v>
      </c>
      <c r="H405" s="270">
        <f t="shared" si="388"/>
        <v>0</v>
      </c>
      <c r="I405" s="270">
        <f t="shared" si="389"/>
        <v>0</v>
      </c>
      <c r="J405" s="270">
        <f t="shared" si="390"/>
        <v>0</v>
      </c>
      <c r="K405" s="270">
        <f t="shared" si="391"/>
        <v>0</v>
      </c>
      <c r="L405" s="270">
        <f t="shared" si="392"/>
        <v>0</v>
      </c>
      <c r="M405" s="270">
        <f t="shared" si="393"/>
        <v>0</v>
      </c>
      <c r="N405" s="270">
        <f>_xlfn.XLOOKUP($B$395:$B$409,$B$102:$B$123,$AH$102:$AH$123,0,0)</f>
        <v>0</v>
      </c>
      <c r="O405" s="270">
        <f t="shared" si="395"/>
        <v>0</v>
      </c>
    </row>
    <row r="406" spans="2:15" x14ac:dyDescent="0.35">
      <c r="B406" s="264" t="s">
        <v>93</v>
      </c>
      <c r="C406" s="270">
        <f t="shared" si="383"/>
        <v>0</v>
      </c>
      <c r="D406" s="273">
        <f t="shared" si="384"/>
        <v>0</v>
      </c>
      <c r="E406" s="270">
        <f t="shared" si="385"/>
        <v>0</v>
      </c>
      <c r="F406" s="270">
        <f>_xlfn.XLOOKUP($B$395:$B$409,$B$102:$B$123,$V$102:$V$123,0,0)</f>
        <v>0</v>
      </c>
      <c r="G406" s="270">
        <f t="shared" si="387"/>
        <v>0</v>
      </c>
      <c r="H406" s="270">
        <f t="shared" si="388"/>
        <v>0</v>
      </c>
      <c r="I406" s="270">
        <f t="shared" si="389"/>
        <v>0</v>
      </c>
      <c r="J406" s="270">
        <f t="shared" si="390"/>
        <v>0</v>
      </c>
      <c r="K406" s="270">
        <f t="shared" si="391"/>
        <v>0</v>
      </c>
      <c r="L406" s="270">
        <f t="shared" si="392"/>
        <v>0</v>
      </c>
      <c r="M406" s="270">
        <f t="shared" si="393"/>
        <v>0</v>
      </c>
      <c r="N406" s="270">
        <f t="shared" si="394"/>
        <v>0</v>
      </c>
      <c r="O406" s="270">
        <f t="shared" si="395"/>
        <v>0</v>
      </c>
    </row>
    <row r="407" spans="2:15" x14ac:dyDescent="0.35">
      <c r="B407" s="264" t="s">
        <v>94</v>
      </c>
      <c r="C407" s="270">
        <f t="shared" si="383"/>
        <v>0</v>
      </c>
      <c r="D407" s="273">
        <f t="shared" si="384"/>
        <v>0</v>
      </c>
      <c r="E407" s="270">
        <f t="shared" si="385"/>
        <v>0</v>
      </c>
      <c r="F407" s="270">
        <f t="shared" si="386"/>
        <v>0</v>
      </c>
      <c r="G407" s="270">
        <f t="shared" si="387"/>
        <v>0</v>
      </c>
      <c r="H407" s="270">
        <f>_xlfn.XLOOKUP($B$395:$B$409,$B$102:$B$123,$Y$102:$Y$123,0,0)</f>
        <v>0</v>
      </c>
      <c r="I407" s="270">
        <f t="shared" si="389"/>
        <v>0</v>
      </c>
      <c r="J407" s="270">
        <f t="shared" si="390"/>
        <v>0</v>
      </c>
      <c r="K407" s="270">
        <f t="shared" si="391"/>
        <v>0</v>
      </c>
      <c r="L407" s="270">
        <f t="shared" si="392"/>
        <v>0</v>
      </c>
      <c r="M407" s="270">
        <f>_xlfn.XLOOKUP($B$395:$B$409,$B$102:$B$123,$AG$102:$AG$123,0,0)</f>
        <v>0</v>
      </c>
      <c r="N407" s="270">
        <f t="shared" si="394"/>
        <v>0</v>
      </c>
      <c r="O407" s="270">
        <f t="shared" si="395"/>
        <v>0</v>
      </c>
    </row>
    <row r="408" spans="2:15" x14ac:dyDescent="0.35">
      <c r="B408" s="264" t="s">
        <v>95</v>
      </c>
      <c r="C408" s="270">
        <f t="shared" si="383"/>
        <v>0</v>
      </c>
      <c r="D408" s="273">
        <f t="shared" si="384"/>
        <v>0</v>
      </c>
      <c r="E408" s="270">
        <f t="shared" si="385"/>
        <v>0</v>
      </c>
      <c r="F408" s="270">
        <f t="shared" si="386"/>
        <v>0</v>
      </c>
      <c r="G408" s="270">
        <f t="shared" si="387"/>
        <v>0</v>
      </c>
      <c r="H408" s="270">
        <f t="shared" si="388"/>
        <v>0</v>
      </c>
      <c r="I408" s="270">
        <f>_xlfn.XLOOKUP($B$395:$B$409,$B$102:$B$123,$AA$102:$AA$123,0,0)</f>
        <v>100</v>
      </c>
      <c r="J408" s="270">
        <f t="shared" si="390"/>
        <v>100</v>
      </c>
      <c r="K408" s="270">
        <f t="shared" si="391"/>
        <v>199</v>
      </c>
      <c r="L408" s="270">
        <f t="shared" si="392"/>
        <v>299</v>
      </c>
      <c r="M408" s="270">
        <f t="shared" si="393"/>
        <v>149</v>
      </c>
      <c r="N408" s="270">
        <f t="shared" si="394"/>
        <v>448</v>
      </c>
      <c r="O408" s="270">
        <f>_xlfn.XLOOKUP($B$395:$B$409,$B$102:$B$123,$AJ$102:$AJ$123,0,0)</f>
        <v>448</v>
      </c>
    </row>
    <row r="409" spans="2:15" x14ac:dyDescent="0.35">
      <c r="B409" s="264" t="s">
        <v>96</v>
      </c>
      <c r="C409" s="270">
        <f t="shared" si="383"/>
        <v>0</v>
      </c>
      <c r="D409" s="273">
        <f t="shared" si="384"/>
        <v>0</v>
      </c>
      <c r="E409" s="270">
        <f t="shared" si="385"/>
        <v>0</v>
      </c>
      <c r="F409" s="270">
        <f t="shared" si="386"/>
        <v>0</v>
      </c>
      <c r="G409" s="270">
        <f t="shared" si="387"/>
        <v>0</v>
      </c>
      <c r="H409" s="270">
        <f t="shared" si="388"/>
        <v>0</v>
      </c>
      <c r="I409" s="270">
        <f t="shared" si="389"/>
        <v>0</v>
      </c>
      <c r="J409" s="270">
        <f t="shared" si="390"/>
        <v>0</v>
      </c>
      <c r="K409" s="270">
        <f t="shared" si="391"/>
        <v>0</v>
      </c>
      <c r="L409" s="270">
        <f t="shared" si="392"/>
        <v>0</v>
      </c>
      <c r="M409" s="270">
        <f t="shared" si="393"/>
        <v>0</v>
      </c>
      <c r="N409" s="270">
        <f t="shared" si="394"/>
        <v>0</v>
      </c>
      <c r="O409" s="270">
        <f t="shared" si="395"/>
        <v>0</v>
      </c>
    </row>
    <row r="410" spans="2:15" x14ac:dyDescent="0.35">
      <c r="B410" s="50" t="s">
        <v>138</v>
      </c>
      <c r="C410" s="272">
        <f>SUM(C395:C409)</f>
        <v>0</v>
      </c>
      <c r="D410" s="272">
        <f t="shared" ref="D410:O410" si="396">SUM(D395:D409)</f>
        <v>0</v>
      </c>
      <c r="E410" s="272">
        <f t="shared" si="396"/>
        <v>0</v>
      </c>
      <c r="F410" s="272">
        <f t="shared" si="396"/>
        <v>0</v>
      </c>
      <c r="G410" s="272">
        <f t="shared" si="396"/>
        <v>1</v>
      </c>
      <c r="H410" s="272">
        <f t="shared" si="396"/>
        <v>1</v>
      </c>
      <c r="I410" s="272">
        <f t="shared" si="396"/>
        <v>249</v>
      </c>
      <c r="J410" s="272">
        <f t="shared" si="396"/>
        <v>250</v>
      </c>
      <c r="K410" s="272">
        <f t="shared" si="396"/>
        <v>398</v>
      </c>
      <c r="L410" s="272">
        <f t="shared" si="396"/>
        <v>648</v>
      </c>
      <c r="M410" s="272">
        <f t="shared" si="396"/>
        <v>199</v>
      </c>
      <c r="N410" s="272">
        <f t="shared" si="396"/>
        <v>847</v>
      </c>
      <c r="O410" s="272">
        <f t="shared" si="396"/>
        <v>847</v>
      </c>
    </row>
    <row r="412" spans="2:15" x14ac:dyDescent="0.35">
      <c r="B412" t="s">
        <v>169</v>
      </c>
      <c r="C412" t="s">
        <v>152</v>
      </c>
      <c r="D412" t="s">
        <v>153</v>
      </c>
      <c r="E412" t="s">
        <v>154</v>
      </c>
      <c r="F412" t="s">
        <v>155</v>
      </c>
      <c r="G412" t="s">
        <v>156</v>
      </c>
      <c r="H412" t="s">
        <v>157</v>
      </c>
      <c r="I412" t="s">
        <v>158</v>
      </c>
      <c r="J412" t="s">
        <v>159</v>
      </c>
      <c r="K412" t="s">
        <v>160</v>
      </c>
      <c r="L412" t="s">
        <v>161</v>
      </c>
      <c r="M412" t="s">
        <v>162</v>
      </c>
      <c r="N412" t="s">
        <v>163</v>
      </c>
      <c r="O412" t="s">
        <v>164</v>
      </c>
    </row>
    <row r="413" spans="2:15" x14ac:dyDescent="0.35">
      <c r="B413" s="263" t="s">
        <v>75</v>
      </c>
      <c r="C413" s="270">
        <f>_xlfn.XLOOKUP($B$413:$B$427,$B$131:$B$152,$O$131:$O$152,0,0)</f>
        <v>0</v>
      </c>
      <c r="D413" s="270">
        <f>_xlfn.XLOOKUP($B$413:$B$427,$B$131:$B$152,$P$131:$P$152,0,0)</f>
        <v>0</v>
      </c>
      <c r="E413" s="270">
        <f>_xlfn.XLOOKUP($B$413:$B$427,$B$131:$B$152,$U$131:$U$152,0,0)</f>
        <v>0</v>
      </c>
      <c r="F413" s="270">
        <f>_xlfn.XLOOKUP($B$413:$B$427,$B$131:$B$152,$V$131:$V$152,0,0)</f>
        <v>0</v>
      </c>
      <c r="G413" s="270">
        <f>_xlfn.XLOOKUP($B$413:$B$427,$B$131:$B$152,$X$131:$X$152,0,0)</f>
        <v>0</v>
      </c>
      <c r="H413" s="270">
        <f>_xlfn.XLOOKUP($B$413:$B$427,$B$131:$B$152,$Y$131:$Y$152,0,0)</f>
        <v>0</v>
      </c>
      <c r="I413" s="270">
        <f>_xlfn.XLOOKUP($B$413:$B$427,$B$131:$B$152,$AA$131:$AA$152,0,0)</f>
        <v>0</v>
      </c>
      <c r="J413" s="270">
        <f>_xlfn.XLOOKUP($B$413:$B$427,$B$131:$B$152,$AB$131:$AB$152,0,0)</f>
        <v>0</v>
      </c>
      <c r="K413" s="270">
        <f>_xlfn.XLOOKUP($B$413:$B$427,$B$131:$B$152,$AD$131:$AD$152,0,0)</f>
        <v>0</v>
      </c>
      <c r="L413" s="270">
        <f>_xlfn.XLOOKUP($B$413:$B$427,$B$131:$B$152,$AE$131:$AE$152,0,0)</f>
        <v>0</v>
      </c>
      <c r="M413" s="270">
        <f>_xlfn.XLOOKUP($B$413:$B$427,$B$131:$B$152,$AG$131:$AG$152,0,0)</f>
        <v>0</v>
      </c>
      <c r="N413" s="270">
        <f>_xlfn.XLOOKUP($B$413:$B$427,$B$131:$B$152,$AH$131:$AH$152,0,0)</f>
        <v>0</v>
      </c>
      <c r="O413" s="270">
        <f>_xlfn.XLOOKUP($B$413:$B$427,$B$131:$B$152,$AJ$131:$AJ$152,0,0)</f>
        <v>0</v>
      </c>
    </row>
    <row r="414" spans="2:15" x14ac:dyDescent="0.35">
      <c r="B414" s="264" t="s">
        <v>78</v>
      </c>
      <c r="C414" s="270">
        <f t="shared" ref="C414:C427" si="397">_xlfn.XLOOKUP($B$413:$B$427,$B$131:$B$152,$O$131:$O$152,0,0)</f>
        <v>0</v>
      </c>
      <c r="D414" s="270">
        <f t="shared" ref="D414:D427" si="398">_xlfn.XLOOKUP($B$413:$B$427,$B$131:$B$152,$P$131:$P$152,0,0)</f>
        <v>0</v>
      </c>
      <c r="E414" s="270">
        <f t="shared" ref="E414:E427" si="399">_xlfn.XLOOKUP($B$413:$B$427,$B$131:$B$152,$U$131:$U$152,0,0)</f>
        <v>0</v>
      </c>
      <c r="F414" s="270">
        <f t="shared" ref="F414:F427" si="400">_xlfn.XLOOKUP($B$413:$B$427,$B$131:$B$152,$V$131:$V$152,0,0)</f>
        <v>0</v>
      </c>
      <c r="G414" s="270">
        <f t="shared" ref="G414:G427" si="401">_xlfn.XLOOKUP($B$413:$B$427,$B$131:$B$152,$X$131:$X$152,0,0)</f>
        <v>0</v>
      </c>
      <c r="H414" s="270">
        <f t="shared" ref="H414:H427" si="402">_xlfn.XLOOKUP($B$413:$B$427,$B$131:$B$152,$Y$131:$Y$152,0,0)</f>
        <v>0</v>
      </c>
      <c r="I414" s="270">
        <f t="shared" ref="I414:I427" si="403">_xlfn.XLOOKUP($B$413:$B$427,$B$131:$B$152,$AA$131:$AA$152,0,0)</f>
        <v>0</v>
      </c>
      <c r="J414" s="270">
        <f t="shared" ref="J414:J427" si="404">_xlfn.XLOOKUP($B$413:$B$427,$B$131:$B$152,$AB$131:$AB$152,0,0)</f>
        <v>0</v>
      </c>
      <c r="K414" s="270">
        <f t="shared" ref="K414:K427" si="405">_xlfn.XLOOKUP($B$413:$B$427,$B$131:$B$152,$AD$131:$AD$152,0,0)</f>
        <v>0</v>
      </c>
      <c r="L414" s="270">
        <f t="shared" ref="L414:L427" si="406">_xlfn.XLOOKUP($B$413:$B$427,$B$131:$B$152,$AE$131:$AE$152,0,0)</f>
        <v>0</v>
      </c>
      <c r="M414" s="270">
        <f t="shared" ref="M414:M427" si="407">_xlfn.XLOOKUP($B$413:$B$427,$B$131:$B$152,$AG$131:$AG$152,0,0)</f>
        <v>0</v>
      </c>
      <c r="N414" s="270">
        <f t="shared" ref="N414:N427" si="408">_xlfn.XLOOKUP($B$413:$B$427,$B$131:$B$152,$AH$131:$AH$152,0,0)</f>
        <v>0</v>
      </c>
      <c r="O414" s="270">
        <f t="shared" ref="O414:O427" si="409">_xlfn.XLOOKUP($B$413:$B$427,$B$131:$B$152,$AJ$131:$AJ$152,0,0)</f>
        <v>0</v>
      </c>
    </row>
    <row r="415" spans="2:15" x14ac:dyDescent="0.35">
      <c r="B415" s="265" t="s">
        <v>82</v>
      </c>
      <c r="C415" s="270">
        <f t="shared" si="397"/>
        <v>0</v>
      </c>
      <c r="D415" s="270">
        <f t="shared" si="398"/>
        <v>0</v>
      </c>
      <c r="E415" s="270">
        <f t="shared" si="399"/>
        <v>0</v>
      </c>
      <c r="F415" s="270">
        <f t="shared" si="400"/>
        <v>0</v>
      </c>
      <c r="G415" s="270">
        <f t="shared" si="401"/>
        <v>0</v>
      </c>
      <c r="H415" s="270">
        <f t="shared" si="402"/>
        <v>0</v>
      </c>
      <c r="I415" s="270">
        <f t="shared" si="403"/>
        <v>0</v>
      </c>
      <c r="J415" s="270">
        <f t="shared" si="404"/>
        <v>0</v>
      </c>
      <c r="K415" s="270">
        <f t="shared" si="405"/>
        <v>0</v>
      </c>
      <c r="L415" s="270">
        <f t="shared" si="406"/>
        <v>0</v>
      </c>
      <c r="M415" s="270">
        <f t="shared" si="407"/>
        <v>0</v>
      </c>
      <c r="N415" s="270">
        <f t="shared" si="408"/>
        <v>0</v>
      </c>
      <c r="O415" s="270">
        <f t="shared" si="409"/>
        <v>0</v>
      </c>
    </row>
    <row r="416" spans="2:15" x14ac:dyDescent="0.35">
      <c r="B416" s="264" t="s">
        <v>84</v>
      </c>
      <c r="C416" s="270">
        <f t="shared" si="397"/>
        <v>0</v>
      </c>
      <c r="D416" s="270">
        <f t="shared" si="398"/>
        <v>0</v>
      </c>
      <c r="E416" s="270">
        <f t="shared" si="399"/>
        <v>0</v>
      </c>
      <c r="F416" s="270">
        <f t="shared" si="400"/>
        <v>0</v>
      </c>
      <c r="G416" s="270">
        <f t="shared" si="401"/>
        <v>0</v>
      </c>
      <c r="H416" s="270">
        <f t="shared" si="402"/>
        <v>0</v>
      </c>
      <c r="I416" s="270">
        <f t="shared" si="403"/>
        <v>0</v>
      </c>
      <c r="J416" s="270">
        <f t="shared" si="404"/>
        <v>0</v>
      </c>
      <c r="K416" s="270">
        <f t="shared" si="405"/>
        <v>0</v>
      </c>
      <c r="L416" s="270">
        <f t="shared" si="406"/>
        <v>0</v>
      </c>
      <c r="M416" s="270">
        <f t="shared" si="407"/>
        <v>0</v>
      </c>
      <c r="N416" s="270">
        <f t="shared" si="408"/>
        <v>0</v>
      </c>
      <c r="O416" s="270">
        <f t="shared" si="409"/>
        <v>0</v>
      </c>
    </row>
    <row r="417" spans="2:15" x14ac:dyDescent="0.35">
      <c r="B417" s="264" t="s">
        <v>85</v>
      </c>
      <c r="C417" s="270">
        <f t="shared" si="397"/>
        <v>0</v>
      </c>
      <c r="D417" s="270">
        <f t="shared" si="398"/>
        <v>0</v>
      </c>
      <c r="E417" s="270">
        <f t="shared" si="399"/>
        <v>0</v>
      </c>
      <c r="F417" s="270">
        <f t="shared" si="400"/>
        <v>0</v>
      </c>
      <c r="G417" s="270">
        <f t="shared" si="401"/>
        <v>0</v>
      </c>
      <c r="H417" s="270">
        <f t="shared" si="402"/>
        <v>0</v>
      </c>
      <c r="I417" s="270">
        <f t="shared" si="403"/>
        <v>0</v>
      </c>
      <c r="J417" s="270">
        <f t="shared" si="404"/>
        <v>0</v>
      </c>
      <c r="K417" s="270">
        <f t="shared" si="405"/>
        <v>0</v>
      </c>
      <c r="L417" s="270">
        <f t="shared" si="406"/>
        <v>0</v>
      </c>
      <c r="M417" s="270">
        <f t="shared" si="407"/>
        <v>0</v>
      </c>
      <c r="N417" s="270">
        <f t="shared" si="408"/>
        <v>0</v>
      </c>
      <c r="O417" s="270">
        <f t="shared" si="409"/>
        <v>0</v>
      </c>
    </row>
    <row r="418" spans="2:15" x14ac:dyDescent="0.35">
      <c r="B418" s="265" t="s">
        <v>86</v>
      </c>
      <c r="C418" s="270">
        <f t="shared" si="397"/>
        <v>0</v>
      </c>
      <c r="D418" s="270">
        <f t="shared" si="398"/>
        <v>0</v>
      </c>
      <c r="E418" s="270">
        <f t="shared" si="399"/>
        <v>0</v>
      </c>
      <c r="F418" s="270">
        <f t="shared" si="400"/>
        <v>0</v>
      </c>
      <c r="G418" s="270">
        <f t="shared" si="401"/>
        <v>0</v>
      </c>
      <c r="H418" s="270">
        <f t="shared" si="402"/>
        <v>0</v>
      </c>
      <c r="I418" s="270">
        <f t="shared" si="403"/>
        <v>0</v>
      </c>
      <c r="J418" s="270">
        <f t="shared" si="404"/>
        <v>0</v>
      </c>
      <c r="K418" s="270">
        <f t="shared" si="405"/>
        <v>0</v>
      </c>
      <c r="L418" s="270">
        <f t="shared" si="406"/>
        <v>0</v>
      </c>
      <c r="M418" s="270">
        <f t="shared" si="407"/>
        <v>0</v>
      </c>
      <c r="N418" s="270">
        <f t="shared" si="408"/>
        <v>0</v>
      </c>
      <c r="O418" s="270">
        <f t="shared" si="409"/>
        <v>0</v>
      </c>
    </row>
    <row r="419" spans="2:15" x14ac:dyDescent="0.35">
      <c r="B419" s="264" t="s">
        <v>87</v>
      </c>
      <c r="C419" s="270">
        <f t="shared" si="397"/>
        <v>0</v>
      </c>
      <c r="D419" s="270">
        <f t="shared" si="398"/>
        <v>0</v>
      </c>
      <c r="E419" s="270">
        <f t="shared" si="399"/>
        <v>0</v>
      </c>
      <c r="F419" s="270">
        <f t="shared" si="400"/>
        <v>0</v>
      </c>
      <c r="G419" s="270">
        <f t="shared" si="401"/>
        <v>0</v>
      </c>
      <c r="H419" s="270">
        <f t="shared" si="402"/>
        <v>0</v>
      </c>
      <c r="I419" s="270">
        <f t="shared" si="403"/>
        <v>0</v>
      </c>
      <c r="J419" s="270">
        <f t="shared" si="404"/>
        <v>0</v>
      </c>
      <c r="K419" s="270">
        <f t="shared" si="405"/>
        <v>0</v>
      </c>
      <c r="L419" s="270">
        <f t="shared" si="406"/>
        <v>0</v>
      </c>
      <c r="M419" s="270">
        <f t="shared" si="407"/>
        <v>0</v>
      </c>
      <c r="N419" s="270">
        <f t="shared" si="408"/>
        <v>0</v>
      </c>
      <c r="O419" s="270">
        <f t="shared" si="409"/>
        <v>0</v>
      </c>
    </row>
    <row r="420" spans="2:15" x14ac:dyDescent="0.35">
      <c r="B420" s="264" t="s">
        <v>88</v>
      </c>
      <c r="C420" s="270">
        <f t="shared" si="397"/>
        <v>0</v>
      </c>
      <c r="D420" s="270">
        <f t="shared" si="398"/>
        <v>0</v>
      </c>
      <c r="E420" s="270">
        <f t="shared" si="399"/>
        <v>0</v>
      </c>
      <c r="F420" s="270">
        <f t="shared" si="400"/>
        <v>0</v>
      </c>
      <c r="G420" s="270">
        <f t="shared" si="401"/>
        <v>0</v>
      </c>
      <c r="H420" s="270">
        <f t="shared" si="402"/>
        <v>0</v>
      </c>
      <c r="I420" s="270">
        <f t="shared" si="403"/>
        <v>0</v>
      </c>
      <c r="J420" s="270">
        <f t="shared" si="404"/>
        <v>0</v>
      </c>
      <c r="K420" s="270">
        <f t="shared" si="405"/>
        <v>0</v>
      </c>
      <c r="L420" s="270">
        <f t="shared" si="406"/>
        <v>0</v>
      </c>
      <c r="M420" s="270">
        <f t="shared" si="407"/>
        <v>0</v>
      </c>
      <c r="N420" s="270">
        <f t="shared" si="408"/>
        <v>0</v>
      </c>
      <c r="O420" s="270">
        <f t="shared" si="409"/>
        <v>0</v>
      </c>
    </row>
    <row r="421" spans="2:15" x14ac:dyDescent="0.35">
      <c r="B421" s="265" t="s">
        <v>89</v>
      </c>
      <c r="C421" s="270">
        <f>_xlfn.XLOOKUP($B$413:$B$427,$B$131:$B$152,$O$131:$O$152,0,0)</f>
        <v>0</v>
      </c>
      <c r="D421" s="270">
        <f t="shared" si="398"/>
        <v>0</v>
      </c>
      <c r="E421" s="270">
        <f t="shared" si="399"/>
        <v>0</v>
      </c>
      <c r="F421" s="270">
        <f t="shared" si="400"/>
        <v>0</v>
      </c>
      <c r="G421" s="270">
        <f t="shared" si="401"/>
        <v>0</v>
      </c>
      <c r="H421" s="270">
        <f t="shared" si="402"/>
        <v>0</v>
      </c>
      <c r="I421" s="270">
        <f t="shared" si="403"/>
        <v>0</v>
      </c>
      <c r="J421" s="270">
        <f t="shared" si="404"/>
        <v>0</v>
      </c>
      <c r="K421" s="270">
        <f t="shared" si="405"/>
        <v>0</v>
      </c>
      <c r="L421" s="270">
        <f t="shared" si="406"/>
        <v>0</v>
      </c>
      <c r="M421" s="270">
        <f t="shared" si="407"/>
        <v>0</v>
      </c>
      <c r="N421" s="270">
        <f t="shared" si="408"/>
        <v>0</v>
      </c>
      <c r="O421" s="270">
        <f t="shared" si="409"/>
        <v>0</v>
      </c>
    </row>
    <row r="422" spans="2:15" x14ac:dyDescent="0.35">
      <c r="B422" s="264" t="s">
        <v>90</v>
      </c>
      <c r="C422" s="270">
        <f t="shared" si="397"/>
        <v>0</v>
      </c>
      <c r="D422" s="270">
        <f t="shared" si="398"/>
        <v>0</v>
      </c>
      <c r="E422" s="270">
        <f t="shared" si="399"/>
        <v>0</v>
      </c>
      <c r="F422" s="270">
        <f t="shared" si="400"/>
        <v>0</v>
      </c>
      <c r="G422" s="270">
        <f t="shared" si="401"/>
        <v>0</v>
      </c>
      <c r="H422" s="270">
        <f t="shared" si="402"/>
        <v>0</v>
      </c>
      <c r="I422" s="270">
        <f>_xlfn.XLOOKUP($B$413:$B$427,$B$131:$B$152,$AA$131:$AA$152,0,0)</f>
        <v>0</v>
      </c>
      <c r="J422" s="270">
        <f t="shared" si="404"/>
        <v>0</v>
      </c>
      <c r="K422" s="270">
        <f t="shared" si="405"/>
        <v>1</v>
      </c>
      <c r="L422" s="270">
        <f t="shared" si="406"/>
        <v>1</v>
      </c>
      <c r="M422" s="270">
        <f t="shared" si="407"/>
        <v>0</v>
      </c>
      <c r="N422" s="270">
        <f>_xlfn.XLOOKUP($B$413:$B$427,$B$131:$B$152,$AH$131:$AH$152,0,0)</f>
        <v>1</v>
      </c>
      <c r="O422" s="270">
        <f t="shared" si="409"/>
        <v>1</v>
      </c>
    </row>
    <row r="423" spans="2:15" x14ac:dyDescent="0.35">
      <c r="B423" s="265" t="s">
        <v>92</v>
      </c>
      <c r="C423" s="270">
        <f t="shared" si="397"/>
        <v>0</v>
      </c>
      <c r="D423" s="270">
        <f t="shared" si="398"/>
        <v>0</v>
      </c>
      <c r="E423" s="270">
        <f t="shared" si="399"/>
        <v>0</v>
      </c>
      <c r="F423" s="270">
        <f t="shared" si="400"/>
        <v>0</v>
      </c>
      <c r="G423" s="270">
        <f t="shared" si="401"/>
        <v>0</v>
      </c>
      <c r="H423" s="270">
        <f t="shared" si="402"/>
        <v>0</v>
      </c>
      <c r="I423" s="270">
        <f t="shared" si="403"/>
        <v>0</v>
      </c>
      <c r="J423" s="270">
        <f t="shared" si="404"/>
        <v>0</v>
      </c>
      <c r="K423" s="270">
        <f t="shared" si="405"/>
        <v>0</v>
      </c>
      <c r="L423" s="270">
        <f t="shared" si="406"/>
        <v>0</v>
      </c>
      <c r="M423" s="270">
        <f>_xlfn.XLOOKUP($B$413:$B$427,$B$131:$B$152,$AG$131:$AG$152,0,0)</f>
        <v>0</v>
      </c>
      <c r="N423" s="270">
        <f t="shared" si="408"/>
        <v>0</v>
      </c>
      <c r="O423" s="270">
        <f>_xlfn.XLOOKUP($B$413:$B$427,$B$131:$B$152,$AJ$131:$AJ$152,0,0)</f>
        <v>0</v>
      </c>
    </row>
    <row r="424" spans="2:15" x14ac:dyDescent="0.35">
      <c r="B424" s="264" t="s">
        <v>93</v>
      </c>
      <c r="C424" s="270">
        <f t="shared" si="397"/>
        <v>0</v>
      </c>
      <c r="D424" s="270">
        <f>_xlfn.XLOOKUP($B$413:$B$427,$B$131:$B$152,$P$131:$P$152,0,0)</f>
        <v>0</v>
      </c>
      <c r="E424" s="270">
        <f t="shared" si="399"/>
        <v>0</v>
      </c>
      <c r="F424" s="270">
        <f t="shared" si="400"/>
        <v>0</v>
      </c>
      <c r="G424" s="270">
        <f>_xlfn.XLOOKUP($B$413:$B$427,$B$131:$B$152,$X$131:$X$152,0,0)</f>
        <v>0</v>
      </c>
      <c r="H424" s="270">
        <f>_xlfn.XLOOKUP($B$413:$B$427,$B$131:$B$152,$Y$131:$Y$152,0,0)</f>
        <v>0</v>
      </c>
      <c r="I424" s="270">
        <f t="shared" si="403"/>
        <v>0</v>
      </c>
      <c r="J424" s="270">
        <f t="shared" si="404"/>
        <v>0</v>
      </c>
      <c r="K424" s="270">
        <f t="shared" si="405"/>
        <v>0</v>
      </c>
      <c r="L424" s="270">
        <f>_xlfn.XLOOKUP($B$413:$B$427,$B$131:$B$152,$AE$131:$AE$152,0,0)</f>
        <v>0</v>
      </c>
      <c r="M424" s="270">
        <f t="shared" si="407"/>
        <v>0</v>
      </c>
      <c r="N424" s="270">
        <f t="shared" si="408"/>
        <v>0</v>
      </c>
      <c r="O424" s="270">
        <f t="shared" si="409"/>
        <v>0</v>
      </c>
    </row>
    <row r="425" spans="2:15" x14ac:dyDescent="0.35">
      <c r="B425" s="264" t="s">
        <v>94</v>
      </c>
      <c r="C425" s="270">
        <f t="shared" si="397"/>
        <v>0</v>
      </c>
      <c r="D425" s="270">
        <f t="shared" si="398"/>
        <v>0</v>
      </c>
      <c r="E425" s="270">
        <f t="shared" si="399"/>
        <v>0</v>
      </c>
      <c r="F425" s="270">
        <f t="shared" si="400"/>
        <v>0</v>
      </c>
      <c r="G425" s="270">
        <f t="shared" si="401"/>
        <v>0</v>
      </c>
      <c r="H425" s="270">
        <f t="shared" si="402"/>
        <v>0</v>
      </c>
      <c r="I425" s="270">
        <f t="shared" si="403"/>
        <v>0</v>
      </c>
      <c r="J425" s="270">
        <f>_xlfn.XLOOKUP($B$413:$B$427,$B$131:$B$152,$AB$131:$AB$152,0,0)</f>
        <v>0</v>
      </c>
      <c r="K425" s="270">
        <f t="shared" si="405"/>
        <v>0</v>
      </c>
      <c r="L425" s="270">
        <f t="shared" si="406"/>
        <v>0</v>
      </c>
      <c r="M425" s="270">
        <f t="shared" si="407"/>
        <v>0</v>
      </c>
      <c r="N425" s="270">
        <f t="shared" si="408"/>
        <v>0</v>
      </c>
      <c r="O425" s="270">
        <f t="shared" si="409"/>
        <v>0</v>
      </c>
    </row>
    <row r="426" spans="2:15" x14ac:dyDescent="0.35">
      <c r="B426" s="264" t="s">
        <v>95</v>
      </c>
      <c r="C426" s="270">
        <f t="shared" si="397"/>
        <v>0</v>
      </c>
      <c r="D426" s="270">
        <f t="shared" si="398"/>
        <v>0</v>
      </c>
      <c r="E426" s="270">
        <f t="shared" si="399"/>
        <v>0</v>
      </c>
      <c r="F426" s="270">
        <f t="shared" si="400"/>
        <v>0</v>
      </c>
      <c r="G426" s="270">
        <f t="shared" si="401"/>
        <v>0</v>
      </c>
      <c r="H426" s="270">
        <f t="shared" si="402"/>
        <v>0</v>
      </c>
      <c r="I426" s="270">
        <f t="shared" si="403"/>
        <v>0</v>
      </c>
      <c r="J426" s="270">
        <f t="shared" si="404"/>
        <v>0</v>
      </c>
      <c r="K426" s="270">
        <f>_xlfn.XLOOKUP($B$413:$B$427,$B$131:$B$152,$AD$131:$AD$152,0,0)</f>
        <v>0</v>
      </c>
      <c r="L426" s="270">
        <f t="shared" si="406"/>
        <v>0</v>
      </c>
      <c r="M426" s="270">
        <f t="shared" si="407"/>
        <v>0</v>
      </c>
      <c r="N426" s="270">
        <f t="shared" si="408"/>
        <v>0</v>
      </c>
      <c r="O426" s="270">
        <f t="shared" si="409"/>
        <v>0</v>
      </c>
    </row>
    <row r="427" spans="2:15" x14ac:dyDescent="0.35">
      <c r="B427" s="264" t="s">
        <v>96</v>
      </c>
      <c r="C427" s="270">
        <f t="shared" si="397"/>
        <v>0</v>
      </c>
      <c r="D427" s="270">
        <f t="shared" si="398"/>
        <v>0</v>
      </c>
      <c r="E427" s="270">
        <f t="shared" si="399"/>
        <v>0</v>
      </c>
      <c r="F427" s="270">
        <f t="shared" si="400"/>
        <v>0</v>
      </c>
      <c r="G427" s="270">
        <f t="shared" si="401"/>
        <v>0</v>
      </c>
      <c r="H427" s="270">
        <f t="shared" si="402"/>
        <v>0</v>
      </c>
      <c r="I427" s="270">
        <f t="shared" si="403"/>
        <v>0</v>
      </c>
      <c r="J427" s="270">
        <f t="shared" si="404"/>
        <v>0</v>
      </c>
      <c r="K427" s="270">
        <f t="shared" si="405"/>
        <v>0</v>
      </c>
      <c r="L427" s="270">
        <f t="shared" si="406"/>
        <v>0</v>
      </c>
      <c r="M427" s="270">
        <f t="shared" si="407"/>
        <v>0</v>
      </c>
      <c r="N427" s="270">
        <f t="shared" si="408"/>
        <v>0</v>
      </c>
      <c r="O427" s="270">
        <f t="shared" si="409"/>
        <v>0</v>
      </c>
    </row>
    <row r="428" spans="2:15" x14ac:dyDescent="0.35">
      <c r="B428" s="50" t="s">
        <v>138</v>
      </c>
      <c r="C428" s="272">
        <f>SUM(C413:C427)</f>
        <v>0</v>
      </c>
      <c r="D428" s="272">
        <f t="shared" ref="D428:J428" si="410">SUM(D413:D427)</f>
        <v>0</v>
      </c>
      <c r="E428" s="272">
        <f t="shared" si="410"/>
        <v>0</v>
      </c>
      <c r="F428" s="272">
        <f t="shared" si="410"/>
        <v>0</v>
      </c>
      <c r="G428" s="272">
        <f t="shared" si="410"/>
        <v>0</v>
      </c>
      <c r="H428" s="272">
        <f t="shared" si="410"/>
        <v>0</v>
      </c>
      <c r="I428" s="272">
        <f t="shared" si="410"/>
        <v>0</v>
      </c>
      <c r="J428" s="272">
        <f t="shared" si="410"/>
        <v>0</v>
      </c>
      <c r="K428" s="272">
        <f>SUM(K413:K427)</f>
        <v>1</v>
      </c>
      <c r="L428" s="272">
        <f t="shared" ref="L428" si="411">SUM(L413:L427)</f>
        <v>1</v>
      </c>
      <c r="M428" s="272">
        <f t="shared" ref="M428" si="412">SUM(M413:M427)</f>
        <v>0</v>
      </c>
      <c r="N428" s="272">
        <f t="shared" ref="N428" si="413">SUM(N413:N427)</f>
        <v>1</v>
      </c>
      <c r="O428" s="272">
        <f t="shared" ref="O428" si="414">SUM(O413:O427)</f>
        <v>1</v>
      </c>
    </row>
    <row r="430" spans="2:15" x14ac:dyDescent="0.35">
      <c r="B430" t="s">
        <v>170</v>
      </c>
      <c r="C430" t="s">
        <v>152</v>
      </c>
      <c r="D430" t="s">
        <v>153</v>
      </c>
      <c r="E430" t="s">
        <v>154</v>
      </c>
      <c r="F430" t="s">
        <v>155</v>
      </c>
      <c r="G430" t="s">
        <v>156</v>
      </c>
      <c r="H430" t="s">
        <v>157</v>
      </c>
      <c r="I430" t="s">
        <v>158</v>
      </c>
      <c r="J430" t="s">
        <v>159</v>
      </c>
      <c r="K430" t="s">
        <v>160</v>
      </c>
      <c r="L430" t="s">
        <v>161</v>
      </c>
      <c r="M430" t="s">
        <v>162</v>
      </c>
      <c r="N430" t="s">
        <v>163</v>
      </c>
      <c r="O430" t="s">
        <v>164</v>
      </c>
    </row>
    <row r="431" spans="2:15" x14ac:dyDescent="0.35">
      <c r="B431" s="263" t="s">
        <v>75</v>
      </c>
      <c r="C431" s="270">
        <f>_xlfn.XLOOKUP($B$431:$B$445,$B$160:$B$181,$O$160:$O$181,0,0)</f>
        <v>0</v>
      </c>
      <c r="D431" s="270">
        <f>_xlfn.XLOOKUP($B$431:$B$445,$B$160:$B$181,$P$160:$P$181,0,0)</f>
        <v>0</v>
      </c>
      <c r="E431" s="270">
        <f>_xlfn.XLOOKUP($B$431:$B$445,$B$160:$B$181,$U$160:$U$181,0,0)</f>
        <v>0</v>
      </c>
      <c r="F431" s="270">
        <f>_xlfn.XLOOKUP($B$431:$B$445,$B$160:$B$181,$V$160:$V$181,0,0)</f>
        <v>0</v>
      </c>
      <c r="G431" s="270">
        <f>_xlfn.XLOOKUP($B$431:$B$445,$B$160:$B$181,$X$160:$X$181,0,0)</f>
        <v>0</v>
      </c>
      <c r="H431" s="270">
        <f>_xlfn.XLOOKUP($B$431:$B$445,$B$160:$B$181,$Y$160:$Y$181,0,0)</f>
        <v>0</v>
      </c>
      <c r="I431" s="270">
        <f>_xlfn.XLOOKUP($B$431:$B$445,$B$160:$B$181,$AA$160:$AA$181,0,0)</f>
        <v>0</v>
      </c>
      <c r="J431" s="270">
        <f>_xlfn.XLOOKUP($B$431:$B$445,$B$160:$B$181,$AB$160:$AB$181,0,0)</f>
        <v>0</v>
      </c>
      <c r="K431" s="270">
        <f>_xlfn.XLOOKUP($B$431:$B$445,$B$160:$B$181,$AD$160:$AD$181,0,0)</f>
        <v>0</v>
      </c>
      <c r="L431" s="270">
        <f>_xlfn.XLOOKUP($B$431:$B$445,$B$160:$B$181,$AE$160:$AE$181,0,0)</f>
        <v>0</v>
      </c>
      <c r="M431" s="270">
        <f>_xlfn.XLOOKUP($B$431:$B$445,$B$160:$B$181,$AG$160:$AG$181,0,0)</f>
        <v>0</v>
      </c>
      <c r="N431" s="270">
        <f>_xlfn.XLOOKUP($B$431:$B$445,$B$160:$B$181,$AH$160:$AH$181,0,0)</f>
        <v>0</v>
      </c>
      <c r="O431" s="270">
        <f>_xlfn.XLOOKUP($B$431:$B$445,$B$160:$B$181,$AJ$160:$AJ$181,0,0)</f>
        <v>0</v>
      </c>
    </row>
    <row r="432" spans="2:15" x14ac:dyDescent="0.35">
      <c r="B432" s="264" t="s">
        <v>78</v>
      </c>
      <c r="C432" s="270">
        <f t="shared" ref="C432:C445" si="415">_xlfn.XLOOKUP($B$431:$B$445,$B$160:$B$181,$O$160:$O$181,0,0)</f>
        <v>0</v>
      </c>
      <c r="D432" s="270">
        <f>_xlfn.XLOOKUP($B$431:$B$445,$B$160:$B$181,$P$160:$P$181,0,0)</f>
        <v>0</v>
      </c>
      <c r="E432" s="270">
        <f t="shared" ref="E432:E445" si="416">_xlfn.XLOOKUP($B$431:$B$445,$B$160:$B$181,$U$160:$U$181,0,0)</f>
        <v>0</v>
      </c>
      <c r="F432" s="270">
        <f t="shared" ref="F432:F445" si="417">_xlfn.XLOOKUP($B$431:$B$445,$B$160:$B$181,$V$160:$V$181,0,0)</f>
        <v>0</v>
      </c>
      <c r="G432" s="270">
        <f t="shared" ref="G432:G445" si="418">_xlfn.XLOOKUP($B$431:$B$445,$B$160:$B$181,$X$160:$X$181,0,0)</f>
        <v>0</v>
      </c>
      <c r="H432" s="270">
        <f t="shared" ref="H432:H445" si="419">_xlfn.XLOOKUP($B$431:$B$445,$B$160:$B$181,$Y$160:$Y$181,0,0)</f>
        <v>0</v>
      </c>
      <c r="I432" s="270">
        <f t="shared" ref="I432:I445" si="420">_xlfn.XLOOKUP($B$431:$B$445,$B$160:$B$181,$AA$160:$AA$181,0,0)</f>
        <v>0</v>
      </c>
      <c r="J432" s="270">
        <f t="shared" ref="J432:J445" si="421">_xlfn.XLOOKUP($B$431:$B$445,$B$160:$B$181,$AB$160:$AB$181,0,0)</f>
        <v>0</v>
      </c>
      <c r="K432" s="270">
        <f t="shared" ref="K432:K445" si="422">_xlfn.XLOOKUP($B$431:$B$445,$B$160:$B$181,$AD$160:$AD$181,0,0)</f>
        <v>0</v>
      </c>
      <c r="L432" s="270">
        <f t="shared" ref="L432:L445" si="423">_xlfn.XLOOKUP($B$431:$B$445,$B$160:$B$181,$AE$160:$AE$181,0,0)</f>
        <v>0</v>
      </c>
      <c r="M432" s="270">
        <f t="shared" ref="M432:M445" si="424">_xlfn.XLOOKUP($B$431:$B$445,$B$160:$B$181,$AG$160:$AG$181,0,0)</f>
        <v>0</v>
      </c>
      <c r="N432" s="270">
        <f t="shared" ref="N432:N445" si="425">_xlfn.XLOOKUP($B$431:$B$445,$B$160:$B$181,$AH$160:$AH$181,0,0)</f>
        <v>0</v>
      </c>
      <c r="O432" s="270">
        <f t="shared" ref="O432:O445" si="426">_xlfn.XLOOKUP($B$431:$B$445,$B$160:$B$181,$AJ$160:$AJ$181,0,0)</f>
        <v>0</v>
      </c>
    </row>
    <row r="433" spans="2:15" x14ac:dyDescent="0.35">
      <c r="B433" s="265" t="s">
        <v>82</v>
      </c>
      <c r="C433" s="270">
        <f t="shared" si="415"/>
        <v>0</v>
      </c>
      <c r="D433" s="270">
        <f t="shared" ref="D433:D445" si="427">_xlfn.XLOOKUP($B$431:$B$445,$B$160:$B$181,$P$160:$P$181,0,0)</f>
        <v>0</v>
      </c>
      <c r="E433" s="270">
        <f t="shared" si="416"/>
        <v>0</v>
      </c>
      <c r="F433" s="270">
        <f t="shared" si="417"/>
        <v>0</v>
      </c>
      <c r="G433" s="270">
        <f t="shared" si="418"/>
        <v>0</v>
      </c>
      <c r="H433" s="270">
        <f t="shared" si="419"/>
        <v>0</v>
      </c>
      <c r="I433" s="270">
        <f t="shared" si="420"/>
        <v>0</v>
      </c>
      <c r="J433" s="270">
        <f t="shared" si="421"/>
        <v>0</v>
      </c>
      <c r="K433" s="270">
        <f t="shared" si="422"/>
        <v>0</v>
      </c>
      <c r="L433" s="270">
        <f t="shared" si="423"/>
        <v>0</v>
      </c>
      <c r="M433" s="270">
        <f t="shared" si="424"/>
        <v>0</v>
      </c>
      <c r="N433" s="270">
        <f t="shared" si="425"/>
        <v>0</v>
      </c>
      <c r="O433" s="270">
        <f t="shared" si="426"/>
        <v>0</v>
      </c>
    </row>
    <row r="434" spans="2:15" x14ac:dyDescent="0.35">
      <c r="B434" s="264" t="s">
        <v>84</v>
      </c>
      <c r="C434" s="270">
        <f t="shared" si="415"/>
        <v>0</v>
      </c>
      <c r="D434" s="270">
        <f t="shared" si="427"/>
        <v>0</v>
      </c>
      <c r="E434" s="270">
        <f t="shared" si="416"/>
        <v>0</v>
      </c>
      <c r="F434" s="270">
        <f t="shared" si="417"/>
        <v>0</v>
      </c>
      <c r="G434" s="270">
        <f t="shared" si="418"/>
        <v>0</v>
      </c>
      <c r="H434" s="270">
        <f t="shared" si="419"/>
        <v>0</v>
      </c>
      <c r="I434" s="270">
        <f t="shared" si="420"/>
        <v>0</v>
      </c>
      <c r="J434" s="270">
        <f t="shared" si="421"/>
        <v>0</v>
      </c>
      <c r="K434" s="270">
        <f t="shared" si="422"/>
        <v>0</v>
      </c>
      <c r="L434" s="270">
        <f t="shared" si="423"/>
        <v>0</v>
      </c>
      <c r="M434" s="270">
        <f t="shared" si="424"/>
        <v>0</v>
      </c>
      <c r="N434" s="270">
        <f t="shared" si="425"/>
        <v>0</v>
      </c>
      <c r="O434" s="270">
        <f t="shared" si="426"/>
        <v>0</v>
      </c>
    </row>
    <row r="435" spans="2:15" x14ac:dyDescent="0.35">
      <c r="B435" s="264" t="s">
        <v>85</v>
      </c>
      <c r="C435" s="270">
        <f t="shared" si="415"/>
        <v>0</v>
      </c>
      <c r="D435" s="270">
        <f t="shared" si="427"/>
        <v>0</v>
      </c>
      <c r="E435" s="270">
        <f t="shared" si="416"/>
        <v>0</v>
      </c>
      <c r="F435" s="270">
        <f t="shared" si="417"/>
        <v>0</v>
      </c>
      <c r="G435" s="270">
        <f t="shared" si="418"/>
        <v>0</v>
      </c>
      <c r="H435" s="270">
        <f t="shared" si="419"/>
        <v>0</v>
      </c>
      <c r="I435" s="270">
        <f t="shared" si="420"/>
        <v>0</v>
      </c>
      <c r="J435" s="270">
        <f t="shared" si="421"/>
        <v>0</v>
      </c>
      <c r="K435" s="270">
        <f t="shared" si="422"/>
        <v>0</v>
      </c>
      <c r="L435" s="270">
        <f t="shared" si="423"/>
        <v>0</v>
      </c>
      <c r="M435" s="270">
        <f t="shared" si="424"/>
        <v>0</v>
      </c>
      <c r="N435" s="270">
        <f t="shared" si="425"/>
        <v>0</v>
      </c>
      <c r="O435" s="270">
        <f t="shared" si="426"/>
        <v>0</v>
      </c>
    </row>
    <row r="436" spans="2:15" x14ac:dyDescent="0.35">
      <c r="B436" s="265" t="s">
        <v>86</v>
      </c>
      <c r="C436" s="270">
        <f t="shared" si="415"/>
        <v>0</v>
      </c>
      <c r="D436" s="270">
        <f t="shared" si="427"/>
        <v>0</v>
      </c>
      <c r="E436" s="270">
        <f t="shared" si="416"/>
        <v>0</v>
      </c>
      <c r="F436" s="270">
        <f t="shared" si="417"/>
        <v>0</v>
      </c>
      <c r="G436" s="270">
        <f t="shared" si="418"/>
        <v>0</v>
      </c>
      <c r="H436" s="270">
        <f t="shared" si="419"/>
        <v>0</v>
      </c>
      <c r="I436" s="270">
        <f t="shared" si="420"/>
        <v>0</v>
      </c>
      <c r="J436" s="270">
        <f t="shared" si="421"/>
        <v>0</v>
      </c>
      <c r="K436" s="270">
        <f t="shared" si="422"/>
        <v>0</v>
      </c>
      <c r="L436" s="270">
        <f t="shared" si="423"/>
        <v>0</v>
      </c>
      <c r="M436" s="270">
        <f t="shared" si="424"/>
        <v>0</v>
      </c>
      <c r="N436" s="270">
        <f t="shared" si="425"/>
        <v>0</v>
      </c>
      <c r="O436" s="270">
        <f t="shared" si="426"/>
        <v>0</v>
      </c>
    </row>
    <row r="437" spans="2:15" x14ac:dyDescent="0.35">
      <c r="B437" s="264" t="s">
        <v>87</v>
      </c>
      <c r="C437" s="270">
        <f t="shared" si="415"/>
        <v>0</v>
      </c>
      <c r="D437" s="270">
        <f t="shared" si="427"/>
        <v>0</v>
      </c>
      <c r="E437" s="270">
        <f t="shared" si="416"/>
        <v>0</v>
      </c>
      <c r="F437" s="270">
        <f t="shared" si="417"/>
        <v>0</v>
      </c>
      <c r="G437" s="270">
        <f t="shared" si="418"/>
        <v>0</v>
      </c>
      <c r="H437" s="270">
        <f t="shared" si="419"/>
        <v>0</v>
      </c>
      <c r="I437" s="270">
        <f t="shared" si="420"/>
        <v>0</v>
      </c>
      <c r="J437" s="270">
        <f t="shared" si="421"/>
        <v>0</v>
      </c>
      <c r="K437" s="270">
        <f t="shared" si="422"/>
        <v>0</v>
      </c>
      <c r="L437" s="270">
        <f t="shared" si="423"/>
        <v>0</v>
      </c>
      <c r="M437" s="270">
        <f t="shared" si="424"/>
        <v>0</v>
      </c>
      <c r="N437" s="270">
        <f t="shared" si="425"/>
        <v>0</v>
      </c>
      <c r="O437" s="270">
        <f t="shared" si="426"/>
        <v>0</v>
      </c>
    </row>
    <row r="438" spans="2:15" x14ac:dyDescent="0.35">
      <c r="B438" s="264" t="s">
        <v>88</v>
      </c>
      <c r="C438" s="270">
        <f t="shared" si="415"/>
        <v>0</v>
      </c>
      <c r="D438" s="270">
        <f t="shared" si="427"/>
        <v>0</v>
      </c>
      <c r="E438" s="270">
        <f t="shared" si="416"/>
        <v>0</v>
      </c>
      <c r="F438" s="270">
        <f t="shared" si="417"/>
        <v>0</v>
      </c>
      <c r="G438" s="270">
        <f t="shared" si="418"/>
        <v>0</v>
      </c>
      <c r="H438" s="270">
        <f t="shared" si="419"/>
        <v>0</v>
      </c>
      <c r="I438" s="270">
        <f t="shared" si="420"/>
        <v>0</v>
      </c>
      <c r="J438" s="270">
        <f t="shared" si="421"/>
        <v>0</v>
      </c>
      <c r="K438" s="270">
        <f t="shared" si="422"/>
        <v>0</v>
      </c>
      <c r="L438" s="270">
        <f t="shared" si="423"/>
        <v>0</v>
      </c>
      <c r="M438" s="270">
        <f t="shared" si="424"/>
        <v>0</v>
      </c>
      <c r="N438" s="270">
        <f t="shared" si="425"/>
        <v>0</v>
      </c>
      <c r="O438" s="270">
        <f t="shared" si="426"/>
        <v>0</v>
      </c>
    </row>
    <row r="439" spans="2:15" x14ac:dyDescent="0.35">
      <c r="B439" s="265" t="s">
        <v>89</v>
      </c>
      <c r="C439" s="270">
        <f t="shared" si="415"/>
        <v>0</v>
      </c>
      <c r="D439" s="270">
        <f t="shared" si="427"/>
        <v>0</v>
      </c>
      <c r="E439" s="270">
        <f t="shared" si="416"/>
        <v>0</v>
      </c>
      <c r="F439" s="270">
        <f t="shared" si="417"/>
        <v>0</v>
      </c>
      <c r="G439" s="270">
        <f t="shared" si="418"/>
        <v>0</v>
      </c>
      <c r="H439" s="270">
        <f t="shared" si="419"/>
        <v>0</v>
      </c>
      <c r="I439" s="270">
        <f t="shared" si="420"/>
        <v>0</v>
      </c>
      <c r="J439" s="270">
        <f t="shared" si="421"/>
        <v>0</v>
      </c>
      <c r="K439" s="270">
        <f t="shared" si="422"/>
        <v>0</v>
      </c>
      <c r="L439" s="270">
        <f t="shared" si="423"/>
        <v>0</v>
      </c>
      <c r="M439" s="270">
        <f t="shared" si="424"/>
        <v>0</v>
      </c>
      <c r="N439" s="270">
        <f t="shared" si="425"/>
        <v>0</v>
      </c>
      <c r="O439" s="270">
        <f t="shared" si="426"/>
        <v>0</v>
      </c>
    </row>
    <row r="440" spans="2:15" x14ac:dyDescent="0.35">
      <c r="B440" s="264" t="s">
        <v>90</v>
      </c>
      <c r="C440" s="270">
        <f>_xlfn.XLOOKUP($B$431:$B$445,$B$160:$B$181,$O$160:$O$181,0,0)</f>
        <v>0</v>
      </c>
      <c r="D440" s="270">
        <f t="shared" si="427"/>
        <v>0</v>
      </c>
      <c r="E440" s="270">
        <f t="shared" si="416"/>
        <v>0</v>
      </c>
      <c r="F440" s="270">
        <f>_xlfn.XLOOKUP($B$431:$B$445,$B$160:$B$181,$V$160:$V$181,0,0)</f>
        <v>0</v>
      </c>
      <c r="G440" s="270">
        <f t="shared" si="418"/>
        <v>0</v>
      </c>
      <c r="H440" s="270">
        <f t="shared" si="419"/>
        <v>0</v>
      </c>
      <c r="I440" s="270">
        <f t="shared" si="420"/>
        <v>0</v>
      </c>
      <c r="J440" s="270">
        <f t="shared" si="421"/>
        <v>0</v>
      </c>
      <c r="K440" s="270">
        <f t="shared" si="422"/>
        <v>0</v>
      </c>
      <c r="L440" s="270">
        <f t="shared" si="423"/>
        <v>0</v>
      </c>
      <c r="M440" s="270">
        <f t="shared" si="424"/>
        <v>0</v>
      </c>
      <c r="N440" s="270">
        <f t="shared" si="425"/>
        <v>0</v>
      </c>
      <c r="O440" s="270">
        <f t="shared" si="426"/>
        <v>0</v>
      </c>
    </row>
    <row r="441" spans="2:15" x14ac:dyDescent="0.35">
      <c r="B441" s="265" t="s">
        <v>92</v>
      </c>
      <c r="C441" s="270">
        <f t="shared" si="415"/>
        <v>0</v>
      </c>
      <c r="D441" s="270">
        <f t="shared" si="427"/>
        <v>0</v>
      </c>
      <c r="E441" s="270">
        <f t="shared" si="416"/>
        <v>0</v>
      </c>
      <c r="F441" s="270">
        <f t="shared" si="417"/>
        <v>0</v>
      </c>
      <c r="G441" s="270">
        <f>_xlfn.XLOOKUP($B$431:$B$445,$B$160:$B$181,$X$160:$X$181,0,0)</f>
        <v>0</v>
      </c>
      <c r="H441" s="270">
        <f t="shared" si="419"/>
        <v>0</v>
      </c>
      <c r="I441" s="270">
        <f t="shared" si="420"/>
        <v>0</v>
      </c>
      <c r="J441" s="270">
        <f t="shared" si="421"/>
        <v>0</v>
      </c>
      <c r="K441" s="270">
        <f t="shared" si="422"/>
        <v>0</v>
      </c>
      <c r="L441" s="270">
        <f t="shared" si="423"/>
        <v>0</v>
      </c>
      <c r="M441" s="270">
        <f t="shared" si="424"/>
        <v>0</v>
      </c>
      <c r="N441" s="270">
        <f t="shared" si="425"/>
        <v>0</v>
      </c>
      <c r="O441" s="270">
        <f t="shared" si="426"/>
        <v>0</v>
      </c>
    </row>
    <row r="442" spans="2:15" x14ac:dyDescent="0.35">
      <c r="B442" s="264" t="s">
        <v>93</v>
      </c>
      <c r="C442" s="270">
        <f t="shared" si="415"/>
        <v>0</v>
      </c>
      <c r="D442" s="270">
        <f t="shared" si="427"/>
        <v>0</v>
      </c>
      <c r="E442" s="270">
        <f t="shared" si="416"/>
        <v>0</v>
      </c>
      <c r="F442" s="270">
        <f t="shared" si="417"/>
        <v>0</v>
      </c>
      <c r="G442" s="270">
        <f t="shared" si="418"/>
        <v>0</v>
      </c>
      <c r="H442" s="270">
        <f t="shared" si="419"/>
        <v>0</v>
      </c>
      <c r="I442" s="270">
        <f>_xlfn.XLOOKUP($B$431:$B$445,$B$160:$B$181,$AA$160:$AA$181,0,0)</f>
        <v>0</v>
      </c>
      <c r="J442" s="270">
        <f t="shared" si="421"/>
        <v>0</v>
      </c>
      <c r="K442" s="270">
        <f>_xlfn.XLOOKUP($B$431:$B$445,$B$160:$B$181,$AD$160:$AD$181,0,0)</f>
        <v>0</v>
      </c>
      <c r="L442" s="270">
        <f>_xlfn.XLOOKUP($B$431:$B$445,$B$160:$B$181,$AE$160:$AE$181,0,0)</f>
        <v>0</v>
      </c>
      <c r="M442" s="270">
        <f t="shared" si="424"/>
        <v>0</v>
      </c>
      <c r="N442" s="270">
        <f t="shared" si="425"/>
        <v>0</v>
      </c>
      <c r="O442" s="270">
        <f t="shared" si="426"/>
        <v>0</v>
      </c>
    </row>
    <row r="443" spans="2:15" x14ac:dyDescent="0.35">
      <c r="B443" s="264" t="s">
        <v>94</v>
      </c>
      <c r="C443" s="270">
        <f t="shared" si="415"/>
        <v>0</v>
      </c>
      <c r="D443" s="270">
        <f t="shared" si="427"/>
        <v>0</v>
      </c>
      <c r="E443" s="270">
        <f>_xlfn.XLOOKUP($B$431:$B$445,$B$160:$B$181,$U$160:$U$181,0,0)</f>
        <v>0</v>
      </c>
      <c r="F443" s="270">
        <f t="shared" si="417"/>
        <v>0</v>
      </c>
      <c r="G443" s="270">
        <f t="shared" si="418"/>
        <v>0</v>
      </c>
      <c r="H443" s="270">
        <f>_xlfn.XLOOKUP($B$431:$B$445,$B$160:$B$181,$Y$160:$Y$181,0,0)</f>
        <v>0</v>
      </c>
      <c r="I443" s="270">
        <f t="shared" si="420"/>
        <v>0</v>
      </c>
      <c r="J443" s="270">
        <f>_xlfn.XLOOKUP($B$431:$B$445,$B$160:$B$181,$AB$160:$AB$181,0,0)</f>
        <v>0</v>
      </c>
      <c r="K443" s="270">
        <f t="shared" si="422"/>
        <v>0</v>
      </c>
      <c r="L443" s="270">
        <f t="shared" si="423"/>
        <v>0</v>
      </c>
      <c r="M443" s="270">
        <f t="shared" si="424"/>
        <v>0</v>
      </c>
      <c r="N443" s="270">
        <f>_xlfn.XLOOKUP($B$431:$B$445,$B$160:$B$181,$AH$160:$AH$181,0,0)</f>
        <v>0</v>
      </c>
      <c r="O443" s="270">
        <f>_xlfn.XLOOKUP($B$431:$B$445,$B$160:$B$181,$AJ$160:$AJ$181,0,0)</f>
        <v>0</v>
      </c>
    </row>
    <row r="444" spans="2:15" x14ac:dyDescent="0.35">
      <c r="B444" s="264" t="s">
        <v>95</v>
      </c>
      <c r="C444" s="270">
        <f t="shared" si="415"/>
        <v>0</v>
      </c>
      <c r="D444" s="270">
        <f t="shared" si="427"/>
        <v>0</v>
      </c>
      <c r="E444" s="270">
        <f t="shared" si="416"/>
        <v>0</v>
      </c>
      <c r="F444" s="270">
        <f t="shared" si="417"/>
        <v>0</v>
      </c>
      <c r="G444" s="270">
        <f t="shared" si="418"/>
        <v>0</v>
      </c>
      <c r="H444" s="270">
        <f t="shared" si="419"/>
        <v>0</v>
      </c>
      <c r="I444" s="270">
        <f t="shared" si="420"/>
        <v>0</v>
      </c>
      <c r="J444" s="270">
        <f t="shared" si="421"/>
        <v>0</v>
      </c>
      <c r="K444" s="270">
        <f t="shared" si="422"/>
        <v>0</v>
      </c>
      <c r="L444" s="270">
        <f t="shared" si="423"/>
        <v>0</v>
      </c>
      <c r="M444" s="270">
        <f t="shared" si="424"/>
        <v>0</v>
      </c>
      <c r="N444" s="270">
        <f t="shared" si="425"/>
        <v>0</v>
      </c>
      <c r="O444" s="270">
        <f t="shared" si="426"/>
        <v>0</v>
      </c>
    </row>
    <row r="445" spans="2:15" x14ac:dyDescent="0.35">
      <c r="B445" s="264" t="s">
        <v>96</v>
      </c>
      <c r="C445" s="270">
        <f t="shared" si="415"/>
        <v>0</v>
      </c>
      <c r="D445" s="270">
        <f t="shared" si="427"/>
        <v>0</v>
      </c>
      <c r="E445" s="270">
        <f t="shared" si="416"/>
        <v>0</v>
      </c>
      <c r="F445" s="270">
        <f t="shared" si="417"/>
        <v>0</v>
      </c>
      <c r="G445" s="270">
        <f t="shared" si="418"/>
        <v>0</v>
      </c>
      <c r="H445" s="270">
        <f t="shared" si="419"/>
        <v>0</v>
      </c>
      <c r="I445" s="270">
        <f t="shared" si="420"/>
        <v>0</v>
      </c>
      <c r="J445" s="270">
        <f t="shared" si="421"/>
        <v>0</v>
      </c>
      <c r="K445" s="270">
        <f t="shared" si="422"/>
        <v>0</v>
      </c>
      <c r="L445" s="270">
        <f t="shared" si="423"/>
        <v>0</v>
      </c>
      <c r="M445" s="270">
        <f t="shared" si="424"/>
        <v>0</v>
      </c>
      <c r="N445" s="270">
        <f t="shared" si="425"/>
        <v>0</v>
      </c>
      <c r="O445" s="270">
        <f t="shared" si="426"/>
        <v>0</v>
      </c>
    </row>
    <row r="446" spans="2:15" x14ac:dyDescent="0.35">
      <c r="B446" s="50" t="s">
        <v>138</v>
      </c>
      <c r="C446" s="272">
        <f>SUM(C431:C445)</f>
        <v>0</v>
      </c>
      <c r="D446" s="272">
        <f t="shared" ref="D446:K446" si="428">SUM(D431:D445)</f>
        <v>0</v>
      </c>
      <c r="E446" s="272">
        <f t="shared" si="428"/>
        <v>0</v>
      </c>
      <c r="F446" s="272">
        <f t="shared" si="428"/>
        <v>0</v>
      </c>
      <c r="G446" s="272">
        <f t="shared" si="428"/>
        <v>0</v>
      </c>
      <c r="H446" s="272">
        <f t="shared" si="428"/>
        <v>0</v>
      </c>
      <c r="I446" s="272">
        <f t="shared" si="428"/>
        <v>0</v>
      </c>
      <c r="J446" s="272">
        <f t="shared" si="428"/>
        <v>0</v>
      </c>
      <c r="K446" s="272">
        <f t="shared" si="428"/>
        <v>0</v>
      </c>
      <c r="L446" s="272">
        <f t="shared" ref="L446" si="429">SUM(L431:L445)</f>
        <v>0</v>
      </c>
      <c r="M446" s="272">
        <f t="shared" ref="M446" si="430">SUM(M431:M445)</f>
        <v>0</v>
      </c>
      <c r="N446" s="272">
        <f t="shared" ref="N446:O446" si="431">SUM(N431:N445)</f>
        <v>0</v>
      </c>
      <c r="O446" s="272">
        <f t="shared" si="431"/>
        <v>0</v>
      </c>
    </row>
    <row r="448" spans="2:15" x14ac:dyDescent="0.35">
      <c r="B448" t="s">
        <v>171</v>
      </c>
      <c r="C448" t="s">
        <v>152</v>
      </c>
      <c r="D448" t="s">
        <v>153</v>
      </c>
      <c r="E448" t="s">
        <v>154</v>
      </c>
      <c r="F448" t="s">
        <v>155</v>
      </c>
      <c r="G448" t="s">
        <v>156</v>
      </c>
      <c r="H448" t="s">
        <v>157</v>
      </c>
      <c r="I448" t="s">
        <v>158</v>
      </c>
      <c r="J448" t="s">
        <v>159</v>
      </c>
      <c r="K448" t="s">
        <v>160</v>
      </c>
      <c r="L448" t="s">
        <v>161</v>
      </c>
      <c r="M448" t="s">
        <v>162</v>
      </c>
      <c r="N448" t="s">
        <v>163</v>
      </c>
      <c r="O448" t="s">
        <v>164</v>
      </c>
    </row>
    <row r="449" spans="2:15" x14ac:dyDescent="0.35">
      <c r="B449" s="263" t="s">
        <v>75</v>
      </c>
      <c r="C449" s="270">
        <v>0</v>
      </c>
      <c r="D449" s="270">
        <v>0</v>
      </c>
      <c r="E449" s="270">
        <v>0</v>
      </c>
      <c r="F449" s="270">
        <v>0</v>
      </c>
      <c r="G449" s="270">
        <v>0</v>
      </c>
      <c r="H449" s="270">
        <v>0</v>
      </c>
      <c r="I449" s="270">
        <v>0</v>
      </c>
      <c r="J449" s="270">
        <v>0</v>
      </c>
      <c r="K449" s="270">
        <v>0</v>
      </c>
      <c r="L449" s="270">
        <v>0</v>
      </c>
      <c r="M449" s="270">
        <v>0</v>
      </c>
      <c r="N449" s="270">
        <v>0</v>
      </c>
      <c r="O449" s="270">
        <v>0</v>
      </c>
    </row>
    <row r="450" spans="2:15" x14ac:dyDescent="0.35">
      <c r="B450" s="264" t="s">
        <v>78</v>
      </c>
      <c r="C450" s="270">
        <v>0</v>
      </c>
      <c r="D450" s="270">
        <v>0</v>
      </c>
      <c r="E450" s="270">
        <v>0</v>
      </c>
      <c r="F450" s="270">
        <v>0</v>
      </c>
      <c r="G450" s="270">
        <v>0</v>
      </c>
      <c r="H450" s="270">
        <v>0</v>
      </c>
      <c r="I450" s="270">
        <v>0</v>
      </c>
      <c r="J450" s="270">
        <v>0</v>
      </c>
      <c r="K450" s="270">
        <v>0</v>
      </c>
      <c r="L450" s="270">
        <v>0</v>
      </c>
      <c r="M450" s="270">
        <v>0</v>
      </c>
      <c r="N450" s="270">
        <v>0</v>
      </c>
      <c r="O450" s="270">
        <v>0</v>
      </c>
    </row>
    <row r="451" spans="2:15" x14ac:dyDescent="0.35">
      <c r="B451" s="265" t="s">
        <v>82</v>
      </c>
      <c r="C451" s="270">
        <v>0</v>
      </c>
      <c r="D451" s="270">
        <v>0</v>
      </c>
      <c r="E451" s="270">
        <v>0</v>
      </c>
      <c r="F451" s="270">
        <v>0</v>
      </c>
      <c r="G451" s="270">
        <v>0</v>
      </c>
      <c r="H451" s="270">
        <v>0</v>
      </c>
      <c r="I451" s="270">
        <v>0</v>
      </c>
      <c r="J451" s="270">
        <v>0</v>
      </c>
      <c r="K451" s="270">
        <v>0</v>
      </c>
      <c r="L451" s="270">
        <v>0</v>
      </c>
      <c r="M451" s="270">
        <v>0</v>
      </c>
      <c r="N451" s="270">
        <v>0</v>
      </c>
      <c r="O451" s="270">
        <v>0</v>
      </c>
    </row>
    <row r="452" spans="2:15" x14ac:dyDescent="0.35">
      <c r="B452" s="264" t="s">
        <v>84</v>
      </c>
      <c r="C452" s="270">
        <v>0</v>
      </c>
      <c r="D452" s="270">
        <v>0</v>
      </c>
      <c r="E452" s="270">
        <v>0</v>
      </c>
      <c r="F452" s="270">
        <v>0</v>
      </c>
      <c r="G452" s="270">
        <v>0</v>
      </c>
      <c r="H452" s="270">
        <v>0</v>
      </c>
      <c r="I452" s="270">
        <v>0</v>
      </c>
      <c r="J452" s="270">
        <v>0</v>
      </c>
      <c r="K452" s="270">
        <v>0</v>
      </c>
      <c r="L452" s="270">
        <v>0</v>
      </c>
      <c r="M452" s="270">
        <v>0</v>
      </c>
      <c r="N452" s="270">
        <v>0</v>
      </c>
      <c r="O452" s="270">
        <v>0</v>
      </c>
    </row>
    <row r="453" spans="2:15" x14ac:dyDescent="0.35">
      <c r="B453" s="264" t="s">
        <v>85</v>
      </c>
      <c r="C453" s="270">
        <v>0</v>
      </c>
      <c r="D453" s="270">
        <v>0</v>
      </c>
      <c r="E453" s="270">
        <v>0</v>
      </c>
      <c r="F453" s="270">
        <v>0</v>
      </c>
      <c r="G453" s="270">
        <v>0</v>
      </c>
      <c r="H453" s="270">
        <v>0</v>
      </c>
      <c r="I453" s="270">
        <v>0</v>
      </c>
      <c r="J453" s="270">
        <v>0</v>
      </c>
      <c r="K453" s="270">
        <v>0</v>
      </c>
      <c r="L453" s="270">
        <v>0</v>
      </c>
      <c r="M453" s="270">
        <v>0</v>
      </c>
      <c r="N453" s="270">
        <v>0</v>
      </c>
      <c r="O453" s="270">
        <v>0</v>
      </c>
    </row>
    <row r="454" spans="2:15" x14ac:dyDescent="0.35">
      <c r="B454" s="265" t="s">
        <v>86</v>
      </c>
      <c r="C454" s="270">
        <v>0</v>
      </c>
      <c r="D454" s="270">
        <v>0</v>
      </c>
      <c r="E454" s="270">
        <v>0</v>
      </c>
      <c r="F454" s="270">
        <v>0</v>
      </c>
      <c r="G454" s="270">
        <v>0</v>
      </c>
      <c r="H454" s="270">
        <v>0</v>
      </c>
      <c r="I454" s="270">
        <v>0</v>
      </c>
      <c r="J454" s="270">
        <v>0</v>
      </c>
      <c r="K454" s="270">
        <v>0</v>
      </c>
      <c r="L454" s="270">
        <v>0</v>
      </c>
      <c r="M454" s="270">
        <v>0</v>
      </c>
      <c r="N454" s="270">
        <v>0</v>
      </c>
      <c r="O454" s="270">
        <v>0</v>
      </c>
    </row>
    <row r="455" spans="2:15" x14ac:dyDescent="0.35">
      <c r="B455" s="264" t="s">
        <v>87</v>
      </c>
      <c r="C455" s="270">
        <v>0</v>
      </c>
      <c r="D455" s="270">
        <v>0</v>
      </c>
      <c r="E455" s="270">
        <v>0</v>
      </c>
      <c r="F455" s="270">
        <v>0</v>
      </c>
      <c r="G455" s="270">
        <v>0</v>
      </c>
      <c r="H455" s="270">
        <v>0</v>
      </c>
      <c r="I455" s="270">
        <v>0</v>
      </c>
      <c r="J455" s="270">
        <v>0</v>
      </c>
      <c r="K455" s="270">
        <v>0</v>
      </c>
      <c r="L455" s="270">
        <v>0</v>
      </c>
      <c r="M455" s="270">
        <v>0</v>
      </c>
      <c r="N455" s="270">
        <v>0</v>
      </c>
      <c r="O455" s="270">
        <v>0</v>
      </c>
    </row>
    <row r="456" spans="2:15" x14ac:dyDescent="0.35">
      <c r="B456" s="264" t="s">
        <v>88</v>
      </c>
      <c r="C456" s="270">
        <v>0</v>
      </c>
      <c r="D456" s="270">
        <v>0</v>
      </c>
      <c r="E456" s="270">
        <v>0</v>
      </c>
      <c r="F456" s="270">
        <v>0</v>
      </c>
      <c r="G456" s="270">
        <v>0</v>
      </c>
      <c r="H456" s="270">
        <v>0</v>
      </c>
      <c r="I456" s="270">
        <v>0</v>
      </c>
      <c r="J456" s="270">
        <v>0</v>
      </c>
      <c r="K456" s="270">
        <v>0</v>
      </c>
      <c r="L456" s="270">
        <v>0</v>
      </c>
      <c r="M456" s="270">
        <v>0</v>
      </c>
      <c r="N456" s="270">
        <v>0</v>
      </c>
      <c r="O456" s="270">
        <v>0</v>
      </c>
    </row>
    <row r="457" spans="2:15" x14ac:dyDescent="0.35">
      <c r="B457" s="265" t="s">
        <v>89</v>
      </c>
      <c r="C457" s="270">
        <v>0</v>
      </c>
      <c r="D457" s="270">
        <v>0</v>
      </c>
      <c r="E457" s="270">
        <v>0</v>
      </c>
      <c r="F457" s="270">
        <v>0</v>
      </c>
      <c r="G457" s="270">
        <v>0</v>
      </c>
      <c r="H457" s="270">
        <v>0</v>
      </c>
      <c r="I457" s="270">
        <v>0</v>
      </c>
      <c r="J457" s="270">
        <v>0</v>
      </c>
      <c r="K457" s="270">
        <v>0</v>
      </c>
      <c r="L457" s="270">
        <v>0</v>
      </c>
      <c r="M457" s="270">
        <v>0</v>
      </c>
      <c r="N457" s="270">
        <v>0</v>
      </c>
      <c r="O457" s="270">
        <v>0</v>
      </c>
    </row>
    <row r="458" spans="2:15" x14ac:dyDescent="0.35">
      <c r="B458" s="264" t="s">
        <v>90</v>
      </c>
      <c r="C458" s="270">
        <v>0</v>
      </c>
      <c r="D458" s="270">
        <v>0</v>
      </c>
      <c r="E458" s="270">
        <v>0</v>
      </c>
      <c r="F458" s="270">
        <v>0</v>
      </c>
      <c r="G458" s="270">
        <v>0</v>
      </c>
      <c r="H458" s="270">
        <v>0</v>
      </c>
      <c r="I458" s="270">
        <v>0</v>
      </c>
      <c r="J458" s="270">
        <v>0</v>
      </c>
      <c r="K458" s="270">
        <v>0</v>
      </c>
      <c r="L458" s="270">
        <v>0</v>
      </c>
      <c r="M458" s="270">
        <v>0</v>
      </c>
      <c r="N458" s="270">
        <v>0</v>
      </c>
      <c r="O458" s="270">
        <v>0</v>
      </c>
    </row>
    <row r="459" spans="2:15" x14ac:dyDescent="0.35">
      <c r="B459" s="265" t="s">
        <v>92</v>
      </c>
      <c r="C459" s="270">
        <v>0</v>
      </c>
      <c r="D459" s="270">
        <v>0</v>
      </c>
      <c r="E459" s="270">
        <v>0</v>
      </c>
      <c r="F459" s="270">
        <v>0</v>
      </c>
      <c r="G459" s="270">
        <v>0</v>
      </c>
      <c r="H459" s="270">
        <v>0</v>
      </c>
      <c r="I459" s="270">
        <v>0</v>
      </c>
      <c r="J459" s="270">
        <v>0</v>
      </c>
      <c r="K459" s="270">
        <v>0</v>
      </c>
      <c r="L459" s="270">
        <v>0</v>
      </c>
      <c r="M459" s="270">
        <v>0</v>
      </c>
      <c r="N459" s="270">
        <v>0</v>
      </c>
      <c r="O459" s="270">
        <v>0</v>
      </c>
    </row>
    <row r="460" spans="2:15" x14ac:dyDescent="0.35">
      <c r="B460" s="264" t="s">
        <v>93</v>
      </c>
      <c r="C460" s="270">
        <v>0</v>
      </c>
      <c r="D460" s="270">
        <v>0</v>
      </c>
      <c r="E460" s="270">
        <v>0</v>
      </c>
      <c r="F460" s="270">
        <v>0</v>
      </c>
      <c r="G460" s="270">
        <v>0</v>
      </c>
      <c r="H460" s="270">
        <v>0</v>
      </c>
      <c r="I460" s="270">
        <v>0</v>
      </c>
      <c r="J460" s="270">
        <v>0</v>
      </c>
      <c r="K460" s="270">
        <v>0</v>
      </c>
      <c r="L460" s="270">
        <v>0</v>
      </c>
      <c r="M460" s="270">
        <v>0</v>
      </c>
      <c r="N460" s="270">
        <v>0</v>
      </c>
      <c r="O460" s="270">
        <v>0</v>
      </c>
    </row>
    <row r="461" spans="2:15" x14ac:dyDescent="0.35">
      <c r="B461" s="264" t="s">
        <v>94</v>
      </c>
      <c r="C461" s="270">
        <v>0</v>
      </c>
      <c r="D461" s="270">
        <v>0</v>
      </c>
      <c r="E461" s="270">
        <v>0</v>
      </c>
      <c r="F461" s="270">
        <v>0</v>
      </c>
      <c r="G461" s="270">
        <v>0</v>
      </c>
      <c r="H461" s="270">
        <v>0</v>
      </c>
      <c r="I461" s="270">
        <v>0</v>
      </c>
      <c r="J461" s="270">
        <v>0</v>
      </c>
      <c r="K461" s="270">
        <v>0</v>
      </c>
      <c r="L461" s="270">
        <v>0</v>
      </c>
      <c r="M461" s="270">
        <v>0</v>
      </c>
      <c r="N461" s="270">
        <v>0</v>
      </c>
      <c r="O461" s="270">
        <v>0</v>
      </c>
    </row>
    <row r="462" spans="2:15" x14ac:dyDescent="0.35">
      <c r="B462" s="264" t="s">
        <v>95</v>
      </c>
      <c r="C462" s="270">
        <v>0</v>
      </c>
      <c r="D462" s="270">
        <v>0</v>
      </c>
      <c r="E462" s="270">
        <v>0</v>
      </c>
      <c r="F462" s="270">
        <v>0</v>
      </c>
      <c r="G462" s="270">
        <v>0</v>
      </c>
      <c r="H462" s="270">
        <v>0</v>
      </c>
      <c r="I462" s="270">
        <v>0</v>
      </c>
      <c r="J462" s="270">
        <v>0</v>
      </c>
      <c r="K462" s="270">
        <v>0</v>
      </c>
      <c r="L462" s="270">
        <v>0</v>
      </c>
      <c r="M462" s="270">
        <v>0</v>
      </c>
      <c r="N462" s="270">
        <v>0</v>
      </c>
      <c r="O462" s="270">
        <v>0</v>
      </c>
    </row>
    <row r="463" spans="2:15" x14ac:dyDescent="0.35">
      <c r="B463" s="264" t="s">
        <v>96</v>
      </c>
      <c r="C463" s="270">
        <v>0</v>
      </c>
      <c r="D463" s="270">
        <v>0</v>
      </c>
      <c r="E463" s="270">
        <v>0</v>
      </c>
      <c r="F463" s="270">
        <v>0</v>
      </c>
      <c r="G463" s="270">
        <v>0</v>
      </c>
      <c r="H463" s="270">
        <v>0</v>
      </c>
      <c r="I463" s="270">
        <v>0</v>
      </c>
      <c r="J463" s="270">
        <v>0</v>
      </c>
      <c r="K463" s="270">
        <v>0</v>
      </c>
      <c r="L463" s="270">
        <v>0</v>
      </c>
      <c r="M463" s="270">
        <v>0</v>
      </c>
      <c r="N463" s="270">
        <v>0</v>
      </c>
      <c r="O463" s="270">
        <v>0</v>
      </c>
    </row>
    <row r="464" spans="2:15" x14ac:dyDescent="0.35">
      <c r="B464" s="50" t="s">
        <v>138</v>
      </c>
      <c r="C464" s="270">
        <v>0</v>
      </c>
      <c r="D464" s="270">
        <v>0</v>
      </c>
      <c r="E464" s="270">
        <v>0</v>
      </c>
      <c r="F464" s="270">
        <v>0</v>
      </c>
      <c r="G464" s="270">
        <v>0</v>
      </c>
      <c r="H464" s="270">
        <v>0</v>
      </c>
      <c r="I464" s="270">
        <v>0</v>
      </c>
      <c r="J464" s="270">
        <v>0</v>
      </c>
      <c r="K464" s="270">
        <v>0</v>
      </c>
      <c r="L464" s="270">
        <v>0</v>
      </c>
      <c r="M464" s="270">
        <v>0</v>
      </c>
      <c r="N464" s="270">
        <v>0</v>
      </c>
      <c r="O464" s="270">
        <v>0</v>
      </c>
    </row>
    <row r="466" spans="2:15" x14ac:dyDescent="0.35">
      <c r="B466" t="s">
        <v>174</v>
      </c>
      <c r="C466" t="s">
        <v>152</v>
      </c>
      <c r="D466" t="s">
        <v>153</v>
      </c>
      <c r="E466" t="s">
        <v>154</v>
      </c>
      <c r="F466" t="s">
        <v>155</v>
      </c>
      <c r="G466" t="s">
        <v>156</v>
      </c>
      <c r="H466" t="s">
        <v>157</v>
      </c>
      <c r="I466" t="s">
        <v>158</v>
      </c>
      <c r="J466" t="s">
        <v>159</v>
      </c>
      <c r="K466" t="s">
        <v>160</v>
      </c>
      <c r="L466" t="s">
        <v>161</v>
      </c>
      <c r="M466" t="s">
        <v>162</v>
      </c>
      <c r="N466" t="s">
        <v>163</v>
      </c>
      <c r="O466" t="s">
        <v>164</v>
      </c>
    </row>
    <row r="467" spans="2:15" x14ac:dyDescent="0.35">
      <c r="B467" s="263" t="s">
        <v>75</v>
      </c>
      <c r="C467" s="270">
        <v>0</v>
      </c>
      <c r="D467" s="270">
        <v>0</v>
      </c>
      <c r="E467" s="270">
        <v>0</v>
      </c>
      <c r="F467" s="270">
        <v>0</v>
      </c>
      <c r="G467" s="270">
        <v>0</v>
      </c>
      <c r="H467" s="270">
        <v>0</v>
      </c>
      <c r="I467" s="270">
        <v>0</v>
      </c>
      <c r="J467" s="270">
        <v>0</v>
      </c>
      <c r="K467" s="270">
        <v>0</v>
      </c>
      <c r="L467" s="270">
        <v>0</v>
      </c>
      <c r="M467" s="270">
        <v>0</v>
      </c>
      <c r="N467" s="270">
        <v>0</v>
      </c>
      <c r="O467" s="270">
        <v>0</v>
      </c>
    </row>
    <row r="468" spans="2:15" x14ac:dyDescent="0.35">
      <c r="B468" s="264" t="s">
        <v>78</v>
      </c>
      <c r="C468" s="270">
        <v>0</v>
      </c>
      <c r="D468" s="270">
        <v>0</v>
      </c>
      <c r="E468" s="270">
        <v>0</v>
      </c>
      <c r="F468" s="270">
        <v>0</v>
      </c>
      <c r="G468" s="270">
        <v>0</v>
      </c>
      <c r="H468" s="270">
        <v>0</v>
      </c>
      <c r="I468" s="270">
        <v>0</v>
      </c>
      <c r="J468" s="270">
        <v>0</v>
      </c>
      <c r="K468" s="270">
        <v>0</v>
      </c>
      <c r="L468" s="270">
        <v>0</v>
      </c>
      <c r="M468" s="270">
        <v>0</v>
      </c>
      <c r="N468" s="270">
        <v>0</v>
      </c>
      <c r="O468" s="270">
        <v>0</v>
      </c>
    </row>
    <row r="469" spans="2:15" x14ac:dyDescent="0.35">
      <c r="B469" s="265" t="s">
        <v>82</v>
      </c>
      <c r="C469" s="270">
        <v>0</v>
      </c>
      <c r="D469" s="270">
        <v>0</v>
      </c>
      <c r="E469" s="270">
        <v>0</v>
      </c>
      <c r="F469" s="270">
        <v>0</v>
      </c>
      <c r="G469" s="270">
        <v>0</v>
      </c>
      <c r="H469" s="270">
        <v>0</v>
      </c>
      <c r="I469" s="270">
        <v>0</v>
      </c>
      <c r="J469" s="270">
        <v>0</v>
      </c>
      <c r="K469" s="270">
        <v>0</v>
      </c>
      <c r="L469" s="270">
        <v>0</v>
      </c>
      <c r="M469" s="270">
        <v>0</v>
      </c>
      <c r="N469" s="270">
        <v>0</v>
      </c>
      <c r="O469" s="270">
        <v>0</v>
      </c>
    </row>
    <row r="470" spans="2:15" x14ac:dyDescent="0.35">
      <c r="B470" s="264" t="s">
        <v>84</v>
      </c>
      <c r="C470" s="270">
        <v>0</v>
      </c>
      <c r="D470" s="270">
        <v>0</v>
      </c>
      <c r="E470" s="270">
        <v>0</v>
      </c>
      <c r="F470" s="270">
        <v>0</v>
      </c>
      <c r="G470" s="270">
        <v>0</v>
      </c>
      <c r="H470" s="270">
        <v>0</v>
      </c>
      <c r="I470" s="270">
        <v>0</v>
      </c>
      <c r="J470" s="270">
        <v>0</v>
      </c>
      <c r="K470" s="270">
        <v>0</v>
      </c>
      <c r="L470" s="270">
        <v>0</v>
      </c>
      <c r="M470" s="270">
        <v>0</v>
      </c>
      <c r="N470" s="270">
        <v>0</v>
      </c>
      <c r="O470" s="270">
        <v>0</v>
      </c>
    </row>
    <row r="471" spans="2:15" x14ac:dyDescent="0.35">
      <c r="B471" s="264" t="s">
        <v>85</v>
      </c>
      <c r="C471" s="270">
        <v>0</v>
      </c>
      <c r="D471" s="270">
        <v>0</v>
      </c>
      <c r="E471" s="270">
        <v>0</v>
      </c>
      <c r="F471" s="270">
        <v>0</v>
      </c>
      <c r="G471" s="270">
        <v>0</v>
      </c>
      <c r="H471" s="270">
        <v>0</v>
      </c>
      <c r="I471" s="270">
        <v>0</v>
      </c>
      <c r="J471" s="270">
        <v>0</v>
      </c>
      <c r="K471" s="270">
        <v>0</v>
      </c>
      <c r="L471" s="270">
        <v>0</v>
      </c>
      <c r="M471" s="270">
        <v>0</v>
      </c>
      <c r="N471" s="270">
        <v>0</v>
      </c>
      <c r="O471" s="270">
        <v>0</v>
      </c>
    </row>
    <row r="472" spans="2:15" x14ac:dyDescent="0.35">
      <c r="B472" s="265" t="s">
        <v>86</v>
      </c>
      <c r="C472" s="270">
        <v>0</v>
      </c>
      <c r="D472" s="270">
        <v>0</v>
      </c>
      <c r="E472" s="270">
        <v>0</v>
      </c>
      <c r="F472" s="270">
        <v>0</v>
      </c>
      <c r="G472" s="270">
        <v>0</v>
      </c>
      <c r="H472" s="270">
        <v>0</v>
      </c>
      <c r="I472" s="270">
        <v>0</v>
      </c>
      <c r="J472" s="270">
        <v>0</v>
      </c>
      <c r="K472" s="270">
        <v>0</v>
      </c>
      <c r="L472" s="270">
        <v>0</v>
      </c>
      <c r="M472" s="270">
        <v>0</v>
      </c>
      <c r="N472" s="270">
        <v>0</v>
      </c>
      <c r="O472" s="270">
        <v>0</v>
      </c>
    </row>
    <row r="473" spans="2:15" x14ac:dyDescent="0.35">
      <c r="B473" s="264" t="s">
        <v>87</v>
      </c>
      <c r="C473" s="270">
        <v>0</v>
      </c>
      <c r="D473" s="270">
        <v>0</v>
      </c>
      <c r="E473" s="270">
        <v>0</v>
      </c>
      <c r="F473" s="270">
        <v>0</v>
      </c>
      <c r="G473" s="270">
        <v>0</v>
      </c>
      <c r="H473" s="270">
        <v>0</v>
      </c>
      <c r="I473" s="270">
        <v>0</v>
      </c>
      <c r="J473" s="270">
        <v>0</v>
      </c>
      <c r="K473" s="270">
        <v>0</v>
      </c>
      <c r="L473" s="270">
        <v>0</v>
      </c>
      <c r="M473" s="270">
        <v>0</v>
      </c>
      <c r="N473" s="270">
        <v>0</v>
      </c>
      <c r="O473" s="270">
        <v>0</v>
      </c>
    </row>
    <row r="474" spans="2:15" x14ac:dyDescent="0.35">
      <c r="B474" s="264" t="s">
        <v>88</v>
      </c>
      <c r="C474" s="270">
        <v>0</v>
      </c>
      <c r="D474" s="270">
        <v>0</v>
      </c>
      <c r="E474" s="270">
        <v>0</v>
      </c>
      <c r="F474" s="270">
        <v>0</v>
      </c>
      <c r="G474" s="270">
        <v>0</v>
      </c>
      <c r="H474" s="270">
        <v>0</v>
      </c>
      <c r="I474" s="270">
        <v>0</v>
      </c>
      <c r="J474" s="270">
        <v>0</v>
      </c>
      <c r="K474" s="270">
        <v>0</v>
      </c>
      <c r="L474" s="270">
        <v>0</v>
      </c>
      <c r="M474" s="270">
        <v>0</v>
      </c>
      <c r="N474" s="270">
        <v>0</v>
      </c>
      <c r="O474" s="270">
        <v>0</v>
      </c>
    </row>
    <row r="475" spans="2:15" x14ac:dyDescent="0.35">
      <c r="B475" s="265" t="s">
        <v>89</v>
      </c>
      <c r="C475" s="270">
        <v>0</v>
      </c>
      <c r="D475" s="270">
        <v>0</v>
      </c>
      <c r="E475" s="270">
        <v>0</v>
      </c>
      <c r="F475" s="270">
        <v>0</v>
      </c>
      <c r="G475" s="270">
        <v>0</v>
      </c>
      <c r="H475" s="270">
        <v>0</v>
      </c>
      <c r="I475" s="270">
        <v>0</v>
      </c>
      <c r="J475" s="270">
        <v>0</v>
      </c>
      <c r="K475" s="270">
        <v>0</v>
      </c>
      <c r="L475" s="270">
        <v>0</v>
      </c>
      <c r="M475" s="270">
        <v>0</v>
      </c>
      <c r="N475" s="270">
        <v>0</v>
      </c>
      <c r="O475" s="270">
        <v>0</v>
      </c>
    </row>
    <row r="476" spans="2:15" x14ac:dyDescent="0.35">
      <c r="B476" s="264" t="s">
        <v>90</v>
      </c>
      <c r="C476" s="270">
        <v>0</v>
      </c>
      <c r="D476" s="270">
        <v>0</v>
      </c>
      <c r="E476" s="270">
        <v>0</v>
      </c>
      <c r="F476" s="270">
        <v>0</v>
      </c>
      <c r="G476" s="270">
        <v>0</v>
      </c>
      <c r="H476" s="270">
        <v>0</v>
      </c>
      <c r="I476" s="270">
        <v>0</v>
      </c>
      <c r="J476" s="270">
        <v>0</v>
      </c>
      <c r="K476" s="270">
        <v>0</v>
      </c>
      <c r="L476" s="270">
        <v>0</v>
      </c>
      <c r="M476" s="270">
        <v>0</v>
      </c>
      <c r="N476" s="270">
        <v>0</v>
      </c>
      <c r="O476" s="270">
        <v>0</v>
      </c>
    </row>
    <row r="477" spans="2:15" x14ac:dyDescent="0.35">
      <c r="B477" s="265" t="s">
        <v>92</v>
      </c>
      <c r="C477" s="270">
        <v>0</v>
      </c>
      <c r="D477" s="270">
        <v>0</v>
      </c>
      <c r="E477" s="270">
        <v>0</v>
      </c>
      <c r="F477" s="270">
        <v>0</v>
      </c>
      <c r="G477" s="270">
        <v>0</v>
      </c>
      <c r="H477" s="270">
        <v>0</v>
      </c>
      <c r="I477" s="270">
        <v>0</v>
      </c>
      <c r="J477" s="270">
        <v>0</v>
      </c>
      <c r="K477" s="270">
        <v>0</v>
      </c>
      <c r="L477" s="270">
        <v>0</v>
      </c>
      <c r="M477" s="270">
        <v>0</v>
      </c>
      <c r="N477" s="270">
        <v>0</v>
      </c>
      <c r="O477" s="270">
        <v>0</v>
      </c>
    </row>
    <row r="478" spans="2:15" x14ac:dyDescent="0.35">
      <c r="B478" s="264" t="s">
        <v>93</v>
      </c>
      <c r="C478" s="270">
        <v>0</v>
      </c>
      <c r="D478" s="270">
        <v>0</v>
      </c>
      <c r="E478" s="270">
        <v>0</v>
      </c>
      <c r="F478" s="270">
        <v>0</v>
      </c>
      <c r="G478" s="270">
        <v>0</v>
      </c>
      <c r="H478" s="270">
        <v>0</v>
      </c>
      <c r="I478" s="270">
        <v>0</v>
      </c>
      <c r="J478" s="270">
        <v>0</v>
      </c>
      <c r="K478" s="270">
        <v>0</v>
      </c>
      <c r="L478" s="270">
        <v>0</v>
      </c>
      <c r="M478" s="270">
        <v>0</v>
      </c>
      <c r="N478" s="270">
        <v>0</v>
      </c>
      <c r="O478" s="270">
        <v>0</v>
      </c>
    </row>
    <row r="479" spans="2:15" x14ac:dyDescent="0.35">
      <c r="B479" s="264" t="s">
        <v>94</v>
      </c>
      <c r="C479" s="270">
        <v>0</v>
      </c>
      <c r="D479" s="270">
        <v>0</v>
      </c>
      <c r="E479" s="270">
        <v>0</v>
      </c>
      <c r="F479" s="270">
        <v>0</v>
      </c>
      <c r="G479" s="270">
        <v>0</v>
      </c>
      <c r="H479" s="270">
        <v>0</v>
      </c>
      <c r="I479" s="270">
        <v>0</v>
      </c>
      <c r="J479" s="270">
        <v>0</v>
      </c>
      <c r="K479" s="270">
        <v>0</v>
      </c>
      <c r="L479" s="270">
        <v>0</v>
      </c>
      <c r="M479" s="270">
        <v>0</v>
      </c>
      <c r="N479" s="270">
        <v>0</v>
      </c>
      <c r="O479" s="270">
        <v>0</v>
      </c>
    </row>
    <row r="480" spans="2:15" x14ac:dyDescent="0.35">
      <c r="B480" s="264" t="s">
        <v>95</v>
      </c>
      <c r="C480" s="270">
        <v>0</v>
      </c>
      <c r="D480" s="270">
        <v>0</v>
      </c>
      <c r="E480" s="270">
        <v>0</v>
      </c>
      <c r="F480" s="270">
        <v>0</v>
      </c>
      <c r="G480" s="270">
        <v>0</v>
      </c>
      <c r="H480" s="270">
        <v>0</v>
      </c>
      <c r="I480" s="270">
        <v>0</v>
      </c>
      <c r="J480" s="270">
        <v>0</v>
      </c>
      <c r="K480" s="270">
        <v>0</v>
      </c>
      <c r="L480" s="270">
        <v>0</v>
      </c>
      <c r="M480" s="270">
        <v>0</v>
      </c>
      <c r="N480" s="270">
        <v>0</v>
      </c>
      <c r="O480" s="270">
        <v>0</v>
      </c>
    </row>
    <row r="481" spans="2:15" x14ac:dyDescent="0.35">
      <c r="B481" s="264" t="s">
        <v>96</v>
      </c>
      <c r="C481" s="270">
        <v>0</v>
      </c>
      <c r="D481" s="270">
        <v>0</v>
      </c>
      <c r="E481" s="270">
        <v>0</v>
      </c>
      <c r="F481" s="270">
        <v>0</v>
      </c>
      <c r="G481" s="270">
        <v>0</v>
      </c>
      <c r="H481" s="270">
        <v>0</v>
      </c>
      <c r="I481" s="270">
        <v>0</v>
      </c>
      <c r="J481" s="270">
        <v>0</v>
      </c>
      <c r="K481" s="270">
        <v>0</v>
      </c>
      <c r="L481" s="270">
        <v>0</v>
      </c>
      <c r="M481" s="270">
        <v>0</v>
      </c>
      <c r="N481" s="270">
        <v>0</v>
      </c>
      <c r="O481" s="270">
        <v>0</v>
      </c>
    </row>
    <row r="482" spans="2:15" x14ac:dyDescent="0.35">
      <c r="B482" s="50" t="s">
        <v>138</v>
      </c>
      <c r="C482" s="270">
        <v>0</v>
      </c>
      <c r="D482" s="270">
        <v>0</v>
      </c>
      <c r="E482" s="270">
        <v>0</v>
      </c>
      <c r="F482" s="270">
        <v>0</v>
      </c>
      <c r="G482" s="270">
        <v>0</v>
      </c>
      <c r="H482" s="270">
        <v>0</v>
      </c>
      <c r="I482" s="270">
        <v>0</v>
      </c>
      <c r="J482" s="270">
        <v>0</v>
      </c>
      <c r="K482" s="270">
        <v>0</v>
      </c>
      <c r="L482" s="270">
        <v>0</v>
      </c>
      <c r="M482" s="270">
        <v>0</v>
      </c>
      <c r="N482" s="270">
        <v>0</v>
      </c>
      <c r="O482" s="270">
        <v>0</v>
      </c>
    </row>
  </sheetData>
  <mergeCells count="140">
    <mergeCell ref="R128:S129"/>
    <mergeCell ref="R157:S158"/>
    <mergeCell ref="R186:S187"/>
    <mergeCell ref="AG158:AI158"/>
    <mergeCell ref="AJ158:AK158"/>
    <mergeCell ref="B128:B130"/>
    <mergeCell ref="U158:W158"/>
    <mergeCell ref="X158:Z158"/>
    <mergeCell ref="AA158:AC158"/>
    <mergeCell ref="B184:AK184"/>
    <mergeCell ref="B155:AK155"/>
    <mergeCell ref="B157:B159"/>
    <mergeCell ref="C157:C159"/>
    <mergeCell ref="O158:Q158"/>
    <mergeCell ref="B186:B188"/>
    <mergeCell ref="C186:C188"/>
    <mergeCell ref="O187:Q187"/>
    <mergeCell ref="U186:AK186"/>
    <mergeCell ref="C128:C130"/>
    <mergeCell ref="O129:Q129"/>
    <mergeCell ref="U157:AK157"/>
    <mergeCell ref="AD158:AF158"/>
    <mergeCell ref="R70:S71"/>
    <mergeCell ref="AG71:AI71"/>
    <mergeCell ref="AA12:AC12"/>
    <mergeCell ref="AD12:AF12"/>
    <mergeCell ref="AG12:AI12"/>
    <mergeCell ref="O127:Q127"/>
    <mergeCell ref="B126:AK126"/>
    <mergeCell ref="B97:AK97"/>
    <mergeCell ref="B68:AK68"/>
    <mergeCell ref="B39:AK39"/>
    <mergeCell ref="AJ12:AK12"/>
    <mergeCell ref="D12:E12"/>
    <mergeCell ref="F12:H12"/>
    <mergeCell ref="I12:K12"/>
    <mergeCell ref="L12:N12"/>
    <mergeCell ref="U12:W12"/>
    <mergeCell ref="O12:Q12"/>
    <mergeCell ref="B41:B43"/>
    <mergeCell ref="C41:C43"/>
    <mergeCell ref="O42:Q42"/>
    <mergeCell ref="R99:S100"/>
    <mergeCell ref="B99:B101"/>
    <mergeCell ref="AA100:AC100"/>
    <mergeCell ref="D42:E42"/>
    <mergeCell ref="C2:H2"/>
    <mergeCell ref="B9:AK9"/>
    <mergeCell ref="B70:B72"/>
    <mergeCell ref="AA42:AC42"/>
    <mergeCell ref="AD42:AF42"/>
    <mergeCell ref="U11:AK11"/>
    <mergeCell ref="B11:B13"/>
    <mergeCell ref="C11:C13"/>
    <mergeCell ref="R11:S12"/>
    <mergeCell ref="U41:AK41"/>
    <mergeCell ref="AG42:AI42"/>
    <mergeCell ref="AJ42:AK42"/>
    <mergeCell ref="U70:AK70"/>
    <mergeCell ref="U42:W42"/>
    <mergeCell ref="X42:Z42"/>
    <mergeCell ref="AA71:AC71"/>
    <mergeCell ref="AD71:AF71"/>
    <mergeCell ref="D11:Q11"/>
    <mergeCell ref="B5:I5"/>
    <mergeCell ref="J2:L2"/>
    <mergeCell ref="X12:Z12"/>
    <mergeCell ref="C70:C72"/>
    <mergeCell ref="O71:Q71"/>
    <mergeCell ref="R41:S42"/>
    <mergeCell ref="F42:H42"/>
    <mergeCell ref="I42:K42"/>
    <mergeCell ref="L42:N42"/>
    <mergeCell ref="D41:Q41"/>
    <mergeCell ref="D70:Q70"/>
    <mergeCell ref="D99:Q99"/>
    <mergeCell ref="C99:C101"/>
    <mergeCell ref="D71:E71"/>
    <mergeCell ref="F71:H71"/>
    <mergeCell ref="I71:K71"/>
    <mergeCell ref="L71:N71"/>
    <mergeCell ref="O100:Q100"/>
    <mergeCell ref="U99:AK99"/>
    <mergeCell ref="D100:E100"/>
    <mergeCell ref="F100:H100"/>
    <mergeCell ref="I100:K100"/>
    <mergeCell ref="L100:N100"/>
    <mergeCell ref="U100:W100"/>
    <mergeCell ref="X100:Z100"/>
    <mergeCell ref="AD100:AF100"/>
    <mergeCell ref="AG100:AI100"/>
    <mergeCell ref="AJ100:AK100"/>
    <mergeCell ref="AD216:AF216"/>
    <mergeCell ref="O216:Q216"/>
    <mergeCell ref="AJ71:AK71"/>
    <mergeCell ref="AD129:AF129"/>
    <mergeCell ref="AG129:AI129"/>
    <mergeCell ref="AJ129:AK129"/>
    <mergeCell ref="U128:AK128"/>
    <mergeCell ref="R215:S216"/>
    <mergeCell ref="D128:Q128"/>
    <mergeCell ref="D157:Q157"/>
    <mergeCell ref="D186:Q186"/>
    <mergeCell ref="D215:Q215"/>
    <mergeCell ref="D158:E158"/>
    <mergeCell ref="F158:H158"/>
    <mergeCell ref="I158:K158"/>
    <mergeCell ref="D187:E187"/>
    <mergeCell ref="L129:N129"/>
    <mergeCell ref="U129:W129"/>
    <mergeCell ref="X129:Z129"/>
    <mergeCell ref="AA129:AC129"/>
    <mergeCell ref="F187:H187"/>
    <mergeCell ref="L158:N158"/>
    <mergeCell ref="U71:W71"/>
    <mergeCell ref="X71:Z71"/>
    <mergeCell ref="B213:AK213"/>
    <mergeCell ref="B215:B217"/>
    <mergeCell ref="C215:C217"/>
    <mergeCell ref="D129:E129"/>
    <mergeCell ref="F129:H129"/>
    <mergeCell ref="I129:K129"/>
    <mergeCell ref="U215:AK215"/>
    <mergeCell ref="AG187:AI187"/>
    <mergeCell ref="AJ187:AK187"/>
    <mergeCell ref="L187:N187"/>
    <mergeCell ref="U187:W187"/>
    <mergeCell ref="X187:Z187"/>
    <mergeCell ref="AA187:AC187"/>
    <mergeCell ref="AD187:AF187"/>
    <mergeCell ref="I187:K187"/>
    <mergeCell ref="AG216:AI216"/>
    <mergeCell ref="AJ216:AK216"/>
    <mergeCell ref="D216:E216"/>
    <mergeCell ref="F216:H216"/>
    <mergeCell ref="I216:K216"/>
    <mergeCell ref="L216:N216"/>
    <mergeCell ref="U216:W216"/>
    <mergeCell ref="X216:Z216"/>
    <mergeCell ref="AA216:AC216"/>
  </mergeCells>
  <hyperlinks>
    <hyperlink ref="J2" location="'Αρχική σελίδα'!A1" display="Πίσω στην αρχική σελίδα" xr:uid="{E9DC5E92-1C66-4376-BCDF-456BE1D74828}"/>
  </hyperlinks>
  <pageMargins left="0.70866141732283472" right="0.70866141732283472" top="0.74803149606299213" bottom="0.74803149606299213" header="0.31496062992125984" footer="0.31496062992125984"/>
  <pageSetup paperSize="8"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pageSetUpPr fitToPage="1"/>
  </sheetPr>
  <dimension ref="A2:AU214"/>
  <sheetViews>
    <sheetView showGridLines="0" topLeftCell="B25" zoomScale="48" zoomScaleNormal="80" workbookViewId="0">
      <pane xSplit="1" topLeftCell="Y1" activePane="topRight" state="frozen"/>
      <selection activeCell="B1" sqref="B1"/>
      <selection pane="topRight" activeCell="AT65" activeCellId="3" sqref="AT45 AT49 AT51 AT65"/>
    </sheetView>
  </sheetViews>
  <sheetFormatPr defaultColWidth="8.81640625" defaultRowHeight="14.5" outlineLevelRow="1" x14ac:dyDescent="0.35"/>
  <cols>
    <col min="1" max="1" width="2.81640625" customWidth="1"/>
    <col min="2" max="2" width="58.1796875" customWidth="1"/>
    <col min="3" max="18" width="13.7265625" customWidth="1"/>
    <col min="19" max="19" width="18.7265625" customWidth="1"/>
    <col min="20" max="20" width="2.1796875" customWidth="1"/>
    <col min="21" max="46" width="13.7265625" customWidth="1"/>
    <col min="47" max="47" width="18.7265625" customWidth="1"/>
  </cols>
  <sheetData>
    <row r="2" spans="1:47" ht="18.5" x14ac:dyDescent="0.45">
      <c r="B2" s="1" t="s">
        <v>0</v>
      </c>
      <c r="C2" s="297" t="str">
        <f>'Αρχική σελίδα'!C3</f>
        <v>Δυτικής Μακεδονίας</v>
      </c>
      <c r="D2" s="297"/>
      <c r="E2" s="297"/>
      <c r="F2" s="297"/>
      <c r="G2" s="297"/>
      <c r="H2" s="297"/>
      <c r="J2" s="298" t="s">
        <v>59</v>
      </c>
      <c r="K2" s="298"/>
      <c r="L2" s="298"/>
    </row>
    <row r="3" spans="1:47" ht="18.5" x14ac:dyDescent="0.45">
      <c r="B3" s="2" t="s">
        <v>2</v>
      </c>
      <c r="C3" s="100">
        <f>'Αρχική σελίδα'!C4</f>
        <v>2024</v>
      </c>
      <c r="D3" s="46" t="s">
        <v>3</v>
      </c>
      <c r="E3" s="46">
        <f>C3+4</f>
        <v>2028</v>
      </c>
    </row>
    <row r="4" spans="1:47" ht="14.5" customHeight="1" x14ac:dyDescent="0.45">
      <c r="C4" s="2"/>
      <c r="D4" s="46"/>
      <c r="E4" s="46"/>
    </row>
    <row r="5" spans="1:47" ht="72" customHeight="1" x14ac:dyDescent="0.35">
      <c r="B5" s="299" t="s">
        <v>175</v>
      </c>
      <c r="C5" s="299"/>
      <c r="D5" s="299"/>
      <c r="E5" s="299"/>
      <c r="F5" s="299"/>
      <c r="G5" s="299"/>
      <c r="H5" s="299"/>
      <c r="I5" s="299"/>
    </row>
    <row r="6" spans="1:47" x14ac:dyDescent="0.35">
      <c r="B6" s="225"/>
      <c r="C6" s="225"/>
      <c r="D6" s="225"/>
      <c r="E6" s="225"/>
      <c r="F6" s="225"/>
      <c r="G6" s="225"/>
      <c r="H6" s="225"/>
    </row>
    <row r="7" spans="1:47" ht="18.5" x14ac:dyDescent="0.45">
      <c r="B7" s="101"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(2019 - 2023) και εξέλιξη σύμφωνα με το Πρόγραμμα Ανάπτυξης  2024 - 2028</v>
      </c>
      <c r="C7" s="102"/>
      <c r="D7" s="102"/>
      <c r="E7" s="102"/>
      <c r="F7" s="102"/>
      <c r="G7" s="102"/>
      <c r="H7" s="102"/>
      <c r="I7" s="102"/>
      <c r="J7" s="103"/>
      <c r="K7" s="99"/>
    </row>
    <row r="8" spans="1:47" ht="18.5" x14ac:dyDescent="0.45">
      <c r="B8" s="229"/>
      <c r="C8" s="57"/>
      <c r="D8" s="57"/>
      <c r="E8" s="57"/>
      <c r="F8" s="57"/>
      <c r="G8" s="57"/>
      <c r="H8" s="57"/>
      <c r="I8" s="57"/>
      <c r="J8" s="23"/>
    </row>
    <row r="9" spans="1:47" ht="15.5" x14ac:dyDescent="0.35">
      <c r="B9" s="296" t="s">
        <v>176</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row>
    <row r="10" spans="1:4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1:47" outlineLevel="1" x14ac:dyDescent="0.35">
      <c r="B11" s="336"/>
      <c r="C11" s="325" t="s">
        <v>105</v>
      </c>
      <c r="D11" s="312" t="s">
        <v>131</v>
      </c>
      <c r="E11" s="314"/>
      <c r="F11" s="314"/>
      <c r="G11" s="314"/>
      <c r="H11" s="314"/>
      <c r="I11" s="314"/>
      <c r="J11" s="314"/>
      <c r="K11" s="314"/>
      <c r="L11" s="314"/>
      <c r="M11" s="314"/>
      <c r="N11" s="314"/>
      <c r="O11" s="314"/>
      <c r="P11" s="314"/>
      <c r="Q11" s="313"/>
      <c r="R11" s="318" t="str">
        <f xml:space="preserve"> D12&amp;" - "&amp;O12</f>
        <v>2019 - 2023</v>
      </c>
      <c r="S11" s="333"/>
      <c r="U11" s="312" t="s">
        <v>132</v>
      </c>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3"/>
    </row>
    <row r="12" spans="1:47" outlineLevel="1" x14ac:dyDescent="0.35">
      <c r="B12" s="337"/>
      <c r="C12" s="326"/>
      <c r="D12" s="312">
        <f>$C$3-5</f>
        <v>2019</v>
      </c>
      <c r="E12" s="313"/>
      <c r="F12" s="312">
        <f>$C$3-4</f>
        <v>2020</v>
      </c>
      <c r="G12" s="314"/>
      <c r="H12" s="313"/>
      <c r="I12" s="312">
        <f>$C$3-3</f>
        <v>2021</v>
      </c>
      <c r="J12" s="314"/>
      <c r="K12" s="313"/>
      <c r="L12" s="312">
        <f>$C$3-2</f>
        <v>2022</v>
      </c>
      <c r="M12" s="314"/>
      <c r="N12" s="313"/>
      <c r="O12" s="312">
        <f>$C$3-1</f>
        <v>2023</v>
      </c>
      <c r="P12" s="314"/>
      <c r="Q12" s="313"/>
      <c r="R12" s="320"/>
      <c r="S12" s="334"/>
      <c r="U12" s="312">
        <f>$C$3</f>
        <v>2024</v>
      </c>
      <c r="V12" s="314"/>
      <c r="W12" s="314"/>
      <c r="X12" s="314"/>
      <c r="Y12" s="313"/>
      <c r="Z12" s="312">
        <f>$C$3+1</f>
        <v>2025</v>
      </c>
      <c r="AA12" s="314"/>
      <c r="AB12" s="314"/>
      <c r="AC12" s="314"/>
      <c r="AD12" s="313"/>
      <c r="AE12" s="312">
        <f>$C$3+2</f>
        <v>2026</v>
      </c>
      <c r="AF12" s="314"/>
      <c r="AG12" s="314"/>
      <c r="AH12" s="314"/>
      <c r="AI12" s="313"/>
      <c r="AJ12" s="312">
        <f>$C$3+3</f>
        <v>2027</v>
      </c>
      <c r="AK12" s="314"/>
      <c r="AL12" s="314"/>
      <c r="AM12" s="314"/>
      <c r="AN12" s="313"/>
      <c r="AO12" s="312">
        <f>$C$3+4</f>
        <v>2028</v>
      </c>
      <c r="AP12" s="314"/>
      <c r="AQ12" s="314"/>
      <c r="AR12" s="314"/>
      <c r="AS12" s="313"/>
      <c r="AT12" s="316" t="str">
        <f>U12&amp;" - "&amp;AO12</f>
        <v>2024 - 2028</v>
      </c>
      <c r="AU12" s="335"/>
    </row>
    <row r="13" spans="1:47" ht="43.5" outlineLevel="1" x14ac:dyDescent="0.35">
      <c r="B13" s="338"/>
      <c r="C13" s="327"/>
      <c r="D13" s="66" t="s">
        <v>144</v>
      </c>
      <c r="E13" s="67" t="s">
        <v>145</v>
      </c>
      <c r="F13" s="66" t="s">
        <v>144</v>
      </c>
      <c r="G13" s="9" t="s">
        <v>145</v>
      </c>
      <c r="H13" s="67" t="s">
        <v>135</v>
      </c>
      <c r="I13" s="66" t="s">
        <v>144</v>
      </c>
      <c r="J13" s="9" t="s">
        <v>145</v>
      </c>
      <c r="K13" s="67" t="s">
        <v>135</v>
      </c>
      <c r="L13" s="66" t="s">
        <v>144</v>
      </c>
      <c r="M13" s="9" t="s">
        <v>145</v>
      </c>
      <c r="N13" s="67" t="s">
        <v>135</v>
      </c>
      <c r="O13" s="66" t="s">
        <v>144</v>
      </c>
      <c r="P13" s="9" t="s">
        <v>145</v>
      </c>
      <c r="Q13" s="67" t="s">
        <v>135</v>
      </c>
      <c r="R13" s="66" t="s">
        <v>126</v>
      </c>
      <c r="S13" s="121" t="s">
        <v>136</v>
      </c>
      <c r="U13" s="66" t="s">
        <v>144</v>
      </c>
      <c r="V13" s="106" t="s">
        <v>177</v>
      </c>
      <c r="W13" s="106" t="s">
        <v>178</v>
      </c>
      <c r="X13" s="9" t="s">
        <v>145</v>
      </c>
      <c r="Y13" s="67" t="s">
        <v>135</v>
      </c>
      <c r="Z13" s="66" t="s">
        <v>144</v>
      </c>
      <c r="AA13" s="106" t="s">
        <v>177</v>
      </c>
      <c r="AB13" s="106" t="s">
        <v>178</v>
      </c>
      <c r="AC13" s="9" t="s">
        <v>145</v>
      </c>
      <c r="AD13" s="67" t="s">
        <v>135</v>
      </c>
      <c r="AE13" s="66" t="s">
        <v>144</v>
      </c>
      <c r="AF13" s="106" t="s">
        <v>177</v>
      </c>
      <c r="AG13" s="106" t="s">
        <v>178</v>
      </c>
      <c r="AH13" s="9" t="s">
        <v>145</v>
      </c>
      <c r="AI13" s="67" t="s">
        <v>135</v>
      </c>
      <c r="AJ13" s="66" t="s">
        <v>144</v>
      </c>
      <c r="AK13" s="106" t="s">
        <v>177</v>
      </c>
      <c r="AL13" s="106" t="s">
        <v>178</v>
      </c>
      <c r="AM13" s="9" t="s">
        <v>145</v>
      </c>
      <c r="AN13" s="67" t="s">
        <v>135</v>
      </c>
      <c r="AO13" s="66" t="s">
        <v>144</v>
      </c>
      <c r="AP13" s="106" t="s">
        <v>177</v>
      </c>
      <c r="AQ13" s="106" t="s">
        <v>178</v>
      </c>
      <c r="AR13" s="9" t="s">
        <v>145</v>
      </c>
      <c r="AS13" s="67" t="s">
        <v>135</v>
      </c>
      <c r="AT13" s="66" t="s">
        <v>126</v>
      </c>
      <c r="AU13" s="121" t="s">
        <v>136</v>
      </c>
    </row>
    <row r="14" spans="1:47" outlineLevel="1" x14ac:dyDescent="0.35">
      <c r="B14" s="236" t="s">
        <v>75</v>
      </c>
      <c r="C14" s="64" t="s">
        <v>106</v>
      </c>
      <c r="D14" s="161">
        <f t="shared" ref="D14:F35" si="0">D44+D73+D102+D131+D160+D189</f>
        <v>0</v>
      </c>
      <c r="E14" s="162">
        <f t="shared" si="0"/>
        <v>0</v>
      </c>
      <c r="F14" s="161">
        <f t="shared" si="0"/>
        <v>0</v>
      </c>
      <c r="G14" s="159">
        <f t="shared" ref="G14" si="1">E14+F14</f>
        <v>0</v>
      </c>
      <c r="H14" s="163">
        <f t="shared" ref="H14" si="2">IFERROR((G14-E14)/E14,0)</f>
        <v>0</v>
      </c>
      <c r="I14" s="161">
        <f t="shared" ref="I14:I35" si="3">I44+I73+I102+I131+I160+I189</f>
        <v>0</v>
      </c>
      <c r="J14" s="159">
        <f t="shared" ref="J14" si="4">G14+I14</f>
        <v>0</v>
      </c>
      <c r="K14" s="163">
        <f t="shared" ref="K14:K36" si="5">IFERROR((J14-G14)/G14,0)</f>
        <v>0</v>
      </c>
      <c r="L14" s="161">
        <f t="shared" ref="L14:L35" si="6">L44+L73+L102+L131+L160+L189</f>
        <v>0</v>
      </c>
      <c r="M14" s="159">
        <f t="shared" ref="M14" si="7">J14+L14</f>
        <v>0</v>
      </c>
      <c r="N14" s="163">
        <f t="shared" ref="N14:N36" si="8">IFERROR((M14-J14)/J14,0)</f>
        <v>0</v>
      </c>
      <c r="O14" s="161">
        <f t="shared" ref="O14:O35" si="9">O44+O73+O102+O131+O160+O189</f>
        <v>0</v>
      </c>
      <c r="P14" s="159">
        <f t="shared" ref="P14:P35" si="10">M14+O14</f>
        <v>0</v>
      </c>
      <c r="Q14" s="163">
        <f t="shared" ref="Q14:Q36" si="11">IFERROR((P14-M14)/M14,0)</f>
        <v>0</v>
      </c>
      <c r="R14" s="167">
        <f t="shared" ref="R14:R35" si="12">D14+F14+I14+L14+O14</f>
        <v>0</v>
      </c>
      <c r="S14" s="168">
        <f t="shared" ref="S14:S36" si="13">IFERROR((P14/E14)^(1/4)-1,0)</f>
        <v>0</v>
      </c>
      <c r="U14" s="161">
        <f t="shared" ref="U14:X35" si="14">U44+U73+U102+U131+U160+U189</f>
        <v>0</v>
      </c>
      <c r="V14" s="160">
        <f t="shared" si="14"/>
        <v>0</v>
      </c>
      <c r="W14" s="160">
        <f t="shared" si="14"/>
        <v>0</v>
      </c>
      <c r="X14" s="160">
        <f t="shared" si="14"/>
        <v>0</v>
      </c>
      <c r="Y14" s="170">
        <f t="shared" ref="Y14:Y35" si="15">IFERROR((X14-P14)/P14,0)</f>
        <v>0</v>
      </c>
      <c r="Z14" s="161">
        <f t="shared" ref="Z14:AC35" si="16">Z44+Z73+Z102+Z131+Z160+Z189</f>
        <v>0</v>
      </c>
      <c r="AA14" s="160">
        <f t="shared" si="16"/>
        <v>0</v>
      </c>
      <c r="AB14" s="160">
        <f t="shared" si="16"/>
        <v>0</v>
      </c>
      <c r="AC14" s="160">
        <f t="shared" si="16"/>
        <v>0</v>
      </c>
      <c r="AD14" s="170">
        <f t="shared" ref="AD14:AD35" si="17">IFERROR((AC14-X14)/X14,0)</f>
        <v>0</v>
      </c>
      <c r="AE14" s="161">
        <f t="shared" ref="AE14:AH35" si="18">AE44+AE73+AE102+AE131+AE160+AE189</f>
        <v>0</v>
      </c>
      <c r="AF14" s="160">
        <f t="shared" si="18"/>
        <v>0</v>
      </c>
      <c r="AG14" s="160">
        <f t="shared" si="18"/>
        <v>0</v>
      </c>
      <c r="AH14" s="160">
        <f t="shared" si="18"/>
        <v>0</v>
      </c>
      <c r="AI14" s="170">
        <f t="shared" ref="AI14:AI36" si="19">IFERROR((AH14-AC14)/AC14,0)</f>
        <v>0</v>
      </c>
      <c r="AJ14" s="161">
        <f t="shared" ref="AJ14:AM35" si="20">AJ44+AJ73+AJ102+AJ131+AJ160+AJ189</f>
        <v>0</v>
      </c>
      <c r="AK14" s="160">
        <f t="shared" si="20"/>
        <v>0</v>
      </c>
      <c r="AL14" s="160">
        <f t="shared" si="20"/>
        <v>0</v>
      </c>
      <c r="AM14" s="160">
        <f t="shared" si="20"/>
        <v>0</v>
      </c>
      <c r="AN14" s="170">
        <f t="shared" ref="AN14:AN35" si="21">IFERROR((AM14-AH14)/AH14,0)</f>
        <v>0</v>
      </c>
      <c r="AO14" s="161">
        <f t="shared" ref="AO14:AR35" si="22">AO44+AO73+AO102+AO131+AO160+AO189</f>
        <v>0</v>
      </c>
      <c r="AP14" s="160">
        <f t="shared" si="22"/>
        <v>0</v>
      </c>
      <c r="AQ14" s="160">
        <f t="shared" si="22"/>
        <v>0</v>
      </c>
      <c r="AR14" s="160">
        <f t="shared" si="22"/>
        <v>0</v>
      </c>
      <c r="AS14" s="170">
        <f t="shared" ref="AS14:AS36" si="23">IFERROR((AR14-AM14)/AM14,0)</f>
        <v>0</v>
      </c>
      <c r="AT14" s="167">
        <f t="shared" ref="AT14:AT35" si="24">U14+Z14+AE14+AJ14+AO14</f>
        <v>0</v>
      </c>
      <c r="AU14" s="168">
        <f t="shared" ref="AU14:AU36" si="25">IFERROR((AR14/X14)^(1/4)-1,0)</f>
        <v>0</v>
      </c>
    </row>
    <row r="15" spans="1:47" outlineLevel="1" x14ac:dyDescent="0.35">
      <c r="B15" s="237" t="s">
        <v>76</v>
      </c>
      <c r="C15" s="64" t="s">
        <v>106</v>
      </c>
      <c r="D15" s="161">
        <f t="shared" si="0"/>
        <v>0</v>
      </c>
      <c r="E15" s="162">
        <f t="shared" si="0"/>
        <v>0</v>
      </c>
      <c r="F15" s="161">
        <f t="shared" si="0"/>
        <v>0</v>
      </c>
      <c r="G15" s="159">
        <f t="shared" ref="G15:G35" si="26">E15+F15</f>
        <v>0</v>
      </c>
      <c r="H15" s="163">
        <f t="shared" ref="H15:H35" si="27">IFERROR((G15-E15)/E15,0)</f>
        <v>0</v>
      </c>
      <c r="I15" s="161">
        <f t="shared" si="3"/>
        <v>0</v>
      </c>
      <c r="J15" s="159">
        <f t="shared" ref="J15:J35" si="28">G15+I15</f>
        <v>0</v>
      </c>
      <c r="K15" s="163">
        <f t="shared" ref="K15:K35" si="29">IFERROR((J15-G15)/G15,0)</f>
        <v>0</v>
      </c>
      <c r="L15" s="161">
        <f t="shared" si="6"/>
        <v>0</v>
      </c>
      <c r="M15" s="159">
        <f t="shared" ref="M15:M35" si="30">J15+L15</f>
        <v>0</v>
      </c>
      <c r="N15" s="163">
        <f t="shared" ref="N15:N35" si="31">IFERROR((M15-J15)/J15,0)</f>
        <v>0</v>
      </c>
      <c r="O15" s="161">
        <f t="shared" si="9"/>
        <v>0</v>
      </c>
      <c r="P15" s="159">
        <f t="shared" si="10"/>
        <v>0</v>
      </c>
      <c r="Q15" s="163">
        <f t="shared" si="11"/>
        <v>0</v>
      </c>
      <c r="R15" s="167">
        <f t="shared" si="12"/>
        <v>0</v>
      </c>
      <c r="S15" s="168">
        <f t="shared" si="13"/>
        <v>0</v>
      </c>
      <c r="U15" s="161">
        <f t="shared" si="14"/>
        <v>217</v>
      </c>
      <c r="V15" s="160">
        <f t="shared" si="14"/>
        <v>217</v>
      </c>
      <c r="W15" s="160">
        <f t="shared" si="14"/>
        <v>0</v>
      </c>
      <c r="X15" s="160">
        <f t="shared" si="14"/>
        <v>217</v>
      </c>
      <c r="Y15" s="170">
        <f t="shared" si="15"/>
        <v>0</v>
      </c>
      <c r="Z15" s="161">
        <f t="shared" si="16"/>
        <v>449</v>
      </c>
      <c r="AA15" s="160">
        <f t="shared" si="16"/>
        <v>449</v>
      </c>
      <c r="AB15" s="160">
        <f t="shared" si="16"/>
        <v>0</v>
      </c>
      <c r="AC15" s="160">
        <f t="shared" si="16"/>
        <v>666</v>
      </c>
      <c r="AD15" s="170">
        <f t="shared" si="17"/>
        <v>2.0691244239631335</v>
      </c>
      <c r="AE15" s="161">
        <f t="shared" si="18"/>
        <v>1073</v>
      </c>
      <c r="AF15" s="160">
        <f t="shared" si="18"/>
        <v>1073</v>
      </c>
      <c r="AG15" s="160">
        <f t="shared" si="18"/>
        <v>0</v>
      </c>
      <c r="AH15" s="160">
        <f t="shared" si="18"/>
        <v>1739</v>
      </c>
      <c r="AI15" s="170">
        <f t="shared" si="19"/>
        <v>1.6111111111111112</v>
      </c>
      <c r="AJ15" s="161">
        <f t="shared" si="20"/>
        <v>426</v>
      </c>
      <c r="AK15" s="160">
        <f t="shared" si="20"/>
        <v>426</v>
      </c>
      <c r="AL15" s="160">
        <f t="shared" si="20"/>
        <v>0</v>
      </c>
      <c r="AM15" s="160">
        <f t="shared" si="20"/>
        <v>2165</v>
      </c>
      <c r="AN15" s="170">
        <f t="shared" si="21"/>
        <v>0.2449683726279471</v>
      </c>
      <c r="AO15" s="161">
        <f t="shared" si="22"/>
        <v>412</v>
      </c>
      <c r="AP15" s="160">
        <f t="shared" si="22"/>
        <v>412</v>
      </c>
      <c r="AQ15" s="160">
        <f t="shared" si="22"/>
        <v>0</v>
      </c>
      <c r="AR15" s="160">
        <f t="shared" si="22"/>
        <v>2577</v>
      </c>
      <c r="AS15" s="170">
        <f t="shared" si="23"/>
        <v>0.19030023094688223</v>
      </c>
      <c r="AT15" s="167">
        <f t="shared" si="24"/>
        <v>2577</v>
      </c>
      <c r="AU15" s="168">
        <f t="shared" si="25"/>
        <v>0.85636628045818086</v>
      </c>
    </row>
    <row r="16" spans="1:47" s="55" customFormat="1" outlineLevel="1" x14ac:dyDescent="0.35">
      <c r="A16"/>
      <c r="B16" s="237" t="s">
        <v>77</v>
      </c>
      <c r="C16" s="64" t="s">
        <v>106</v>
      </c>
      <c r="D16" s="161">
        <f t="shared" si="0"/>
        <v>0</v>
      </c>
      <c r="E16" s="162">
        <f t="shared" si="0"/>
        <v>0</v>
      </c>
      <c r="F16" s="161">
        <f t="shared" si="0"/>
        <v>0</v>
      </c>
      <c r="G16" s="159">
        <f t="shared" si="26"/>
        <v>0</v>
      </c>
      <c r="H16" s="163">
        <f t="shared" si="27"/>
        <v>0</v>
      </c>
      <c r="I16" s="161">
        <f t="shared" si="3"/>
        <v>0</v>
      </c>
      <c r="J16" s="159">
        <f t="shared" si="28"/>
        <v>0</v>
      </c>
      <c r="K16" s="163">
        <f t="shared" si="29"/>
        <v>0</v>
      </c>
      <c r="L16" s="161">
        <f t="shared" si="6"/>
        <v>0</v>
      </c>
      <c r="M16" s="159">
        <f t="shared" si="30"/>
        <v>0</v>
      </c>
      <c r="N16" s="163">
        <f t="shared" si="31"/>
        <v>0</v>
      </c>
      <c r="O16" s="161">
        <f t="shared" si="9"/>
        <v>0</v>
      </c>
      <c r="P16" s="159">
        <f t="shared" si="10"/>
        <v>0</v>
      </c>
      <c r="Q16" s="163">
        <f t="shared" si="11"/>
        <v>0</v>
      </c>
      <c r="R16" s="167">
        <f t="shared" si="12"/>
        <v>0</v>
      </c>
      <c r="S16" s="168">
        <f t="shared" si="13"/>
        <v>0</v>
      </c>
      <c r="T16"/>
      <c r="U16" s="161">
        <f t="shared" si="14"/>
        <v>0</v>
      </c>
      <c r="V16" s="160">
        <f t="shared" si="14"/>
        <v>0</v>
      </c>
      <c r="W16" s="160">
        <f t="shared" si="14"/>
        <v>0</v>
      </c>
      <c r="X16" s="160">
        <f t="shared" si="14"/>
        <v>0</v>
      </c>
      <c r="Y16" s="170">
        <f t="shared" si="15"/>
        <v>0</v>
      </c>
      <c r="Z16" s="161">
        <f t="shared" si="16"/>
        <v>0</v>
      </c>
      <c r="AA16" s="160">
        <f t="shared" si="16"/>
        <v>0</v>
      </c>
      <c r="AB16" s="160">
        <f t="shared" si="16"/>
        <v>0</v>
      </c>
      <c r="AC16" s="160">
        <f t="shared" si="16"/>
        <v>0</v>
      </c>
      <c r="AD16" s="170">
        <f t="shared" si="17"/>
        <v>0</v>
      </c>
      <c r="AE16" s="161">
        <f t="shared" si="18"/>
        <v>0</v>
      </c>
      <c r="AF16" s="160">
        <f t="shared" si="18"/>
        <v>0</v>
      </c>
      <c r="AG16" s="160">
        <f t="shared" si="18"/>
        <v>0</v>
      </c>
      <c r="AH16" s="160">
        <f t="shared" si="18"/>
        <v>0</v>
      </c>
      <c r="AI16" s="170">
        <f t="shared" si="19"/>
        <v>0</v>
      </c>
      <c r="AJ16" s="161">
        <f t="shared" si="20"/>
        <v>0</v>
      </c>
      <c r="AK16" s="160">
        <f t="shared" si="20"/>
        <v>0</v>
      </c>
      <c r="AL16" s="160">
        <f t="shared" si="20"/>
        <v>0</v>
      </c>
      <c r="AM16" s="160">
        <f t="shared" si="20"/>
        <v>0</v>
      </c>
      <c r="AN16" s="170">
        <f t="shared" si="21"/>
        <v>0</v>
      </c>
      <c r="AO16" s="161">
        <f t="shared" si="22"/>
        <v>0</v>
      </c>
      <c r="AP16" s="160">
        <f t="shared" si="22"/>
        <v>0</v>
      </c>
      <c r="AQ16" s="160">
        <f t="shared" si="22"/>
        <v>0</v>
      </c>
      <c r="AR16" s="160">
        <f t="shared" si="22"/>
        <v>0</v>
      </c>
      <c r="AS16" s="170">
        <f t="shared" si="23"/>
        <v>0</v>
      </c>
      <c r="AT16" s="167">
        <f t="shared" si="24"/>
        <v>0</v>
      </c>
      <c r="AU16" s="168">
        <f t="shared" si="25"/>
        <v>0</v>
      </c>
    </row>
    <row r="17" spans="1:47" s="55" customFormat="1" outlineLevel="1" x14ac:dyDescent="0.35">
      <c r="A17"/>
      <c r="B17" s="237" t="s">
        <v>78</v>
      </c>
      <c r="C17" s="64" t="s">
        <v>106</v>
      </c>
      <c r="D17" s="161">
        <f t="shared" si="0"/>
        <v>0</v>
      </c>
      <c r="E17" s="162">
        <f t="shared" si="0"/>
        <v>0</v>
      </c>
      <c r="F17" s="161">
        <f t="shared" si="0"/>
        <v>0</v>
      </c>
      <c r="G17" s="159">
        <f t="shared" si="26"/>
        <v>0</v>
      </c>
      <c r="H17" s="163">
        <f t="shared" si="27"/>
        <v>0</v>
      </c>
      <c r="I17" s="161">
        <f t="shared" si="3"/>
        <v>0</v>
      </c>
      <c r="J17" s="159">
        <f t="shared" si="28"/>
        <v>0</v>
      </c>
      <c r="K17" s="163">
        <f t="shared" si="29"/>
        <v>0</v>
      </c>
      <c r="L17" s="161">
        <f t="shared" si="6"/>
        <v>0</v>
      </c>
      <c r="M17" s="159">
        <f t="shared" si="30"/>
        <v>0</v>
      </c>
      <c r="N17" s="163">
        <f t="shared" si="31"/>
        <v>0</v>
      </c>
      <c r="O17" s="161">
        <f t="shared" si="9"/>
        <v>0</v>
      </c>
      <c r="P17" s="159">
        <f t="shared" si="10"/>
        <v>0</v>
      </c>
      <c r="Q17" s="163">
        <f t="shared" si="11"/>
        <v>0</v>
      </c>
      <c r="R17" s="167">
        <f t="shared" si="12"/>
        <v>0</v>
      </c>
      <c r="S17" s="168">
        <f t="shared" si="13"/>
        <v>0</v>
      </c>
      <c r="T17"/>
      <c r="U17" s="161">
        <f t="shared" si="14"/>
        <v>0</v>
      </c>
      <c r="V17" s="160">
        <f t="shared" si="14"/>
        <v>0</v>
      </c>
      <c r="W17" s="160">
        <f t="shared" si="14"/>
        <v>0</v>
      </c>
      <c r="X17" s="160">
        <f t="shared" si="14"/>
        <v>0</v>
      </c>
      <c r="Y17" s="170">
        <f t="shared" si="15"/>
        <v>0</v>
      </c>
      <c r="Z17" s="161">
        <f t="shared" si="16"/>
        <v>0</v>
      </c>
      <c r="AA17" s="160">
        <f t="shared" si="16"/>
        <v>0</v>
      </c>
      <c r="AB17" s="160">
        <f t="shared" si="16"/>
        <v>0</v>
      </c>
      <c r="AC17" s="160">
        <f t="shared" si="16"/>
        <v>0</v>
      </c>
      <c r="AD17" s="170">
        <f t="shared" si="17"/>
        <v>0</v>
      </c>
      <c r="AE17" s="161">
        <f t="shared" si="18"/>
        <v>0</v>
      </c>
      <c r="AF17" s="160">
        <f t="shared" si="18"/>
        <v>0</v>
      </c>
      <c r="AG17" s="160">
        <f t="shared" si="18"/>
        <v>0</v>
      </c>
      <c r="AH17" s="160">
        <f t="shared" si="18"/>
        <v>0</v>
      </c>
      <c r="AI17" s="170">
        <f t="shared" si="19"/>
        <v>0</v>
      </c>
      <c r="AJ17" s="161">
        <f t="shared" si="20"/>
        <v>0</v>
      </c>
      <c r="AK17" s="160">
        <f t="shared" si="20"/>
        <v>0</v>
      </c>
      <c r="AL17" s="160">
        <f t="shared" si="20"/>
        <v>0</v>
      </c>
      <c r="AM17" s="160">
        <f t="shared" si="20"/>
        <v>0</v>
      </c>
      <c r="AN17" s="170">
        <f t="shared" si="21"/>
        <v>0</v>
      </c>
      <c r="AO17" s="161">
        <f t="shared" si="22"/>
        <v>0</v>
      </c>
      <c r="AP17" s="160">
        <f t="shared" si="22"/>
        <v>0</v>
      </c>
      <c r="AQ17" s="160">
        <f t="shared" si="22"/>
        <v>0</v>
      </c>
      <c r="AR17" s="160">
        <f t="shared" si="22"/>
        <v>0</v>
      </c>
      <c r="AS17" s="170">
        <f t="shared" si="23"/>
        <v>0</v>
      </c>
      <c r="AT17" s="167">
        <f t="shared" si="24"/>
        <v>0</v>
      </c>
      <c r="AU17" s="168">
        <f t="shared" si="25"/>
        <v>0</v>
      </c>
    </row>
    <row r="18" spans="1:47" s="55" customFormat="1" outlineLevel="1" x14ac:dyDescent="0.35">
      <c r="A18"/>
      <c r="B18" s="236" t="s">
        <v>80</v>
      </c>
      <c r="C18" s="64" t="s">
        <v>106</v>
      </c>
      <c r="D18" s="161">
        <f t="shared" si="0"/>
        <v>0</v>
      </c>
      <c r="E18" s="162">
        <f t="shared" si="0"/>
        <v>0</v>
      </c>
      <c r="F18" s="161">
        <f t="shared" si="0"/>
        <v>0</v>
      </c>
      <c r="G18" s="159">
        <f t="shared" si="26"/>
        <v>0</v>
      </c>
      <c r="H18" s="163">
        <f t="shared" si="27"/>
        <v>0</v>
      </c>
      <c r="I18" s="161">
        <f t="shared" si="3"/>
        <v>0</v>
      </c>
      <c r="J18" s="159">
        <f t="shared" si="28"/>
        <v>0</v>
      </c>
      <c r="K18" s="163">
        <f t="shared" si="29"/>
        <v>0</v>
      </c>
      <c r="L18" s="161">
        <f t="shared" si="6"/>
        <v>0</v>
      </c>
      <c r="M18" s="159">
        <f t="shared" si="30"/>
        <v>0</v>
      </c>
      <c r="N18" s="163">
        <f t="shared" si="31"/>
        <v>0</v>
      </c>
      <c r="O18" s="161">
        <f t="shared" si="9"/>
        <v>0</v>
      </c>
      <c r="P18" s="159">
        <f t="shared" si="10"/>
        <v>0</v>
      </c>
      <c r="Q18" s="163">
        <f t="shared" si="11"/>
        <v>0</v>
      </c>
      <c r="R18" s="167">
        <f t="shared" si="12"/>
        <v>0</v>
      </c>
      <c r="S18" s="168">
        <f t="shared" si="13"/>
        <v>0</v>
      </c>
      <c r="T18"/>
      <c r="U18" s="161">
        <f t="shared" si="14"/>
        <v>0</v>
      </c>
      <c r="V18" s="160">
        <f t="shared" si="14"/>
        <v>0</v>
      </c>
      <c r="W18" s="160">
        <f t="shared" si="14"/>
        <v>0</v>
      </c>
      <c r="X18" s="160">
        <f t="shared" si="14"/>
        <v>0</v>
      </c>
      <c r="Y18" s="170">
        <f t="shared" si="15"/>
        <v>0</v>
      </c>
      <c r="Z18" s="161">
        <f t="shared" si="16"/>
        <v>0</v>
      </c>
      <c r="AA18" s="160">
        <f t="shared" si="16"/>
        <v>0</v>
      </c>
      <c r="AB18" s="160">
        <f t="shared" si="16"/>
        <v>0</v>
      </c>
      <c r="AC18" s="160">
        <f t="shared" si="16"/>
        <v>0</v>
      </c>
      <c r="AD18" s="170">
        <f t="shared" si="17"/>
        <v>0</v>
      </c>
      <c r="AE18" s="161">
        <f t="shared" si="18"/>
        <v>0</v>
      </c>
      <c r="AF18" s="160">
        <f t="shared" si="18"/>
        <v>0</v>
      </c>
      <c r="AG18" s="160">
        <f t="shared" si="18"/>
        <v>0</v>
      </c>
      <c r="AH18" s="160">
        <f t="shared" si="18"/>
        <v>0</v>
      </c>
      <c r="AI18" s="170">
        <f t="shared" si="19"/>
        <v>0</v>
      </c>
      <c r="AJ18" s="161">
        <f t="shared" si="20"/>
        <v>0</v>
      </c>
      <c r="AK18" s="160">
        <f t="shared" si="20"/>
        <v>0</v>
      </c>
      <c r="AL18" s="160">
        <f t="shared" si="20"/>
        <v>0</v>
      </c>
      <c r="AM18" s="160">
        <f t="shared" si="20"/>
        <v>0</v>
      </c>
      <c r="AN18" s="170">
        <f t="shared" si="21"/>
        <v>0</v>
      </c>
      <c r="AO18" s="161">
        <f t="shared" si="22"/>
        <v>0</v>
      </c>
      <c r="AP18" s="160">
        <f t="shared" si="22"/>
        <v>0</v>
      </c>
      <c r="AQ18" s="160">
        <f t="shared" si="22"/>
        <v>0</v>
      </c>
      <c r="AR18" s="160">
        <f t="shared" si="22"/>
        <v>0</v>
      </c>
      <c r="AS18" s="170">
        <f t="shared" si="23"/>
        <v>0</v>
      </c>
      <c r="AT18" s="167">
        <f t="shared" si="24"/>
        <v>0</v>
      </c>
      <c r="AU18" s="168">
        <f t="shared" si="25"/>
        <v>0</v>
      </c>
    </row>
    <row r="19" spans="1:47" s="55" customFormat="1" outlineLevel="1" x14ac:dyDescent="0.35">
      <c r="A19"/>
      <c r="B19" s="237" t="s">
        <v>81</v>
      </c>
      <c r="C19" s="64" t="s">
        <v>106</v>
      </c>
      <c r="D19" s="161">
        <f t="shared" si="0"/>
        <v>0</v>
      </c>
      <c r="E19" s="162">
        <f t="shared" si="0"/>
        <v>0</v>
      </c>
      <c r="F19" s="161">
        <f t="shared" si="0"/>
        <v>0</v>
      </c>
      <c r="G19" s="159">
        <f t="shared" si="26"/>
        <v>0</v>
      </c>
      <c r="H19" s="163">
        <f t="shared" si="27"/>
        <v>0</v>
      </c>
      <c r="I19" s="161">
        <f t="shared" si="3"/>
        <v>0</v>
      </c>
      <c r="J19" s="159">
        <f t="shared" si="28"/>
        <v>0</v>
      </c>
      <c r="K19" s="163">
        <f t="shared" si="29"/>
        <v>0</v>
      </c>
      <c r="L19" s="161">
        <f t="shared" si="6"/>
        <v>0</v>
      </c>
      <c r="M19" s="159">
        <f t="shared" si="30"/>
        <v>0</v>
      </c>
      <c r="N19" s="163">
        <f t="shared" si="31"/>
        <v>0</v>
      </c>
      <c r="O19" s="161">
        <f t="shared" si="9"/>
        <v>0</v>
      </c>
      <c r="P19" s="159">
        <f t="shared" si="10"/>
        <v>0</v>
      </c>
      <c r="Q19" s="163">
        <f t="shared" si="11"/>
        <v>0</v>
      </c>
      <c r="R19" s="167">
        <f t="shared" si="12"/>
        <v>0</v>
      </c>
      <c r="S19" s="168">
        <f t="shared" si="13"/>
        <v>0</v>
      </c>
      <c r="T19"/>
      <c r="U19" s="161">
        <f t="shared" si="14"/>
        <v>105</v>
      </c>
      <c r="V19" s="160">
        <f t="shared" si="14"/>
        <v>105</v>
      </c>
      <c r="W19" s="160">
        <f t="shared" si="14"/>
        <v>0</v>
      </c>
      <c r="X19" s="160">
        <f t="shared" si="14"/>
        <v>105</v>
      </c>
      <c r="Y19" s="170">
        <f t="shared" si="15"/>
        <v>0</v>
      </c>
      <c r="Z19" s="161">
        <f t="shared" si="16"/>
        <v>80</v>
      </c>
      <c r="AA19" s="160">
        <f t="shared" si="16"/>
        <v>80</v>
      </c>
      <c r="AB19" s="160">
        <f t="shared" si="16"/>
        <v>0</v>
      </c>
      <c r="AC19" s="160">
        <f t="shared" si="16"/>
        <v>185</v>
      </c>
      <c r="AD19" s="170">
        <f t="shared" si="17"/>
        <v>0.76190476190476186</v>
      </c>
      <c r="AE19" s="161">
        <f t="shared" si="18"/>
        <v>540</v>
      </c>
      <c r="AF19" s="160">
        <f t="shared" si="18"/>
        <v>540</v>
      </c>
      <c r="AG19" s="160">
        <f t="shared" si="18"/>
        <v>0</v>
      </c>
      <c r="AH19" s="160">
        <f t="shared" si="18"/>
        <v>725</v>
      </c>
      <c r="AI19" s="170">
        <f t="shared" si="19"/>
        <v>2.9189189189189189</v>
      </c>
      <c r="AJ19" s="161">
        <f t="shared" si="20"/>
        <v>75</v>
      </c>
      <c r="AK19" s="160">
        <f t="shared" si="20"/>
        <v>75</v>
      </c>
      <c r="AL19" s="160">
        <f t="shared" si="20"/>
        <v>0</v>
      </c>
      <c r="AM19" s="160">
        <f t="shared" si="20"/>
        <v>800</v>
      </c>
      <c r="AN19" s="170">
        <f t="shared" si="21"/>
        <v>0.10344827586206896</v>
      </c>
      <c r="AO19" s="161">
        <f t="shared" si="22"/>
        <v>68</v>
      </c>
      <c r="AP19" s="160">
        <f t="shared" si="22"/>
        <v>68</v>
      </c>
      <c r="AQ19" s="160">
        <f t="shared" si="22"/>
        <v>0</v>
      </c>
      <c r="AR19" s="160">
        <f t="shared" si="22"/>
        <v>868</v>
      </c>
      <c r="AS19" s="170">
        <f t="shared" si="23"/>
        <v>8.5000000000000006E-2</v>
      </c>
      <c r="AT19" s="167">
        <f t="shared" si="24"/>
        <v>868</v>
      </c>
      <c r="AU19" s="168">
        <f t="shared" si="25"/>
        <v>0.69563591425548776</v>
      </c>
    </row>
    <row r="20" spans="1:47" s="55" customFormat="1" outlineLevel="1" x14ac:dyDescent="0.35">
      <c r="A20"/>
      <c r="B20" s="236" t="s">
        <v>82</v>
      </c>
      <c r="C20" s="64" t="s">
        <v>106</v>
      </c>
      <c r="D20" s="161">
        <f t="shared" si="0"/>
        <v>0</v>
      </c>
      <c r="E20" s="162">
        <f t="shared" si="0"/>
        <v>0</v>
      </c>
      <c r="F20" s="161">
        <f t="shared" si="0"/>
        <v>0</v>
      </c>
      <c r="G20" s="159">
        <f t="shared" si="26"/>
        <v>0</v>
      </c>
      <c r="H20" s="163">
        <f t="shared" si="27"/>
        <v>0</v>
      </c>
      <c r="I20" s="161">
        <f t="shared" si="3"/>
        <v>0</v>
      </c>
      <c r="J20" s="159">
        <f t="shared" si="28"/>
        <v>0</v>
      </c>
      <c r="K20" s="163">
        <f t="shared" si="29"/>
        <v>0</v>
      </c>
      <c r="L20" s="161">
        <f t="shared" si="6"/>
        <v>0</v>
      </c>
      <c r="M20" s="159">
        <f t="shared" si="30"/>
        <v>0</v>
      </c>
      <c r="N20" s="163">
        <f t="shared" si="31"/>
        <v>0</v>
      </c>
      <c r="O20" s="161">
        <f t="shared" si="9"/>
        <v>0</v>
      </c>
      <c r="P20" s="159">
        <f t="shared" si="10"/>
        <v>0</v>
      </c>
      <c r="Q20" s="163">
        <f t="shared" si="11"/>
        <v>0</v>
      </c>
      <c r="R20" s="167">
        <f t="shared" si="12"/>
        <v>0</v>
      </c>
      <c r="S20" s="168">
        <f t="shared" si="13"/>
        <v>0</v>
      </c>
      <c r="T20"/>
      <c r="U20" s="161">
        <f t="shared" si="14"/>
        <v>0</v>
      </c>
      <c r="V20" s="160">
        <f t="shared" si="14"/>
        <v>0</v>
      </c>
      <c r="W20" s="160">
        <f t="shared" si="14"/>
        <v>0</v>
      </c>
      <c r="X20" s="160">
        <f t="shared" si="14"/>
        <v>0</v>
      </c>
      <c r="Y20" s="170">
        <f t="shared" si="15"/>
        <v>0</v>
      </c>
      <c r="Z20" s="161">
        <f t="shared" si="16"/>
        <v>0</v>
      </c>
      <c r="AA20" s="160">
        <f t="shared" si="16"/>
        <v>0</v>
      </c>
      <c r="AB20" s="160">
        <f t="shared" si="16"/>
        <v>0</v>
      </c>
      <c r="AC20" s="160">
        <f t="shared" si="16"/>
        <v>0</v>
      </c>
      <c r="AD20" s="170">
        <f t="shared" si="17"/>
        <v>0</v>
      </c>
      <c r="AE20" s="161">
        <f t="shared" si="18"/>
        <v>0</v>
      </c>
      <c r="AF20" s="160">
        <f t="shared" si="18"/>
        <v>0</v>
      </c>
      <c r="AG20" s="160">
        <f t="shared" si="18"/>
        <v>0</v>
      </c>
      <c r="AH20" s="160">
        <f t="shared" si="18"/>
        <v>0</v>
      </c>
      <c r="AI20" s="170">
        <f t="shared" si="19"/>
        <v>0</v>
      </c>
      <c r="AJ20" s="161">
        <f t="shared" si="20"/>
        <v>0</v>
      </c>
      <c r="AK20" s="160">
        <f t="shared" si="20"/>
        <v>0</v>
      </c>
      <c r="AL20" s="160">
        <f t="shared" si="20"/>
        <v>0</v>
      </c>
      <c r="AM20" s="160">
        <f t="shared" si="20"/>
        <v>0</v>
      </c>
      <c r="AN20" s="170">
        <f t="shared" si="21"/>
        <v>0</v>
      </c>
      <c r="AO20" s="161">
        <f t="shared" si="22"/>
        <v>0</v>
      </c>
      <c r="AP20" s="160">
        <f t="shared" si="22"/>
        <v>0</v>
      </c>
      <c r="AQ20" s="160">
        <f t="shared" si="22"/>
        <v>0</v>
      </c>
      <c r="AR20" s="160">
        <f t="shared" si="22"/>
        <v>0</v>
      </c>
      <c r="AS20" s="170">
        <f t="shared" si="23"/>
        <v>0</v>
      </c>
      <c r="AT20" s="167">
        <f t="shared" si="24"/>
        <v>0</v>
      </c>
      <c r="AU20" s="168">
        <f t="shared" si="25"/>
        <v>0</v>
      </c>
    </row>
    <row r="21" spans="1:47" s="55" customFormat="1" outlineLevel="1" x14ac:dyDescent="0.35">
      <c r="A21"/>
      <c r="B21" s="237" t="s">
        <v>83</v>
      </c>
      <c r="C21" s="64" t="s">
        <v>106</v>
      </c>
      <c r="D21" s="161">
        <f t="shared" si="0"/>
        <v>0</v>
      </c>
      <c r="E21" s="162">
        <f t="shared" si="0"/>
        <v>0</v>
      </c>
      <c r="F21" s="161">
        <f t="shared" si="0"/>
        <v>0</v>
      </c>
      <c r="G21" s="159">
        <f t="shared" si="26"/>
        <v>0</v>
      </c>
      <c r="H21" s="163">
        <f t="shared" si="27"/>
        <v>0</v>
      </c>
      <c r="I21" s="161">
        <f t="shared" si="3"/>
        <v>0</v>
      </c>
      <c r="J21" s="159">
        <f t="shared" si="28"/>
        <v>0</v>
      </c>
      <c r="K21" s="163">
        <f t="shared" si="29"/>
        <v>0</v>
      </c>
      <c r="L21" s="161">
        <f t="shared" si="6"/>
        <v>0</v>
      </c>
      <c r="M21" s="159">
        <f t="shared" si="30"/>
        <v>0</v>
      </c>
      <c r="N21" s="163">
        <f t="shared" si="31"/>
        <v>0</v>
      </c>
      <c r="O21" s="161">
        <f t="shared" si="9"/>
        <v>0</v>
      </c>
      <c r="P21" s="159">
        <f t="shared" si="10"/>
        <v>0</v>
      </c>
      <c r="Q21" s="163">
        <f t="shared" si="11"/>
        <v>0</v>
      </c>
      <c r="R21" s="167">
        <f t="shared" si="12"/>
        <v>0</v>
      </c>
      <c r="S21" s="168">
        <f t="shared" si="13"/>
        <v>0</v>
      </c>
      <c r="T21"/>
      <c r="U21" s="161">
        <f t="shared" si="14"/>
        <v>2005</v>
      </c>
      <c r="V21" s="160">
        <f t="shared" si="14"/>
        <v>2005</v>
      </c>
      <c r="W21" s="160">
        <f t="shared" si="14"/>
        <v>0</v>
      </c>
      <c r="X21" s="160">
        <f t="shared" si="14"/>
        <v>2005</v>
      </c>
      <c r="Y21" s="170">
        <f t="shared" si="15"/>
        <v>0</v>
      </c>
      <c r="Z21" s="161">
        <f t="shared" si="16"/>
        <v>1201</v>
      </c>
      <c r="AA21" s="160">
        <f t="shared" si="16"/>
        <v>1201</v>
      </c>
      <c r="AB21" s="160">
        <f t="shared" si="16"/>
        <v>0</v>
      </c>
      <c r="AC21" s="160">
        <f t="shared" si="16"/>
        <v>3206</v>
      </c>
      <c r="AD21" s="170">
        <f t="shared" si="17"/>
        <v>0.59900249376558601</v>
      </c>
      <c r="AE21" s="161">
        <f t="shared" si="18"/>
        <v>159</v>
      </c>
      <c r="AF21" s="160">
        <f t="shared" si="18"/>
        <v>159</v>
      </c>
      <c r="AG21" s="160">
        <f t="shared" si="18"/>
        <v>0</v>
      </c>
      <c r="AH21" s="160">
        <f t="shared" si="18"/>
        <v>3365</v>
      </c>
      <c r="AI21" s="170">
        <f t="shared" si="19"/>
        <v>4.959451029320025E-2</v>
      </c>
      <c r="AJ21" s="161">
        <f t="shared" si="20"/>
        <v>78</v>
      </c>
      <c r="AK21" s="160">
        <f t="shared" si="20"/>
        <v>78</v>
      </c>
      <c r="AL21" s="160">
        <f t="shared" si="20"/>
        <v>0</v>
      </c>
      <c r="AM21" s="160">
        <f t="shared" si="20"/>
        <v>3443</v>
      </c>
      <c r="AN21" s="170">
        <f t="shared" si="21"/>
        <v>2.3179791976225855E-2</v>
      </c>
      <c r="AO21" s="161">
        <f t="shared" si="22"/>
        <v>97</v>
      </c>
      <c r="AP21" s="160">
        <f t="shared" si="22"/>
        <v>97</v>
      </c>
      <c r="AQ21" s="160">
        <f t="shared" si="22"/>
        <v>0</v>
      </c>
      <c r="AR21" s="160">
        <f t="shared" si="22"/>
        <v>3540</v>
      </c>
      <c r="AS21" s="170">
        <f t="shared" si="23"/>
        <v>2.8173104850421144E-2</v>
      </c>
      <c r="AT21" s="167">
        <f t="shared" si="24"/>
        <v>3540</v>
      </c>
      <c r="AU21" s="168">
        <f t="shared" si="25"/>
        <v>0.1527157344300627</v>
      </c>
    </row>
    <row r="22" spans="1:47" s="55" customFormat="1" outlineLevel="1" x14ac:dyDescent="0.35">
      <c r="A22"/>
      <c r="B22" s="237" t="s">
        <v>84</v>
      </c>
      <c r="C22" s="64" t="s">
        <v>106</v>
      </c>
      <c r="D22" s="161">
        <f t="shared" si="0"/>
        <v>0</v>
      </c>
      <c r="E22" s="162">
        <f t="shared" si="0"/>
        <v>0</v>
      </c>
      <c r="F22" s="161">
        <f t="shared" si="0"/>
        <v>0</v>
      </c>
      <c r="G22" s="159">
        <f t="shared" si="26"/>
        <v>0</v>
      </c>
      <c r="H22" s="163">
        <f t="shared" si="27"/>
        <v>0</v>
      </c>
      <c r="I22" s="161">
        <f t="shared" si="3"/>
        <v>0</v>
      </c>
      <c r="J22" s="159">
        <f t="shared" si="28"/>
        <v>0</v>
      </c>
      <c r="K22" s="163">
        <f t="shared" si="29"/>
        <v>0</v>
      </c>
      <c r="L22" s="161">
        <f t="shared" si="6"/>
        <v>0</v>
      </c>
      <c r="M22" s="159">
        <f t="shared" si="30"/>
        <v>0</v>
      </c>
      <c r="N22" s="163">
        <f t="shared" si="31"/>
        <v>0</v>
      </c>
      <c r="O22" s="161">
        <f t="shared" si="9"/>
        <v>0</v>
      </c>
      <c r="P22" s="159">
        <f t="shared" si="10"/>
        <v>0</v>
      </c>
      <c r="Q22" s="163">
        <f t="shared" si="11"/>
        <v>0</v>
      </c>
      <c r="R22" s="167">
        <f t="shared" si="12"/>
        <v>0</v>
      </c>
      <c r="S22" s="168">
        <f t="shared" si="13"/>
        <v>0</v>
      </c>
      <c r="T22"/>
      <c r="U22" s="161">
        <f t="shared" si="14"/>
        <v>0</v>
      </c>
      <c r="V22" s="160">
        <f t="shared" si="14"/>
        <v>0</v>
      </c>
      <c r="W22" s="160">
        <f t="shared" si="14"/>
        <v>0</v>
      </c>
      <c r="X22" s="160">
        <f t="shared" si="14"/>
        <v>0</v>
      </c>
      <c r="Y22" s="170">
        <f t="shared" si="15"/>
        <v>0</v>
      </c>
      <c r="Z22" s="161">
        <f t="shared" si="16"/>
        <v>0</v>
      </c>
      <c r="AA22" s="160">
        <f t="shared" si="16"/>
        <v>0</v>
      </c>
      <c r="AB22" s="160">
        <f t="shared" si="16"/>
        <v>0</v>
      </c>
      <c r="AC22" s="160">
        <f t="shared" si="16"/>
        <v>0</v>
      </c>
      <c r="AD22" s="170">
        <f t="shared" si="17"/>
        <v>0</v>
      </c>
      <c r="AE22" s="161">
        <f t="shared" si="18"/>
        <v>0</v>
      </c>
      <c r="AF22" s="160">
        <f t="shared" si="18"/>
        <v>0</v>
      </c>
      <c r="AG22" s="160">
        <f t="shared" si="18"/>
        <v>0</v>
      </c>
      <c r="AH22" s="160">
        <f t="shared" si="18"/>
        <v>0</v>
      </c>
      <c r="AI22" s="170">
        <f t="shared" si="19"/>
        <v>0</v>
      </c>
      <c r="AJ22" s="161">
        <f t="shared" si="20"/>
        <v>0</v>
      </c>
      <c r="AK22" s="160">
        <f t="shared" si="20"/>
        <v>0</v>
      </c>
      <c r="AL22" s="160">
        <f t="shared" si="20"/>
        <v>0</v>
      </c>
      <c r="AM22" s="160">
        <f t="shared" si="20"/>
        <v>0</v>
      </c>
      <c r="AN22" s="170">
        <f t="shared" si="21"/>
        <v>0</v>
      </c>
      <c r="AO22" s="161">
        <f t="shared" si="22"/>
        <v>0</v>
      </c>
      <c r="AP22" s="160">
        <f t="shared" si="22"/>
        <v>0</v>
      </c>
      <c r="AQ22" s="160">
        <f t="shared" si="22"/>
        <v>0</v>
      </c>
      <c r="AR22" s="160">
        <f t="shared" si="22"/>
        <v>0</v>
      </c>
      <c r="AS22" s="170">
        <f t="shared" si="23"/>
        <v>0</v>
      </c>
      <c r="AT22" s="167">
        <f t="shared" si="24"/>
        <v>0</v>
      </c>
      <c r="AU22" s="168">
        <f t="shared" si="25"/>
        <v>0</v>
      </c>
    </row>
    <row r="23" spans="1:47" s="55" customFormat="1" outlineLevel="1" x14ac:dyDescent="0.35">
      <c r="A23"/>
      <c r="B23" s="237" t="s">
        <v>85</v>
      </c>
      <c r="C23" s="64" t="s">
        <v>106</v>
      </c>
      <c r="D23" s="161">
        <f t="shared" si="0"/>
        <v>0</v>
      </c>
      <c r="E23" s="162">
        <f t="shared" si="0"/>
        <v>0</v>
      </c>
      <c r="F23" s="161">
        <f t="shared" si="0"/>
        <v>0</v>
      </c>
      <c r="G23" s="159">
        <f t="shared" si="26"/>
        <v>0</v>
      </c>
      <c r="H23" s="163">
        <f t="shared" si="27"/>
        <v>0</v>
      </c>
      <c r="I23" s="161">
        <f t="shared" si="3"/>
        <v>0</v>
      </c>
      <c r="J23" s="159">
        <f t="shared" si="28"/>
        <v>0</v>
      </c>
      <c r="K23" s="163">
        <f t="shared" si="29"/>
        <v>0</v>
      </c>
      <c r="L23" s="161">
        <f t="shared" si="6"/>
        <v>0</v>
      </c>
      <c r="M23" s="159">
        <f t="shared" si="30"/>
        <v>0</v>
      </c>
      <c r="N23" s="163">
        <f t="shared" si="31"/>
        <v>0</v>
      </c>
      <c r="O23" s="161">
        <f t="shared" si="9"/>
        <v>0</v>
      </c>
      <c r="P23" s="159">
        <f t="shared" si="10"/>
        <v>0</v>
      </c>
      <c r="Q23" s="163">
        <f t="shared" si="11"/>
        <v>0</v>
      </c>
      <c r="R23" s="167">
        <f t="shared" si="12"/>
        <v>0</v>
      </c>
      <c r="S23" s="168">
        <f t="shared" si="13"/>
        <v>0</v>
      </c>
      <c r="T23"/>
      <c r="U23" s="161">
        <f t="shared" si="14"/>
        <v>0</v>
      </c>
      <c r="V23" s="160">
        <f t="shared" si="14"/>
        <v>0</v>
      </c>
      <c r="W23" s="160">
        <f t="shared" si="14"/>
        <v>0</v>
      </c>
      <c r="X23" s="160">
        <f t="shared" si="14"/>
        <v>0</v>
      </c>
      <c r="Y23" s="170">
        <f t="shared" si="15"/>
        <v>0</v>
      </c>
      <c r="Z23" s="161">
        <f t="shared" si="16"/>
        <v>0</v>
      </c>
      <c r="AA23" s="160">
        <f t="shared" si="16"/>
        <v>0</v>
      </c>
      <c r="AB23" s="160">
        <f t="shared" si="16"/>
        <v>0</v>
      </c>
      <c r="AC23" s="160">
        <f t="shared" si="16"/>
        <v>0</v>
      </c>
      <c r="AD23" s="170">
        <f t="shared" si="17"/>
        <v>0</v>
      </c>
      <c r="AE23" s="161">
        <f t="shared" si="18"/>
        <v>0</v>
      </c>
      <c r="AF23" s="160">
        <f t="shared" si="18"/>
        <v>0</v>
      </c>
      <c r="AG23" s="160">
        <f t="shared" si="18"/>
        <v>0</v>
      </c>
      <c r="AH23" s="160">
        <f t="shared" si="18"/>
        <v>0</v>
      </c>
      <c r="AI23" s="170">
        <f t="shared" si="19"/>
        <v>0</v>
      </c>
      <c r="AJ23" s="161">
        <f t="shared" si="20"/>
        <v>0</v>
      </c>
      <c r="AK23" s="160">
        <f t="shared" si="20"/>
        <v>0</v>
      </c>
      <c r="AL23" s="160">
        <f t="shared" si="20"/>
        <v>0</v>
      </c>
      <c r="AM23" s="160">
        <f t="shared" si="20"/>
        <v>0</v>
      </c>
      <c r="AN23" s="170">
        <f t="shared" si="21"/>
        <v>0</v>
      </c>
      <c r="AO23" s="161">
        <f t="shared" si="22"/>
        <v>0</v>
      </c>
      <c r="AP23" s="160">
        <f t="shared" si="22"/>
        <v>0</v>
      </c>
      <c r="AQ23" s="160">
        <f t="shared" si="22"/>
        <v>0</v>
      </c>
      <c r="AR23" s="160">
        <f t="shared" si="22"/>
        <v>0</v>
      </c>
      <c r="AS23" s="170">
        <f t="shared" si="23"/>
        <v>0</v>
      </c>
      <c r="AT23" s="167">
        <f t="shared" si="24"/>
        <v>0</v>
      </c>
      <c r="AU23" s="168">
        <f t="shared" si="25"/>
        <v>0</v>
      </c>
    </row>
    <row r="24" spans="1:47" s="55" customFormat="1" outlineLevel="1" x14ac:dyDescent="0.35">
      <c r="A24"/>
      <c r="B24" s="236" t="s">
        <v>86</v>
      </c>
      <c r="C24" s="64" t="s">
        <v>106</v>
      </c>
      <c r="D24" s="161">
        <f t="shared" si="0"/>
        <v>0</v>
      </c>
      <c r="E24" s="162">
        <f t="shared" si="0"/>
        <v>0</v>
      </c>
      <c r="F24" s="161">
        <f t="shared" si="0"/>
        <v>0</v>
      </c>
      <c r="G24" s="159">
        <f t="shared" si="26"/>
        <v>0</v>
      </c>
      <c r="H24" s="163">
        <f t="shared" si="27"/>
        <v>0</v>
      </c>
      <c r="I24" s="161">
        <f t="shared" si="3"/>
        <v>0</v>
      </c>
      <c r="J24" s="159">
        <f t="shared" si="28"/>
        <v>0</v>
      </c>
      <c r="K24" s="163">
        <f t="shared" si="29"/>
        <v>0</v>
      </c>
      <c r="L24" s="161">
        <f t="shared" si="6"/>
        <v>0</v>
      </c>
      <c r="M24" s="159">
        <f t="shared" si="30"/>
        <v>0</v>
      </c>
      <c r="N24" s="163">
        <f t="shared" si="31"/>
        <v>0</v>
      </c>
      <c r="O24" s="161">
        <f t="shared" si="9"/>
        <v>0</v>
      </c>
      <c r="P24" s="159">
        <f t="shared" si="10"/>
        <v>0</v>
      </c>
      <c r="Q24" s="163">
        <f t="shared" si="11"/>
        <v>0</v>
      </c>
      <c r="R24" s="167">
        <f t="shared" si="12"/>
        <v>0</v>
      </c>
      <c r="S24" s="168">
        <f t="shared" si="13"/>
        <v>0</v>
      </c>
      <c r="T24"/>
      <c r="U24" s="161">
        <f t="shared" si="14"/>
        <v>0</v>
      </c>
      <c r="V24" s="160">
        <f t="shared" si="14"/>
        <v>0</v>
      </c>
      <c r="W24" s="160">
        <f t="shared" si="14"/>
        <v>0</v>
      </c>
      <c r="X24" s="160">
        <f t="shared" si="14"/>
        <v>0</v>
      </c>
      <c r="Y24" s="170">
        <f t="shared" si="15"/>
        <v>0</v>
      </c>
      <c r="Z24" s="161">
        <f t="shared" si="16"/>
        <v>0</v>
      </c>
      <c r="AA24" s="160">
        <f t="shared" si="16"/>
        <v>0</v>
      </c>
      <c r="AB24" s="160">
        <f t="shared" si="16"/>
        <v>0</v>
      </c>
      <c r="AC24" s="160">
        <f t="shared" si="16"/>
        <v>0</v>
      </c>
      <c r="AD24" s="170">
        <f t="shared" si="17"/>
        <v>0</v>
      </c>
      <c r="AE24" s="161">
        <f t="shared" si="18"/>
        <v>0</v>
      </c>
      <c r="AF24" s="160">
        <f t="shared" si="18"/>
        <v>0</v>
      </c>
      <c r="AG24" s="160">
        <f t="shared" si="18"/>
        <v>0</v>
      </c>
      <c r="AH24" s="160">
        <f t="shared" si="18"/>
        <v>0</v>
      </c>
      <c r="AI24" s="170">
        <f t="shared" si="19"/>
        <v>0</v>
      </c>
      <c r="AJ24" s="161">
        <f t="shared" si="20"/>
        <v>0</v>
      </c>
      <c r="AK24" s="160">
        <f t="shared" si="20"/>
        <v>0</v>
      </c>
      <c r="AL24" s="160">
        <f t="shared" si="20"/>
        <v>0</v>
      </c>
      <c r="AM24" s="160">
        <f t="shared" si="20"/>
        <v>0</v>
      </c>
      <c r="AN24" s="170">
        <f t="shared" si="21"/>
        <v>0</v>
      </c>
      <c r="AO24" s="161">
        <f t="shared" si="22"/>
        <v>0</v>
      </c>
      <c r="AP24" s="160">
        <f t="shared" si="22"/>
        <v>0</v>
      </c>
      <c r="AQ24" s="160">
        <f t="shared" si="22"/>
        <v>0</v>
      </c>
      <c r="AR24" s="160">
        <f t="shared" si="22"/>
        <v>0</v>
      </c>
      <c r="AS24" s="170">
        <f t="shared" si="23"/>
        <v>0</v>
      </c>
      <c r="AT24" s="167">
        <f t="shared" si="24"/>
        <v>0</v>
      </c>
      <c r="AU24" s="168">
        <f t="shared" si="25"/>
        <v>0</v>
      </c>
    </row>
    <row r="25" spans="1:47" s="55" customFormat="1" outlineLevel="1" x14ac:dyDescent="0.35">
      <c r="A25"/>
      <c r="B25" s="237" t="s">
        <v>87</v>
      </c>
      <c r="C25" s="64" t="s">
        <v>106</v>
      </c>
      <c r="D25" s="161">
        <f t="shared" si="0"/>
        <v>0</v>
      </c>
      <c r="E25" s="162">
        <f t="shared" si="0"/>
        <v>0</v>
      </c>
      <c r="F25" s="161">
        <f t="shared" si="0"/>
        <v>0</v>
      </c>
      <c r="G25" s="159">
        <f t="shared" si="26"/>
        <v>0</v>
      </c>
      <c r="H25" s="163">
        <f t="shared" si="27"/>
        <v>0</v>
      </c>
      <c r="I25" s="161">
        <f t="shared" si="3"/>
        <v>0</v>
      </c>
      <c r="J25" s="159">
        <f t="shared" si="28"/>
        <v>0</v>
      </c>
      <c r="K25" s="163">
        <f t="shared" si="29"/>
        <v>0</v>
      </c>
      <c r="L25" s="161">
        <f t="shared" si="6"/>
        <v>0</v>
      </c>
      <c r="M25" s="159">
        <f t="shared" si="30"/>
        <v>0</v>
      </c>
      <c r="N25" s="163">
        <f t="shared" si="31"/>
        <v>0</v>
      </c>
      <c r="O25" s="161">
        <f t="shared" si="9"/>
        <v>0</v>
      </c>
      <c r="P25" s="159">
        <f t="shared" si="10"/>
        <v>0</v>
      </c>
      <c r="Q25" s="163">
        <f t="shared" si="11"/>
        <v>0</v>
      </c>
      <c r="R25" s="167">
        <f t="shared" si="12"/>
        <v>0</v>
      </c>
      <c r="S25" s="168">
        <f t="shared" si="13"/>
        <v>0</v>
      </c>
      <c r="T25"/>
      <c r="U25" s="161">
        <f t="shared" si="14"/>
        <v>0</v>
      </c>
      <c r="V25" s="160">
        <f t="shared" si="14"/>
        <v>0</v>
      </c>
      <c r="W25" s="160">
        <f t="shared" si="14"/>
        <v>0</v>
      </c>
      <c r="X25" s="160">
        <f t="shared" si="14"/>
        <v>0</v>
      </c>
      <c r="Y25" s="170">
        <f t="shared" si="15"/>
        <v>0</v>
      </c>
      <c r="Z25" s="161">
        <f t="shared" si="16"/>
        <v>0</v>
      </c>
      <c r="AA25" s="160">
        <f t="shared" si="16"/>
        <v>0</v>
      </c>
      <c r="AB25" s="160">
        <f t="shared" si="16"/>
        <v>0</v>
      </c>
      <c r="AC25" s="160">
        <f t="shared" si="16"/>
        <v>0</v>
      </c>
      <c r="AD25" s="170">
        <f t="shared" si="17"/>
        <v>0</v>
      </c>
      <c r="AE25" s="161">
        <f t="shared" si="18"/>
        <v>0</v>
      </c>
      <c r="AF25" s="160">
        <f t="shared" si="18"/>
        <v>0</v>
      </c>
      <c r="AG25" s="160">
        <f t="shared" si="18"/>
        <v>0</v>
      </c>
      <c r="AH25" s="160">
        <f t="shared" si="18"/>
        <v>0</v>
      </c>
      <c r="AI25" s="170">
        <f t="shared" si="19"/>
        <v>0</v>
      </c>
      <c r="AJ25" s="161">
        <f t="shared" si="20"/>
        <v>0</v>
      </c>
      <c r="AK25" s="160">
        <f t="shared" si="20"/>
        <v>0</v>
      </c>
      <c r="AL25" s="160">
        <f t="shared" si="20"/>
        <v>0</v>
      </c>
      <c r="AM25" s="160">
        <f t="shared" si="20"/>
        <v>0</v>
      </c>
      <c r="AN25" s="170">
        <f t="shared" si="21"/>
        <v>0</v>
      </c>
      <c r="AO25" s="161">
        <f t="shared" si="22"/>
        <v>0</v>
      </c>
      <c r="AP25" s="160">
        <f t="shared" si="22"/>
        <v>0</v>
      </c>
      <c r="AQ25" s="160">
        <f t="shared" si="22"/>
        <v>0</v>
      </c>
      <c r="AR25" s="160">
        <f t="shared" si="22"/>
        <v>0</v>
      </c>
      <c r="AS25" s="170">
        <f t="shared" si="23"/>
        <v>0</v>
      </c>
      <c r="AT25" s="167">
        <f t="shared" si="24"/>
        <v>0</v>
      </c>
      <c r="AU25" s="168">
        <f t="shared" si="25"/>
        <v>0</v>
      </c>
    </row>
    <row r="26" spans="1:47" s="55" customFormat="1" outlineLevel="1" x14ac:dyDescent="0.35">
      <c r="A26"/>
      <c r="B26" s="237" t="s">
        <v>88</v>
      </c>
      <c r="C26" s="64" t="s">
        <v>106</v>
      </c>
      <c r="D26" s="161">
        <f t="shared" si="0"/>
        <v>0</v>
      </c>
      <c r="E26" s="162">
        <f t="shared" si="0"/>
        <v>0</v>
      </c>
      <c r="F26" s="161">
        <f t="shared" si="0"/>
        <v>0</v>
      </c>
      <c r="G26" s="159">
        <f t="shared" si="26"/>
        <v>0</v>
      </c>
      <c r="H26" s="163">
        <f t="shared" si="27"/>
        <v>0</v>
      </c>
      <c r="I26" s="161">
        <f t="shared" si="3"/>
        <v>0</v>
      </c>
      <c r="J26" s="159">
        <f t="shared" si="28"/>
        <v>0</v>
      </c>
      <c r="K26" s="163">
        <f t="shared" si="29"/>
        <v>0</v>
      </c>
      <c r="L26" s="161">
        <f t="shared" si="6"/>
        <v>0</v>
      </c>
      <c r="M26" s="159">
        <f t="shared" si="30"/>
        <v>0</v>
      </c>
      <c r="N26" s="163">
        <f t="shared" si="31"/>
        <v>0</v>
      </c>
      <c r="O26" s="161">
        <f t="shared" si="9"/>
        <v>0</v>
      </c>
      <c r="P26" s="159">
        <f t="shared" si="10"/>
        <v>0</v>
      </c>
      <c r="Q26" s="163">
        <f t="shared" si="11"/>
        <v>0</v>
      </c>
      <c r="R26" s="167">
        <f t="shared" si="12"/>
        <v>0</v>
      </c>
      <c r="S26" s="168">
        <f t="shared" si="13"/>
        <v>0</v>
      </c>
      <c r="T26"/>
      <c r="U26" s="161">
        <f t="shared" si="14"/>
        <v>0</v>
      </c>
      <c r="V26" s="160">
        <f t="shared" si="14"/>
        <v>0</v>
      </c>
      <c r="W26" s="160">
        <f t="shared" si="14"/>
        <v>0</v>
      </c>
      <c r="X26" s="160">
        <f t="shared" si="14"/>
        <v>0</v>
      </c>
      <c r="Y26" s="170">
        <f t="shared" si="15"/>
        <v>0</v>
      </c>
      <c r="Z26" s="161">
        <f t="shared" si="16"/>
        <v>0</v>
      </c>
      <c r="AA26" s="160">
        <f t="shared" si="16"/>
        <v>0</v>
      </c>
      <c r="AB26" s="160">
        <f t="shared" si="16"/>
        <v>0</v>
      </c>
      <c r="AC26" s="160">
        <f t="shared" si="16"/>
        <v>0</v>
      </c>
      <c r="AD26" s="170">
        <f t="shared" si="17"/>
        <v>0</v>
      </c>
      <c r="AE26" s="161">
        <f t="shared" si="18"/>
        <v>0</v>
      </c>
      <c r="AF26" s="160">
        <f t="shared" si="18"/>
        <v>0</v>
      </c>
      <c r="AG26" s="160">
        <f t="shared" si="18"/>
        <v>0</v>
      </c>
      <c r="AH26" s="160">
        <f t="shared" si="18"/>
        <v>0</v>
      </c>
      <c r="AI26" s="170">
        <f t="shared" si="19"/>
        <v>0</v>
      </c>
      <c r="AJ26" s="161">
        <f t="shared" si="20"/>
        <v>0</v>
      </c>
      <c r="AK26" s="160">
        <f t="shared" si="20"/>
        <v>0</v>
      </c>
      <c r="AL26" s="160">
        <f t="shared" si="20"/>
        <v>0</v>
      </c>
      <c r="AM26" s="160">
        <f t="shared" si="20"/>
        <v>0</v>
      </c>
      <c r="AN26" s="170">
        <f t="shared" si="21"/>
        <v>0</v>
      </c>
      <c r="AO26" s="161">
        <f t="shared" si="22"/>
        <v>0</v>
      </c>
      <c r="AP26" s="160">
        <f t="shared" si="22"/>
        <v>0</v>
      </c>
      <c r="AQ26" s="160">
        <f t="shared" si="22"/>
        <v>0</v>
      </c>
      <c r="AR26" s="160">
        <f t="shared" si="22"/>
        <v>0</v>
      </c>
      <c r="AS26" s="170">
        <f t="shared" si="23"/>
        <v>0</v>
      </c>
      <c r="AT26" s="167">
        <f t="shared" si="24"/>
        <v>0</v>
      </c>
      <c r="AU26" s="168">
        <f t="shared" si="25"/>
        <v>0</v>
      </c>
    </row>
    <row r="27" spans="1:47" s="55" customFormat="1" outlineLevel="1" x14ac:dyDescent="0.35">
      <c r="A27"/>
      <c r="B27" s="236" t="s">
        <v>89</v>
      </c>
      <c r="C27" s="64" t="s">
        <v>106</v>
      </c>
      <c r="D27" s="161">
        <f t="shared" si="0"/>
        <v>0</v>
      </c>
      <c r="E27" s="162">
        <f t="shared" si="0"/>
        <v>0</v>
      </c>
      <c r="F27" s="161">
        <f t="shared" si="0"/>
        <v>0</v>
      </c>
      <c r="G27" s="159">
        <f t="shared" si="26"/>
        <v>0</v>
      </c>
      <c r="H27" s="163">
        <f t="shared" si="27"/>
        <v>0</v>
      </c>
      <c r="I27" s="161">
        <f t="shared" si="3"/>
        <v>0</v>
      </c>
      <c r="J27" s="159">
        <f t="shared" si="28"/>
        <v>0</v>
      </c>
      <c r="K27" s="163">
        <f t="shared" si="29"/>
        <v>0</v>
      </c>
      <c r="L27" s="161">
        <f t="shared" si="6"/>
        <v>0</v>
      </c>
      <c r="M27" s="159">
        <f t="shared" si="30"/>
        <v>0</v>
      </c>
      <c r="N27" s="163">
        <f t="shared" si="31"/>
        <v>0</v>
      </c>
      <c r="O27" s="161">
        <f t="shared" si="9"/>
        <v>0</v>
      </c>
      <c r="P27" s="159">
        <f t="shared" si="10"/>
        <v>0</v>
      </c>
      <c r="Q27" s="163">
        <f t="shared" si="11"/>
        <v>0</v>
      </c>
      <c r="R27" s="167">
        <f t="shared" si="12"/>
        <v>0</v>
      </c>
      <c r="S27" s="168">
        <f t="shared" si="13"/>
        <v>0</v>
      </c>
      <c r="T27"/>
      <c r="U27" s="161">
        <f t="shared" si="14"/>
        <v>0</v>
      </c>
      <c r="V27" s="160">
        <f t="shared" si="14"/>
        <v>0</v>
      </c>
      <c r="W27" s="160">
        <f t="shared" si="14"/>
        <v>0</v>
      </c>
      <c r="X27" s="160">
        <f t="shared" si="14"/>
        <v>0</v>
      </c>
      <c r="Y27" s="170">
        <f t="shared" si="15"/>
        <v>0</v>
      </c>
      <c r="Z27" s="161">
        <f t="shared" si="16"/>
        <v>0</v>
      </c>
      <c r="AA27" s="160">
        <f t="shared" si="16"/>
        <v>0</v>
      </c>
      <c r="AB27" s="160">
        <f t="shared" si="16"/>
        <v>0</v>
      </c>
      <c r="AC27" s="160">
        <f t="shared" si="16"/>
        <v>0</v>
      </c>
      <c r="AD27" s="170">
        <f t="shared" si="17"/>
        <v>0</v>
      </c>
      <c r="AE27" s="161">
        <f t="shared" si="18"/>
        <v>0</v>
      </c>
      <c r="AF27" s="160">
        <f>AF57+AF86+AF115+AF144+AF173+AF202</f>
        <v>0</v>
      </c>
      <c r="AG27" s="160">
        <f t="shared" si="18"/>
        <v>0</v>
      </c>
      <c r="AH27" s="160">
        <f t="shared" si="18"/>
        <v>0</v>
      </c>
      <c r="AI27" s="170">
        <f t="shared" si="19"/>
        <v>0</v>
      </c>
      <c r="AJ27" s="161">
        <f t="shared" si="20"/>
        <v>0</v>
      </c>
      <c r="AK27" s="160">
        <f t="shared" si="20"/>
        <v>0</v>
      </c>
      <c r="AL27" s="160">
        <f t="shared" si="20"/>
        <v>0</v>
      </c>
      <c r="AM27" s="160">
        <f t="shared" si="20"/>
        <v>0</v>
      </c>
      <c r="AN27" s="170">
        <f t="shared" si="21"/>
        <v>0</v>
      </c>
      <c r="AO27" s="161">
        <f t="shared" si="22"/>
        <v>0</v>
      </c>
      <c r="AP27" s="160">
        <f t="shared" si="22"/>
        <v>0</v>
      </c>
      <c r="AQ27" s="160">
        <f t="shared" si="22"/>
        <v>0</v>
      </c>
      <c r="AR27" s="160">
        <f t="shared" si="22"/>
        <v>0</v>
      </c>
      <c r="AS27" s="170">
        <f t="shared" si="23"/>
        <v>0</v>
      </c>
      <c r="AT27" s="167">
        <f t="shared" si="24"/>
        <v>0</v>
      </c>
      <c r="AU27" s="168">
        <f t="shared" si="25"/>
        <v>0</v>
      </c>
    </row>
    <row r="28" spans="1:47" s="55" customFormat="1" outlineLevel="1" x14ac:dyDescent="0.35">
      <c r="A28"/>
      <c r="B28" s="237" t="s">
        <v>90</v>
      </c>
      <c r="C28" s="64" t="s">
        <v>106</v>
      </c>
      <c r="D28" s="161">
        <f t="shared" si="0"/>
        <v>0</v>
      </c>
      <c r="E28" s="162">
        <f t="shared" si="0"/>
        <v>0</v>
      </c>
      <c r="F28" s="161">
        <f t="shared" si="0"/>
        <v>0</v>
      </c>
      <c r="G28" s="159">
        <f t="shared" si="26"/>
        <v>0</v>
      </c>
      <c r="H28" s="163">
        <f t="shared" si="27"/>
        <v>0</v>
      </c>
      <c r="I28" s="161">
        <f t="shared" si="3"/>
        <v>0</v>
      </c>
      <c r="J28" s="159">
        <f t="shared" si="28"/>
        <v>0</v>
      </c>
      <c r="K28" s="163">
        <f t="shared" si="29"/>
        <v>0</v>
      </c>
      <c r="L28" s="161">
        <f t="shared" si="6"/>
        <v>0</v>
      </c>
      <c r="M28" s="159">
        <f t="shared" si="30"/>
        <v>0</v>
      </c>
      <c r="N28" s="163">
        <f t="shared" si="31"/>
        <v>0</v>
      </c>
      <c r="O28" s="161">
        <f t="shared" si="9"/>
        <v>0</v>
      </c>
      <c r="P28" s="159">
        <f t="shared" si="10"/>
        <v>0</v>
      </c>
      <c r="Q28" s="163">
        <f t="shared" si="11"/>
        <v>0</v>
      </c>
      <c r="R28" s="167">
        <f t="shared" si="12"/>
        <v>0</v>
      </c>
      <c r="S28" s="168">
        <f t="shared" si="13"/>
        <v>0</v>
      </c>
      <c r="T28"/>
      <c r="U28" s="161">
        <f t="shared" si="14"/>
        <v>0</v>
      </c>
      <c r="V28" s="160">
        <f t="shared" si="14"/>
        <v>0</v>
      </c>
      <c r="W28" s="160">
        <f t="shared" si="14"/>
        <v>0</v>
      </c>
      <c r="X28" s="160">
        <f t="shared" si="14"/>
        <v>0</v>
      </c>
      <c r="Y28" s="170">
        <f t="shared" si="15"/>
        <v>0</v>
      </c>
      <c r="Z28" s="161">
        <f t="shared" si="16"/>
        <v>1</v>
      </c>
      <c r="AA28" s="160">
        <f t="shared" si="16"/>
        <v>1</v>
      </c>
      <c r="AB28" s="160">
        <f t="shared" si="16"/>
        <v>0</v>
      </c>
      <c r="AC28" s="160">
        <f t="shared" si="16"/>
        <v>1</v>
      </c>
      <c r="AD28" s="170">
        <f t="shared" si="17"/>
        <v>0</v>
      </c>
      <c r="AE28" s="161">
        <f t="shared" si="18"/>
        <v>100</v>
      </c>
      <c r="AF28" s="160">
        <f>AF58+AF87+AF116+AF145+AF174+AF203</f>
        <v>100</v>
      </c>
      <c r="AG28" s="160">
        <f t="shared" si="18"/>
        <v>0</v>
      </c>
      <c r="AH28" s="160">
        <f t="shared" si="18"/>
        <v>101</v>
      </c>
      <c r="AI28" s="170">
        <f t="shared" si="19"/>
        <v>100</v>
      </c>
      <c r="AJ28" s="161">
        <f t="shared" si="20"/>
        <v>137</v>
      </c>
      <c r="AK28" s="160">
        <f t="shared" si="20"/>
        <v>137</v>
      </c>
      <c r="AL28" s="160">
        <f t="shared" si="20"/>
        <v>0</v>
      </c>
      <c r="AM28" s="160">
        <f t="shared" si="20"/>
        <v>238</v>
      </c>
      <c r="AN28" s="170">
        <f t="shared" si="21"/>
        <v>1.3564356435643565</v>
      </c>
      <c r="AO28" s="161">
        <f t="shared" si="22"/>
        <v>46</v>
      </c>
      <c r="AP28" s="160">
        <f t="shared" si="22"/>
        <v>46</v>
      </c>
      <c r="AQ28" s="160">
        <f t="shared" si="22"/>
        <v>0</v>
      </c>
      <c r="AR28" s="160">
        <f t="shared" si="22"/>
        <v>284</v>
      </c>
      <c r="AS28" s="170">
        <f t="shared" si="23"/>
        <v>0.19327731092436976</v>
      </c>
      <c r="AT28" s="167">
        <f t="shared" si="24"/>
        <v>284</v>
      </c>
      <c r="AU28" s="168">
        <f t="shared" si="25"/>
        <v>0</v>
      </c>
    </row>
    <row r="29" spans="1:47" s="55" customFormat="1" outlineLevel="1" x14ac:dyDescent="0.35">
      <c r="A29"/>
      <c r="B29" s="236" t="s">
        <v>92</v>
      </c>
      <c r="C29" s="64" t="s">
        <v>106</v>
      </c>
      <c r="D29" s="161">
        <f t="shared" si="0"/>
        <v>0</v>
      </c>
      <c r="E29" s="162">
        <f t="shared" si="0"/>
        <v>0</v>
      </c>
      <c r="F29" s="161">
        <f t="shared" si="0"/>
        <v>0</v>
      </c>
      <c r="G29" s="159">
        <f t="shared" si="26"/>
        <v>0</v>
      </c>
      <c r="H29" s="163">
        <f t="shared" si="27"/>
        <v>0</v>
      </c>
      <c r="I29" s="161">
        <f t="shared" si="3"/>
        <v>0</v>
      </c>
      <c r="J29" s="159">
        <f t="shared" si="28"/>
        <v>0</v>
      </c>
      <c r="K29" s="163">
        <f t="shared" si="29"/>
        <v>0</v>
      </c>
      <c r="L29" s="161">
        <f t="shared" si="6"/>
        <v>0</v>
      </c>
      <c r="M29" s="159">
        <f t="shared" si="30"/>
        <v>0</v>
      </c>
      <c r="N29" s="163">
        <f t="shared" si="31"/>
        <v>0</v>
      </c>
      <c r="O29" s="161">
        <f t="shared" si="9"/>
        <v>0</v>
      </c>
      <c r="P29" s="159">
        <f t="shared" si="10"/>
        <v>0</v>
      </c>
      <c r="Q29" s="163">
        <f t="shared" si="11"/>
        <v>0</v>
      </c>
      <c r="R29" s="167">
        <f t="shared" si="12"/>
        <v>0</v>
      </c>
      <c r="S29" s="168">
        <f t="shared" si="13"/>
        <v>0</v>
      </c>
      <c r="T29"/>
      <c r="U29" s="161">
        <f t="shared" si="14"/>
        <v>0</v>
      </c>
      <c r="V29" s="160">
        <f t="shared" si="14"/>
        <v>0</v>
      </c>
      <c r="W29" s="160">
        <f t="shared" si="14"/>
        <v>0</v>
      </c>
      <c r="X29" s="160">
        <f t="shared" si="14"/>
        <v>0</v>
      </c>
      <c r="Y29" s="170">
        <f t="shared" si="15"/>
        <v>0</v>
      </c>
      <c r="Z29" s="161">
        <f t="shared" si="16"/>
        <v>0</v>
      </c>
      <c r="AA29" s="160">
        <f t="shared" si="16"/>
        <v>0</v>
      </c>
      <c r="AB29" s="160">
        <f t="shared" si="16"/>
        <v>0</v>
      </c>
      <c r="AC29" s="160">
        <f t="shared" si="16"/>
        <v>0</v>
      </c>
      <c r="AD29" s="170">
        <f t="shared" si="17"/>
        <v>0</v>
      </c>
      <c r="AE29" s="161">
        <f t="shared" si="18"/>
        <v>0</v>
      </c>
      <c r="AF29" s="160">
        <f t="shared" si="18"/>
        <v>0</v>
      </c>
      <c r="AG29" s="160">
        <f t="shared" si="18"/>
        <v>0</v>
      </c>
      <c r="AH29" s="160">
        <f t="shared" si="18"/>
        <v>0</v>
      </c>
      <c r="AI29" s="170">
        <f t="shared" si="19"/>
        <v>0</v>
      </c>
      <c r="AJ29" s="161">
        <f t="shared" si="20"/>
        <v>0</v>
      </c>
      <c r="AK29" s="160">
        <f t="shared" si="20"/>
        <v>0</v>
      </c>
      <c r="AL29" s="160">
        <f t="shared" si="20"/>
        <v>0</v>
      </c>
      <c r="AM29" s="160">
        <f t="shared" si="20"/>
        <v>0</v>
      </c>
      <c r="AN29" s="170">
        <f t="shared" si="21"/>
        <v>0</v>
      </c>
      <c r="AO29" s="161">
        <f t="shared" si="22"/>
        <v>0</v>
      </c>
      <c r="AP29" s="160">
        <f t="shared" si="22"/>
        <v>0</v>
      </c>
      <c r="AQ29" s="160">
        <f t="shared" si="22"/>
        <v>0</v>
      </c>
      <c r="AR29" s="160">
        <f t="shared" si="22"/>
        <v>0</v>
      </c>
      <c r="AS29" s="170">
        <f t="shared" si="23"/>
        <v>0</v>
      </c>
      <c r="AT29" s="167">
        <f t="shared" si="24"/>
        <v>0</v>
      </c>
      <c r="AU29" s="168">
        <f t="shared" si="25"/>
        <v>0</v>
      </c>
    </row>
    <row r="30" spans="1:47" s="55" customFormat="1" outlineLevel="1" x14ac:dyDescent="0.35">
      <c r="A30"/>
      <c r="B30" s="237" t="s">
        <v>93</v>
      </c>
      <c r="C30" s="64" t="s">
        <v>106</v>
      </c>
      <c r="D30" s="161">
        <f t="shared" si="0"/>
        <v>0</v>
      </c>
      <c r="E30" s="162">
        <f t="shared" si="0"/>
        <v>0</v>
      </c>
      <c r="F30" s="161">
        <f t="shared" si="0"/>
        <v>0</v>
      </c>
      <c r="G30" s="159">
        <f t="shared" si="26"/>
        <v>0</v>
      </c>
      <c r="H30" s="163">
        <f t="shared" si="27"/>
        <v>0</v>
      </c>
      <c r="I30" s="161">
        <f t="shared" si="3"/>
        <v>0</v>
      </c>
      <c r="J30" s="159">
        <f t="shared" si="28"/>
        <v>0</v>
      </c>
      <c r="K30" s="163">
        <f t="shared" si="29"/>
        <v>0</v>
      </c>
      <c r="L30" s="161">
        <f t="shared" si="6"/>
        <v>0</v>
      </c>
      <c r="M30" s="159">
        <f t="shared" si="30"/>
        <v>0</v>
      </c>
      <c r="N30" s="163">
        <f t="shared" si="31"/>
        <v>0</v>
      </c>
      <c r="O30" s="161">
        <f t="shared" si="9"/>
        <v>0</v>
      </c>
      <c r="P30" s="159">
        <f t="shared" si="10"/>
        <v>0</v>
      </c>
      <c r="Q30" s="163">
        <f t="shared" si="11"/>
        <v>0</v>
      </c>
      <c r="R30" s="167">
        <f t="shared" si="12"/>
        <v>0</v>
      </c>
      <c r="S30" s="168">
        <f t="shared" si="13"/>
        <v>0</v>
      </c>
      <c r="T30"/>
      <c r="U30" s="161">
        <f t="shared" si="14"/>
        <v>0</v>
      </c>
      <c r="V30" s="160">
        <f t="shared" si="14"/>
        <v>0</v>
      </c>
      <c r="W30" s="160">
        <f t="shared" si="14"/>
        <v>0</v>
      </c>
      <c r="X30" s="160">
        <f t="shared" si="14"/>
        <v>0</v>
      </c>
      <c r="Y30" s="170">
        <f t="shared" si="15"/>
        <v>0</v>
      </c>
      <c r="Z30" s="161">
        <f t="shared" si="16"/>
        <v>0</v>
      </c>
      <c r="AA30" s="160">
        <f t="shared" si="16"/>
        <v>0</v>
      </c>
      <c r="AB30" s="160">
        <f t="shared" si="16"/>
        <v>0</v>
      </c>
      <c r="AC30" s="160">
        <f t="shared" si="16"/>
        <v>0</v>
      </c>
      <c r="AD30" s="170">
        <f t="shared" si="17"/>
        <v>0</v>
      </c>
      <c r="AE30" s="161">
        <f t="shared" si="18"/>
        <v>0</v>
      </c>
      <c r="AF30" s="160">
        <f t="shared" si="18"/>
        <v>0</v>
      </c>
      <c r="AG30" s="160">
        <f t="shared" si="18"/>
        <v>0</v>
      </c>
      <c r="AH30" s="160">
        <f t="shared" si="18"/>
        <v>0</v>
      </c>
      <c r="AI30" s="170">
        <f t="shared" si="19"/>
        <v>0</v>
      </c>
      <c r="AJ30" s="161">
        <f t="shared" si="20"/>
        <v>0</v>
      </c>
      <c r="AK30" s="160">
        <f t="shared" si="20"/>
        <v>0</v>
      </c>
      <c r="AL30" s="160">
        <f t="shared" si="20"/>
        <v>0</v>
      </c>
      <c r="AM30" s="160">
        <f t="shared" si="20"/>
        <v>0</v>
      </c>
      <c r="AN30" s="170">
        <f t="shared" si="21"/>
        <v>0</v>
      </c>
      <c r="AO30" s="161">
        <f t="shared" si="22"/>
        <v>0</v>
      </c>
      <c r="AP30" s="160">
        <f t="shared" si="22"/>
        <v>0</v>
      </c>
      <c r="AQ30" s="160">
        <f t="shared" si="22"/>
        <v>0</v>
      </c>
      <c r="AR30" s="160">
        <f t="shared" si="22"/>
        <v>0</v>
      </c>
      <c r="AS30" s="170">
        <f t="shared" si="23"/>
        <v>0</v>
      </c>
      <c r="AT30" s="167">
        <f t="shared" si="24"/>
        <v>0</v>
      </c>
      <c r="AU30" s="168">
        <f t="shared" si="25"/>
        <v>0</v>
      </c>
    </row>
    <row r="31" spans="1:47" s="55" customFormat="1" outlineLevel="1" x14ac:dyDescent="0.35">
      <c r="A31"/>
      <c r="B31" s="237" t="s">
        <v>94</v>
      </c>
      <c r="C31" s="64" t="s">
        <v>106</v>
      </c>
      <c r="D31" s="161">
        <f t="shared" si="0"/>
        <v>0</v>
      </c>
      <c r="E31" s="162">
        <f t="shared" si="0"/>
        <v>0</v>
      </c>
      <c r="F31" s="161">
        <f t="shared" si="0"/>
        <v>0</v>
      </c>
      <c r="G31" s="159">
        <f t="shared" si="26"/>
        <v>0</v>
      </c>
      <c r="H31" s="163">
        <f t="shared" si="27"/>
        <v>0</v>
      </c>
      <c r="I31" s="161">
        <f t="shared" si="3"/>
        <v>0</v>
      </c>
      <c r="J31" s="159">
        <f t="shared" si="28"/>
        <v>0</v>
      </c>
      <c r="K31" s="163">
        <f t="shared" si="29"/>
        <v>0</v>
      </c>
      <c r="L31" s="161">
        <f t="shared" si="6"/>
        <v>0</v>
      </c>
      <c r="M31" s="159">
        <f t="shared" si="30"/>
        <v>0</v>
      </c>
      <c r="N31" s="163">
        <f t="shared" si="31"/>
        <v>0</v>
      </c>
      <c r="O31" s="161">
        <f t="shared" si="9"/>
        <v>0</v>
      </c>
      <c r="P31" s="159">
        <f t="shared" si="10"/>
        <v>0</v>
      </c>
      <c r="Q31" s="163">
        <f t="shared" si="11"/>
        <v>0</v>
      </c>
      <c r="R31" s="167">
        <f t="shared" si="12"/>
        <v>0</v>
      </c>
      <c r="S31" s="168">
        <f t="shared" si="13"/>
        <v>0</v>
      </c>
      <c r="T31"/>
      <c r="U31" s="161">
        <f t="shared" si="14"/>
        <v>0</v>
      </c>
      <c r="V31" s="160">
        <f t="shared" si="14"/>
        <v>0</v>
      </c>
      <c r="W31" s="160">
        <f t="shared" si="14"/>
        <v>0</v>
      </c>
      <c r="X31" s="160">
        <f t="shared" si="14"/>
        <v>0</v>
      </c>
      <c r="Y31" s="170">
        <f t="shared" si="15"/>
        <v>0</v>
      </c>
      <c r="Z31" s="161">
        <f t="shared" si="16"/>
        <v>0</v>
      </c>
      <c r="AA31" s="160">
        <f t="shared" si="16"/>
        <v>0</v>
      </c>
      <c r="AB31" s="160">
        <f t="shared" si="16"/>
        <v>0</v>
      </c>
      <c r="AC31" s="160">
        <f t="shared" si="16"/>
        <v>0</v>
      </c>
      <c r="AD31" s="170">
        <f t="shared" si="17"/>
        <v>0</v>
      </c>
      <c r="AE31" s="161">
        <f t="shared" si="18"/>
        <v>0</v>
      </c>
      <c r="AF31" s="160">
        <f t="shared" si="18"/>
        <v>0</v>
      </c>
      <c r="AG31" s="160">
        <f t="shared" si="18"/>
        <v>0</v>
      </c>
      <c r="AH31" s="160">
        <f t="shared" si="18"/>
        <v>0</v>
      </c>
      <c r="AI31" s="170">
        <f t="shared" si="19"/>
        <v>0</v>
      </c>
      <c r="AJ31" s="161">
        <f t="shared" si="20"/>
        <v>0</v>
      </c>
      <c r="AK31" s="160">
        <f t="shared" si="20"/>
        <v>0</v>
      </c>
      <c r="AL31" s="160">
        <f t="shared" si="20"/>
        <v>0</v>
      </c>
      <c r="AM31" s="160">
        <f t="shared" si="20"/>
        <v>0</v>
      </c>
      <c r="AN31" s="170">
        <f t="shared" si="21"/>
        <v>0</v>
      </c>
      <c r="AO31" s="161">
        <f t="shared" si="22"/>
        <v>0</v>
      </c>
      <c r="AP31" s="160">
        <f t="shared" si="22"/>
        <v>0</v>
      </c>
      <c r="AQ31" s="160">
        <f t="shared" si="22"/>
        <v>0</v>
      </c>
      <c r="AR31" s="160">
        <f t="shared" si="22"/>
        <v>0</v>
      </c>
      <c r="AS31" s="170">
        <f t="shared" si="23"/>
        <v>0</v>
      </c>
      <c r="AT31" s="167">
        <f t="shared" si="24"/>
        <v>0</v>
      </c>
      <c r="AU31" s="168">
        <f t="shared" si="25"/>
        <v>0</v>
      </c>
    </row>
    <row r="32" spans="1:47" s="55" customFormat="1" outlineLevel="1" x14ac:dyDescent="0.35">
      <c r="A32"/>
      <c r="B32" s="237" t="s">
        <v>95</v>
      </c>
      <c r="C32" s="64" t="s">
        <v>106</v>
      </c>
      <c r="D32" s="161">
        <f t="shared" si="0"/>
        <v>0</v>
      </c>
      <c r="E32" s="162">
        <f t="shared" si="0"/>
        <v>0</v>
      </c>
      <c r="F32" s="161">
        <f t="shared" si="0"/>
        <v>0</v>
      </c>
      <c r="G32" s="159">
        <f t="shared" si="26"/>
        <v>0</v>
      </c>
      <c r="H32" s="163">
        <f t="shared" si="27"/>
        <v>0</v>
      </c>
      <c r="I32" s="161">
        <f t="shared" si="3"/>
        <v>0</v>
      </c>
      <c r="J32" s="159">
        <f t="shared" si="28"/>
        <v>0</v>
      </c>
      <c r="K32" s="163">
        <f t="shared" si="29"/>
        <v>0</v>
      </c>
      <c r="L32" s="161">
        <f t="shared" si="6"/>
        <v>0</v>
      </c>
      <c r="M32" s="159">
        <f t="shared" si="30"/>
        <v>0</v>
      </c>
      <c r="N32" s="163">
        <f t="shared" si="31"/>
        <v>0</v>
      </c>
      <c r="O32" s="161">
        <f t="shared" si="9"/>
        <v>0</v>
      </c>
      <c r="P32" s="159">
        <f t="shared" si="10"/>
        <v>0</v>
      </c>
      <c r="Q32" s="163">
        <f t="shared" si="11"/>
        <v>0</v>
      </c>
      <c r="R32" s="167">
        <f t="shared" si="12"/>
        <v>0</v>
      </c>
      <c r="S32" s="168">
        <f t="shared" si="13"/>
        <v>0</v>
      </c>
      <c r="T32"/>
      <c r="U32" s="161">
        <f t="shared" si="14"/>
        <v>0</v>
      </c>
      <c r="V32" s="160">
        <f t="shared" si="14"/>
        <v>0</v>
      </c>
      <c r="W32" s="160">
        <f t="shared" si="14"/>
        <v>0</v>
      </c>
      <c r="X32" s="160">
        <f t="shared" si="14"/>
        <v>0</v>
      </c>
      <c r="Y32" s="170">
        <f t="shared" si="15"/>
        <v>0</v>
      </c>
      <c r="Z32" s="161">
        <f t="shared" si="16"/>
        <v>0</v>
      </c>
      <c r="AA32" s="160">
        <f t="shared" si="16"/>
        <v>0</v>
      </c>
      <c r="AB32" s="160">
        <f t="shared" si="16"/>
        <v>0</v>
      </c>
      <c r="AC32" s="160">
        <f t="shared" si="16"/>
        <v>0</v>
      </c>
      <c r="AD32" s="170">
        <f t="shared" si="17"/>
        <v>0</v>
      </c>
      <c r="AE32" s="161">
        <f t="shared" si="18"/>
        <v>68</v>
      </c>
      <c r="AF32" s="160">
        <f t="shared" si="18"/>
        <v>68</v>
      </c>
      <c r="AG32" s="160">
        <f t="shared" si="18"/>
        <v>0</v>
      </c>
      <c r="AH32" s="160">
        <f t="shared" si="18"/>
        <v>68</v>
      </c>
      <c r="AI32" s="170">
        <f t="shared" si="19"/>
        <v>0</v>
      </c>
      <c r="AJ32" s="161">
        <f t="shared" si="20"/>
        <v>137</v>
      </c>
      <c r="AK32" s="160">
        <f t="shared" si="20"/>
        <v>137</v>
      </c>
      <c r="AL32" s="160">
        <f t="shared" si="20"/>
        <v>0</v>
      </c>
      <c r="AM32" s="160">
        <f t="shared" si="20"/>
        <v>205</v>
      </c>
      <c r="AN32" s="170">
        <f t="shared" si="21"/>
        <v>2.0147058823529411</v>
      </c>
      <c r="AO32" s="161">
        <f t="shared" si="22"/>
        <v>136</v>
      </c>
      <c r="AP32" s="160">
        <f t="shared" si="22"/>
        <v>136</v>
      </c>
      <c r="AQ32" s="160">
        <f t="shared" si="22"/>
        <v>0</v>
      </c>
      <c r="AR32" s="160">
        <f t="shared" si="22"/>
        <v>341</v>
      </c>
      <c r="AS32" s="170">
        <f t="shared" si="23"/>
        <v>0.6634146341463415</v>
      </c>
      <c r="AT32" s="167">
        <f t="shared" si="24"/>
        <v>341</v>
      </c>
      <c r="AU32" s="168">
        <f t="shared" si="25"/>
        <v>0</v>
      </c>
    </row>
    <row r="33" spans="1:47" s="55" customFormat="1" outlineLevel="1" x14ac:dyDescent="0.35">
      <c r="A33"/>
      <c r="B33" s="237" t="s">
        <v>96</v>
      </c>
      <c r="C33" s="64" t="s">
        <v>106</v>
      </c>
      <c r="D33" s="161">
        <f t="shared" si="0"/>
        <v>0</v>
      </c>
      <c r="E33" s="162">
        <f t="shared" si="0"/>
        <v>0</v>
      </c>
      <c r="F33" s="161">
        <f t="shared" si="0"/>
        <v>0</v>
      </c>
      <c r="G33" s="159">
        <f t="shared" si="26"/>
        <v>0</v>
      </c>
      <c r="H33" s="163">
        <f t="shared" si="27"/>
        <v>0</v>
      </c>
      <c r="I33" s="161">
        <f t="shared" si="3"/>
        <v>0</v>
      </c>
      <c r="J33" s="159">
        <f t="shared" si="28"/>
        <v>0</v>
      </c>
      <c r="K33" s="163">
        <f t="shared" si="29"/>
        <v>0</v>
      </c>
      <c r="L33" s="161">
        <f t="shared" si="6"/>
        <v>0</v>
      </c>
      <c r="M33" s="159">
        <f t="shared" si="30"/>
        <v>0</v>
      </c>
      <c r="N33" s="163">
        <f t="shared" si="31"/>
        <v>0</v>
      </c>
      <c r="O33" s="161">
        <f t="shared" si="9"/>
        <v>0</v>
      </c>
      <c r="P33" s="159">
        <f t="shared" si="10"/>
        <v>0</v>
      </c>
      <c r="Q33" s="163">
        <f t="shared" si="11"/>
        <v>0</v>
      </c>
      <c r="R33" s="167">
        <f t="shared" si="12"/>
        <v>0</v>
      </c>
      <c r="S33" s="168">
        <f t="shared" si="13"/>
        <v>0</v>
      </c>
      <c r="T33"/>
      <c r="U33" s="161">
        <f t="shared" si="14"/>
        <v>0</v>
      </c>
      <c r="V33" s="160">
        <f t="shared" si="14"/>
        <v>0</v>
      </c>
      <c r="W33" s="160">
        <f t="shared" si="14"/>
        <v>0</v>
      </c>
      <c r="X33" s="160">
        <f t="shared" si="14"/>
        <v>0</v>
      </c>
      <c r="Y33" s="170">
        <f t="shared" si="15"/>
        <v>0</v>
      </c>
      <c r="Z33" s="161">
        <f t="shared" si="16"/>
        <v>0</v>
      </c>
      <c r="AA33" s="160">
        <f t="shared" si="16"/>
        <v>0</v>
      </c>
      <c r="AB33" s="160">
        <f t="shared" si="16"/>
        <v>0</v>
      </c>
      <c r="AC33" s="160">
        <f t="shared" si="16"/>
        <v>0</v>
      </c>
      <c r="AD33" s="170">
        <f t="shared" si="17"/>
        <v>0</v>
      </c>
      <c r="AE33" s="161">
        <f t="shared" si="18"/>
        <v>0</v>
      </c>
      <c r="AF33" s="160">
        <f t="shared" si="18"/>
        <v>0</v>
      </c>
      <c r="AG33" s="160">
        <f t="shared" si="18"/>
        <v>0</v>
      </c>
      <c r="AH33" s="160">
        <f t="shared" si="18"/>
        <v>0</v>
      </c>
      <c r="AI33" s="170">
        <f t="shared" si="19"/>
        <v>0</v>
      </c>
      <c r="AJ33" s="161">
        <f t="shared" si="20"/>
        <v>0</v>
      </c>
      <c r="AK33" s="160">
        <f t="shared" si="20"/>
        <v>0</v>
      </c>
      <c r="AL33" s="160">
        <f t="shared" si="20"/>
        <v>0</v>
      </c>
      <c r="AM33" s="160">
        <f t="shared" si="20"/>
        <v>0</v>
      </c>
      <c r="AN33" s="170">
        <f t="shared" si="21"/>
        <v>0</v>
      </c>
      <c r="AO33" s="161">
        <f t="shared" si="22"/>
        <v>0</v>
      </c>
      <c r="AP33" s="160">
        <f t="shared" si="22"/>
        <v>0</v>
      </c>
      <c r="AQ33" s="160">
        <f t="shared" si="22"/>
        <v>0</v>
      </c>
      <c r="AR33" s="160">
        <f t="shared" si="22"/>
        <v>0</v>
      </c>
      <c r="AS33" s="170">
        <f t="shared" si="23"/>
        <v>0</v>
      </c>
      <c r="AT33" s="167">
        <f t="shared" si="24"/>
        <v>0</v>
      </c>
      <c r="AU33" s="168">
        <f t="shared" si="25"/>
        <v>0</v>
      </c>
    </row>
    <row r="34" spans="1:47" s="55" customFormat="1" outlineLevel="1" x14ac:dyDescent="0.35">
      <c r="A34"/>
      <c r="B34" s="236" t="s">
        <v>97</v>
      </c>
      <c r="C34" s="64" t="s">
        <v>106</v>
      </c>
      <c r="D34" s="161">
        <f t="shared" si="0"/>
        <v>0</v>
      </c>
      <c r="E34" s="162">
        <f t="shared" si="0"/>
        <v>0</v>
      </c>
      <c r="F34" s="161">
        <f t="shared" si="0"/>
        <v>0</v>
      </c>
      <c r="G34" s="159">
        <f t="shared" si="26"/>
        <v>0</v>
      </c>
      <c r="H34" s="163">
        <f t="shared" si="27"/>
        <v>0</v>
      </c>
      <c r="I34" s="161">
        <f t="shared" si="3"/>
        <v>0</v>
      </c>
      <c r="J34" s="159">
        <f t="shared" si="28"/>
        <v>0</v>
      </c>
      <c r="K34" s="163">
        <f t="shared" si="29"/>
        <v>0</v>
      </c>
      <c r="L34" s="161">
        <f t="shared" si="6"/>
        <v>0</v>
      </c>
      <c r="M34" s="159">
        <f t="shared" si="30"/>
        <v>0</v>
      </c>
      <c r="N34" s="163">
        <f t="shared" si="31"/>
        <v>0</v>
      </c>
      <c r="O34" s="161">
        <f t="shared" si="9"/>
        <v>0</v>
      </c>
      <c r="P34" s="159">
        <f t="shared" si="10"/>
        <v>0</v>
      </c>
      <c r="Q34" s="163">
        <f t="shared" si="11"/>
        <v>0</v>
      </c>
      <c r="R34" s="167">
        <f t="shared" si="12"/>
        <v>0</v>
      </c>
      <c r="S34" s="168">
        <f t="shared" si="13"/>
        <v>0</v>
      </c>
      <c r="T34"/>
      <c r="U34" s="161">
        <f t="shared" si="14"/>
        <v>0</v>
      </c>
      <c r="V34" s="160">
        <f t="shared" si="14"/>
        <v>0</v>
      </c>
      <c r="W34" s="160">
        <f t="shared" si="14"/>
        <v>0</v>
      </c>
      <c r="X34" s="160">
        <f t="shared" si="14"/>
        <v>0</v>
      </c>
      <c r="Y34" s="170">
        <f t="shared" si="15"/>
        <v>0</v>
      </c>
      <c r="Z34" s="161">
        <f t="shared" si="16"/>
        <v>0</v>
      </c>
      <c r="AA34" s="160">
        <f t="shared" si="16"/>
        <v>0</v>
      </c>
      <c r="AB34" s="160">
        <f t="shared" si="16"/>
        <v>0</v>
      </c>
      <c r="AC34" s="160">
        <f t="shared" si="16"/>
        <v>0</v>
      </c>
      <c r="AD34" s="170">
        <f t="shared" si="17"/>
        <v>0</v>
      </c>
      <c r="AE34" s="161">
        <f t="shared" si="18"/>
        <v>0</v>
      </c>
      <c r="AF34" s="160">
        <f t="shared" si="18"/>
        <v>0</v>
      </c>
      <c r="AG34" s="160">
        <f t="shared" si="18"/>
        <v>0</v>
      </c>
      <c r="AH34" s="160">
        <f t="shared" si="18"/>
        <v>0</v>
      </c>
      <c r="AI34" s="170">
        <f t="shared" si="19"/>
        <v>0</v>
      </c>
      <c r="AJ34" s="161">
        <f t="shared" si="20"/>
        <v>0</v>
      </c>
      <c r="AK34" s="160">
        <f t="shared" si="20"/>
        <v>0</v>
      </c>
      <c r="AL34" s="160">
        <f t="shared" si="20"/>
        <v>0</v>
      </c>
      <c r="AM34" s="160">
        <f t="shared" si="20"/>
        <v>0</v>
      </c>
      <c r="AN34" s="170">
        <f t="shared" si="21"/>
        <v>0</v>
      </c>
      <c r="AO34" s="161">
        <f t="shared" si="22"/>
        <v>0</v>
      </c>
      <c r="AP34" s="160">
        <f t="shared" si="22"/>
        <v>0</v>
      </c>
      <c r="AQ34" s="160">
        <f t="shared" si="22"/>
        <v>0</v>
      </c>
      <c r="AR34" s="160">
        <f t="shared" si="22"/>
        <v>0</v>
      </c>
      <c r="AS34" s="170">
        <f t="shared" si="23"/>
        <v>0</v>
      </c>
      <c r="AT34" s="167">
        <f t="shared" si="24"/>
        <v>0</v>
      </c>
      <c r="AU34" s="168">
        <f t="shared" si="25"/>
        <v>0</v>
      </c>
    </row>
    <row r="35" spans="1:47" s="55" customFormat="1" outlineLevel="1" x14ac:dyDescent="0.35">
      <c r="A35"/>
      <c r="B35" s="237" t="s">
        <v>98</v>
      </c>
      <c r="C35" s="64" t="s">
        <v>106</v>
      </c>
      <c r="D35" s="161">
        <f t="shared" si="0"/>
        <v>0</v>
      </c>
      <c r="E35" s="162">
        <f t="shared" si="0"/>
        <v>0</v>
      </c>
      <c r="F35" s="161">
        <f t="shared" si="0"/>
        <v>0</v>
      </c>
      <c r="G35" s="159">
        <f t="shared" si="26"/>
        <v>0</v>
      </c>
      <c r="H35" s="163">
        <f t="shared" si="27"/>
        <v>0</v>
      </c>
      <c r="I35" s="161">
        <f t="shared" si="3"/>
        <v>0</v>
      </c>
      <c r="J35" s="159">
        <f t="shared" si="28"/>
        <v>0</v>
      </c>
      <c r="K35" s="163">
        <f t="shared" si="29"/>
        <v>0</v>
      </c>
      <c r="L35" s="161">
        <f t="shared" si="6"/>
        <v>0</v>
      </c>
      <c r="M35" s="159">
        <f t="shared" si="30"/>
        <v>0</v>
      </c>
      <c r="N35" s="163">
        <f t="shared" si="31"/>
        <v>0</v>
      </c>
      <c r="O35" s="161">
        <f t="shared" si="9"/>
        <v>0</v>
      </c>
      <c r="P35" s="159">
        <f t="shared" si="10"/>
        <v>0</v>
      </c>
      <c r="Q35" s="163">
        <f t="shared" si="11"/>
        <v>0</v>
      </c>
      <c r="R35" s="167">
        <f t="shared" si="12"/>
        <v>0</v>
      </c>
      <c r="S35" s="168">
        <f t="shared" si="13"/>
        <v>0</v>
      </c>
      <c r="T35"/>
      <c r="U35" s="161">
        <f t="shared" si="14"/>
        <v>131</v>
      </c>
      <c r="V35" s="160">
        <f t="shared" si="14"/>
        <v>131</v>
      </c>
      <c r="W35" s="160">
        <f t="shared" si="14"/>
        <v>0</v>
      </c>
      <c r="X35" s="160">
        <f t="shared" si="14"/>
        <v>131</v>
      </c>
      <c r="Y35" s="170">
        <f t="shared" si="15"/>
        <v>0</v>
      </c>
      <c r="Z35" s="161">
        <f t="shared" si="16"/>
        <v>211</v>
      </c>
      <c r="AA35" s="160">
        <f t="shared" si="16"/>
        <v>211</v>
      </c>
      <c r="AB35" s="160">
        <f t="shared" si="16"/>
        <v>0</v>
      </c>
      <c r="AC35" s="160">
        <f t="shared" si="16"/>
        <v>342</v>
      </c>
      <c r="AD35" s="170">
        <f t="shared" si="17"/>
        <v>1.6106870229007633</v>
      </c>
      <c r="AE35" s="161">
        <f t="shared" si="18"/>
        <v>872</v>
      </c>
      <c r="AF35" s="160">
        <f t="shared" si="18"/>
        <v>872</v>
      </c>
      <c r="AG35" s="160">
        <f t="shared" si="18"/>
        <v>0</v>
      </c>
      <c r="AH35" s="160">
        <f t="shared" si="18"/>
        <v>1214</v>
      </c>
      <c r="AI35" s="170">
        <f t="shared" si="19"/>
        <v>2.5497076023391814</v>
      </c>
      <c r="AJ35" s="161">
        <f t="shared" si="20"/>
        <v>153</v>
      </c>
      <c r="AK35" s="160">
        <f t="shared" si="20"/>
        <v>153</v>
      </c>
      <c r="AL35" s="160">
        <f t="shared" si="20"/>
        <v>0</v>
      </c>
      <c r="AM35" s="160">
        <f t="shared" si="20"/>
        <v>1367</v>
      </c>
      <c r="AN35" s="170">
        <f t="shared" si="21"/>
        <v>0.12602965403624383</v>
      </c>
      <c r="AO35" s="161">
        <f t="shared" si="22"/>
        <v>98</v>
      </c>
      <c r="AP35" s="160">
        <f t="shared" si="22"/>
        <v>98</v>
      </c>
      <c r="AQ35" s="160">
        <f t="shared" si="22"/>
        <v>0</v>
      </c>
      <c r="AR35" s="160">
        <f t="shared" si="22"/>
        <v>1465</v>
      </c>
      <c r="AS35" s="170">
        <f t="shared" si="23"/>
        <v>7.1689831748354055E-2</v>
      </c>
      <c r="AT35" s="167">
        <f t="shared" si="24"/>
        <v>1465</v>
      </c>
      <c r="AU35" s="168">
        <f t="shared" si="25"/>
        <v>0.82869628347103186</v>
      </c>
    </row>
    <row r="36" spans="1:47" ht="15" customHeight="1" outlineLevel="1" x14ac:dyDescent="0.35">
      <c r="B36" s="50" t="s">
        <v>138</v>
      </c>
      <c r="C36" s="47" t="s">
        <v>106</v>
      </c>
      <c r="D36" s="161">
        <f>SUM(D14:D35)</f>
        <v>0</v>
      </c>
      <c r="E36" s="161">
        <f>SUM(E14:E35)</f>
        <v>0</v>
      </c>
      <c r="F36" s="161">
        <f>SUM(F14:F35)</f>
        <v>0</v>
      </c>
      <c r="G36" s="161">
        <f>SUM(G14:G35)</f>
        <v>0</v>
      </c>
      <c r="H36" s="164">
        <f>IFERROR((G36-E36)/E36,0)</f>
        <v>0</v>
      </c>
      <c r="I36" s="161">
        <f>SUM(I14:I35)</f>
        <v>0</v>
      </c>
      <c r="J36" s="161">
        <f>SUM(J14:J35)</f>
        <v>0</v>
      </c>
      <c r="K36" s="164">
        <f t="shared" si="5"/>
        <v>0</v>
      </c>
      <c r="L36" s="161">
        <f>SUM(L14:L35)</f>
        <v>0</v>
      </c>
      <c r="M36" s="161">
        <f>SUM(M14:M35)</f>
        <v>0</v>
      </c>
      <c r="N36" s="164">
        <f t="shared" si="8"/>
        <v>0</v>
      </c>
      <c r="O36" s="161">
        <f>SUM(O14:O35)</f>
        <v>0</v>
      </c>
      <c r="P36" s="161">
        <f>SUM(P14:P35)</f>
        <v>0</v>
      </c>
      <c r="Q36" s="164">
        <f t="shared" si="11"/>
        <v>0</v>
      </c>
      <c r="R36" s="161">
        <f>SUM(R14:R35)</f>
        <v>0</v>
      </c>
      <c r="S36" s="168">
        <f t="shared" si="13"/>
        <v>0</v>
      </c>
      <c r="U36" s="161">
        <f>SUM(U14:U35)</f>
        <v>2458</v>
      </c>
      <c r="V36" s="161">
        <f>SUM(V14:V35)</f>
        <v>2458</v>
      </c>
      <c r="W36" s="161">
        <f>SUM(W14:W35)</f>
        <v>0</v>
      </c>
      <c r="X36" s="161">
        <f>SUM(X14:X35)</f>
        <v>2458</v>
      </c>
      <c r="Y36" s="169">
        <f>IFERROR((X36-P36)/P36,0)</f>
        <v>0</v>
      </c>
      <c r="Z36" s="161">
        <f>SUM(Z14:Z35)</f>
        <v>1942</v>
      </c>
      <c r="AA36" s="161">
        <f>SUM(AA14:AA35)</f>
        <v>1942</v>
      </c>
      <c r="AB36" s="161">
        <f>SUM(AB14:AB35)</f>
        <v>0</v>
      </c>
      <c r="AC36" s="161">
        <f>SUM(AC14:AC35)</f>
        <v>4400</v>
      </c>
      <c r="AD36" s="169">
        <f>IFERROR((AC36-X36)/X36,0)</f>
        <v>0.79007323026851095</v>
      </c>
      <c r="AE36" s="161">
        <f>SUM(AE14:AE35)</f>
        <v>2812</v>
      </c>
      <c r="AF36" s="161">
        <f>SUM(AF14:AF35)</f>
        <v>2812</v>
      </c>
      <c r="AG36" s="161">
        <f>SUM(AG14:AG35)</f>
        <v>0</v>
      </c>
      <c r="AH36" s="161">
        <f>SUM(AH14:AH35)</f>
        <v>7212</v>
      </c>
      <c r="AI36" s="169">
        <f t="shared" si="19"/>
        <v>0.63909090909090904</v>
      </c>
      <c r="AJ36" s="161">
        <f>SUM(AJ14:AJ35)</f>
        <v>1006</v>
      </c>
      <c r="AK36" s="161">
        <f>SUM(AK14:AK35)</f>
        <v>1006</v>
      </c>
      <c r="AL36" s="161">
        <f>SUM(AL14:AL35)</f>
        <v>0</v>
      </c>
      <c r="AM36" s="161">
        <f>SUM(AM14:AM35)</f>
        <v>8218</v>
      </c>
      <c r="AN36" s="169">
        <f>IFERROR((AM36-AH36)/AH36,0)</f>
        <v>0.13948973932334996</v>
      </c>
      <c r="AO36" s="161">
        <f>SUM(AO14:AO35)</f>
        <v>857</v>
      </c>
      <c r="AP36" s="161">
        <f>SUM(AP14:AP35)</f>
        <v>857</v>
      </c>
      <c r="AQ36" s="161">
        <f>SUM(AQ14:AQ35)</f>
        <v>0</v>
      </c>
      <c r="AR36" s="161">
        <f>SUM(AR14:AR35)</f>
        <v>9075</v>
      </c>
      <c r="AS36" s="169">
        <f t="shared" si="23"/>
        <v>0.10428328060355317</v>
      </c>
      <c r="AT36" s="161">
        <f>SUM(AT14:AT35)</f>
        <v>9075</v>
      </c>
      <c r="AU36" s="168">
        <f t="shared" si="25"/>
        <v>0.38616902120204077</v>
      </c>
    </row>
    <row r="37" spans="1:47" ht="15" customHeight="1" x14ac:dyDescent="0.35">
      <c r="O37" s="55"/>
    </row>
    <row r="38" spans="1:47" ht="15" customHeight="1" x14ac:dyDescent="0.35">
      <c r="O38" s="55"/>
    </row>
    <row r="39" spans="1:47" ht="15.5" x14ac:dyDescent="0.35">
      <c r="B39" s="296" t="s">
        <v>103</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row>
    <row r="40" spans="1:47" ht="5.5" customHeight="1" outlineLevel="1" x14ac:dyDescent="0.3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row>
    <row r="41" spans="1:47" outlineLevel="1" x14ac:dyDescent="0.35">
      <c r="B41" s="330"/>
      <c r="C41" s="325" t="s">
        <v>105</v>
      </c>
      <c r="D41" s="312" t="s">
        <v>131</v>
      </c>
      <c r="E41" s="314"/>
      <c r="F41" s="314"/>
      <c r="G41" s="314"/>
      <c r="H41" s="314"/>
      <c r="I41" s="314"/>
      <c r="J41" s="314"/>
      <c r="K41" s="314"/>
      <c r="L41" s="314"/>
      <c r="M41" s="314"/>
      <c r="N41" s="314"/>
      <c r="O41" s="314"/>
      <c r="P41" s="314"/>
      <c r="Q41" s="313"/>
      <c r="R41" s="318" t="str">
        <f xml:space="preserve"> D42&amp;" - "&amp;O42</f>
        <v>2019 - 2023</v>
      </c>
      <c r="S41" s="333"/>
      <c r="U41" s="312" t="s">
        <v>132</v>
      </c>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3"/>
    </row>
    <row r="42" spans="1:47" outlineLevel="1" x14ac:dyDescent="0.35">
      <c r="B42" s="331"/>
      <c r="C42" s="326"/>
      <c r="D42" s="312">
        <f>$C$3-5</f>
        <v>2019</v>
      </c>
      <c r="E42" s="313"/>
      <c r="F42" s="312">
        <f>$C$3-4</f>
        <v>2020</v>
      </c>
      <c r="G42" s="314"/>
      <c r="H42" s="313"/>
      <c r="I42" s="312">
        <f>$C$3-3</f>
        <v>2021</v>
      </c>
      <c r="J42" s="314"/>
      <c r="K42" s="313"/>
      <c r="L42" s="312">
        <f>$C$3-2</f>
        <v>2022</v>
      </c>
      <c r="M42" s="314"/>
      <c r="N42" s="313"/>
      <c r="O42" s="312">
        <f>$C$3-1</f>
        <v>2023</v>
      </c>
      <c r="P42" s="314"/>
      <c r="Q42" s="313"/>
      <c r="R42" s="320"/>
      <c r="S42" s="334"/>
      <c r="U42" s="312">
        <f>$C$3</f>
        <v>2024</v>
      </c>
      <c r="V42" s="314"/>
      <c r="W42" s="314"/>
      <c r="X42" s="314"/>
      <c r="Y42" s="313"/>
      <c r="Z42" s="312">
        <f>$C$3+1</f>
        <v>2025</v>
      </c>
      <c r="AA42" s="314"/>
      <c r="AB42" s="314"/>
      <c r="AC42" s="314"/>
      <c r="AD42" s="313"/>
      <c r="AE42" s="312">
        <f>$C$3+2</f>
        <v>2026</v>
      </c>
      <c r="AF42" s="314"/>
      <c r="AG42" s="314"/>
      <c r="AH42" s="314"/>
      <c r="AI42" s="313"/>
      <c r="AJ42" s="312">
        <f>$C$3+3</f>
        <v>2027</v>
      </c>
      <c r="AK42" s="314"/>
      <c r="AL42" s="314"/>
      <c r="AM42" s="314"/>
      <c r="AN42" s="313"/>
      <c r="AO42" s="312">
        <f>$C$3+4</f>
        <v>2028</v>
      </c>
      <c r="AP42" s="314"/>
      <c r="AQ42" s="314"/>
      <c r="AR42" s="314"/>
      <c r="AS42" s="313"/>
      <c r="AT42" s="316" t="str">
        <f>U42&amp;" - "&amp;AO42</f>
        <v>2024 - 2028</v>
      </c>
      <c r="AU42" s="335"/>
    </row>
    <row r="43" spans="1:47" ht="43.5" outlineLevel="1" x14ac:dyDescent="0.35">
      <c r="B43" s="332"/>
      <c r="C43" s="327"/>
      <c r="D43" s="66" t="s">
        <v>144</v>
      </c>
      <c r="E43" s="67" t="s">
        <v>145</v>
      </c>
      <c r="F43" s="66" t="s">
        <v>144</v>
      </c>
      <c r="G43" s="9" t="s">
        <v>145</v>
      </c>
      <c r="H43" s="67" t="s">
        <v>135</v>
      </c>
      <c r="I43" s="66" t="s">
        <v>144</v>
      </c>
      <c r="J43" s="9" t="s">
        <v>145</v>
      </c>
      <c r="K43" s="67" t="s">
        <v>135</v>
      </c>
      <c r="L43" s="66" t="s">
        <v>144</v>
      </c>
      <c r="M43" s="9" t="s">
        <v>145</v>
      </c>
      <c r="N43" s="67" t="s">
        <v>135</v>
      </c>
      <c r="O43" s="66" t="s">
        <v>144</v>
      </c>
      <c r="P43" s="9" t="s">
        <v>145</v>
      </c>
      <c r="Q43" s="67" t="s">
        <v>135</v>
      </c>
      <c r="R43" s="66" t="s">
        <v>126</v>
      </c>
      <c r="S43" s="121" t="s">
        <v>136</v>
      </c>
      <c r="U43" s="66" t="s">
        <v>144</v>
      </c>
      <c r="V43" s="106" t="s">
        <v>177</v>
      </c>
      <c r="W43" s="106" t="s">
        <v>178</v>
      </c>
      <c r="X43" s="9" t="s">
        <v>145</v>
      </c>
      <c r="Y43" s="67" t="s">
        <v>135</v>
      </c>
      <c r="Z43" s="66" t="s">
        <v>144</v>
      </c>
      <c r="AA43" s="106" t="s">
        <v>177</v>
      </c>
      <c r="AB43" s="106" t="s">
        <v>178</v>
      </c>
      <c r="AC43" s="9" t="s">
        <v>145</v>
      </c>
      <c r="AD43" s="67" t="s">
        <v>135</v>
      </c>
      <c r="AE43" s="66" t="s">
        <v>144</v>
      </c>
      <c r="AF43" s="106" t="s">
        <v>177</v>
      </c>
      <c r="AG43" s="106" t="s">
        <v>178</v>
      </c>
      <c r="AH43" s="9" t="s">
        <v>145</v>
      </c>
      <c r="AI43" s="67" t="s">
        <v>135</v>
      </c>
      <c r="AJ43" s="66" t="s">
        <v>144</v>
      </c>
      <c r="AK43" s="106" t="s">
        <v>177</v>
      </c>
      <c r="AL43" s="106" t="s">
        <v>178</v>
      </c>
      <c r="AM43" s="9" t="s">
        <v>145</v>
      </c>
      <c r="AN43" s="67" t="s">
        <v>135</v>
      </c>
      <c r="AO43" s="66" t="s">
        <v>144</v>
      </c>
      <c r="AP43" s="106" t="s">
        <v>177</v>
      </c>
      <c r="AQ43" s="106" t="s">
        <v>178</v>
      </c>
      <c r="AR43" s="9" t="s">
        <v>145</v>
      </c>
      <c r="AS43" s="67" t="s">
        <v>135</v>
      </c>
      <c r="AT43" s="66" t="s">
        <v>126</v>
      </c>
      <c r="AU43" s="121" t="s">
        <v>136</v>
      </c>
    </row>
    <row r="44" spans="1:47" outlineLevel="1" x14ac:dyDescent="0.35">
      <c r="B44" s="236" t="s">
        <v>75</v>
      </c>
      <c r="C44" s="64" t="s">
        <v>106</v>
      </c>
      <c r="D44" s="70"/>
      <c r="E44" s="71"/>
      <c r="F44" s="70"/>
      <c r="G44" s="140">
        <f t="shared" ref="G44:G65" si="32">E44+F44</f>
        <v>0</v>
      </c>
      <c r="H44" s="170">
        <f t="shared" ref="H44:H65" si="33">IFERROR((G44-E44)/E44,0)</f>
        <v>0</v>
      </c>
      <c r="I44" s="70"/>
      <c r="J44" s="140">
        <f t="shared" ref="J44:J65" si="34">G44+I44</f>
        <v>0</v>
      </c>
      <c r="K44" s="170">
        <f t="shared" ref="K44:K66" si="35">IFERROR((J44-G44)/G44,0)</f>
        <v>0</v>
      </c>
      <c r="L44" s="70"/>
      <c r="M44" s="140">
        <f t="shared" ref="M44:M65" si="36">J44+L44</f>
        <v>0</v>
      </c>
      <c r="N44" s="170">
        <f t="shared" ref="N44:N66" si="37">IFERROR((M44-J44)/J44,0)</f>
        <v>0</v>
      </c>
      <c r="O44" s="70"/>
      <c r="P44" s="140">
        <f t="shared" ref="P44:P65" si="38">M44+O44</f>
        <v>0</v>
      </c>
      <c r="Q44" s="170">
        <f t="shared" ref="Q44:Q66" si="39">IFERROR((P44-M44)/M44,0)</f>
        <v>0</v>
      </c>
      <c r="R44" s="167">
        <f t="shared" ref="R44:R65" si="40">D44+F44+I44+L44+O44</f>
        <v>0</v>
      </c>
      <c r="S44" s="168">
        <f t="shared" ref="S44:S66" si="41">IFERROR((P44/E44)^(1/4)-1,0)</f>
        <v>0</v>
      </c>
      <c r="U44" s="172">
        <f>V44+W44</f>
        <v>0</v>
      </c>
      <c r="V44" s="6"/>
      <c r="W44" s="6"/>
      <c r="X44" s="140">
        <f>P44+U44</f>
        <v>0</v>
      </c>
      <c r="Y44" s="170">
        <f>IFERROR((X44-P44)/P44,0)</f>
        <v>0</v>
      </c>
      <c r="Z44" s="172">
        <f>AA44+AB44</f>
        <v>0</v>
      </c>
      <c r="AA44" s="6"/>
      <c r="AB44" s="6"/>
      <c r="AC44" s="140">
        <f t="shared" ref="AC44:AC65" si="42">X44+Z44</f>
        <v>0</v>
      </c>
      <c r="AD44" s="163">
        <f t="shared" ref="AD44:AD65" si="43">IFERROR((AC44-X44)/X44,0)</f>
        <v>0</v>
      </c>
      <c r="AE44" s="172">
        <f>AF44+AG44</f>
        <v>0</v>
      </c>
      <c r="AF44" s="6"/>
      <c r="AG44" s="6"/>
      <c r="AH44" s="140">
        <f t="shared" ref="AH44:AH65" si="44">AC44+AE44</f>
        <v>0</v>
      </c>
      <c r="AI44" s="163">
        <f t="shared" ref="AI44:AI66" si="45">IFERROR((AH44-AC44)/AC44,0)</f>
        <v>0</v>
      </c>
      <c r="AJ44" s="172">
        <f>AK44+AL44</f>
        <v>0</v>
      </c>
      <c r="AK44" s="6"/>
      <c r="AL44" s="6"/>
      <c r="AM44" s="140">
        <f t="shared" ref="AM44:AM65" si="46">AH44+AJ44</f>
        <v>0</v>
      </c>
      <c r="AN44" s="163">
        <f t="shared" ref="AN44:AN66" si="47">IFERROR((AM44-AH44)/AH44,0)</f>
        <v>0</v>
      </c>
      <c r="AO44" s="172">
        <f>AP44+AQ44</f>
        <v>0</v>
      </c>
      <c r="AP44" s="6"/>
      <c r="AQ44" s="6"/>
      <c r="AR44" s="140">
        <f t="shared" ref="AR44:AR65" si="48">AM44+AO44</f>
        <v>0</v>
      </c>
      <c r="AS44" s="163">
        <f t="shared" ref="AS44:AS66" si="49">IFERROR((AR44-AM44)/AM44,0)</f>
        <v>0</v>
      </c>
      <c r="AT44" s="167">
        <f t="shared" ref="AT44:AT65" si="50">U44+Z44+AE44+AJ44+AO44</f>
        <v>0</v>
      </c>
      <c r="AU44" s="168">
        <f t="shared" ref="AU44:AU66" si="51">IFERROR((AR44/X44)^(1/4)-1,0)</f>
        <v>0</v>
      </c>
    </row>
    <row r="45" spans="1:47" outlineLevel="1" x14ac:dyDescent="0.35">
      <c r="B45" s="237" t="s">
        <v>76</v>
      </c>
      <c r="C45" s="64" t="s">
        <v>106</v>
      </c>
      <c r="D45" s="70"/>
      <c r="E45" s="71"/>
      <c r="F45" s="70"/>
      <c r="G45" s="140">
        <f t="shared" si="32"/>
        <v>0</v>
      </c>
      <c r="H45" s="170">
        <f t="shared" si="33"/>
        <v>0</v>
      </c>
      <c r="I45" s="70"/>
      <c r="J45" s="140">
        <f t="shared" si="34"/>
        <v>0</v>
      </c>
      <c r="K45" s="170">
        <f t="shared" si="35"/>
        <v>0</v>
      </c>
      <c r="L45" s="70"/>
      <c r="M45" s="140">
        <f t="shared" si="36"/>
        <v>0</v>
      </c>
      <c r="N45" s="170">
        <f t="shared" si="37"/>
        <v>0</v>
      </c>
      <c r="O45" s="70"/>
      <c r="P45" s="140">
        <f t="shared" si="38"/>
        <v>0</v>
      </c>
      <c r="Q45" s="170">
        <f t="shared" si="39"/>
        <v>0</v>
      </c>
      <c r="R45" s="167">
        <f t="shared" si="40"/>
        <v>0</v>
      </c>
      <c r="S45" s="168">
        <f t="shared" si="41"/>
        <v>0</v>
      </c>
      <c r="U45" s="172">
        <f t="shared" ref="U45:U65" si="52">V45+W45</f>
        <v>9</v>
      </c>
      <c r="V45" s="6">
        <v>9</v>
      </c>
      <c r="W45" s="6"/>
      <c r="X45" s="140">
        <f t="shared" ref="X45:X65" si="53">P45+U45</f>
        <v>9</v>
      </c>
      <c r="Y45" s="170">
        <f t="shared" ref="Y45:Y65" si="54">IFERROR((X45-P45)/P45,0)</f>
        <v>0</v>
      </c>
      <c r="Z45" s="172">
        <f t="shared" ref="Z45:Z65" si="55">AA45+AB45</f>
        <v>26</v>
      </c>
      <c r="AA45" s="6">
        <v>26</v>
      </c>
      <c r="AB45" s="6"/>
      <c r="AC45" s="140">
        <f t="shared" si="42"/>
        <v>35</v>
      </c>
      <c r="AD45" s="163">
        <f t="shared" si="43"/>
        <v>2.8888888888888888</v>
      </c>
      <c r="AE45" s="172">
        <f t="shared" ref="AE45:AE65" si="56">AF45+AG45</f>
        <v>27</v>
      </c>
      <c r="AF45" s="6">
        <v>27</v>
      </c>
      <c r="AG45" s="6"/>
      <c r="AH45" s="140">
        <f t="shared" si="44"/>
        <v>62</v>
      </c>
      <c r="AI45" s="163">
        <f t="shared" si="45"/>
        <v>0.77142857142857146</v>
      </c>
      <c r="AJ45" s="172">
        <f t="shared" ref="AJ45:AJ65" si="57">AK45+AL45</f>
        <v>11</v>
      </c>
      <c r="AK45" s="6">
        <v>11</v>
      </c>
      <c r="AL45" s="6"/>
      <c r="AM45" s="140">
        <f t="shared" si="46"/>
        <v>73</v>
      </c>
      <c r="AN45" s="163">
        <f t="shared" si="47"/>
        <v>0.17741935483870969</v>
      </c>
      <c r="AO45" s="172">
        <f t="shared" ref="AO45:AO65" si="58">AP45+AQ45</f>
        <v>8</v>
      </c>
      <c r="AP45" s="6">
        <v>8</v>
      </c>
      <c r="AQ45" s="6"/>
      <c r="AR45" s="140">
        <f t="shared" si="48"/>
        <v>81</v>
      </c>
      <c r="AS45" s="163">
        <f t="shared" si="49"/>
        <v>0.1095890410958904</v>
      </c>
      <c r="AT45" s="167">
        <f t="shared" si="50"/>
        <v>81</v>
      </c>
      <c r="AU45" s="168">
        <f t="shared" si="51"/>
        <v>0.73205080756887742</v>
      </c>
    </row>
    <row r="46" spans="1:47" outlineLevel="1" x14ac:dyDescent="0.35">
      <c r="B46" s="237" t="s">
        <v>77</v>
      </c>
      <c r="C46" s="64" t="s">
        <v>106</v>
      </c>
      <c r="D46" s="70"/>
      <c r="E46" s="71"/>
      <c r="F46" s="70"/>
      <c r="G46" s="140">
        <f t="shared" si="32"/>
        <v>0</v>
      </c>
      <c r="H46" s="170">
        <f t="shared" si="33"/>
        <v>0</v>
      </c>
      <c r="I46" s="70"/>
      <c r="J46" s="140">
        <f t="shared" si="34"/>
        <v>0</v>
      </c>
      <c r="K46" s="170">
        <f t="shared" si="35"/>
        <v>0</v>
      </c>
      <c r="L46" s="70"/>
      <c r="M46" s="140">
        <f t="shared" si="36"/>
        <v>0</v>
      </c>
      <c r="N46" s="170">
        <f t="shared" si="37"/>
        <v>0</v>
      </c>
      <c r="O46" s="70"/>
      <c r="P46" s="140">
        <f t="shared" si="38"/>
        <v>0</v>
      </c>
      <c r="Q46" s="170">
        <f t="shared" si="39"/>
        <v>0</v>
      </c>
      <c r="R46" s="167">
        <f t="shared" si="40"/>
        <v>0</v>
      </c>
      <c r="S46" s="168">
        <f t="shared" si="41"/>
        <v>0</v>
      </c>
      <c r="U46" s="172">
        <f t="shared" si="52"/>
        <v>0</v>
      </c>
      <c r="V46" s="6"/>
      <c r="W46" s="6"/>
      <c r="X46" s="140">
        <f t="shared" si="53"/>
        <v>0</v>
      </c>
      <c r="Y46" s="170">
        <f t="shared" si="54"/>
        <v>0</v>
      </c>
      <c r="Z46" s="172">
        <f t="shared" si="55"/>
        <v>0</v>
      </c>
      <c r="AA46" s="6"/>
      <c r="AB46" s="6"/>
      <c r="AC46" s="140">
        <f t="shared" si="42"/>
        <v>0</v>
      </c>
      <c r="AD46" s="163">
        <f t="shared" si="43"/>
        <v>0</v>
      </c>
      <c r="AE46" s="172">
        <f t="shared" si="56"/>
        <v>0</v>
      </c>
      <c r="AF46" s="6"/>
      <c r="AG46" s="6"/>
      <c r="AH46" s="140">
        <f t="shared" si="44"/>
        <v>0</v>
      </c>
      <c r="AI46" s="163">
        <f t="shared" si="45"/>
        <v>0</v>
      </c>
      <c r="AJ46" s="172">
        <f t="shared" si="57"/>
        <v>0</v>
      </c>
      <c r="AK46" s="6"/>
      <c r="AL46" s="6"/>
      <c r="AM46" s="140">
        <f t="shared" si="46"/>
        <v>0</v>
      </c>
      <c r="AN46" s="163">
        <f t="shared" si="47"/>
        <v>0</v>
      </c>
      <c r="AO46" s="172">
        <f t="shared" si="58"/>
        <v>0</v>
      </c>
      <c r="AP46" s="6"/>
      <c r="AQ46" s="6"/>
      <c r="AR46" s="140">
        <f t="shared" si="48"/>
        <v>0</v>
      </c>
      <c r="AS46" s="163">
        <f t="shared" si="49"/>
        <v>0</v>
      </c>
      <c r="AT46" s="167">
        <f t="shared" si="50"/>
        <v>0</v>
      </c>
      <c r="AU46" s="168">
        <f t="shared" si="51"/>
        <v>0</v>
      </c>
    </row>
    <row r="47" spans="1:47" outlineLevel="1" x14ac:dyDescent="0.35">
      <c r="B47" s="237" t="s">
        <v>78</v>
      </c>
      <c r="C47" s="64" t="s">
        <v>106</v>
      </c>
      <c r="D47" s="70"/>
      <c r="E47" s="71"/>
      <c r="F47" s="70"/>
      <c r="G47" s="140">
        <f t="shared" si="32"/>
        <v>0</v>
      </c>
      <c r="H47" s="170">
        <f t="shared" si="33"/>
        <v>0</v>
      </c>
      <c r="I47" s="70"/>
      <c r="J47" s="140">
        <f t="shared" si="34"/>
        <v>0</v>
      </c>
      <c r="K47" s="170">
        <f t="shared" si="35"/>
        <v>0</v>
      </c>
      <c r="L47" s="70"/>
      <c r="M47" s="140">
        <f t="shared" si="36"/>
        <v>0</v>
      </c>
      <c r="N47" s="170">
        <f t="shared" si="37"/>
        <v>0</v>
      </c>
      <c r="O47" s="70"/>
      <c r="P47" s="140">
        <f t="shared" si="38"/>
        <v>0</v>
      </c>
      <c r="Q47" s="170">
        <f t="shared" si="39"/>
        <v>0</v>
      </c>
      <c r="R47" s="167">
        <f t="shared" si="40"/>
        <v>0</v>
      </c>
      <c r="S47" s="168">
        <f t="shared" si="41"/>
        <v>0</v>
      </c>
      <c r="U47" s="172">
        <f t="shared" si="52"/>
        <v>0</v>
      </c>
      <c r="V47" s="6"/>
      <c r="W47" s="6"/>
      <c r="X47" s="140">
        <f t="shared" si="53"/>
        <v>0</v>
      </c>
      <c r="Y47" s="170">
        <f t="shared" si="54"/>
        <v>0</v>
      </c>
      <c r="Z47" s="172">
        <f t="shared" si="55"/>
        <v>0</v>
      </c>
      <c r="AA47" s="6"/>
      <c r="AB47" s="6"/>
      <c r="AC47" s="140">
        <f t="shared" si="42"/>
        <v>0</v>
      </c>
      <c r="AD47" s="163">
        <f t="shared" si="43"/>
        <v>0</v>
      </c>
      <c r="AE47" s="172">
        <f t="shared" si="56"/>
        <v>0</v>
      </c>
      <c r="AF47" s="6"/>
      <c r="AG47" s="6"/>
      <c r="AH47" s="140">
        <f t="shared" si="44"/>
        <v>0</v>
      </c>
      <c r="AI47" s="163">
        <f t="shared" si="45"/>
        <v>0</v>
      </c>
      <c r="AJ47" s="172">
        <f t="shared" si="57"/>
        <v>0</v>
      </c>
      <c r="AK47" s="6"/>
      <c r="AL47" s="6"/>
      <c r="AM47" s="140">
        <f t="shared" si="46"/>
        <v>0</v>
      </c>
      <c r="AN47" s="163">
        <f t="shared" si="47"/>
        <v>0</v>
      </c>
      <c r="AO47" s="172">
        <f t="shared" si="58"/>
        <v>0</v>
      </c>
      <c r="AP47" s="6"/>
      <c r="AQ47" s="6"/>
      <c r="AR47" s="140">
        <f t="shared" si="48"/>
        <v>0</v>
      </c>
      <c r="AS47" s="163">
        <f t="shared" si="49"/>
        <v>0</v>
      </c>
      <c r="AT47" s="167">
        <f t="shared" si="50"/>
        <v>0</v>
      </c>
      <c r="AU47" s="168">
        <f t="shared" si="51"/>
        <v>0</v>
      </c>
    </row>
    <row r="48" spans="1:47" outlineLevel="1" x14ac:dyDescent="0.35">
      <c r="B48" s="236" t="s">
        <v>80</v>
      </c>
      <c r="C48" s="64" t="s">
        <v>106</v>
      </c>
      <c r="D48" s="70"/>
      <c r="E48" s="71"/>
      <c r="F48" s="70"/>
      <c r="G48" s="140">
        <f t="shared" si="32"/>
        <v>0</v>
      </c>
      <c r="H48" s="170">
        <f t="shared" si="33"/>
        <v>0</v>
      </c>
      <c r="I48" s="70"/>
      <c r="J48" s="140">
        <f t="shared" si="34"/>
        <v>0</v>
      </c>
      <c r="K48" s="170">
        <f t="shared" si="35"/>
        <v>0</v>
      </c>
      <c r="L48" s="70"/>
      <c r="M48" s="140">
        <f t="shared" si="36"/>
        <v>0</v>
      </c>
      <c r="N48" s="170">
        <f t="shared" si="37"/>
        <v>0</v>
      </c>
      <c r="O48" s="70"/>
      <c r="P48" s="140">
        <f t="shared" si="38"/>
        <v>0</v>
      </c>
      <c r="Q48" s="170">
        <f t="shared" si="39"/>
        <v>0</v>
      </c>
      <c r="R48" s="167">
        <f t="shared" si="40"/>
        <v>0</v>
      </c>
      <c r="S48" s="168">
        <f t="shared" si="41"/>
        <v>0</v>
      </c>
      <c r="U48" s="172">
        <f t="shared" si="52"/>
        <v>0</v>
      </c>
      <c r="V48" s="6"/>
      <c r="W48" s="6"/>
      <c r="X48" s="140">
        <f t="shared" si="53"/>
        <v>0</v>
      </c>
      <c r="Y48" s="170">
        <f t="shared" si="54"/>
        <v>0</v>
      </c>
      <c r="Z48" s="172">
        <f t="shared" si="55"/>
        <v>0</v>
      </c>
      <c r="AA48" s="6"/>
      <c r="AB48" s="6"/>
      <c r="AC48" s="140">
        <f t="shared" si="42"/>
        <v>0</v>
      </c>
      <c r="AD48" s="163">
        <f t="shared" si="43"/>
        <v>0</v>
      </c>
      <c r="AE48" s="172">
        <f t="shared" si="56"/>
        <v>0</v>
      </c>
      <c r="AF48" s="6"/>
      <c r="AG48" s="6"/>
      <c r="AH48" s="140">
        <f t="shared" si="44"/>
        <v>0</v>
      </c>
      <c r="AI48" s="163">
        <f t="shared" si="45"/>
        <v>0</v>
      </c>
      <c r="AJ48" s="172">
        <f t="shared" si="57"/>
        <v>0</v>
      </c>
      <c r="AK48" s="6"/>
      <c r="AL48" s="6"/>
      <c r="AM48" s="140">
        <f t="shared" si="46"/>
        <v>0</v>
      </c>
      <c r="AN48" s="163">
        <f t="shared" si="47"/>
        <v>0</v>
      </c>
      <c r="AO48" s="172">
        <f t="shared" si="58"/>
        <v>0</v>
      </c>
      <c r="AP48" s="6"/>
      <c r="AQ48" s="6"/>
      <c r="AR48" s="140">
        <f t="shared" si="48"/>
        <v>0</v>
      </c>
      <c r="AS48" s="163">
        <f t="shared" si="49"/>
        <v>0</v>
      </c>
      <c r="AT48" s="167">
        <f t="shared" si="50"/>
        <v>0</v>
      </c>
      <c r="AU48" s="168">
        <f t="shared" si="51"/>
        <v>0</v>
      </c>
    </row>
    <row r="49" spans="2:47" outlineLevel="1" x14ac:dyDescent="0.35">
      <c r="B49" s="237" t="s">
        <v>81</v>
      </c>
      <c r="C49" s="64" t="s">
        <v>106</v>
      </c>
      <c r="D49" s="70"/>
      <c r="E49" s="71"/>
      <c r="F49" s="70"/>
      <c r="G49" s="140">
        <f t="shared" si="32"/>
        <v>0</v>
      </c>
      <c r="H49" s="170">
        <f t="shared" si="33"/>
        <v>0</v>
      </c>
      <c r="I49" s="70"/>
      <c r="J49" s="140">
        <f t="shared" si="34"/>
        <v>0</v>
      </c>
      <c r="K49" s="170">
        <f t="shared" si="35"/>
        <v>0</v>
      </c>
      <c r="L49" s="70"/>
      <c r="M49" s="140">
        <f t="shared" si="36"/>
        <v>0</v>
      </c>
      <c r="N49" s="170">
        <f t="shared" si="37"/>
        <v>0</v>
      </c>
      <c r="O49" s="70"/>
      <c r="P49" s="140">
        <f t="shared" si="38"/>
        <v>0</v>
      </c>
      <c r="Q49" s="170">
        <f t="shared" si="39"/>
        <v>0</v>
      </c>
      <c r="R49" s="167">
        <f t="shared" si="40"/>
        <v>0</v>
      </c>
      <c r="S49" s="168">
        <f t="shared" si="41"/>
        <v>0</v>
      </c>
      <c r="U49" s="172">
        <f t="shared" si="52"/>
        <v>4</v>
      </c>
      <c r="V49" s="6">
        <v>4</v>
      </c>
      <c r="W49" s="6"/>
      <c r="X49" s="140">
        <f t="shared" si="53"/>
        <v>4</v>
      </c>
      <c r="Y49" s="170">
        <f t="shared" si="54"/>
        <v>0</v>
      </c>
      <c r="Z49" s="172">
        <f t="shared" si="55"/>
        <v>10</v>
      </c>
      <c r="AA49" s="6">
        <v>10</v>
      </c>
      <c r="AB49" s="6"/>
      <c r="AC49" s="140">
        <f t="shared" si="42"/>
        <v>14</v>
      </c>
      <c r="AD49" s="163">
        <f t="shared" si="43"/>
        <v>2.5</v>
      </c>
      <c r="AE49" s="172">
        <f t="shared" si="56"/>
        <v>14</v>
      </c>
      <c r="AF49" s="6">
        <v>14</v>
      </c>
      <c r="AG49" s="6"/>
      <c r="AH49" s="140">
        <f t="shared" si="44"/>
        <v>28</v>
      </c>
      <c r="AI49" s="163">
        <f t="shared" si="45"/>
        <v>1</v>
      </c>
      <c r="AJ49" s="172">
        <f t="shared" si="57"/>
        <v>2</v>
      </c>
      <c r="AK49" s="6">
        <v>2</v>
      </c>
      <c r="AL49" s="6"/>
      <c r="AM49" s="140">
        <f t="shared" si="46"/>
        <v>30</v>
      </c>
      <c r="AN49" s="163">
        <f t="shared" si="47"/>
        <v>7.1428571428571425E-2</v>
      </c>
      <c r="AO49" s="172">
        <f t="shared" si="58"/>
        <v>1</v>
      </c>
      <c r="AP49" s="6">
        <v>1</v>
      </c>
      <c r="AQ49" s="6"/>
      <c r="AR49" s="140">
        <f t="shared" si="48"/>
        <v>31</v>
      </c>
      <c r="AS49" s="163">
        <f t="shared" si="49"/>
        <v>3.3333333333333333E-2</v>
      </c>
      <c r="AT49" s="167">
        <f t="shared" si="50"/>
        <v>31</v>
      </c>
      <c r="AU49" s="168">
        <f t="shared" si="51"/>
        <v>0.6684969827407572</v>
      </c>
    </row>
    <row r="50" spans="2:47" outlineLevel="1" x14ac:dyDescent="0.35">
      <c r="B50" s="236" t="s">
        <v>82</v>
      </c>
      <c r="C50" s="64" t="s">
        <v>106</v>
      </c>
      <c r="D50" s="70"/>
      <c r="E50" s="71"/>
      <c r="F50" s="70"/>
      <c r="G50" s="140">
        <f t="shared" si="32"/>
        <v>0</v>
      </c>
      <c r="H50" s="170">
        <f t="shared" si="33"/>
        <v>0</v>
      </c>
      <c r="I50" s="70"/>
      <c r="J50" s="140">
        <f t="shared" si="34"/>
        <v>0</v>
      </c>
      <c r="K50" s="170">
        <f t="shared" si="35"/>
        <v>0</v>
      </c>
      <c r="L50" s="70"/>
      <c r="M50" s="140">
        <f t="shared" si="36"/>
        <v>0</v>
      </c>
      <c r="N50" s="170">
        <f t="shared" si="37"/>
        <v>0</v>
      </c>
      <c r="O50" s="70"/>
      <c r="P50" s="140">
        <f t="shared" si="38"/>
        <v>0</v>
      </c>
      <c r="Q50" s="170">
        <f t="shared" si="39"/>
        <v>0</v>
      </c>
      <c r="R50" s="167">
        <f t="shared" si="40"/>
        <v>0</v>
      </c>
      <c r="S50" s="168">
        <f t="shared" si="41"/>
        <v>0</v>
      </c>
      <c r="U50" s="172">
        <f t="shared" si="52"/>
        <v>0</v>
      </c>
      <c r="V50" s="6"/>
      <c r="W50" s="6"/>
      <c r="X50" s="140">
        <f t="shared" si="53"/>
        <v>0</v>
      </c>
      <c r="Y50" s="170">
        <f t="shared" si="54"/>
        <v>0</v>
      </c>
      <c r="Z50" s="172">
        <f t="shared" si="55"/>
        <v>0</v>
      </c>
      <c r="AA50" s="6"/>
      <c r="AB50" s="6"/>
      <c r="AC50" s="140">
        <f t="shared" si="42"/>
        <v>0</v>
      </c>
      <c r="AD50" s="163">
        <f t="shared" si="43"/>
        <v>0</v>
      </c>
      <c r="AE50" s="172">
        <f t="shared" si="56"/>
        <v>0</v>
      </c>
      <c r="AF50" s="6"/>
      <c r="AG50" s="6"/>
      <c r="AH50" s="140">
        <f t="shared" si="44"/>
        <v>0</v>
      </c>
      <c r="AI50" s="163">
        <f t="shared" si="45"/>
        <v>0</v>
      </c>
      <c r="AJ50" s="172">
        <f t="shared" si="57"/>
        <v>0</v>
      </c>
      <c r="AK50" s="6"/>
      <c r="AL50" s="6"/>
      <c r="AM50" s="140">
        <f t="shared" si="46"/>
        <v>0</v>
      </c>
      <c r="AN50" s="163">
        <f t="shared" si="47"/>
        <v>0</v>
      </c>
      <c r="AO50" s="172">
        <f t="shared" si="58"/>
        <v>0</v>
      </c>
      <c r="AP50" s="6"/>
      <c r="AQ50" s="6"/>
      <c r="AR50" s="140">
        <f t="shared" si="48"/>
        <v>0</v>
      </c>
      <c r="AS50" s="163">
        <f t="shared" si="49"/>
        <v>0</v>
      </c>
      <c r="AT50" s="167">
        <f t="shared" si="50"/>
        <v>0</v>
      </c>
      <c r="AU50" s="168">
        <f t="shared" si="51"/>
        <v>0</v>
      </c>
    </row>
    <row r="51" spans="2:47" outlineLevel="1" x14ac:dyDescent="0.35">
      <c r="B51" s="237" t="s">
        <v>83</v>
      </c>
      <c r="C51" s="64" t="s">
        <v>106</v>
      </c>
      <c r="D51" s="70"/>
      <c r="E51" s="71"/>
      <c r="F51" s="70"/>
      <c r="G51" s="140">
        <f t="shared" si="32"/>
        <v>0</v>
      </c>
      <c r="H51" s="170">
        <f t="shared" si="33"/>
        <v>0</v>
      </c>
      <c r="I51" s="70"/>
      <c r="J51" s="140">
        <f t="shared" si="34"/>
        <v>0</v>
      </c>
      <c r="K51" s="170">
        <f t="shared" si="35"/>
        <v>0</v>
      </c>
      <c r="L51" s="70"/>
      <c r="M51" s="140">
        <f t="shared" si="36"/>
        <v>0</v>
      </c>
      <c r="N51" s="170">
        <f t="shared" si="37"/>
        <v>0</v>
      </c>
      <c r="O51" s="70"/>
      <c r="P51" s="140">
        <f t="shared" si="38"/>
        <v>0</v>
      </c>
      <c r="Q51" s="170">
        <f t="shared" si="39"/>
        <v>0</v>
      </c>
      <c r="R51" s="167">
        <f t="shared" si="40"/>
        <v>0</v>
      </c>
      <c r="S51" s="168">
        <f t="shared" si="41"/>
        <v>0</v>
      </c>
      <c r="U51" s="172">
        <f t="shared" si="52"/>
        <v>40</v>
      </c>
      <c r="V51" s="6">
        <v>40</v>
      </c>
      <c r="W51" s="6"/>
      <c r="X51" s="140">
        <f t="shared" si="53"/>
        <v>40</v>
      </c>
      <c r="Y51" s="170">
        <f t="shared" si="54"/>
        <v>0</v>
      </c>
      <c r="Z51" s="172">
        <f t="shared" si="55"/>
        <v>3</v>
      </c>
      <c r="AA51" s="6">
        <v>3</v>
      </c>
      <c r="AB51" s="6"/>
      <c r="AC51" s="140">
        <f t="shared" si="42"/>
        <v>43</v>
      </c>
      <c r="AD51" s="163">
        <f t="shared" si="43"/>
        <v>7.4999999999999997E-2</v>
      </c>
      <c r="AE51" s="172">
        <f t="shared" si="56"/>
        <v>4</v>
      </c>
      <c r="AF51" s="6">
        <v>4</v>
      </c>
      <c r="AG51" s="6"/>
      <c r="AH51" s="140">
        <f t="shared" si="44"/>
        <v>47</v>
      </c>
      <c r="AI51" s="163">
        <f t="shared" si="45"/>
        <v>9.3023255813953487E-2</v>
      </c>
      <c r="AJ51" s="172">
        <f t="shared" si="57"/>
        <v>2</v>
      </c>
      <c r="AK51" s="6">
        <v>2</v>
      </c>
      <c r="AL51" s="6"/>
      <c r="AM51" s="140">
        <f t="shared" si="46"/>
        <v>49</v>
      </c>
      <c r="AN51" s="163">
        <f t="shared" si="47"/>
        <v>4.2553191489361701E-2</v>
      </c>
      <c r="AO51" s="172">
        <f t="shared" si="58"/>
        <v>2</v>
      </c>
      <c r="AP51" s="6">
        <v>2</v>
      </c>
      <c r="AQ51" s="6"/>
      <c r="AR51" s="140">
        <f t="shared" si="48"/>
        <v>51</v>
      </c>
      <c r="AS51" s="163">
        <f t="shared" si="49"/>
        <v>4.0816326530612242E-2</v>
      </c>
      <c r="AT51" s="167">
        <f t="shared" si="50"/>
        <v>51</v>
      </c>
      <c r="AU51" s="168">
        <f t="shared" si="51"/>
        <v>6.2618924668491616E-2</v>
      </c>
    </row>
    <row r="52" spans="2:47" outlineLevel="1" x14ac:dyDescent="0.35">
      <c r="B52" s="237" t="s">
        <v>84</v>
      </c>
      <c r="C52" s="64" t="s">
        <v>106</v>
      </c>
      <c r="D52" s="70"/>
      <c r="E52" s="71"/>
      <c r="F52" s="70"/>
      <c r="G52" s="140">
        <f t="shared" si="32"/>
        <v>0</v>
      </c>
      <c r="H52" s="170">
        <f t="shared" si="33"/>
        <v>0</v>
      </c>
      <c r="I52" s="70"/>
      <c r="J52" s="140">
        <f t="shared" si="34"/>
        <v>0</v>
      </c>
      <c r="K52" s="170">
        <f t="shared" si="35"/>
        <v>0</v>
      </c>
      <c r="L52" s="70"/>
      <c r="M52" s="140">
        <f t="shared" si="36"/>
        <v>0</v>
      </c>
      <c r="N52" s="170">
        <f t="shared" si="37"/>
        <v>0</v>
      </c>
      <c r="O52" s="70"/>
      <c r="P52" s="140">
        <f t="shared" si="38"/>
        <v>0</v>
      </c>
      <c r="Q52" s="170">
        <f t="shared" si="39"/>
        <v>0</v>
      </c>
      <c r="R52" s="167">
        <f t="shared" si="40"/>
        <v>0</v>
      </c>
      <c r="S52" s="168">
        <f t="shared" si="41"/>
        <v>0</v>
      </c>
      <c r="U52" s="172">
        <f t="shared" si="52"/>
        <v>0</v>
      </c>
      <c r="V52" s="6"/>
      <c r="W52" s="6"/>
      <c r="X52" s="140">
        <f t="shared" si="53"/>
        <v>0</v>
      </c>
      <c r="Y52" s="170">
        <f t="shared" si="54"/>
        <v>0</v>
      </c>
      <c r="Z52" s="172">
        <f t="shared" si="55"/>
        <v>0</v>
      </c>
      <c r="AA52" s="6"/>
      <c r="AB52" s="6"/>
      <c r="AC52" s="140">
        <f t="shared" si="42"/>
        <v>0</v>
      </c>
      <c r="AD52" s="163">
        <f t="shared" si="43"/>
        <v>0</v>
      </c>
      <c r="AE52" s="172">
        <f t="shared" si="56"/>
        <v>0</v>
      </c>
      <c r="AF52" s="6"/>
      <c r="AG52" s="6"/>
      <c r="AH52" s="140">
        <f t="shared" si="44"/>
        <v>0</v>
      </c>
      <c r="AI52" s="163">
        <f t="shared" si="45"/>
        <v>0</v>
      </c>
      <c r="AJ52" s="172">
        <f t="shared" si="57"/>
        <v>0</v>
      </c>
      <c r="AK52" s="6"/>
      <c r="AL52" s="6"/>
      <c r="AM52" s="140">
        <f t="shared" si="46"/>
        <v>0</v>
      </c>
      <c r="AN52" s="163">
        <f t="shared" si="47"/>
        <v>0</v>
      </c>
      <c r="AO52" s="172">
        <f t="shared" si="58"/>
        <v>0</v>
      </c>
      <c r="AP52" s="6"/>
      <c r="AQ52" s="6"/>
      <c r="AR52" s="140">
        <f t="shared" si="48"/>
        <v>0</v>
      </c>
      <c r="AS52" s="163">
        <f t="shared" si="49"/>
        <v>0</v>
      </c>
      <c r="AT52" s="167">
        <f t="shared" si="50"/>
        <v>0</v>
      </c>
      <c r="AU52" s="168">
        <f t="shared" si="51"/>
        <v>0</v>
      </c>
    </row>
    <row r="53" spans="2:47" outlineLevel="1" x14ac:dyDescent="0.35">
      <c r="B53" s="237" t="s">
        <v>85</v>
      </c>
      <c r="C53" s="64" t="s">
        <v>106</v>
      </c>
      <c r="D53" s="70"/>
      <c r="E53" s="71"/>
      <c r="F53" s="70"/>
      <c r="G53" s="140">
        <f t="shared" si="32"/>
        <v>0</v>
      </c>
      <c r="H53" s="170">
        <f t="shared" si="33"/>
        <v>0</v>
      </c>
      <c r="I53" s="70"/>
      <c r="J53" s="140">
        <f t="shared" si="34"/>
        <v>0</v>
      </c>
      <c r="K53" s="170">
        <f t="shared" si="35"/>
        <v>0</v>
      </c>
      <c r="L53" s="70"/>
      <c r="M53" s="140">
        <f t="shared" si="36"/>
        <v>0</v>
      </c>
      <c r="N53" s="170">
        <f t="shared" si="37"/>
        <v>0</v>
      </c>
      <c r="O53" s="70"/>
      <c r="P53" s="140">
        <f t="shared" si="38"/>
        <v>0</v>
      </c>
      <c r="Q53" s="170">
        <f t="shared" si="39"/>
        <v>0</v>
      </c>
      <c r="R53" s="167">
        <f t="shared" si="40"/>
        <v>0</v>
      </c>
      <c r="S53" s="168">
        <f t="shared" si="41"/>
        <v>0</v>
      </c>
      <c r="U53" s="172">
        <f t="shared" si="52"/>
        <v>0</v>
      </c>
      <c r="V53" s="6"/>
      <c r="W53" s="6"/>
      <c r="X53" s="140">
        <f t="shared" si="53"/>
        <v>0</v>
      </c>
      <c r="Y53" s="170">
        <f t="shared" si="54"/>
        <v>0</v>
      </c>
      <c r="Z53" s="172">
        <f t="shared" si="55"/>
        <v>0</v>
      </c>
      <c r="AA53" s="6"/>
      <c r="AB53" s="6"/>
      <c r="AC53" s="140">
        <f t="shared" si="42"/>
        <v>0</v>
      </c>
      <c r="AD53" s="163">
        <f t="shared" si="43"/>
        <v>0</v>
      </c>
      <c r="AE53" s="172">
        <f t="shared" si="56"/>
        <v>0</v>
      </c>
      <c r="AF53" s="6"/>
      <c r="AG53" s="6"/>
      <c r="AH53" s="140">
        <f t="shared" si="44"/>
        <v>0</v>
      </c>
      <c r="AI53" s="163">
        <f t="shared" si="45"/>
        <v>0</v>
      </c>
      <c r="AJ53" s="172">
        <f t="shared" si="57"/>
        <v>0</v>
      </c>
      <c r="AK53" s="6"/>
      <c r="AL53" s="6"/>
      <c r="AM53" s="140">
        <f t="shared" si="46"/>
        <v>0</v>
      </c>
      <c r="AN53" s="163">
        <f t="shared" si="47"/>
        <v>0</v>
      </c>
      <c r="AO53" s="172">
        <f t="shared" si="58"/>
        <v>0</v>
      </c>
      <c r="AP53" s="6"/>
      <c r="AQ53" s="6"/>
      <c r="AR53" s="140">
        <f t="shared" si="48"/>
        <v>0</v>
      </c>
      <c r="AS53" s="163">
        <f t="shared" si="49"/>
        <v>0</v>
      </c>
      <c r="AT53" s="167">
        <f t="shared" si="50"/>
        <v>0</v>
      </c>
      <c r="AU53" s="168">
        <f t="shared" si="51"/>
        <v>0</v>
      </c>
    </row>
    <row r="54" spans="2:47" outlineLevel="1" x14ac:dyDescent="0.35">
      <c r="B54" s="236" t="s">
        <v>86</v>
      </c>
      <c r="C54" s="64" t="s">
        <v>106</v>
      </c>
      <c r="D54" s="70"/>
      <c r="E54" s="71"/>
      <c r="F54" s="70"/>
      <c r="G54" s="140">
        <f t="shared" si="32"/>
        <v>0</v>
      </c>
      <c r="H54" s="170">
        <f t="shared" si="33"/>
        <v>0</v>
      </c>
      <c r="I54" s="70"/>
      <c r="J54" s="140">
        <f t="shared" si="34"/>
        <v>0</v>
      </c>
      <c r="K54" s="170">
        <f t="shared" si="35"/>
        <v>0</v>
      </c>
      <c r="L54" s="70"/>
      <c r="M54" s="140">
        <f t="shared" si="36"/>
        <v>0</v>
      </c>
      <c r="N54" s="170">
        <f t="shared" si="37"/>
        <v>0</v>
      </c>
      <c r="O54" s="70"/>
      <c r="P54" s="140">
        <f t="shared" si="38"/>
        <v>0</v>
      </c>
      <c r="Q54" s="170">
        <f t="shared" si="39"/>
        <v>0</v>
      </c>
      <c r="R54" s="167">
        <f t="shared" si="40"/>
        <v>0</v>
      </c>
      <c r="S54" s="168">
        <f t="shared" si="41"/>
        <v>0</v>
      </c>
      <c r="U54" s="172">
        <f t="shared" si="52"/>
        <v>0</v>
      </c>
      <c r="V54" s="6"/>
      <c r="W54" s="6"/>
      <c r="X54" s="140">
        <f t="shared" si="53"/>
        <v>0</v>
      </c>
      <c r="Y54" s="170">
        <f t="shared" si="54"/>
        <v>0</v>
      </c>
      <c r="Z54" s="172">
        <f t="shared" si="55"/>
        <v>0</v>
      </c>
      <c r="AA54" s="6"/>
      <c r="AB54" s="6"/>
      <c r="AC54" s="140">
        <f t="shared" si="42"/>
        <v>0</v>
      </c>
      <c r="AD54" s="163">
        <f t="shared" si="43"/>
        <v>0</v>
      </c>
      <c r="AE54" s="172">
        <f t="shared" si="56"/>
        <v>0</v>
      </c>
      <c r="AF54" s="6"/>
      <c r="AG54" s="6"/>
      <c r="AH54" s="140">
        <f t="shared" si="44"/>
        <v>0</v>
      </c>
      <c r="AI54" s="163">
        <f t="shared" si="45"/>
        <v>0</v>
      </c>
      <c r="AJ54" s="172">
        <f t="shared" si="57"/>
        <v>0</v>
      </c>
      <c r="AK54" s="6"/>
      <c r="AL54" s="6"/>
      <c r="AM54" s="140">
        <f t="shared" si="46"/>
        <v>0</v>
      </c>
      <c r="AN54" s="163">
        <f t="shared" si="47"/>
        <v>0</v>
      </c>
      <c r="AO54" s="172">
        <f t="shared" si="58"/>
        <v>0</v>
      </c>
      <c r="AP54" s="6"/>
      <c r="AQ54" s="6"/>
      <c r="AR54" s="140">
        <f t="shared" si="48"/>
        <v>0</v>
      </c>
      <c r="AS54" s="163">
        <f t="shared" si="49"/>
        <v>0</v>
      </c>
      <c r="AT54" s="167">
        <f t="shared" si="50"/>
        <v>0</v>
      </c>
      <c r="AU54" s="168">
        <f t="shared" si="51"/>
        <v>0</v>
      </c>
    </row>
    <row r="55" spans="2:47" outlineLevel="1" x14ac:dyDescent="0.35">
      <c r="B55" s="237" t="s">
        <v>87</v>
      </c>
      <c r="C55" s="64" t="s">
        <v>106</v>
      </c>
      <c r="D55" s="70"/>
      <c r="E55" s="71"/>
      <c r="F55" s="70"/>
      <c r="G55" s="140">
        <f t="shared" si="32"/>
        <v>0</v>
      </c>
      <c r="H55" s="170">
        <f t="shared" si="33"/>
        <v>0</v>
      </c>
      <c r="I55" s="70"/>
      <c r="J55" s="140">
        <f t="shared" si="34"/>
        <v>0</v>
      </c>
      <c r="K55" s="170">
        <f t="shared" si="35"/>
        <v>0</v>
      </c>
      <c r="L55" s="70"/>
      <c r="M55" s="140">
        <f t="shared" si="36"/>
        <v>0</v>
      </c>
      <c r="N55" s="170">
        <f t="shared" si="37"/>
        <v>0</v>
      </c>
      <c r="O55" s="70"/>
      <c r="P55" s="140">
        <f t="shared" si="38"/>
        <v>0</v>
      </c>
      <c r="Q55" s="170">
        <f t="shared" si="39"/>
        <v>0</v>
      </c>
      <c r="R55" s="167">
        <f t="shared" si="40"/>
        <v>0</v>
      </c>
      <c r="S55" s="168">
        <f t="shared" si="41"/>
        <v>0</v>
      </c>
      <c r="U55" s="172">
        <f t="shared" si="52"/>
        <v>0</v>
      </c>
      <c r="V55" s="6"/>
      <c r="W55" s="6"/>
      <c r="X55" s="140">
        <f t="shared" si="53"/>
        <v>0</v>
      </c>
      <c r="Y55" s="170">
        <f t="shared" si="54"/>
        <v>0</v>
      </c>
      <c r="Z55" s="172">
        <f t="shared" si="55"/>
        <v>0</v>
      </c>
      <c r="AA55" s="6"/>
      <c r="AB55" s="6"/>
      <c r="AC55" s="140">
        <f t="shared" si="42"/>
        <v>0</v>
      </c>
      <c r="AD55" s="163">
        <f t="shared" si="43"/>
        <v>0</v>
      </c>
      <c r="AE55" s="172">
        <f t="shared" si="56"/>
        <v>0</v>
      </c>
      <c r="AF55" s="6"/>
      <c r="AG55" s="6"/>
      <c r="AH55" s="140">
        <f t="shared" si="44"/>
        <v>0</v>
      </c>
      <c r="AI55" s="163">
        <f t="shared" si="45"/>
        <v>0</v>
      </c>
      <c r="AJ55" s="172">
        <f t="shared" si="57"/>
        <v>0</v>
      </c>
      <c r="AK55" s="6"/>
      <c r="AL55" s="6"/>
      <c r="AM55" s="140">
        <f t="shared" si="46"/>
        <v>0</v>
      </c>
      <c r="AN55" s="163">
        <f t="shared" si="47"/>
        <v>0</v>
      </c>
      <c r="AO55" s="172">
        <f t="shared" si="58"/>
        <v>0</v>
      </c>
      <c r="AP55" s="6"/>
      <c r="AQ55" s="6"/>
      <c r="AR55" s="140">
        <f t="shared" si="48"/>
        <v>0</v>
      </c>
      <c r="AS55" s="163">
        <f t="shared" si="49"/>
        <v>0</v>
      </c>
      <c r="AT55" s="167">
        <f t="shared" si="50"/>
        <v>0</v>
      </c>
      <c r="AU55" s="168">
        <f t="shared" si="51"/>
        <v>0</v>
      </c>
    </row>
    <row r="56" spans="2:47" outlineLevel="1" x14ac:dyDescent="0.35">
      <c r="B56" s="237" t="s">
        <v>88</v>
      </c>
      <c r="C56" s="64" t="s">
        <v>106</v>
      </c>
      <c r="D56" s="70"/>
      <c r="E56" s="71"/>
      <c r="F56" s="70"/>
      <c r="G56" s="140">
        <f t="shared" si="32"/>
        <v>0</v>
      </c>
      <c r="H56" s="170">
        <f t="shared" si="33"/>
        <v>0</v>
      </c>
      <c r="I56" s="70"/>
      <c r="J56" s="140">
        <f t="shared" si="34"/>
        <v>0</v>
      </c>
      <c r="K56" s="170">
        <f t="shared" si="35"/>
        <v>0</v>
      </c>
      <c r="L56" s="70"/>
      <c r="M56" s="140">
        <f t="shared" si="36"/>
        <v>0</v>
      </c>
      <c r="N56" s="170">
        <f t="shared" si="37"/>
        <v>0</v>
      </c>
      <c r="O56" s="70"/>
      <c r="P56" s="140">
        <f t="shared" si="38"/>
        <v>0</v>
      </c>
      <c r="Q56" s="170">
        <f t="shared" si="39"/>
        <v>0</v>
      </c>
      <c r="R56" s="167">
        <f t="shared" si="40"/>
        <v>0</v>
      </c>
      <c r="S56" s="168">
        <f t="shared" si="41"/>
        <v>0</v>
      </c>
      <c r="U56" s="172">
        <f t="shared" si="52"/>
        <v>0</v>
      </c>
      <c r="V56" s="6"/>
      <c r="W56" s="6"/>
      <c r="X56" s="140">
        <f t="shared" si="53"/>
        <v>0</v>
      </c>
      <c r="Y56" s="170">
        <f t="shared" si="54"/>
        <v>0</v>
      </c>
      <c r="Z56" s="172">
        <f t="shared" si="55"/>
        <v>0</v>
      </c>
      <c r="AA56" s="6"/>
      <c r="AB56" s="6"/>
      <c r="AC56" s="140">
        <f t="shared" si="42"/>
        <v>0</v>
      </c>
      <c r="AD56" s="163">
        <f t="shared" si="43"/>
        <v>0</v>
      </c>
      <c r="AE56" s="172">
        <f t="shared" si="56"/>
        <v>0</v>
      </c>
      <c r="AF56" s="6"/>
      <c r="AG56" s="6"/>
      <c r="AH56" s="140">
        <f t="shared" si="44"/>
        <v>0</v>
      </c>
      <c r="AI56" s="163">
        <f t="shared" si="45"/>
        <v>0</v>
      </c>
      <c r="AJ56" s="172">
        <f t="shared" si="57"/>
        <v>0</v>
      </c>
      <c r="AK56" s="6"/>
      <c r="AL56" s="6"/>
      <c r="AM56" s="140">
        <f t="shared" si="46"/>
        <v>0</v>
      </c>
      <c r="AN56" s="163">
        <f t="shared" si="47"/>
        <v>0</v>
      </c>
      <c r="AO56" s="172">
        <f t="shared" si="58"/>
        <v>0</v>
      </c>
      <c r="AP56" s="6"/>
      <c r="AQ56" s="6"/>
      <c r="AR56" s="140">
        <f t="shared" si="48"/>
        <v>0</v>
      </c>
      <c r="AS56" s="163">
        <f t="shared" si="49"/>
        <v>0</v>
      </c>
      <c r="AT56" s="167">
        <f t="shared" si="50"/>
        <v>0</v>
      </c>
      <c r="AU56" s="168">
        <f t="shared" si="51"/>
        <v>0</v>
      </c>
    </row>
    <row r="57" spans="2:47" outlineLevel="1" x14ac:dyDescent="0.35">
      <c r="B57" s="236" t="s">
        <v>89</v>
      </c>
      <c r="C57" s="64" t="s">
        <v>106</v>
      </c>
      <c r="D57" s="70"/>
      <c r="E57" s="71"/>
      <c r="F57" s="70"/>
      <c r="G57" s="140">
        <f t="shared" si="32"/>
        <v>0</v>
      </c>
      <c r="H57" s="170">
        <f t="shared" si="33"/>
        <v>0</v>
      </c>
      <c r="I57" s="70"/>
      <c r="J57" s="140">
        <f t="shared" si="34"/>
        <v>0</v>
      </c>
      <c r="K57" s="170">
        <f t="shared" si="35"/>
        <v>0</v>
      </c>
      <c r="L57" s="70"/>
      <c r="M57" s="140">
        <f t="shared" si="36"/>
        <v>0</v>
      </c>
      <c r="N57" s="170">
        <f t="shared" si="37"/>
        <v>0</v>
      </c>
      <c r="O57" s="70"/>
      <c r="P57" s="140">
        <f t="shared" si="38"/>
        <v>0</v>
      </c>
      <c r="Q57" s="170">
        <f t="shared" si="39"/>
        <v>0</v>
      </c>
      <c r="R57" s="167">
        <f t="shared" si="40"/>
        <v>0</v>
      </c>
      <c r="S57" s="168">
        <f t="shared" si="41"/>
        <v>0</v>
      </c>
      <c r="U57" s="172">
        <f t="shared" si="52"/>
        <v>0</v>
      </c>
      <c r="V57" s="6"/>
      <c r="W57" s="6"/>
      <c r="X57" s="140">
        <f t="shared" si="53"/>
        <v>0</v>
      </c>
      <c r="Y57" s="170">
        <f t="shared" si="54"/>
        <v>0</v>
      </c>
      <c r="Z57" s="172">
        <f t="shared" si="55"/>
        <v>0</v>
      </c>
      <c r="AA57" s="6"/>
      <c r="AB57" s="6"/>
      <c r="AC57" s="140">
        <f t="shared" si="42"/>
        <v>0</v>
      </c>
      <c r="AD57" s="163">
        <f t="shared" si="43"/>
        <v>0</v>
      </c>
      <c r="AE57" s="172">
        <f t="shared" si="56"/>
        <v>0</v>
      </c>
      <c r="AF57" s="6"/>
      <c r="AG57" s="6"/>
      <c r="AH57" s="140">
        <f t="shared" si="44"/>
        <v>0</v>
      </c>
      <c r="AI57" s="163">
        <f t="shared" si="45"/>
        <v>0</v>
      </c>
      <c r="AJ57" s="172">
        <f t="shared" si="57"/>
        <v>0</v>
      </c>
      <c r="AK57" s="6"/>
      <c r="AL57" s="6"/>
      <c r="AM57" s="140">
        <f t="shared" si="46"/>
        <v>0</v>
      </c>
      <c r="AN57" s="163">
        <f t="shared" si="47"/>
        <v>0</v>
      </c>
      <c r="AO57" s="172">
        <f t="shared" si="58"/>
        <v>0</v>
      </c>
      <c r="AP57" s="6"/>
      <c r="AQ57" s="6"/>
      <c r="AR57" s="140">
        <f t="shared" si="48"/>
        <v>0</v>
      </c>
      <c r="AS57" s="163">
        <f t="shared" si="49"/>
        <v>0</v>
      </c>
      <c r="AT57" s="167">
        <f t="shared" si="50"/>
        <v>0</v>
      </c>
      <c r="AU57" s="168">
        <f t="shared" si="51"/>
        <v>0</v>
      </c>
    </row>
    <row r="58" spans="2:47" outlineLevel="1" x14ac:dyDescent="0.35">
      <c r="B58" s="237" t="s">
        <v>90</v>
      </c>
      <c r="C58" s="64" t="s">
        <v>106</v>
      </c>
      <c r="D58" s="70"/>
      <c r="E58" s="71"/>
      <c r="F58" s="70"/>
      <c r="G58" s="140">
        <f t="shared" si="32"/>
        <v>0</v>
      </c>
      <c r="H58" s="170">
        <f t="shared" si="33"/>
        <v>0</v>
      </c>
      <c r="I58" s="70"/>
      <c r="J58" s="140">
        <f t="shared" si="34"/>
        <v>0</v>
      </c>
      <c r="K58" s="170">
        <f t="shared" si="35"/>
        <v>0</v>
      </c>
      <c r="L58" s="70"/>
      <c r="M58" s="140">
        <f t="shared" si="36"/>
        <v>0</v>
      </c>
      <c r="N58" s="170">
        <f t="shared" si="37"/>
        <v>0</v>
      </c>
      <c r="O58" s="70"/>
      <c r="P58" s="140">
        <f t="shared" si="38"/>
        <v>0</v>
      </c>
      <c r="Q58" s="170">
        <f t="shared" si="39"/>
        <v>0</v>
      </c>
      <c r="R58" s="167">
        <f t="shared" si="40"/>
        <v>0</v>
      </c>
      <c r="S58" s="168">
        <f t="shared" si="41"/>
        <v>0</v>
      </c>
      <c r="U58" s="172">
        <f t="shared" si="52"/>
        <v>0</v>
      </c>
      <c r="V58" s="6">
        <v>0</v>
      </c>
      <c r="W58" s="6"/>
      <c r="X58" s="140">
        <f t="shared" si="53"/>
        <v>0</v>
      </c>
      <c r="Y58" s="170">
        <f t="shared" si="54"/>
        <v>0</v>
      </c>
      <c r="Z58" s="172">
        <f t="shared" si="55"/>
        <v>0</v>
      </c>
      <c r="AA58" s="6">
        <v>0</v>
      </c>
      <c r="AB58" s="6"/>
      <c r="AC58" s="140">
        <f t="shared" si="42"/>
        <v>0</v>
      </c>
      <c r="AD58" s="163">
        <f t="shared" si="43"/>
        <v>0</v>
      </c>
      <c r="AE58" s="172">
        <f t="shared" si="56"/>
        <v>3</v>
      </c>
      <c r="AF58" s="6">
        <v>3</v>
      </c>
      <c r="AG58" s="6"/>
      <c r="AH58" s="140">
        <f t="shared" si="44"/>
        <v>3</v>
      </c>
      <c r="AI58" s="163">
        <f t="shared" si="45"/>
        <v>0</v>
      </c>
      <c r="AJ58" s="172">
        <f t="shared" si="57"/>
        <v>3</v>
      </c>
      <c r="AK58" s="6">
        <v>3</v>
      </c>
      <c r="AL58" s="6"/>
      <c r="AM58" s="140">
        <f t="shared" si="46"/>
        <v>6</v>
      </c>
      <c r="AN58" s="163">
        <f t="shared" si="47"/>
        <v>1</v>
      </c>
      <c r="AO58" s="172">
        <f t="shared" si="58"/>
        <v>1</v>
      </c>
      <c r="AP58" s="6">
        <v>1</v>
      </c>
      <c r="AQ58" s="6"/>
      <c r="AR58" s="140">
        <f t="shared" si="48"/>
        <v>7</v>
      </c>
      <c r="AS58" s="163">
        <f t="shared" si="49"/>
        <v>0.16666666666666666</v>
      </c>
      <c r="AT58" s="167">
        <f t="shared" si="50"/>
        <v>7</v>
      </c>
      <c r="AU58" s="168">
        <f t="shared" si="51"/>
        <v>0</v>
      </c>
    </row>
    <row r="59" spans="2:47" outlineLevel="1" x14ac:dyDescent="0.35">
      <c r="B59" s="236" t="s">
        <v>92</v>
      </c>
      <c r="C59" s="64" t="s">
        <v>106</v>
      </c>
      <c r="D59" s="70"/>
      <c r="E59" s="71"/>
      <c r="F59" s="70"/>
      <c r="G59" s="140">
        <f t="shared" si="32"/>
        <v>0</v>
      </c>
      <c r="H59" s="170">
        <f t="shared" si="33"/>
        <v>0</v>
      </c>
      <c r="I59" s="70"/>
      <c r="J59" s="140">
        <f t="shared" si="34"/>
        <v>0</v>
      </c>
      <c r="K59" s="170">
        <f t="shared" si="35"/>
        <v>0</v>
      </c>
      <c r="L59" s="70"/>
      <c r="M59" s="140">
        <f t="shared" si="36"/>
        <v>0</v>
      </c>
      <c r="N59" s="170">
        <f t="shared" si="37"/>
        <v>0</v>
      </c>
      <c r="O59" s="70"/>
      <c r="P59" s="140">
        <f t="shared" si="38"/>
        <v>0</v>
      </c>
      <c r="Q59" s="170">
        <f t="shared" si="39"/>
        <v>0</v>
      </c>
      <c r="R59" s="167">
        <f t="shared" si="40"/>
        <v>0</v>
      </c>
      <c r="S59" s="168">
        <f t="shared" si="41"/>
        <v>0</v>
      </c>
      <c r="U59" s="172">
        <f t="shared" si="52"/>
        <v>0</v>
      </c>
      <c r="V59" s="6"/>
      <c r="W59" s="6"/>
      <c r="X59" s="140">
        <f t="shared" si="53"/>
        <v>0</v>
      </c>
      <c r="Y59" s="170">
        <f t="shared" si="54"/>
        <v>0</v>
      </c>
      <c r="Z59" s="172">
        <f t="shared" si="55"/>
        <v>0</v>
      </c>
      <c r="AA59" s="6"/>
      <c r="AB59" s="6"/>
      <c r="AC59" s="140">
        <f t="shared" si="42"/>
        <v>0</v>
      </c>
      <c r="AD59" s="163">
        <f t="shared" si="43"/>
        <v>0</v>
      </c>
      <c r="AE59" s="172">
        <f t="shared" si="56"/>
        <v>0</v>
      </c>
      <c r="AF59" s="6"/>
      <c r="AG59" s="6"/>
      <c r="AH59" s="140">
        <f t="shared" si="44"/>
        <v>0</v>
      </c>
      <c r="AI59" s="163">
        <f t="shared" si="45"/>
        <v>0</v>
      </c>
      <c r="AJ59" s="172">
        <f t="shared" si="57"/>
        <v>0</v>
      </c>
      <c r="AK59" s="6"/>
      <c r="AL59" s="6"/>
      <c r="AM59" s="140">
        <f t="shared" si="46"/>
        <v>0</v>
      </c>
      <c r="AN59" s="163">
        <f t="shared" si="47"/>
        <v>0</v>
      </c>
      <c r="AO59" s="172">
        <f t="shared" si="58"/>
        <v>0</v>
      </c>
      <c r="AP59" s="6"/>
      <c r="AQ59" s="6"/>
      <c r="AR59" s="140">
        <f t="shared" si="48"/>
        <v>0</v>
      </c>
      <c r="AS59" s="163">
        <f t="shared" si="49"/>
        <v>0</v>
      </c>
      <c r="AT59" s="167">
        <f t="shared" si="50"/>
        <v>0</v>
      </c>
      <c r="AU59" s="168">
        <f t="shared" si="51"/>
        <v>0</v>
      </c>
    </row>
    <row r="60" spans="2:47" outlineLevel="1" x14ac:dyDescent="0.35">
      <c r="B60" s="237" t="s">
        <v>93</v>
      </c>
      <c r="C60" s="64" t="s">
        <v>106</v>
      </c>
      <c r="D60" s="70"/>
      <c r="E60" s="71"/>
      <c r="F60" s="70"/>
      <c r="G60" s="140">
        <f t="shared" si="32"/>
        <v>0</v>
      </c>
      <c r="H60" s="170">
        <f t="shared" si="33"/>
        <v>0</v>
      </c>
      <c r="I60" s="70"/>
      <c r="J60" s="140">
        <f t="shared" si="34"/>
        <v>0</v>
      </c>
      <c r="K60" s="170">
        <f t="shared" si="35"/>
        <v>0</v>
      </c>
      <c r="L60" s="70"/>
      <c r="M60" s="140">
        <f t="shared" si="36"/>
        <v>0</v>
      </c>
      <c r="N60" s="170">
        <f t="shared" si="37"/>
        <v>0</v>
      </c>
      <c r="O60" s="70"/>
      <c r="P60" s="140">
        <f t="shared" si="38"/>
        <v>0</v>
      </c>
      <c r="Q60" s="170">
        <f t="shared" si="39"/>
        <v>0</v>
      </c>
      <c r="R60" s="167">
        <f t="shared" si="40"/>
        <v>0</v>
      </c>
      <c r="S60" s="168">
        <f t="shared" si="41"/>
        <v>0</v>
      </c>
      <c r="U60" s="172">
        <f t="shared" si="52"/>
        <v>0</v>
      </c>
      <c r="V60" s="6"/>
      <c r="W60" s="6"/>
      <c r="X60" s="140">
        <f t="shared" si="53"/>
        <v>0</v>
      </c>
      <c r="Y60" s="170">
        <f t="shared" si="54"/>
        <v>0</v>
      </c>
      <c r="Z60" s="172">
        <f t="shared" si="55"/>
        <v>0</v>
      </c>
      <c r="AA60" s="6"/>
      <c r="AB60" s="6"/>
      <c r="AC60" s="140">
        <f t="shared" si="42"/>
        <v>0</v>
      </c>
      <c r="AD60" s="163">
        <f t="shared" si="43"/>
        <v>0</v>
      </c>
      <c r="AE60" s="172">
        <f t="shared" si="56"/>
        <v>0</v>
      </c>
      <c r="AF60" s="6"/>
      <c r="AG60" s="6"/>
      <c r="AH60" s="140">
        <f t="shared" si="44"/>
        <v>0</v>
      </c>
      <c r="AI60" s="163">
        <f t="shared" si="45"/>
        <v>0</v>
      </c>
      <c r="AJ60" s="172">
        <f t="shared" si="57"/>
        <v>0</v>
      </c>
      <c r="AK60" s="6"/>
      <c r="AL60" s="6"/>
      <c r="AM60" s="140">
        <f t="shared" si="46"/>
        <v>0</v>
      </c>
      <c r="AN60" s="163">
        <f t="shared" si="47"/>
        <v>0</v>
      </c>
      <c r="AO60" s="172">
        <f t="shared" si="58"/>
        <v>0</v>
      </c>
      <c r="AP60" s="6"/>
      <c r="AQ60" s="6"/>
      <c r="AR60" s="140">
        <f t="shared" si="48"/>
        <v>0</v>
      </c>
      <c r="AS60" s="163">
        <f t="shared" si="49"/>
        <v>0</v>
      </c>
      <c r="AT60" s="167">
        <f t="shared" si="50"/>
        <v>0</v>
      </c>
      <c r="AU60" s="168">
        <f t="shared" si="51"/>
        <v>0</v>
      </c>
    </row>
    <row r="61" spans="2:47" outlineLevel="1" x14ac:dyDescent="0.35">
      <c r="B61" s="237" t="s">
        <v>94</v>
      </c>
      <c r="C61" s="64" t="s">
        <v>106</v>
      </c>
      <c r="D61" s="70"/>
      <c r="E61" s="71"/>
      <c r="F61" s="70"/>
      <c r="G61" s="140">
        <f t="shared" si="32"/>
        <v>0</v>
      </c>
      <c r="H61" s="170">
        <f t="shared" si="33"/>
        <v>0</v>
      </c>
      <c r="I61" s="70"/>
      <c r="J61" s="140">
        <f t="shared" si="34"/>
        <v>0</v>
      </c>
      <c r="K61" s="170">
        <f t="shared" si="35"/>
        <v>0</v>
      </c>
      <c r="L61" s="70"/>
      <c r="M61" s="140">
        <f t="shared" si="36"/>
        <v>0</v>
      </c>
      <c r="N61" s="170">
        <f t="shared" si="37"/>
        <v>0</v>
      </c>
      <c r="O61" s="70"/>
      <c r="P61" s="140">
        <f t="shared" si="38"/>
        <v>0</v>
      </c>
      <c r="Q61" s="170">
        <f t="shared" si="39"/>
        <v>0</v>
      </c>
      <c r="R61" s="167">
        <f t="shared" si="40"/>
        <v>0</v>
      </c>
      <c r="S61" s="168">
        <f t="shared" si="41"/>
        <v>0</v>
      </c>
      <c r="U61" s="172">
        <f t="shared" si="52"/>
        <v>0</v>
      </c>
      <c r="V61" s="6"/>
      <c r="W61" s="6"/>
      <c r="X61" s="140">
        <f t="shared" si="53"/>
        <v>0</v>
      </c>
      <c r="Y61" s="170">
        <f t="shared" si="54"/>
        <v>0</v>
      </c>
      <c r="Z61" s="172">
        <f t="shared" si="55"/>
        <v>0</v>
      </c>
      <c r="AA61" s="6"/>
      <c r="AB61" s="6"/>
      <c r="AC61" s="140">
        <f t="shared" si="42"/>
        <v>0</v>
      </c>
      <c r="AD61" s="163">
        <f t="shared" si="43"/>
        <v>0</v>
      </c>
      <c r="AE61" s="172">
        <f t="shared" si="56"/>
        <v>0</v>
      </c>
      <c r="AF61" s="6"/>
      <c r="AG61" s="6"/>
      <c r="AH61" s="140">
        <f t="shared" si="44"/>
        <v>0</v>
      </c>
      <c r="AI61" s="163">
        <f t="shared" si="45"/>
        <v>0</v>
      </c>
      <c r="AJ61" s="172">
        <f t="shared" si="57"/>
        <v>0</v>
      </c>
      <c r="AK61" s="6"/>
      <c r="AL61" s="6"/>
      <c r="AM61" s="140">
        <f t="shared" si="46"/>
        <v>0</v>
      </c>
      <c r="AN61" s="163">
        <f t="shared" si="47"/>
        <v>0</v>
      </c>
      <c r="AO61" s="172">
        <f t="shared" si="58"/>
        <v>0</v>
      </c>
      <c r="AP61" s="6"/>
      <c r="AQ61" s="6"/>
      <c r="AR61" s="140">
        <f t="shared" si="48"/>
        <v>0</v>
      </c>
      <c r="AS61" s="163">
        <f t="shared" si="49"/>
        <v>0</v>
      </c>
      <c r="AT61" s="167">
        <f t="shared" si="50"/>
        <v>0</v>
      </c>
      <c r="AU61" s="168">
        <f t="shared" si="51"/>
        <v>0</v>
      </c>
    </row>
    <row r="62" spans="2:47" outlineLevel="1" x14ac:dyDescent="0.35">
      <c r="B62" s="237" t="s">
        <v>95</v>
      </c>
      <c r="C62" s="64" t="s">
        <v>106</v>
      </c>
      <c r="D62" s="70"/>
      <c r="E62" s="71"/>
      <c r="F62" s="70"/>
      <c r="G62" s="140">
        <f t="shared" si="32"/>
        <v>0</v>
      </c>
      <c r="H62" s="170">
        <f t="shared" si="33"/>
        <v>0</v>
      </c>
      <c r="I62" s="70"/>
      <c r="J62" s="140">
        <f t="shared" si="34"/>
        <v>0</v>
      </c>
      <c r="K62" s="170">
        <f t="shared" si="35"/>
        <v>0</v>
      </c>
      <c r="L62" s="70"/>
      <c r="M62" s="140">
        <f t="shared" si="36"/>
        <v>0</v>
      </c>
      <c r="N62" s="170">
        <f t="shared" si="37"/>
        <v>0</v>
      </c>
      <c r="O62" s="70"/>
      <c r="P62" s="140">
        <f t="shared" si="38"/>
        <v>0</v>
      </c>
      <c r="Q62" s="170">
        <f t="shared" si="39"/>
        <v>0</v>
      </c>
      <c r="R62" s="167">
        <f t="shared" si="40"/>
        <v>0</v>
      </c>
      <c r="S62" s="168">
        <f t="shared" si="41"/>
        <v>0</v>
      </c>
      <c r="U62" s="172">
        <f t="shared" si="52"/>
        <v>0</v>
      </c>
      <c r="V62" s="6">
        <v>0</v>
      </c>
      <c r="W62" s="6"/>
      <c r="X62" s="140">
        <f t="shared" si="53"/>
        <v>0</v>
      </c>
      <c r="Y62" s="170">
        <f t="shared" si="54"/>
        <v>0</v>
      </c>
      <c r="Z62" s="172">
        <f t="shared" si="55"/>
        <v>0</v>
      </c>
      <c r="AA62" s="6">
        <v>0</v>
      </c>
      <c r="AB62" s="6"/>
      <c r="AC62" s="140">
        <f t="shared" si="42"/>
        <v>0</v>
      </c>
      <c r="AD62" s="163">
        <f t="shared" si="43"/>
        <v>0</v>
      </c>
      <c r="AE62" s="172">
        <f t="shared" si="56"/>
        <v>2</v>
      </c>
      <c r="AF62" s="6">
        <v>2</v>
      </c>
      <c r="AG62" s="6"/>
      <c r="AH62" s="140">
        <f t="shared" si="44"/>
        <v>2</v>
      </c>
      <c r="AI62" s="163">
        <f t="shared" si="45"/>
        <v>0</v>
      </c>
      <c r="AJ62" s="172">
        <f t="shared" si="57"/>
        <v>3</v>
      </c>
      <c r="AK62" s="6">
        <v>3</v>
      </c>
      <c r="AL62" s="6"/>
      <c r="AM62" s="140">
        <f t="shared" si="46"/>
        <v>5</v>
      </c>
      <c r="AN62" s="163">
        <f t="shared" si="47"/>
        <v>1.5</v>
      </c>
      <c r="AO62" s="172">
        <f t="shared" si="58"/>
        <v>3</v>
      </c>
      <c r="AP62" s="6">
        <v>3</v>
      </c>
      <c r="AQ62" s="6"/>
      <c r="AR62" s="140">
        <f t="shared" si="48"/>
        <v>8</v>
      </c>
      <c r="AS62" s="163">
        <f t="shared" si="49"/>
        <v>0.6</v>
      </c>
      <c r="AT62" s="167">
        <f t="shared" si="50"/>
        <v>8</v>
      </c>
      <c r="AU62" s="168">
        <f t="shared" si="51"/>
        <v>0</v>
      </c>
    </row>
    <row r="63" spans="2:47" outlineLevel="1" x14ac:dyDescent="0.35">
      <c r="B63" s="248" t="s">
        <v>96</v>
      </c>
      <c r="C63" s="64" t="s">
        <v>106</v>
      </c>
      <c r="D63" s="70"/>
      <c r="E63" s="71"/>
      <c r="F63" s="70"/>
      <c r="G63" s="140">
        <f t="shared" si="32"/>
        <v>0</v>
      </c>
      <c r="H63" s="170">
        <f t="shared" si="33"/>
        <v>0</v>
      </c>
      <c r="I63" s="70"/>
      <c r="J63" s="140">
        <f t="shared" si="34"/>
        <v>0</v>
      </c>
      <c r="K63" s="170">
        <f t="shared" si="35"/>
        <v>0</v>
      </c>
      <c r="L63" s="70"/>
      <c r="M63" s="140">
        <f t="shared" si="36"/>
        <v>0</v>
      </c>
      <c r="N63" s="170">
        <f t="shared" si="37"/>
        <v>0</v>
      </c>
      <c r="O63" s="70"/>
      <c r="P63" s="140">
        <f t="shared" si="38"/>
        <v>0</v>
      </c>
      <c r="Q63" s="170">
        <f t="shared" si="39"/>
        <v>0</v>
      </c>
      <c r="R63" s="167">
        <f t="shared" si="40"/>
        <v>0</v>
      </c>
      <c r="S63" s="168">
        <f t="shared" si="41"/>
        <v>0</v>
      </c>
      <c r="U63" s="172">
        <f t="shared" si="52"/>
        <v>0</v>
      </c>
      <c r="V63" s="6"/>
      <c r="W63" s="6"/>
      <c r="X63" s="140">
        <f t="shared" si="53"/>
        <v>0</v>
      </c>
      <c r="Y63" s="170">
        <f t="shared" si="54"/>
        <v>0</v>
      </c>
      <c r="Z63" s="172">
        <f t="shared" si="55"/>
        <v>0</v>
      </c>
      <c r="AA63" s="6"/>
      <c r="AB63" s="6"/>
      <c r="AC63" s="140">
        <f t="shared" si="42"/>
        <v>0</v>
      </c>
      <c r="AD63" s="163">
        <f t="shared" si="43"/>
        <v>0</v>
      </c>
      <c r="AE63" s="172">
        <f t="shared" si="56"/>
        <v>0</v>
      </c>
      <c r="AF63" s="6"/>
      <c r="AG63" s="6"/>
      <c r="AH63" s="140">
        <f t="shared" si="44"/>
        <v>0</v>
      </c>
      <c r="AI63" s="163">
        <f t="shared" si="45"/>
        <v>0</v>
      </c>
      <c r="AJ63" s="172">
        <f t="shared" si="57"/>
        <v>0</v>
      </c>
      <c r="AK63" s="6"/>
      <c r="AL63" s="6"/>
      <c r="AM63" s="140">
        <f t="shared" si="46"/>
        <v>0</v>
      </c>
      <c r="AN63" s="163">
        <f t="shared" si="47"/>
        <v>0</v>
      </c>
      <c r="AO63" s="172">
        <f t="shared" si="58"/>
        <v>0</v>
      </c>
      <c r="AP63" s="6"/>
      <c r="AQ63" s="6"/>
      <c r="AR63" s="140">
        <f t="shared" si="48"/>
        <v>0</v>
      </c>
      <c r="AS63" s="163">
        <f t="shared" si="49"/>
        <v>0</v>
      </c>
      <c r="AT63" s="167">
        <f t="shared" si="50"/>
        <v>0</v>
      </c>
      <c r="AU63" s="168">
        <f t="shared" si="51"/>
        <v>0</v>
      </c>
    </row>
    <row r="64" spans="2:47" outlineLevel="1" x14ac:dyDescent="0.35">
      <c r="B64" s="236" t="s">
        <v>97</v>
      </c>
      <c r="C64" s="64" t="s">
        <v>106</v>
      </c>
      <c r="D64" s="70"/>
      <c r="E64" s="71"/>
      <c r="F64" s="70"/>
      <c r="G64" s="140">
        <f t="shared" si="32"/>
        <v>0</v>
      </c>
      <c r="H64" s="170">
        <f t="shared" si="33"/>
        <v>0</v>
      </c>
      <c r="I64" s="70"/>
      <c r="J64" s="140">
        <f t="shared" si="34"/>
        <v>0</v>
      </c>
      <c r="K64" s="170">
        <f t="shared" si="35"/>
        <v>0</v>
      </c>
      <c r="L64" s="70"/>
      <c r="M64" s="140">
        <f t="shared" si="36"/>
        <v>0</v>
      </c>
      <c r="N64" s="170">
        <f t="shared" si="37"/>
        <v>0</v>
      </c>
      <c r="O64" s="70"/>
      <c r="P64" s="140">
        <f t="shared" si="38"/>
        <v>0</v>
      </c>
      <c r="Q64" s="170">
        <f t="shared" si="39"/>
        <v>0</v>
      </c>
      <c r="R64" s="167">
        <f t="shared" si="40"/>
        <v>0</v>
      </c>
      <c r="S64" s="168">
        <f t="shared" si="41"/>
        <v>0</v>
      </c>
      <c r="U64" s="172">
        <f t="shared" si="52"/>
        <v>0</v>
      </c>
      <c r="V64" s="6"/>
      <c r="W64" s="6"/>
      <c r="X64" s="140">
        <f t="shared" si="53"/>
        <v>0</v>
      </c>
      <c r="Y64" s="170">
        <f t="shared" si="54"/>
        <v>0</v>
      </c>
      <c r="Z64" s="172">
        <f t="shared" si="55"/>
        <v>0</v>
      </c>
      <c r="AA64" s="6"/>
      <c r="AB64" s="6"/>
      <c r="AC64" s="140">
        <f t="shared" si="42"/>
        <v>0</v>
      </c>
      <c r="AD64" s="163">
        <f t="shared" si="43"/>
        <v>0</v>
      </c>
      <c r="AE64" s="172">
        <f t="shared" si="56"/>
        <v>0</v>
      </c>
      <c r="AF64" s="6"/>
      <c r="AG64" s="6"/>
      <c r="AH64" s="140">
        <f t="shared" si="44"/>
        <v>0</v>
      </c>
      <c r="AI64" s="163">
        <f t="shared" si="45"/>
        <v>0</v>
      </c>
      <c r="AJ64" s="172">
        <f t="shared" si="57"/>
        <v>0</v>
      </c>
      <c r="AK64" s="6"/>
      <c r="AL64" s="6"/>
      <c r="AM64" s="140">
        <f t="shared" si="46"/>
        <v>0</v>
      </c>
      <c r="AN64" s="163">
        <f t="shared" si="47"/>
        <v>0</v>
      </c>
      <c r="AO64" s="172">
        <f t="shared" si="58"/>
        <v>0</v>
      </c>
      <c r="AP64" s="6"/>
      <c r="AQ64" s="6"/>
      <c r="AR64" s="140">
        <f t="shared" si="48"/>
        <v>0</v>
      </c>
      <c r="AS64" s="163">
        <f t="shared" si="49"/>
        <v>0</v>
      </c>
      <c r="AT64" s="167">
        <f t="shared" si="50"/>
        <v>0</v>
      </c>
      <c r="AU64" s="168">
        <f t="shared" si="51"/>
        <v>0</v>
      </c>
    </row>
    <row r="65" spans="2:47" outlineLevel="1" x14ac:dyDescent="0.35">
      <c r="B65" s="237" t="s">
        <v>98</v>
      </c>
      <c r="C65" s="64" t="s">
        <v>106</v>
      </c>
      <c r="D65" s="70"/>
      <c r="E65" s="71"/>
      <c r="F65" s="70"/>
      <c r="G65" s="140">
        <f t="shared" si="32"/>
        <v>0</v>
      </c>
      <c r="H65" s="170">
        <f t="shared" si="33"/>
        <v>0</v>
      </c>
      <c r="I65" s="70"/>
      <c r="J65" s="140">
        <f t="shared" si="34"/>
        <v>0</v>
      </c>
      <c r="K65" s="170">
        <f t="shared" si="35"/>
        <v>0</v>
      </c>
      <c r="L65" s="70"/>
      <c r="M65" s="140">
        <f t="shared" si="36"/>
        <v>0</v>
      </c>
      <c r="N65" s="170">
        <f t="shared" si="37"/>
        <v>0</v>
      </c>
      <c r="O65" s="70"/>
      <c r="P65" s="140">
        <f t="shared" si="38"/>
        <v>0</v>
      </c>
      <c r="Q65" s="170">
        <f t="shared" si="39"/>
        <v>0</v>
      </c>
      <c r="R65" s="167">
        <f t="shared" si="40"/>
        <v>0</v>
      </c>
      <c r="S65" s="168">
        <f t="shared" si="41"/>
        <v>0</v>
      </c>
      <c r="U65" s="172">
        <f t="shared" si="52"/>
        <v>5</v>
      </c>
      <c r="V65" s="6">
        <v>5</v>
      </c>
      <c r="W65" s="6"/>
      <c r="X65" s="140">
        <f t="shared" si="53"/>
        <v>5</v>
      </c>
      <c r="Y65" s="170">
        <f t="shared" si="54"/>
        <v>0</v>
      </c>
      <c r="Z65" s="172">
        <f t="shared" si="55"/>
        <v>21</v>
      </c>
      <c r="AA65" s="6">
        <v>21</v>
      </c>
      <c r="AB65" s="6"/>
      <c r="AC65" s="140">
        <f t="shared" si="42"/>
        <v>26</v>
      </c>
      <c r="AD65" s="163">
        <f t="shared" si="43"/>
        <v>4.2</v>
      </c>
      <c r="AE65" s="172">
        <f t="shared" si="56"/>
        <v>22</v>
      </c>
      <c r="AF65" s="6">
        <v>22</v>
      </c>
      <c r="AG65" s="6"/>
      <c r="AH65" s="140">
        <f t="shared" si="44"/>
        <v>48</v>
      </c>
      <c r="AI65" s="163">
        <f t="shared" si="45"/>
        <v>0.84615384615384615</v>
      </c>
      <c r="AJ65" s="172">
        <f t="shared" si="57"/>
        <v>4</v>
      </c>
      <c r="AK65" s="6">
        <v>4</v>
      </c>
      <c r="AL65" s="6"/>
      <c r="AM65" s="140">
        <f t="shared" si="46"/>
        <v>52</v>
      </c>
      <c r="AN65" s="163">
        <f t="shared" si="47"/>
        <v>8.3333333333333329E-2</v>
      </c>
      <c r="AO65" s="172">
        <f t="shared" si="58"/>
        <v>2</v>
      </c>
      <c r="AP65" s="6">
        <v>2</v>
      </c>
      <c r="AQ65" s="6"/>
      <c r="AR65" s="140">
        <f t="shared" si="48"/>
        <v>54</v>
      </c>
      <c r="AS65" s="163">
        <f t="shared" si="49"/>
        <v>3.8461538461538464E-2</v>
      </c>
      <c r="AT65" s="167">
        <f t="shared" si="50"/>
        <v>54</v>
      </c>
      <c r="AU65" s="168">
        <f t="shared" si="51"/>
        <v>0.81282523841406085</v>
      </c>
    </row>
    <row r="66" spans="2:47" ht="15" customHeight="1" outlineLevel="1" x14ac:dyDescent="0.35">
      <c r="B66" s="50" t="s">
        <v>138</v>
      </c>
      <c r="C66" s="47" t="s">
        <v>106</v>
      </c>
      <c r="D66" s="173">
        <f>SUM(D44:D65)</f>
        <v>0</v>
      </c>
      <c r="E66" s="173">
        <f>SUM(E44:E65)</f>
        <v>0</v>
      </c>
      <c r="F66" s="173">
        <f>SUM(F44:F65)</f>
        <v>0</v>
      </c>
      <c r="G66" s="173">
        <f>SUM(G44:G65)</f>
        <v>0</v>
      </c>
      <c r="H66" s="169">
        <f>IFERROR((G66-E66)/E66,0)</f>
        <v>0</v>
      </c>
      <c r="I66" s="173">
        <f>SUM(I44:I65)</f>
        <v>0</v>
      </c>
      <c r="J66" s="173">
        <f>SUM(J44:J65)</f>
        <v>0</v>
      </c>
      <c r="K66" s="169">
        <f t="shared" si="35"/>
        <v>0</v>
      </c>
      <c r="L66" s="173">
        <f>SUM(L44:L65)</f>
        <v>0</v>
      </c>
      <c r="M66" s="173">
        <f>SUM(M44:M65)</f>
        <v>0</v>
      </c>
      <c r="N66" s="169">
        <f t="shared" si="37"/>
        <v>0</v>
      </c>
      <c r="O66" s="173">
        <f>SUM(O44:O65)</f>
        <v>0</v>
      </c>
      <c r="P66" s="173">
        <f>SUM(P44:P65)</f>
        <v>0</v>
      </c>
      <c r="Q66" s="169">
        <f t="shared" si="39"/>
        <v>0</v>
      </c>
      <c r="R66" s="173">
        <f>SUM(R44:R65)</f>
        <v>0</v>
      </c>
      <c r="S66" s="168">
        <f t="shared" si="41"/>
        <v>0</v>
      </c>
      <c r="U66" s="173">
        <f>SUM(U44:U65)</f>
        <v>58</v>
      </c>
      <c r="V66" s="173">
        <f>SUM(V44:V65)</f>
        <v>58</v>
      </c>
      <c r="W66" s="173">
        <f>SUM(W44:W65)</f>
        <v>0</v>
      </c>
      <c r="X66" s="173">
        <f>SUM(X44:X65)</f>
        <v>58</v>
      </c>
      <c r="Y66" s="169">
        <f>IFERROR((X66-P66)/P66,0)</f>
        <v>0</v>
      </c>
      <c r="Z66" s="173">
        <f>SUM(Z44:Z65)</f>
        <v>60</v>
      </c>
      <c r="AA66" s="173">
        <f>SUM(AA44:AA65)</f>
        <v>60</v>
      </c>
      <c r="AB66" s="173">
        <f>SUM(AB44:AB65)</f>
        <v>0</v>
      </c>
      <c r="AC66" s="173">
        <f>SUM(AC44:AC65)</f>
        <v>118</v>
      </c>
      <c r="AD66" s="164">
        <f>IFERROR((AC66-X66)/X66,0)</f>
        <v>1.0344827586206897</v>
      </c>
      <c r="AE66" s="173">
        <f>SUM(AE44:AE65)</f>
        <v>72</v>
      </c>
      <c r="AF66" s="173">
        <f>SUM(AF44:AF65)</f>
        <v>72</v>
      </c>
      <c r="AG66" s="173">
        <f>SUM(AG44:AG65)</f>
        <v>0</v>
      </c>
      <c r="AH66" s="173">
        <f>SUM(AH44:AH65)</f>
        <v>190</v>
      </c>
      <c r="AI66" s="164">
        <f t="shared" si="45"/>
        <v>0.61016949152542377</v>
      </c>
      <c r="AJ66" s="173">
        <f>SUM(AJ44:AJ65)</f>
        <v>25</v>
      </c>
      <c r="AK66" s="173">
        <f>SUM(AK44:AK65)</f>
        <v>25</v>
      </c>
      <c r="AL66" s="173">
        <f>SUM(AL44:AL65)</f>
        <v>0</v>
      </c>
      <c r="AM66" s="173">
        <f>SUM(AM44:AM65)</f>
        <v>215</v>
      </c>
      <c r="AN66" s="164">
        <f t="shared" si="47"/>
        <v>0.13157894736842105</v>
      </c>
      <c r="AO66" s="173">
        <f>SUM(AO44:AO65)</f>
        <v>17</v>
      </c>
      <c r="AP66" s="173">
        <f>SUM(AP44:AP65)</f>
        <v>17</v>
      </c>
      <c r="AQ66" s="173">
        <f>SUM(AQ44:AQ65)</f>
        <v>0</v>
      </c>
      <c r="AR66" s="173">
        <f>SUM(AR44:AR65)</f>
        <v>232</v>
      </c>
      <c r="AS66" s="164">
        <f t="shared" si="49"/>
        <v>7.9069767441860464E-2</v>
      </c>
      <c r="AT66" s="173">
        <f>SUM(AT44:AT65)</f>
        <v>232</v>
      </c>
      <c r="AU66" s="168">
        <f t="shared" si="51"/>
        <v>0.41421356237309492</v>
      </c>
    </row>
    <row r="67" spans="2:47" ht="15" customHeight="1" x14ac:dyDescent="0.35"/>
    <row r="68" spans="2:47" ht="15.5" x14ac:dyDescent="0.35">
      <c r="B68" s="296" t="s">
        <v>108</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row>
    <row r="69" spans="2:47" ht="5.5" customHeight="1" outlineLevel="1" x14ac:dyDescent="0.3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row>
    <row r="70" spans="2:47" outlineLevel="1" x14ac:dyDescent="0.35">
      <c r="B70" s="330"/>
      <c r="C70" s="325" t="s">
        <v>105</v>
      </c>
      <c r="D70" s="312" t="s">
        <v>131</v>
      </c>
      <c r="E70" s="314"/>
      <c r="F70" s="314"/>
      <c r="G70" s="314"/>
      <c r="H70" s="314"/>
      <c r="I70" s="314"/>
      <c r="J70" s="314"/>
      <c r="K70" s="314"/>
      <c r="L70" s="314"/>
      <c r="M70" s="314"/>
      <c r="N70" s="314"/>
      <c r="O70" s="314"/>
      <c r="P70" s="314"/>
      <c r="Q70" s="313"/>
      <c r="R70" s="318" t="str">
        <f xml:space="preserve"> D71&amp;" - "&amp;O71</f>
        <v>2019 - 2023</v>
      </c>
      <c r="S70" s="333"/>
      <c r="U70" s="312" t="s">
        <v>132</v>
      </c>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3"/>
    </row>
    <row r="71" spans="2:47" outlineLevel="1" x14ac:dyDescent="0.35">
      <c r="B71" s="331"/>
      <c r="C71" s="326"/>
      <c r="D71" s="312">
        <f>$C$3-5</f>
        <v>2019</v>
      </c>
      <c r="E71" s="313"/>
      <c r="F71" s="312">
        <f>$C$3-4</f>
        <v>2020</v>
      </c>
      <c r="G71" s="314"/>
      <c r="H71" s="313"/>
      <c r="I71" s="312">
        <f>$C$3-3</f>
        <v>2021</v>
      </c>
      <c r="J71" s="314"/>
      <c r="K71" s="313"/>
      <c r="L71" s="312">
        <f>$C$3-2</f>
        <v>2022</v>
      </c>
      <c r="M71" s="314"/>
      <c r="N71" s="313"/>
      <c r="O71" s="312">
        <f>$C$3-1</f>
        <v>2023</v>
      </c>
      <c r="P71" s="314"/>
      <c r="Q71" s="313"/>
      <c r="R71" s="320"/>
      <c r="S71" s="334"/>
      <c r="U71" s="312">
        <f>$C$3</f>
        <v>2024</v>
      </c>
      <c r="V71" s="314"/>
      <c r="W71" s="314"/>
      <c r="X71" s="314"/>
      <c r="Y71" s="313"/>
      <c r="Z71" s="312">
        <f>$C$3+1</f>
        <v>2025</v>
      </c>
      <c r="AA71" s="314"/>
      <c r="AB71" s="314"/>
      <c r="AC71" s="314"/>
      <c r="AD71" s="313"/>
      <c r="AE71" s="312">
        <f>$C$3+2</f>
        <v>2026</v>
      </c>
      <c r="AF71" s="314"/>
      <c r="AG71" s="314"/>
      <c r="AH71" s="314"/>
      <c r="AI71" s="313"/>
      <c r="AJ71" s="312">
        <f>$C$3+3</f>
        <v>2027</v>
      </c>
      <c r="AK71" s="314"/>
      <c r="AL71" s="314"/>
      <c r="AM71" s="314"/>
      <c r="AN71" s="313"/>
      <c r="AO71" s="312">
        <f>$C$3+4</f>
        <v>2028</v>
      </c>
      <c r="AP71" s="314"/>
      <c r="AQ71" s="314"/>
      <c r="AR71" s="314"/>
      <c r="AS71" s="313"/>
      <c r="AT71" s="316" t="str">
        <f>U71&amp;" - "&amp;AO71</f>
        <v>2024 - 2028</v>
      </c>
      <c r="AU71" s="335"/>
    </row>
    <row r="72" spans="2:47" ht="43.5" outlineLevel="1" x14ac:dyDescent="0.35">
      <c r="B72" s="332"/>
      <c r="C72" s="327"/>
      <c r="D72" s="66" t="s">
        <v>144</v>
      </c>
      <c r="E72" s="67" t="s">
        <v>145</v>
      </c>
      <c r="F72" s="66" t="s">
        <v>144</v>
      </c>
      <c r="G72" s="9" t="s">
        <v>145</v>
      </c>
      <c r="H72" s="67" t="s">
        <v>135</v>
      </c>
      <c r="I72" s="66" t="s">
        <v>144</v>
      </c>
      <c r="J72" s="9" t="s">
        <v>145</v>
      </c>
      <c r="K72" s="67" t="s">
        <v>135</v>
      </c>
      <c r="L72" s="66" t="s">
        <v>144</v>
      </c>
      <c r="M72" s="9" t="s">
        <v>145</v>
      </c>
      <c r="N72" s="67" t="s">
        <v>135</v>
      </c>
      <c r="O72" s="66" t="s">
        <v>144</v>
      </c>
      <c r="P72" s="9" t="s">
        <v>145</v>
      </c>
      <c r="Q72" s="67" t="s">
        <v>135</v>
      </c>
      <c r="R72" s="66" t="s">
        <v>126</v>
      </c>
      <c r="S72" s="121" t="s">
        <v>136</v>
      </c>
      <c r="U72" s="66" t="s">
        <v>144</v>
      </c>
      <c r="V72" s="106" t="s">
        <v>177</v>
      </c>
      <c r="W72" s="106" t="s">
        <v>178</v>
      </c>
      <c r="X72" s="9" t="s">
        <v>145</v>
      </c>
      <c r="Y72" s="67" t="s">
        <v>135</v>
      </c>
      <c r="Z72" s="66" t="s">
        <v>144</v>
      </c>
      <c r="AA72" s="106" t="s">
        <v>177</v>
      </c>
      <c r="AB72" s="106" t="s">
        <v>178</v>
      </c>
      <c r="AC72" s="9" t="s">
        <v>145</v>
      </c>
      <c r="AD72" s="67" t="s">
        <v>135</v>
      </c>
      <c r="AE72" s="66" t="s">
        <v>144</v>
      </c>
      <c r="AF72" s="106" t="s">
        <v>177</v>
      </c>
      <c r="AG72" s="106" t="s">
        <v>178</v>
      </c>
      <c r="AH72" s="9" t="s">
        <v>145</v>
      </c>
      <c r="AI72" s="67" t="s">
        <v>135</v>
      </c>
      <c r="AJ72" s="66" t="s">
        <v>144</v>
      </c>
      <c r="AK72" s="106" t="s">
        <v>177</v>
      </c>
      <c r="AL72" s="106" t="s">
        <v>178</v>
      </c>
      <c r="AM72" s="9" t="s">
        <v>145</v>
      </c>
      <c r="AN72" s="67" t="s">
        <v>135</v>
      </c>
      <c r="AO72" s="66" t="s">
        <v>144</v>
      </c>
      <c r="AP72" s="106" t="s">
        <v>177</v>
      </c>
      <c r="AQ72" s="106" t="s">
        <v>178</v>
      </c>
      <c r="AR72" s="9" t="s">
        <v>145</v>
      </c>
      <c r="AS72" s="67" t="s">
        <v>135</v>
      </c>
      <c r="AT72" s="66" t="s">
        <v>126</v>
      </c>
      <c r="AU72" s="121" t="s">
        <v>136</v>
      </c>
    </row>
    <row r="73" spans="2:47" outlineLevel="1" x14ac:dyDescent="0.35">
      <c r="B73" s="236" t="s">
        <v>75</v>
      </c>
      <c r="C73" s="64" t="s">
        <v>106</v>
      </c>
      <c r="D73" s="70"/>
      <c r="E73" s="71"/>
      <c r="F73" s="70"/>
      <c r="G73" s="140">
        <f t="shared" ref="G73:G94" si="59">E73+F73</f>
        <v>0</v>
      </c>
      <c r="H73" s="170">
        <f t="shared" ref="H73:H94" si="60">IFERROR((G73-E73)/E73,0)</f>
        <v>0</v>
      </c>
      <c r="I73" s="70"/>
      <c r="J73" s="140">
        <f t="shared" ref="J73:J94" si="61">G73+I73</f>
        <v>0</v>
      </c>
      <c r="K73" s="170">
        <f t="shared" ref="K73:K95" si="62">IFERROR((J73-G73)/G73,0)</f>
        <v>0</v>
      </c>
      <c r="L73" s="70"/>
      <c r="M73" s="140">
        <f t="shared" ref="M73:M94" si="63">J73+L73</f>
        <v>0</v>
      </c>
      <c r="N73" s="170">
        <f t="shared" ref="N73:N95" si="64">IFERROR((M73-J73)/J73,0)</f>
        <v>0</v>
      </c>
      <c r="O73" s="70"/>
      <c r="P73" s="140">
        <f t="shared" ref="P73:P94" si="65">M73+O73</f>
        <v>0</v>
      </c>
      <c r="Q73" s="170">
        <f t="shared" ref="Q73:Q95" si="66">IFERROR((P73-M73)/M73,0)</f>
        <v>0</v>
      </c>
      <c r="R73" s="167">
        <f t="shared" ref="R73:R94" si="67">D73+F73+I73+L73+O73</f>
        <v>0</v>
      </c>
      <c r="S73" s="168">
        <f t="shared" ref="S73:S95" si="68">IFERROR((P73/E73)^(1/4)-1,0)</f>
        <v>0</v>
      </c>
      <c r="U73" s="172">
        <f>V73+W73</f>
        <v>0</v>
      </c>
      <c r="V73" s="6"/>
      <c r="W73" s="6"/>
      <c r="X73" s="140">
        <f t="shared" ref="X73:X94" si="69">P73+U73</f>
        <v>0</v>
      </c>
      <c r="Y73" s="170">
        <f t="shared" ref="Y73:Y94" si="70">IFERROR((X73-P73)/P73,0)</f>
        <v>0</v>
      </c>
      <c r="Z73" s="172">
        <f>AA73+AB73</f>
        <v>0</v>
      </c>
      <c r="AA73" s="6"/>
      <c r="AB73" s="6"/>
      <c r="AC73" s="140">
        <f t="shared" ref="AC73:AC94" si="71">X73+Z73</f>
        <v>0</v>
      </c>
      <c r="AD73" s="163">
        <f t="shared" ref="AD73:AD94" si="72">IFERROR((AC73-X73)/X73,0)</f>
        <v>0</v>
      </c>
      <c r="AE73" s="172">
        <f>AF73+AG73</f>
        <v>0</v>
      </c>
      <c r="AF73" s="6"/>
      <c r="AG73" s="6"/>
      <c r="AH73" s="140">
        <f t="shared" ref="AH73:AH94" si="73">AC73+AE73</f>
        <v>0</v>
      </c>
      <c r="AI73" s="163">
        <f t="shared" ref="AI73:AI95" si="74">IFERROR((AH73-AC73)/AC73,0)</f>
        <v>0</v>
      </c>
      <c r="AJ73" s="172">
        <f>AK73+AL73</f>
        <v>0</v>
      </c>
      <c r="AK73" s="6"/>
      <c r="AL73" s="6"/>
      <c r="AM73" s="140">
        <f t="shared" ref="AM73:AM94" si="75">AH73+AJ73</f>
        <v>0</v>
      </c>
      <c r="AN73" s="163">
        <f t="shared" ref="AN73:AN95" si="76">IFERROR((AM73-AH73)/AH73,0)</f>
        <v>0</v>
      </c>
      <c r="AO73" s="172">
        <f>AP73+AQ73</f>
        <v>0</v>
      </c>
      <c r="AP73" s="6"/>
      <c r="AQ73" s="6"/>
      <c r="AR73" s="140">
        <f t="shared" ref="AR73:AR94" si="77">AM73+AO73</f>
        <v>0</v>
      </c>
      <c r="AS73" s="163">
        <f t="shared" ref="AS73:AS95" si="78">IFERROR((AR73-AM73)/AM73,0)</f>
        <v>0</v>
      </c>
      <c r="AT73" s="167">
        <f t="shared" ref="AT73:AT94" si="79">U73+Z73+AE73+AJ73+AO73</f>
        <v>0</v>
      </c>
      <c r="AU73" s="168">
        <f t="shared" ref="AU73:AU95" si="80">IFERROR((AR73/X73)^(1/4)-1,0)</f>
        <v>0</v>
      </c>
    </row>
    <row r="74" spans="2:47" outlineLevel="1" x14ac:dyDescent="0.35">
      <c r="B74" s="237" t="s">
        <v>76</v>
      </c>
      <c r="C74" s="64" t="s">
        <v>106</v>
      </c>
      <c r="D74" s="70"/>
      <c r="E74" s="71"/>
      <c r="F74" s="70"/>
      <c r="G74" s="140">
        <f t="shared" si="59"/>
        <v>0</v>
      </c>
      <c r="H74" s="170">
        <f t="shared" si="60"/>
        <v>0</v>
      </c>
      <c r="I74" s="70"/>
      <c r="J74" s="140">
        <f t="shared" si="61"/>
        <v>0</v>
      </c>
      <c r="K74" s="170">
        <f t="shared" si="62"/>
        <v>0</v>
      </c>
      <c r="L74" s="70"/>
      <c r="M74" s="140">
        <f t="shared" si="63"/>
        <v>0</v>
      </c>
      <c r="N74" s="170">
        <f t="shared" si="64"/>
        <v>0</v>
      </c>
      <c r="O74" s="70"/>
      <c r="P74" s="140">
        <f t="shared" si="65"/>
        <v>0</v>
      </c>
      <c r="Q74" s="170">
        <f t="shared" si="66"/>
        <v>0</v>
      </c>
      <c r="R74" s="167">
        <f t="shared" si="67"/>
        <v>0</v>
      </c>
      <c r="S74" s="168">
        <f t="shared" si="68"/>
        <v>0</v>
      </c>
      <c r="U74" s="172">
        <f t="shared" ref="U74:U94" si="81">V74+W74</f>
        <v>193</v>
      </c>
      <c r="V74" s="6">
        <v>193</v>
      </c>
      <c r="W74" s="6"/>
      <c r="X74" s="140">
        <f t="shared" si="69"/>
        <v>193</v>
      </c>
      <c r="Y74" s="170">
        <f t="shared" si="70"/>
        <v>0</v>
      </c>
      <c r="Z74" s="172">
        <f t="shared" ref="Z74:Z94" si="82">AA74+AB74</f>
        <v>379</v>
      </c>
      <c r="AA74" s="6">
        <v>379</v>
      </c>
      <c r="AB74" s="6"/>
      <c r="AC74" s="140">
        <f t="shared" si="71"/>
        <v>572</v>
      </c>
      <c r="AD74" s="163">
        <f t="shared" si="72"/>
        <v>1.9637305699481866</v>
      </c>
      <c r="AE74" s="172">
        <f t="shared" ref="AE74:AE94" si="83">AF74+AG74</f>
        <v>1002</v>
      </c>
      <c r="AF74" s="6">
        <v>1002</v>
      </c>
      <c r="AG74" s="6"/>
      <c r="AH74" s="140">
        <f t="shared" si="73"/>
        <v>1574</v>
      </c>
      <c r="AI74" s="163">
        <f t="shared" si="74"/>
        <v>1.7517482517482517</v>
      </c>
      <c r="AJ74" s="172">
        <f t="shared" ref="AJ74:AJ94" si="84">AK74+AL74</f>
        <v>397</v>
      </c>
      <c r="AK74" s="6">
        <v>397</v>
      </c>
      <c r="AL74" s="6"/>
      <c r="AM74" s="140">
        <f t="shared" si="75"/>
        <v>1971</v>
      </c>
      <c r="AN74" s="163">
        <f t="shared" si="76"/>
        <v>0.25222363405336723</v>
      </c>
      <c r="AO74" s="172">
        <f t="shared" ref="AO74:AO94" si="85">AP74+AQ74</f>
        <v>392</v>
      </c>
      <c r="AP74" s="6">
        <v>392</v>
      </c>
      <c r="AQ74" s="6"/>
      <c r="AR74" s="140">
        <f t="shared" si="77"/>
        <v>2363</v>
      </c>
      <c r="AS74" s="163">
        <f t="shared" si="78"/>
        <v>0.19888381532217148</v>
      </c>
      <c r="AT74" s="167">
        <f t="shared" si="79"/>
        <v>2363</v>
      </c>
      <c r="AU74" s="168">
        <f t="shared" si="80"/>
        <v>0.87058136340266845</v>
      </c>
    </row>
    <row r="75" spans="2:47" outlineLevel="1" x14ac:dyDescent="0.35">
      <c r="B75" s="237" t="s">
        <v>77</v>
      </c>
      <c r="C75" s="64" t="s">
        <v>106</v>
      </c>
      <c r="D75" s="70"/>
      <c r="E75" s="71"/>
      <c r="F75" s="70"/>
      <c r="G75" s="140">
        <f t="shared" si="59"/>
        <v>0</v>
      </c>
      <c r="H75" s="170">
        <f t="shared" si="60"/>
        <v>0</v>
      </c>
      <c r="I75" s="70"/>
      <c r="J75" s="140">
        <f t="shared" si="61"/>
        <v>0</v>
      </c>
      <c r="K75" s="170">
        <f t="shared" si="62"/>
        <v>0</v>
      </c>
      <c r="L75" s="70"/>
      <c r="M75" s="140">
        <f t="shared" si="63"/>
        <v>0</v>
      </c>
      <c r="N75" s="170">
        <f t="shared" si="64"/>
        <v>0</v>
      </c>
      <c r="O75" s="70"/>
      <c r="P75" s="140">
        <f t="shared" si="65"/>
        <v>0</v>
      </c>
      <c r="Q75" s="170">
        <f t="shared" si="66"/>
        <v>0</v>
      </c>
      <c r="R75" s="167">
        <f t="shared" si="67"/>
        <v>0</v>
      </c>
      <c r="S75" s="168">
        <f t="shared" si="68"/>
        <v>0</v>
      </c>
      <c r="U75" s="172">
        <f t="shared" si="81"/>
        <v>0</v>
      </c>
      <c r="V75" s="6"/>
      <c r="W75" s="6"/>
      <c r="X75" s="140">
        <f t="shared" si="69"/>
        <v>0</v>
      </c>
      <c r="Y75" s="170">
        <f t="shared" si="70"/>
        <v>0</v>
      </c>
      <c r="Z75" s="172">
        <f t="shared" si="82"/>
        <v>0</v>
      </c>
      <c r="AA75" s="6"/>
      <c r="AB75" s="6"/>
      <c r="AC75" s="140">
        <f t="shared" si="71"/>
        <v>0</v>
      </c>
      <c r="AD75" s="163">
        <f t="shared" si="72"/>
        <v>0</v>
      </c>
      <c r="AE75" s="172">
        <f t="shared" si="83"/>
        <v>0</v>
      </c>
      <c r="AF75" s="6"/>
      <c r="AG75" s="6"/>
      <c r="AH75" s="140">
        <f t="shared" si="73"/>
        <v>0</v>
      </c>
      <c r="AI75" s="163">
        <f t="shared" si="74"/>
        <v>0</v>
      </c>
      <c r="AJ75" s="172">
        <f t="shared" si="84"/>
        <v>0</v>
      </c>
      <c r="AK75" s="6"/>
      <c r="AL75" s="6"/>
      <c r="AM75" s="140">
        <f t="shared" si="75"/>
        <v>0</v>
      </c>
      <c r="AN75" s="163">
        <f t="shared" si="76"/>
        <v>0</v>
      </c>
      <c r="AO75" s="172">
        <f t="shared" si="85"/>
        <v>0</v>
      </c>
      <c r="AP75" s="6"/>
      <c r="AQ75" s="6"/>
      <c r="AR75" s="140">
        <f t="shared" si="77"/>
        <v>0</v>
      </c>
      <c r="AS75" s="163">
        <f t="shared" si="78"/>
        <v>0</v>
      </c>
      <c r="AT75" s="167">
        <f t="shared" si="79"/>
        <v>0</v>
      </c>
      <c r="AU75" s="168">
        <f t="shared" si="80"/>
        <v>0</v>
      </c>
    </row>
    <row r="76" spans="2:47" outlineLevel="1" x14ac:dyDescent="0.35">
      <c r="B76" s="237" t="s">
        <v>78</v>
      </c>
      <c r="C76" s="64" t="s">
        <v>106</v>
      </c>
      <c r="D76" s="70"/>
      <c r="E76" s="71"/>
      <c r="F76" s="70"/>
      <c r="G76" s="140">
        <f t="shared" si="59"/>
        <v>0</v>
      </c>
      <c r="H76" s="170">
        <f t="shared" si="60"/>
        <v>0</v>
      </c>
      <c r="I76" s="70"/>
      <c r="J76" s="140">
        <f t="shared" si="61"/>
        <v>0</v>
      </c>
      <c r="K76" s="170">
        <f t="shared" si="62"/>
        <v>0</v>
      </c>
      <c r="L76" s="70"/>
      <c r="M76" s="140">
        <f t="shared" si="63"/>
        <v>0</v>
      </c>
      <c r="N76" s="170">
        <f t="shared" si="64"/>
        <v>0</v>
      </c>
      <c r="O76" s="70"/>
      <c r="P76" s="140">
        <f t="shared" si="65"/>
        <v>0</v>
      </c>
      <c r="Q76" s="170">
        <f t="shared" si="66"/>
        <v>0</v>
      </c>
      <c r="R76" s="167">
        <f t="shared" si="67"/>
        <v>0</v>
      </c>
      <c r="S76" s="168">
        <f t="shared" si="68"/>
        <v>0</v>
      </c>
      <c r="U76" s="172">
        <f t="shared" si="81"/>
        <v>0</v>
      </c>
      <c r="V76" s="6"/>
      <c r="W76" s="6"/>
      <c r="X76" s="140">
        <f t="shared" si="69"/>
        <v>0</v>
      </c>
      <c r="Y76" s="170">
        <f t="shared" si="70"/>
        <v>0</v>
      </c>
      <c r="Z76" s="172">
        <f t="shared" si="82"/>
        <v>0</v>
      </c>
      <c r="AA76" s="6"/>
      <c r="AB76" s="6"/>
      <c r="AC76" s="140">
        <f t="shared" si="71"/>
        <v>0</v>
      </c>
      <c r="AD76" s="163">
        <f t="shared" si="72"/>
        <v>0</v>
      </c>
      <c r="AE76" s="172">
        <f t="shared" si="83"/>
        <v>0</v>
      </c>
      <c r="AF76" s="6"/>
      <c r="AG76" s="6"/>
      <c r="AH76" s="140">
        <f t="shared" si="73"/>
        <v>0</v>
      </c>
      <c r="AI76" s="163">
        <f t="shared" si="74"/>
        <v>0</v>
      </c>
      <c r="AJ76" s="172">
        <f t="shared" si="84"/>
        <v>0</v>
      </c>
      <c r="AK76" s="6"/>
      <c r="AL76" s="6"/>
      <c r="AM76" s="140">
        <f t="shared" si="75"/>
        <v>0</v>
      </c>
      <c r="AN76" s="163">
        <f t="shared" si="76"/>
        <v>0</v>
      </c>
      <c r="AO76" s="172">
        <f t="shared" si="85"/>
        <v>0</v>
      </c>
      <c r="AP76" s="6"/>
      <c r="AQ76" s="6"/>
      <c r="AR76" s="140">
        <f t="shared" si="77"/>
        <v>0</v>
      </c>
      <c r="AS76" s="163">
        <f t="shared" si="78"/>
        <v>0</v>
      </c>
      <c r="AT76" s="167">
        <f t="shared" si="79"/>
        <v>0</v>
      </c>
      <c r="AU76" s="168">
        <f t="shared" si="80"/>
        <v>0</v>
      </c>
    </row>
    <row r="77" spans="2:47" outlineLevel="1" x14ac:dyDescent="0.35">
      <c r="B77" s="236" t="s">
        <v>80</v>
      </c>
      <c r="C77" s="64" t="s">
        <v>106</v>
      </c>
      <c r="D77" s="70"/>
      <c r="E77" s="71"/>
      <c r="F77" s="70"/>
      <c r="G77" s="140">
        <f t="shared" si="59"/>
        <v>0</v>
      </c>
      <c r="H77" s="170">
        <f t="shared" si="60"/>
        <v>0</v>
      </c>
      <c r="I77" s="70"/>
      <c r="J77" s="140">
        <f t="shared" si="61"/>
        <v>0</v>
      </c>
      <c r="K77" s="170">
        <f t="shared" si="62"/>
        <v>0</v>
      </c>
      <c r="L77" s="70"/>
      <c r="M77" s="140">
        <f t="shared" si="63"/>
        <v>0</v>
      </c>
      <c r="N77" s="170">
        <f t="shared" si="64"/>
        <v>0</v>
      </c>
      <c r="O77" s="70"/>
      <c r="P77" s="140">
        <f t="shared" si="65"/>
        <v>0</v>
      </c>
      <c r="Q77" s="170">
        <f t="shared" si="66"/>
        <v>0</v>
      </c>
      <c r="R77" s="167">
        <f t="shared" si="67"/>
        <v>0</v>
      </c>
      <c r="S77" s="168">
        <f t="shared" si="68"/>
        <v>0</v>
      </c>
      <c r="U77" s="172">
        <f t="shared" si="81"/>
        <v>0</v>
      </c>
      <c r="V77" s="6"/>
      <c r="W77" s="6"/>
      <c r="X77" s="140">
        <f t="shared" si="69"/>
        <v>0</v>
      </c>
      <c r="Y77" s="170">
        <f t="shared" si="70"/>
        <v>0</v>
      </c>
      <c r="Z77" s="172">
        <f t="shared" si="82"/>
        <v>0</v>
      </c>
      <c r="AA77" s="6"/>
      <c r="AB77" s="6"/>
      <c r="AC77" s="140">
        <f t="shared" si="71"/>
        <v>0</v>
      </c>
      <c r="AD77" s="163">
        <f t="shared" si="72"/>
        <v>0</v>
      </c>
      <c r="AE77" s="172">
        <f t="shared" si="83"/>
        <v>0</v>
      </c>
      <c r="AF77" s="6"/>
      <c r="AG77" s="6"/>
      <c r="AH77" s="140">
        <f t="shared" si="73"/>
        <v>0</v>
      </c>
      <c r="AI77" s="163">
        <f t="shared" si="74"/>
        <v>0</v>
      </c>
      <c r="AJ77" s="172">
        <f t="shared" si="84"/>
        <v>0</v>
      </c>
      <c r="AK77" s="6"/>
      <c r="AL77" s="6"/>
      <c r="AM77" s="140">
        <f t="shared" si="75"/>
        <v>0</v>
      </c>
      <c r="AN77" s="163">
        <f t="shared" si="76"/>
        <v>0</v>
      </c>
      <c r="AO77" s="172">
        <f t="shared" si="85"/>
        <v>0</v>
      </c>
      <c r="AP77" s="6"/>
      <c r="AQ77" s="6"/>
      <c r="AR77" s="140">
        <f t="shared" si="77"/>
        <v>0</v>
      </c>
      <c r="AS77" s="163">
        <f t="shared" si="78"/>
        <v>0</v>
      </c>
      <c r="AT77" s="167">
        <f t="shared" si="79"/>
        <v>0</v>
      </c>
      <c r="AU77" s="168">
        <f t="shared" si="80"/>
        <v>0</v>
      </c>
    </row>
    <row r="78" spans="2:47" outlineLevel="1" x14ac:dyDescent="0.35">
      <c r="B78" s="237" t="s">
        <v>81</v>
      </c>
      <c r="C78" s="64" t="s">
        <v>106</v>
      </c>
      <c r="D78" s="70"/>
      <c r="E78" s="71"/>
      <c r="F78" s="70"/>
      <c r="G78" s="140">
        <f t="shared" si="59"/>
        <v>0</v>
      </c>
      <c r="H78" s="170">
        <f t="shared" si="60"/>
        <v>0</v>
      </c>
      <c r="I78" s="70"/>
      <c r="J78" s="140">
        <f t="shared" si="61"/>
        <v>0</v>
      </c>
      <c r="K78" s="170">
        <f t="shared" si="62"/>
        <v>0</v>
      </c>
      <c r="L78" s="70"/>
      <c r="M78" s="140">
        <f t="shared" si="63"/>
        <v>0</v>
      </c>
      <c r="N78" s="170">
        <f t="shared" si="64"/>
        <v>0</v>
      </c>
      <c r="O78" s="70"/>
      <c r="P78" s="140">
        <f t="shared" si="65"/>
        <v>0</v>
      </c>
      <c r="Q78" s="170">
        <f t="shared" si="66"/>
        <v>0</v>
      </c>
      <c r="R78" s="167">
        <f t="shared" si="67"/>
        <v>0</v>
      </c>
      <c r="S78" s="168">
        <f t="shared" si="68"/>
        <v>0</v>
      </c>
      <c r="U78" s="172">
        <f t="shared" si="81"/>
        <v>95</v>
      </c>
      <c r="V78" s="6">
        <v>95</v>
      </c>
      <c r="W78" s="6"/>
      <c r="X78" s="140">
        <f t="shared" si="69"/>
        <v>95</v>
      </c>
      <c r="Y78" s="170">
        <f t="shared" si="70"/>
        <v>0</v>
      </c>
      <c r="Z78" s="172">
        <f t="shared" si="82"/>
        <v>55</v>
      </c>
      <c r="AA78" s="6">
        <v>55</v>
      </c>
      <c r="AB78" s="6"/>
      <c r="AC78" s="140">
        <f t="shared" si="71"/>
        <v>150</v>
      </c>
      <c r="AD78" s="163">
        <f t="shared" si="72"/>
        <v>0.57894736842105265</v>
      </c>
      <c r="AE78" s="172">
        <f t="shared" si="83"/>
        <v>501</v>
      </c>
      <c r="AF78" s="6">
        <v>501</v>
      </c>
      <c r="AG78" s="6"/>
      <c r="AH78" s="140">
        <f t="shared" si="73"/>
        <v>651</v>
      </c>
      <c r="AI78" s="163">
        <f t="shared" si="74"/>
        <v>3.34</v>
      </c>
      <c r="AJ78" s="172">
        <f t="shared" si="84"/>
        <v>70</v>
      </c>
      <c r="AK78" s="6">
        <v>70</v>
      </c>
      <c r="AL78" s="6"/>
      <c r="AM78" s="140">
        <f t="shared" si="75"/>
        <v>721</v>
      </c>
      <c r="AN78" s="163">
        <f t="shared" si="76"/>
        <v>0.10752688172043011</v>
      </c>
      <c r="AO78" s="172">
        <f t="shared" si="85"/>
        <v>65</v>
      </c>
      <c r="AP78" s="6">
        <v>65</v>
      </c>
      <c r="AQ78" s="6"/>
      <c r="AR78" s="140">
        <f t="shared" si="77"/>
        <v>786</v>
      </c>
      <c r="AS78" s="163">
        <f t="shared" si="78"/>
        <v>9.0152565880721222E-2</v>
      </c>
      <c r="AT78" s="167">
        <f t="shared" si="79"/>
        <v>786</v>
      </c>
      <c r="AU78" s="168">
        <f t="shared" si="80"/>
        <v>0.6959956545778907</v>
      </c>
    </row>
    <row r="79" spans="2:47" outlineLevel="1" x14ac:dyDescent="0.35">
      <c r="B79" s="236" t="s">
        <v>82</v>
      </c>
      <c r="C79" s="64" t="s">
        <v>106</v>
      </c>
      <c r="D79" s="70"/>
      <c r="E79" s="71"/>
      <c r="F79" s="70"/>
      <c r="G79" s="140">
        <f t="shared" si="59"/>
        <v>0</v>
      </c>
      <c r="H79" s="170">
        <f t="shared" si="60"/>
        <v>0</v>
      </c>
      <c r="I79" s="70"/>
      <c r="J79" s="140">
        <f t="shared" si="61"/>
        <v>0</v>
      </c>
      <c r="K79" s="170">
        <f t="shared" si="62"/>
        <v>0</v>
      </c>
      <c r="L79" s="70"/>
      <c r="M79" s="140">
        <f t="shared" si="63"/>
        <v>0</v>
      </c>
      <c r="N79" s="170">
        <f t="shared" si="64"/>
        <v>0</v>
      </c>
      <c r="O79" s="70"/>
      <c r="P79" s="140">
        <f t="shared" si="65"/>
        <v>0</v>
      </c>
      <c r="Q79" s="170">
        <f t="shared" si="66"/>
        <v>0</v>
      </c>
      <c r="R79" s="167">
        <f t="shared" si="67"/>
        <v>0</v>
      </c>
      <c r="S79" s="168">
        <f t="shared" si="68"/>
        <v>0</v>
      </c>
      <c r="U79" s="172">
        <f t="shared" si="81"/>
        <v>0</v>
      </c>
      <c r="V79" s="6"/>
      <c r="W79" s="6"/>
      <c r="X79" s="140">
        <f t="shared" si="69"/>
        <v>0</v>
      </c>
      <c r="Y79" s="170">
        <f t="shared" si="70"/>
        <v>0</v>
      </c>
      <c r="Z79" s="172">
        <f t="shared" si="82"/>
        <v>0</v>
      </c>
      <c r="AA79" s="6"/>
      <c r="AB79" s="6"/>
      <c r="AC79" s="140">
        <f t="shared" si="71"/>
        <v>0</v>
      </c>
      <c r="AD79" s="163">
        <f t="shared" si="72"/>
        <v>0</v>
      </c>
      <c r="AE79" s="172">
        <f t="shared" si="83"/>
        <v>0</v>
      </c>
      <c r="AF79" s="6"/>
      <c r="AG79" s="6"/>
      <c r="AH79" s="140">
        <f t="shared" si="73"/>
        <v>0</v>
      </c>
      <c r="AI79" s="163">
        <f t="shared" si="74"/>
        <v>0</v>
      </c>
      <c r="AJ79" s="172">
        <f t="shared" si="84"/>
        <v>0</v>
      </c>
      <c r="AK79" s="6"/>
      <c r="AL79" s="6"/>
      <c r="AM79" s="140">
        <f t="shared" si="75"/>
        <v>0</v>
      </c>
      <c r="AN79" s="163">
        <f t="shared" si="76"/>
        <v>0</v>
      </c>
      <c r="AO79" s="172">
        <f t="shared" si="85"/>
        <v>0</v>
      </c>
      <c r="AP79" s="6"/>
      <c r="AQ79" s="6"/>
      <c r="AR79" s="140">
        <f t="shared" si="77"/>
        <v>0</v>
      </c>
      <c r="AS79" s="163">
        <f t="shared" si="78"/>
        <v>0</v>
      </c>
      <c r="AT79" s="167">
        <f t="shared" si="79"/>
        <v>0</v>
      </c>
      <c r="AU79" s="168">
        <f t="shared" si="80"/>
        <v>0</v>
      </c>
    </row>
    <row r="80" spans="2:47" outlineLevel="1" x14ac:dyDescent="0.35">
      <c r="B80" s="237" t="s">
        <v>83</v>
      </c>
      <c r="C80" s="64" t="s">
        <v>106</v>
      </c>
      <c r="D80" s="70"/>
      <c r="E80" s="71"/>
      <c r="F80" s="70"/>
      <c r="G80" s="140">
        <f t="shared" si="59"/>
        <v>0</v>
      </c>
      <c r="H80" s="170">
        <f t="shared" si="60"/>
        <v>0</v>
      </c>
      <c r="I80" s="70"/>
      <c r="J80" s="140">
        <f t="shared" si="61"/>
        <v>0</v>
      </c>
      <c r="K80" s="170">
        <f t="shared" si="62"/>
        <v>0</v>
      </c>
      <c r="L80" s="70"/>
      <c r="M80" s="140">
        <f t="shared" si="63"/>
        <v>0</v>
      </c>
      <c r="N80" s="170">
        <f t="shared" si="64"/>
        <v>0</v>
      </c>
      <c r="O80" s="70"/>
      <c r="P80" s="140">
        <f t="shared" si="65"/>
        <v>0</v>
      </c>
      <c r="Q80" s="170">
        <f t="shared" si="66"/>
        <v>0</v>
      </c>
      <c r="R80" s="167">
        <f t="shared" si="67"/>
        <v>0</v>
      </c>
      <c r="S80" s="168">
        <f t="shared" si="68"/>
        <v>0</v>
      </c>
      <c r="U80" s="172">
        <f t="shared" si="81"/>
        <v>1964</v>
      </c>
      <c r="V80" s="6">
        <v>1964</v>
      </c>
      <c r="W80" s="6"/>
      <c r="X80" s="140">
        <f t="shared" si="69"/>
        <v>1964</v>
      </c>
      <c r="Y80" s="170">
        <f t="shared" si="70"/>
        <v>0</v>
      </c>
      <c r="Z80" s="172">
        <f t="shared" si="82"/>
        <v>1194</v>
      </c>
      <c r="AA80" s="6">
        <f>78+1116</f>
        <v>1194</v>
      </c>
      <c r="AB80" s="6"/>
      <c r="AC80" s="140">
        <f t="shared" si="71"/>
        <v>3158</v>
      </c>
      <c r="AD80" s="163">
        <f t="shared" si="72"/>
        <v>0.60794297352342164</v>
      </c>
      <c r="AE80" s="172">
        <f t="shared" si="83"/>
        <v>148</v>
      </c>
      <c r="AF80" s="6">
        <v>148</v>
      </c>
      <c r="AG80" s="6"/>
      <c r="AH80" s="140">
        <f t="shared" si="73"/>
        <v>3306</v>
      </c>
      <c r="AI80" s="163">
        <f t="shared" si="74"/>
        <v>4.6865104496516784E-2</v>
      </c>
      <c r="AJ80" s="172">
        <f t="shared" si="84"/>
        <v>72</v>
      </c>
      <c r="AK80" s="6">
        <v>72</v>
      </c>
      <c r="AL80" s="6"/>
      <c r="AM80" s="140">
        <f t="shared" si="75"/>
        <v>3378</v>
      </c>
      <c r="AN80" s="163">
        <f t="shared" si="76"/>
        <v>2.1778584392014518E-2</v>
      </c>
      <c r="AO80" s="172">
        <f t="shared" si="85"/>
        <v>91</v>
      </c>
      <c r="AP80" s="6">
        <v>91</v>
      </c>
      <c r="AQ80" s="6"/>
      <c r="AR80" s="140">
        <f t="shared" si="77"/>
        <v>3469</v>
      </c>
      <c r="AS80" s="163">
        <f t="shared" si="78"/>
        <v>2.6939017169923033E-2</v>
      </c>
      <c r="AT80" s="167">
        <f t="shared" si="79"/>
        <v>3469</v>
      </c>
      <c r="AU80" s="168">
        <f t="shared" si="80"/>
        <v>0.15283115346986897</v>
      </c>
    </row>
    <row r="81" spans="2:47" outlineLevel="1" x14ac:dyDescent="0.35">
      <c r="B81" s="237" t="s">
        <v>84</v>
      </c>
      <c r="C81" s="64" t="s">
        <v>106</v>
      </c>
      <c r="D81" s="70"/>
      <c r="E81" s="71"/>
      <c r="F81" s="70"/>
      <c r="G81" s="140">
        <f t="shared" si="59"/>
        <v>0</v>
      </c>
      <c r="H81" s="170">
        <f t="shared" si="60"/>
        <v>0</v>
      </c>
      <c r="I81" s="70"/>
      <c r="J81" s="140">
        <f t="shared" si="61"/>
        <v>0</v>
      </c>
      <c r="K81" s="170">
        <f t="shared" si="62"/>
        <v>0</v>
      </c>
      <c r="L81" s="70"/>
      <c r="M81" s="140">
        <f t="shared" si="63"/>
        <v>0</v>
      </c>
      <c r="N81" s="170">
        <f t="shared" si="64"/>
        <v>0</v>
      </c>
      <c r="O81" s="70"/>
      <c r="P81" s="140">
        <f t="shared" si="65"/>
        <v>0</v>
      </c>
      <c r="Q81" s="170">
        <f t="shared" si="66"/>
        <v>0</v>
      </c>
      <c r="R81" s="167">
        <f t="shared" si="67"/>
        <v>0</v>
      </c>
      <c r="S81" s="168">
        <f t="shared" si="68"/>
        <v>0</v>
      </c>
      <c r="U81" s="172">
        <f t="shared" si="81"/>
        <v>0</v>
      </c>
      <c r="V81" s="6"/>
      <c r="W81" s="6"/>
      <c r="X81" s="140">
        <f t="shared" si="69"/>
        <v>0</v>
      </c>
      <c r="Y81" s="170">
        <f t="shared" si="70"/>
        <v>0</v>
      </c>
      <c r="Z81" s="172">
        <f t="shared" si="82"/>
        <v>0</v>
      </c>
      <c r="AA81" s="6"/>
      <c r="AB81" s="6"/>
      <c r="AC81" s="140">
        <f t="shared" si="71"/>
        <v>0</v>
      </c>
      <c r="AD81" s="163">
        <f t="shared" si="72"/>
        <v>0</v>
      </c>
      <c r="AE81" s="172">
        <f t="shared" si="83"/>
        <v>0</v>
      </c>
      <c r="AF81" s="6"/>
      <c r="AG81" s="6"/>
      <c r="AH81" s="140">
        <f t="shared" si="73"/>
        <v>0</v>
      </c>
      <c r="AI81" s="163">
        <f t="shared" si="74"/>
        <v>0</v>
      </c>
      <c r="AJ81" s="172">
        <f t="shared" si="84"/>
        <v>0</v>
      </c>
      <c r="AK81" s="6"/>
      <c r="AL81" s="6"/>
      <c r="AM81" s="140">
        <f t="shared" si="75"/>
        <v>0</v>
      </c>
      <c r="AN81" s="163">
        <f t="shared" si="76"/>
        <v>0</v>
      </c>
      <c r="AO81" s="172">
        <f t="shared" si="85"/>
        <v>0</v>
      </c>
      <c r="AP81" s="6"/>
      <c r="AQ81" s="6"/>
      <c r="AR81" s="140">
        <f t="shared" si="77"/>
        <v>0</v>
      </c>
      <c r="AS81" s="163">
        <f t="shared" si="78"/>
        <v>0</v>
      </c>
      <c r="AT81" s="167">
        <f t="shared" si="79"/>
        <v>0</v>
      </c>
      <c r="AU81" s="168">
        <f t="shared" si="80"/>
        <v>0</v>
      </c>
    </row>
    <row r="82" spans="2:47" outlineLevel="1" x14ac:dyDescent="0.35">
      <c r="B82" s="237" t="s">
        <v>85</v>
      </c>
      <c r="C82" s="64" t="s">
        <v>106</v>
      </c>
      <c r="D82" s="70"/>
      <c r="E82" s="71"/>
      <c r="F82" s="70"/>
      <c r="G82" s="140">
        <f t="shared" si="59"/>
        <v>0</v>
      </c>
      <c r="H82" s="170">
        <f t="shared" si="60"/>
        <v>0</v>
      </c>
      <c r="I82" s="70"/>
      <c r="J82" s="140">
        <f t="shared" si="61"/>
        <v>0</v>
      </c>
      <c r="K82" s="170">
        <f t="shared" si="62"/>
        <v>0</v>
      </c>
      <c r="L82" s="70"/>
      <c r="M82" s="140">
        <f t="shared" si="63"/>
        <v>0</v>
      </c>
      <c r="N82" s="170">
        <f t="shared" si="64"/>
        <v>0</v>
      </c>
      <c r="O82" s="70"/>
      <c r="P82" s="140">
        <f t="shared" si="65"/>
        <v>0</v>
      </c>
      <c r="Q82" s="170">
        <f t="shared" si="66"/>
        <v>0</v>
      </c>
      <c r="R82" s="167">
        <f t="shared" si="67"/>
        <v>0</v>
      </c>
      <c r="S82" s="168">
        <f t="shared" si="68"/>
        <v>0</v>
      </c>
      <c r="U82" s="172">
        <f t="shared" si="81"/>
        <v>0</v>
      </c>
      <c r="V82" s="6"/>
      <c r="W82" s="6"/>
      <c r="X82" s="140">
        <f t="shared" si="69"/>
        <v>0</v>
      </c>
      <c r="Y82" s="170">
        <f t="shared" si="70"/>
        <v>0</v>
      </c>
      <c r="Z82" s="172">
        <f t="shared" si="82"/>
        <v>0</v>
      </c>
      <c r="AA82" s="6"/>
      <c r="AB82" s="6"/>
      <c r="AC82" s="140">
        <f t="shared" si="71"/>
        <v>0</v>
      </c>
      <c r="AD82" s="163">
        <f t="shared" si="72"/>
        <v>0</v>
      </c>
      <c r="AE82" s="172">
        <f t="shared" si="83"/>
        <v>0</v>
      </c>
      <c r="AF82" s="6"/>
      <c r="AG82" s="6"/>
      <c r="AH82" s="140">
        <f t="shared" si="73"/>
        <v>0</v>
      </c>
      <c r="AI82" s="163">
        <f t="shared" si="74"/>
        <v>0</v>
      </c>
      <c r="AJ82" s="172">
        <f t="shared" si="84"/>
        <v>0</v>
      </c>
      <c r="AK82" s="6"/>
      <c r="AL82" s="6"/>
      <c r="AM82" s="140">
        <f t="shared" si="75"/>
        <v>0</v>
      </c>
      <c r="AN82" s="163">
        <f t="shared" si="76"/>
        <v>0</v>
      </c>
      <c r="AO82" s="172">
        <f t="shared" si="85"/>
        <v>0</v>
      </c>
      <c r="AP82" s="6"/>
      <c r="AQ82" s="6"/>
      <c r="AR82" s="140">
        <f t="shared" si="77"/>
        <v>0</v>
      </c>
      <c r="AS82" s="163">
        <f t="shared" si="78"/>
        <v>0</v>
      </c>
      <c r="AT82" s="167">
        <f t="shared" si="79"/>
        <v>0</v>
      </c>
      <c r="AU82" s="168">
        <f t="shared" si="80"/>
        <v>0</v>
      </c>
    </row>
    <row r="83" spans="2:47" outlineLevel="1" x14ac:dyDescent="0.35">
      <c r="B83" s="236" t="s">
        <v>86</v>
      </c>
      <c r="C83" s="64" t="s">
        <v>106</v>
      </c>
      <c r="D83" s="70"/>
      <c r="E83" s="71"/>
      <c r="F83" s="70"/>
      <c r="G83" s="140">
        <f t="shared" si="59"/>
        <v>0</v>
      </c>
      <c r="H83" s="170">
        <f t="shared" si="60"/>
        <v>0</v>
      </c>
      <c r="I83" s="70"/>
      <c r="J83" s="140">
        <f t="shared" si="61"/>
        <v>0</v>
      </c>
      <c r="K83" s="170">
        <f t="shared" si="62"/>
        <v>0</v>
      </c>
      <c r="L83" s="70"/>
      <c r="M83" s="140">
        <f t="shared" si="63"/>
        <v>0</v>
      </c>
      <c r="N83" s="170">
        <f t="shared" si="64"/>
        <v>0</v>
      </c>
      <c r="O83" s="70"/>
      <c r="P83" s="140">
        <f t="shared" si="65"/>
        <v>0</v>
      </c>
      <c r="Q83" s="170">
        <f t="shared" si="66"/>
        <v>0</v>
      </c>
      <c r="R83" s="167">
        <f t="shared" si="67"/>
        <v>0</v>
      </c>
      <c r="S83" s="168">
        <f t="shared" si="68"/>
        <v>0</v>
      </c>
      <c r="U83" s="172">
        <f t="shared" si="81"/>
        <v>0</v>
      </c>
      <c r="V83" s="6"/>
      <c r="W83" s="6"/>
      <c r="X83" s="140">
        <f t="shared" si="69"/>
        <v>0</v>
      </c>
      <c r="Y83" s="170">
        <f t="shared" si="70"/>
        <v>0</v>
      </c>
      <c r="Z83" s="172">
        <f t="shared" si="82"/>
        <v>0</v>
      </c>
      <c r="AA83" s="6"/>
      <c r="AB83" s="6"/>
      <c r="AC83" s="140">
        <f t="shared" si="71"/>
        <v>0</v>
      </c>
      <c r="AD83" s="163">
        <f t="shared" si="72"/>
        <v>0</v>
      </c>
      <c r="AE83" s="172">
        <f t="shared" si="83"/>
        <v>0</v>
      </c>
      <c r="AF83" s="6"/>
      <c r="AG83" s="6"/>
      <c r="AH83" s="140">
        <f t="shared" si="73"/>
        <v>0</v>
      </c>
      <c r="AI83" s="163">
        <f t="shared" si="74"/>
        <v>0</v>
      </c>
      <c r="AJ83" s="172">
        <f t="shared" si="84"/>
        <v>0</v>
      </c>
      <c r="AK83" s="6"/>
      <c r="AL83" s="6"/>
      <c r="AM83" s="140">
        <f t="shared" si="75"/>
        <v>0</v>
      </c>
      <c r="AN83" s="163">
        <f t="shared" si="76"/>
        <v>0</v>
      </c>
      <c r="AO83" s="172">
        <f t="shared" si="85"/>
        <v>0</v>
      </c>
      <c r="AP83" s="6"/>
      <c r="AQ83" s="6"/>
      <c r="AR83" s="140">
        <f t="shared" si="77"/>
        <v>0</v>
      </c>
      <c r="AS83" s="163">
        <f t="shared" si="78"/>
        <v>0</v>
      </c>
      <c r="AT83" s="167">
        <f t="shared" si="79"/>
        <v>0</v>
      </c>
      <c r="AU83" s="168">
        <f t="shared" si="80"/>
        <v>0</v>
      </c>
    </row>
    <row r="84" spans="2:47" outlineLevel="1" x14ac:dyDescent="0.35">
      <c r="B84" s="237" t="s">
        <v>87</v>
      </c>
      <c r="C84" s="64" t="s">
        <v>106</v>
      </c>
      <c r="D84" s="70"/>
      <c r="E84" s="71"/>
      <c r="F84" s="70"/>
      <c r="G84" s="140">
        <f t="shared" si="59"/>
        <v>0</v>
      </c>
      <c r="H84" s="170">
        <f t="shared" si="60"/>
        <v>0</v>
      </c>
      <c r="I84" s="70"/>
      <c r="J84" s="140">
        <f t="shared" si="61"/>
        <v>0</v>
      </c>
      <c r="K84" s="170">
        <f t="shared" si="62"/>
        <v>0</v>
      </c>
      <c r="L84" s="70"/>
      <c r="M84" s="140">
        <f t="shared" si="63"/>
        <v>0</v>
      </c>
      <c r="N84" s="170">
        <f t="shared" si="64"/>
        <v>0</v>
      </c>
      <c r="O84" s="70"/>
      <c r="P84" s="140">
        <f t="shared" si="65"/>
        <v>0</v>
      </c>
      <c r="Q84" s="170">
        <f t="shared" si="66"/>
        <v>0</v>
      </c>
      <c r="R84" s="167">
        <f t="shared" si="67"/>
        <v>0</v>
      </c>
      <c r="S84" s="168">
        <f t="shared" si="68"/>
        <v>0</v>
      </c>
      <c r="U84" s="172">
        <f t="shared" si="81"/>
        <v>0</v>
      </c>
      <c r="V84" s="6"/>
      <c r="W84" s="6"/>
      <c r="X84" s="140">
        <f t="shared" si="69"/>
        <v>0</v>
      </c>
      <c r="Y84" s="170">
        <f t="shared" si="70"/>
        <v>0</v>
      </c>
      <c r="Z84" s="172">
        <f t="shared" si="82"/>
        <v>0</v>
      </c>
      <c r="AA84" s="6"/>
      <c r="AB84" s="6"/>
      <c r="AC84" s="140">
        <f t="shared" si="71"/>
        <v>0</v>
      </c>
      <c r="AD84" s="163">
        <f t="shared" si="72"/>
        <v>0</v>
      </c>
      <c r="AE84" s="172">
        <f t="shared" si="83"/>
        <v>0</v>
      </c>
      <c r="AF84" s="6"/>
      <c r="AG84" s="6"/>
      <c r="AH84" s="140">
        <f t="shared" si="73"/>
        <v>0</v>
      </c>
      <c r="AI84" s="163">
        <f t="shared" si="74"/>
        <v>0</v>
      </c>
      <c r="AJ84" s="172">
        <f t="shared" si="84"/>
        <v>0</v>
      </c>
      <c r="AK84" s="6"/>
      <c r="AL84" s="6"/>
      <c r="AM84" s="140">
        <f t="shared" si="75"/>
        <v>0</v>
      </c>
      <c r="AN84" s="163">
        <f t="shared" si="76"/>
        <v>0</v>
      </c>
      <c r="AO84" s="172">
        <f t="shared" si="85"/>
        <v>0</v>
      </c>
      <c r="AP84" s="6"/>
      <c r="AQ84" s="6"/>
      <c r="AR84" s="140">
        <f t="shared" si="77"/>
        <v>0</v>
      </c>
      <c r="AS84" s="163">
        <f t="shared" si="78"/>
        <v>0</v>
      </c>
      <c r="AT84" s="167">
        <f t="shared" si="79"/>
        <v>0</v>
      </c>
      <c r="AU84" s="168">
        <f t="shared" si="80"/>
        <v>0</v>
      </c>
    </row>
    <row r="85" spans="2:47" outlineLevel="1" x14ac:dyDescent="0.35">
      <c r="B85" s="237" t="s">
        <v>88</v>
      </c>
      <c r="C85" s="64" t="s">
        <v>106</v>
      </c>
      <c r="D85" s="70"/>
      <c r="E85" s="71"/>
      <c r="F85" s="70"/>
      <c r="G85" s="140">
        <f t="shared" si="59"/>
        <v>0</v>
      </c>
      <c r="H85" s="170">
        <f t="shared" si="60"/>
        <v>0</v>
      </c>
      <c r="I85" s="70"/>
      <c r="J85" s="140">
        <f t="shared" si="61"/>
        <v>0</v>
      </c>
      <c r="K85" s="170">
        <f t="shared" si="62"/>
        <v>0</v>
      </c>
      <c r="L85" s="70"/>
      <c r="M85" s="140">
        <f t="shared" si="63"/>
        <v>0</v>
      </c>
      <c r="N85" s="170">
        <f t="shared" si="64"/>
        <v>0</v>
      </c>
      <c r="O85" s="70"/>
      <c r="P85" s="140">
        <f t="shared" si="65"/>
        <v>0</v>
      </c>
      <c r="Q85" s="170">
        <f t="shared" si="66"/>
        <v>0</v>
      </c>
      <c r="R85" s="167">
        <f t="shared" si="67"/>
        <v>0</v>
      </c>
      <c r="S85" s="168">
        <f t="shared" si="68"/>
        <v>0</v>
      </c>
      <c r="U85" s="172">
        <f t="shared" si="81"/>
        <v>0</v>
      </c>
      <c r="V85" s="6"/>
      <c r="W85" s="6"/>
      <c r="X85" s="140">
        <f t="shared" si="69"/>
        <v>0</v>
      </c>
      <c r="Y85" s="170">
        <f t="shared" si="70"/>
        <v>0</v>
      </c>
      <c r="Z85" s="172">
        <f t="shared" si="82"/>
        <v>0</v>
      </c>
      <c r="AA85" s="6"/>
      <c r="AB85" s="6"/>
      <c r="AC85" s="140">
        <f t="shared" si="71"/>
        <v>0</v>
      </c>
      <c r="AD85" s="163">
        <f t="shared" si="72"/>
        <v>0</v>
      </c>
      <c r="AE85" s="172">
        <f t="shared" si="83"/>
        <v>0</v>
      </c>
      <c r="AF85" s="6"/>
      <c r="AG85" s="6"/>
      <c r="AH85" s="140">
        <f t="shared" si="73"/>
        <v>0</v>
      </c>
      <c r="AI85" s="163">
        <f t="shared" si="74"/>
        <v>0</v>
      </c>
      <c r="AJ85" s="172">
        <f t="shared" si="84"/>
        <v>0</v>
      </c>
      <c r="AK85" s="6"/>
      <c r="AL85" s="6"/>
      <c r="AM85" s="140">
        <f t="shared" si="75"/>
        <v>0</v>
      </c>
      <c r="AN85" s="163">
        <f t="shared" si="76"/>
        <v>0</v>
      </c>
      <c r="AO85" s="172">
        <f t="shared" si="85"/>
        <v>0</v>
      </c>
      <c r="AP85" s="6"/>
      <c r="AQ85" s="6"/>
      <c r="AR85" s="140">
        <f t="shared" si="77"/>
        <v>0</v>
      </c>
      <c r="AS85" s="163">
        <f t="shared" si="78"/>
        <v>0</v>
      </c>
      <c r="AT85" s="167">
        <f t="shared" si="79"/>
        <v>0</v>
      </c>
      <c r="AU85" s="168">
        <f t="shared" si="80"/>
        <v>0</v>
      </c>
    </row>
    <row r="86" spans="2:47" outlineLevel="1" x14ac:dyDescent="0.35">
      <c r="B86" s="236" t="s">
        <v>89</v>
      </c>
      <c r="C86" s="64" t="s">
        <v>106</v>
      </c>
      <c r="D86" s="70"/>
      <c r="E86" s="71"/>
      <c r="F86" s="70"/>
      <c r="G86" s="140">
        <f t="shared" si="59"/>
        <v>0</v>
      </c>
      <c r="H86" s="170">
        <f t="shared" si="60"/>
        <v>0</v>
      </c>
      <c r="I86" s="70"/>
      <c r="J86" s="140">
        <f t="shared" si="61"/>
        <v>0</v>
      </c>
      <c r="K86" s="170">
        <f t="shared" si="62"/>
        <v>0</v>
      </c>
      <c r="L86" s="70"/>
      <c r="M86" s="140">
        <f t="shared" si="63"/>
        <v>0</v>
      </c>
      <c r="N86" s="170">
        <f t="shared" si="64"/>
        <v>0</v>
      </c>
      <c r="O86" s="70"/>
      <c r="P86" s="140">
        <f t="shared" si="65"/>
        <v>0</v>
      </c>
      <c r="Q86" s="170">
        <f t="shared" si="66"/>
        <v>0</v>
      </c>
      <c r="R86" s="167">
        <f t="shared" si="67"/>
        <v>0</v>
      </c>
      <c r="S86" s="168">
        <f t="shared" si="68"/>
        <v>0</v>
      </c>
      <c r="U86" s="172">
        <f t="shared" si="81"/>
        <v>0</v>
      </c>
      <c r="V86" s="6"/>
      <c r="W86" s="6"/>
      <c r="X86" s="140">
        <f t="shared" si="69"/>
        <v>0</v>
      </c>
      <c r="Y86" s="170">
        <f t="shared" si="70"/>
        <v>0</v>
      </c>
      <c r="Z86" s="172">
        <f t="shared" si="82"/>
        <v>0</v>
      </c>
      <c r="AA86" s="6"/>
      <c r="AB86" s="6"/>
      <c r="AC86" s="140">
        <f t="shared" si="71"/>
        <v>0</v>
      </c>
      <c r="AD86" s="163">
        <f t="shared" si="72"/>
        <v>0</v>
      </c>
      <c r="AE86" s="172">
        <f>AF86+AG86</f>
        <v>0</v>
      </c>
      <c r="AF86" s="6"/>
      <c r="AG86" s="6"/>
      <c r="AH86" s="140">
        <f t="shared" si="73"/>
        <v>0</v>
      </c>
      <c r="AI86" s="163">
        <f t="shared" si="74"/>
        <v>0</v>
      </c>
      <c r="AJ86" s="172">
        <f t="shared" si="84"/>
        <v>0</v>
      </c>
      <c r="AK86" s="6"/>
      <c r="AL86" s="6"/>
      <c r="AM86" s="140">
        <f t="shared" si="75"/>
        <v>0</v>
      </c>
      <c r="AN86" s="163">
        <f t="shared" si="76"/>
        <v>0</v>
      </c>
      <c r="AO86" s="172">
        <f t="shared" si="85"/>
        <v>0</v>
      </c>
      <c r="AP86" s="6"/>
      <c r="AQ86" s="6"/>
      <c r="AR86" s="140">
        <f t="shared" si="77"/>
        <v>0</v>
      </c>
      <c r="AS86" s="163">
        <f t="shared" si="78"/>
        <v>0</v>
      </c>
      <c r="AT86" s="167">
        <f t="shared" si="79"/>
        <v>0</v>
      </c>
      <c r="AU86" s="168">
        <f t="shared" si="80"/>
        <v>0</v>
      </c>
    </row>
    <row r="87" spans="2:47" outlineLevel="1" x14ac:dyDescent="0.35">
      <c r="B87" s="237" t="s">
        <v>90</v>
      </c>
      <c r="C87" s="64" t="s">
        <v>106</v>
      </c>
      <c r="D87" s="70"/>
      <c r="E87" s="71"/>
      <c r="F87" s="70"/>
      <c r="G87" s="140">
        <f t="shared" si="59"/>
        <v>0</v>
      </c>
      <c r="H87" s="170">
        <f t="shared" si="60"/>
        <v>0</v>
      </c>
      <c r="I87" s="70"/>
      <c r="J87" s="140">
        <f t="shared" si="61"/>
        <v>0</v>
      </c>
      <c r="K87" s="170">
        <f t="shared" si="62"/>
        <v>0</v>
      </c>
      <c r="L87" s="70"/>
      <c r="M87" s="140">
        <f t="shared" si="63"/>
        <v>0</v>
      </c>
      <c r="N87" s="170">
        <f t="shared" si="64"/>
        <v>0</v>
      </c>
      <c r="O87" s="70"/>
      <c r="P87" s="140">
        <f t="shared" si="65"/>
        <v>0</v>
      </c>
      <c r="Q87" s="170">
        <f t="shared" si="66"/>
        <v>0</v>
      </c>
      <c r="R87" s="167">
        <f t="shared" si="67"/>
        <v>0</v>
      </c>
      <c r="S87" s="168">
        <f t="shared" si="68"/>
        <v>0</v>
      </c>
      <c r="U87" s="172">
        <f t="shared" si="81"/>
        <v>0</v>
      </c>
      <c r="V87" s="6"/>
      <c r="W87" s="6"/>
      <c r="X87" s="140">
        <f t="shared" si="69"/>
        <v>0</v>
      </c>
      <c r="Y87" s="170">
        <f t="shared" si="70"/>
        <v>0</v>
      </c>
      <c r="Z87" s="172">
        <f t="shared" si="82"/>
        <v>1</v>
      </c>
      <c r="AA87" s="6">
        <v>1</v>
      </c>
      <c r="AB87" s="6"/>
      <c r="AC87" s="140">
        <f t="shared" si="71"/>
        <v>1</v>
      </c>
      <c r="AD87" s="163">
        <f t="shared" si="72"/>
        <v>0</v>
      </c>
      <c r="AE87" s="172">
        <f>AF87+AG87</f>
        <v>94</v>
      </c>
      <c r="AF87" s="6">
        <v>94</v>
      </c>
      <c r="AG87" s="6"/>
      <c r="AH87" s="140">
        <f t="shared" si="73"/>
        <v>95</v>
      </c>
      <c r="AI87" s="163">
        <f t="shared" si="74"/>
        <v>94</v>
      </c>
      <c r="AJ87" s="172">
        <f t="shared" si="84"/>
        <v>129</v>
      </c>
      <c r="AK87" s="6">
        <v>129</v>
      </c>
      <c r="AL87" s="6"/>
      <c r="AM87" s="140">
        <f t="shared" si="75"/>
        <v>224</v>
      </c>
      <c r="AN87" s="163">
        <f t="shared" si="76"/>
        <v>1.3578947368421053</v>
      </c>
      <c r="AO87" s="172">
        <f t="shared" si="85"/>
        <v>44</v>
      </c>
      <c r="AP87" s="6">
        <v>44</v>
      </c>
      <c r="AQ87" s="6"/>
      <c r="AR87" s="140">
        <f t="shared" si="77"/>
        <v>268</v>
      </c>
      <c r="AS87" s="163">
        <f t="shared" si="78"/>
        <v>0.19642857142857142</v>
      </c>
      <c r="AT87" s="167">
        <f t="shared" si="79"/>
        <v>268</v>
      </c>
      <c r="AU87" s="168">
        <f t="shared" si="80"/>
        <v>0</v>
      </c>
    </row>
    <row r="88" spans="2:47" outlineLevel="1" x14ac:dyDescent="0.35">
      <c r="B88" s="236" t="s">
        <v>92</v>
      </c>
      <c r="C88" s="64" t="s">
        <v>106</v>
      </c>
      <c r="D88" s="70"/>
      <c r="E88" s="71"/>
      <c r="F88" s="70"/>
      <c r="G88" s="140">
        <f t="shared" si="59"/>
        <v>0</v>
      </c>
      <c r="H88" s="170">
        <f t="shared" si="60"/>
        <v>0</v>
      </c>
      <c r="I88" s="70"/>
      <c r="J88" s="140">
        <f t="shared" si="61"/>
        <v>0</v>
      </c>
      <c r="K88" s="170">
        <f t="shared" si="62"/>
        <v>0</v>
      </c>
      <c r="L88" s="70"/>
      <c r="M88" s="140">
        <f t="shared" si="63"/>
        <v>0</v>
      </c>
      <c r="N88" s="170">
        <f t="shared" si="64"/>
        <v>0</v>
      </c>
      <c r="O88" s="70"/>
      <c r="P88" s="140">
        <f t="shared" si="65"/>
        <v>0</v>
      </c>
      <c r="Q88" s="170">
        <f t="shared" si="66"/>
        <v>0</v>
      </c>
      <c r="R88" s="167">
        <f t="shared" si="67"/>
        <v>0</v>
      </c>
      <c r="S88" s="168">
        <f t="shared" si="68"/>
        <v>0</v>
      </c>
      <c r="U88" s="172">
        <f t="shared" si="81"/>
        <v>0</v>
      </c>
      <c r="V88" s="6"/>
      <c r="W88" s="6"/>
      <c r="X88" s="140">
        <f t="shared" si="69"/>
        <v>0</v>
      </c>
      <c r="Y88" s="170">
        <f t="shared" si="70"/>
        <v>0</v>
      </c>
      <c r="Z88" s="172">
        <f t="shared" si="82"/>
        <v>0</v>
      </c>
      <c r="AA88" s="6"/>
      <c r="AB88" s="6"/>
      <c r="AC88" s="140">
        <f t="shared" si="71"/>
        <v>0</v>
      </c>
      <c r="AD88" s="163">
        <f t="shared" si="72"/>
        <v>0</v>
      </c>
      <c r="AE88" s="172">
        <f t="shared" si="83"/>
        <v>0</v>
      </c>
      <c r="AF88" s="6"/>
      <c r="AG88" s="6"/>
      <c r="AH88" s="140">
        <f t="shared" si="73"/>
        <v>0</v>
      </c>
      <c r="AI88" s="163">
        <f t="shared" si="74"/>
        <v>0</v>
      </c>
      <c r="AJ88" s="172">
        <f t="shared" si="84"/>
        <v>0</v>
      </c>
      <c r="AK88" s="6"/>
      <c r="AL88" s="6"/>
      <c r="AM88" s="140">
        <f t="shared" si="75"/>
        <v>0</v>
      </c>
      <c r="AN88" s="163">
        <f t="shared" si="76"/>
        <v>0</v>
      </c>
      <c r="AO88" s="172">
        <f t="shared" si="85"/>
        <v>0</v>
      </c>
      <c r="AP88" s="6"/>
      <c r="AQ88" s="6"/>
      <c r="AR88" s="140">
        <f t="shared" si="77"/>
        <v>0</v>
      </c>
      <c r="AS88" s="163">
        <f t="shared" si="78"/>
        <v>0</v>
      </c>
      <c r="AT88" s="167">
        <f t="shared" si="79"/>
        <v>0</v>
      </c>
      <c r="AU88" s="168">
        <f t="shared" si="80"/>
        <v>0</v>
      </c>
    </row>
    <row r="89" spans="2:47" outlineLevel="1" x14ac:dyDescent="0.35">
      <c r="B89" s="237" t="s">
        <v>93</v>
      </c>
      <c r="C89" s="64" t="s">
        <v>106</v>
      </c>
      <c r="D89" s="70"/>
      <c r="E89" s="71"/>
      <c r="F89" s="70"/>
      <c r="G89" s="140">
        <f t="shared" si="59"/>
        <v>0</v>
      </c>
      <c r="H89" s="170">
        <f t="shared" si="60"/>
        <v>0</v>
      </c>
      <c r="I89" s="70"/>
      <c r="J89" s="140">
        <f t="shared" si="61"/>
        <v>0</v>
      </c>
      <c r="K89" s="170">
        <f t="shared" si="62"/>
        <v>0</v>
      </c>
      <c r="L89" s="70"/>
      <c r="M89" s="140">
        <f t="shared" si="63"/>
        <v>0</v>
      </c>
      <c r="N89" s="170">
        <f t="shared" si="64"/>
        <v>0</v>
      </c>
      <c r="O89" s="70"/>
      <c r="P89" s="140">
        <f t="shared" si="65"/>
        <v>0</v>
      </c>
      <c r="Q89" s="170">
        <f t="shared" si="66"/>
        <v>0</v>
      </c>
      <c r="R89" s="167">
        <f t="shared" si="67"/>
        <v>0</v>
      </c>
      <c r="S89" s="168">
        <f t="shared" si="68"/>
        <v>0</v>
      </c>
      <c r="U89" s="172">
        <f t="shared" si="81"/>
        <v>0</v>
      </c>
      <c r="V89" s="6"/>
      <c r="W89" s="6"/>
      <c r="X89" s="140">
        <f t="shared" si="69"/>
        <v>0</v>
      </c>
      <c r="Y89" s="170">
        <f t="shared" si="70"/>
        <v>0</v>
      </c>
      <c r="Z89" s="172">
        <f t="shared" si="82"/>
        <v>0</v>
      </c>
      <c r="AA89" s="6"/>
      <c r="AB89" s="6"/>
      <c r="AC89" s="140">
        <f t="shared" si="71"/>
        <v>0</v>
      </c>
      <c r="AD89" s="163">
        <f t="shared" si="72"/>
        <v>0</v>
      </c>
      <c r="AE89" s="172">
        <f t="shared" si="83"/>
        <v>0</v>
      </c>
      <c r="AF89" s="6"/>
      <c r="AG89" s="6"/>
      <c r="AH89" s="140">
        <f t="shared" si="73"/>
        <v>0</v>
      </c>
      <c r="AI89" s="163">
        <f t="shared" si="74"/>
        <v>0</v>
      </c>
      <c r="AJ89" s="172">
        <f t="shared" si="84"/>
        <v>0</v>
      </c>
      <c r="AK89" s="6"/>
      <c r="AL89" s="6"/>
      <c r="AM89" s="140">
        <f t="shared" si="75"/>
        <v>0</v>
      </c>
      <c r="AN89" s="163">
        <f t="shared" si="76"/>
        <v>0</v>
      </c>
      <c r="AO89" s="172">
        <f t="shared" si="85"/>
        <v>0</v>
      </c>
      <c r="AP89" s="6"/>
      <c r="AQ89" s="6"/>
      <c r="AR89" s="140">
        <f t="shared" si="77"/>
        <v>0</v>
      </c>
      <c r="AS89" s="163">
        <f t="shared" si="78"/>
        <v>0</v>
      </c>
      <c r="AT89" s="167">
        <f t="shared" si="79"/>
        <v>0</v>
      </c>
      <c r="AU89" s="168">
        <f t="shared" si="80"/>
        <v>0</v>
      </c>
    </row>
    <row r="90" spans="2:47" outlineLevel="1" x14ac:dyDescent="0.35">
      <c r="B90" s="237" t="s">
        <v>94</v>
      </c>
      <c r="C90" s="64" t="s">
        <v>106</v>
      </c>
      <c r="D90" s="70"/>
      <c r="E90" s="71"/>
      <c r="F90" s="70"/>
      <c r="G90" s="140">
        <f t="shared" si="59"/>
        <v>0</v>
      </c>
      <c r="H90" s="170">
        <f t="shared" si="60"/>
        <v>0</v>
      </c>
      <c r="I90" s="70"/>
      <c r="J90" s="140">
        <f t="shared" si="61"/>
        <v>0</v>
      </c>
      <c r="K90" s="170">
        <f t="shared" si="62"/>
        <v>0</v>
      </c>
      <c r="L90" s="70"/>
      <c r="M90" s="140">
        <f t="shared" si="63"/>
        <v>0</v>
      </c>
      <c r="N90" s="170">
        <f t="shared" si="64"/>
        <v>0</v>
      </c>
      <c r="O90" s="70"/>
      <c r="P90" s="140">
        <f t="shared" si="65"/>
        <v>0</v>
      </c>
      <c r="Q90" s="170">
        <f t="shared" si="66"/>
        <v>0</v>
      </c>
      <c r="R90" s="167">
        <f t="shared" si="67"/>
        <v>0</v>
      </c>
      <c r="S90" s="168">
        <f t="shared" si="68"/>
        <v>0</v>
      </c>
      <c r="U90" s="172">
        <f t="shared" si="81"/>
        <v>0</v>
      </c>
      <c r="V90" s="6"/>
      <c r="W90" s="6"/>
      <c r="X90" s="140">
        <f t="shared" si="69"/>
        <v>0</v>
      </c>
      <c r="Y90" s="170">
        <f t="shared" si="70"/>
        <v>0</v>
      </c>
      <c r="Z90" s="172">
        <f t="shared" si="82"/>
        <v>0</v>
      </c>
      <c r="AA90" s="6"/>
      <c r="AB90" s="6"/>
      <c r="AC90" s="140">
        <f t="shared" si="71"/>
        <v>0</v>
      </c>
      <c r="AD90" s="163">
        <f t="shared" si="72"/>
        <v>0</v>
      </c>
      <c r="AE90" s="172">
        <f t="shared" si="83"/>
        <v>0</v>
      </c>
      <c r="AF90" s="6"/>
      <c r="AG90" s="6"/>
      <c r="AH90" s="140">
        <f t="shared" si="73"/>
        <v>0</v>
      </c>
      <c r="AI90" s="163">
        <f t="shared" si="74"/>
        <v>0</v>
      </c>
      <c r="AJ90" s="172">
        <f t="shared" si="84"/>
        <v>0</v>
      </c>
      <c r="AK90" s="6"/>
      <c r="AL90" s="6"/>
      <c r="AM90" s="140">
        <f t="shared" si="75"/>
        <v>0</v>
      </c>
      <c r="AN90" s="163">
        <f t="shared" si="76"/>
        <v>0</v>
      </c>
      <c r="AO90" s="172">
        <f t="shared" si="85"/>
        <v>0</v>
      </c>
      <c r="AP90" s="6"/>
      <c r="AQ90" s="6"/>
      <c r="AR90" s="140">
        <f t="shared" si="77"/>
        <v>0</v>
      </c>
      <c r="AS90" s="163">
        <f t="shared" si="78"/>
        <v>0</v>
      </c>
      <c r="AT90" s="167">
        <f t="shared" si="79"/>
        <v>0</v>
      </c>
      <c r="AU90" s="168">
        <f t="shared" si="80"/>
        <v>0</v>
      </c>
    </row>
    <row r="91" spans="2:47" outlineLevel="1" x14ac:dyDescent="0.35">
      <c r="B91" s="237" t="s">
        <v>95</v>
      </c>
      <c r="C91" s="64" t="s">
        <v>106</v>
      </c>
      <c r="D91" s="70"/>
      <c r="E91" s="71"/>
      <c r="F91" s="70"/>
      <c r="G91" s="140">
        <f t="shared" si="59"/>
        <v>0</v>
      </c>
      <c r="H91" s="170">
        <f t="shared" si="60"/>
        <v>0</v>
      </c>
      <c r="I91" s="70"/>
      <c r="J91" s="140">
        <f t="shared" si="61"/>
        <v>0</v>
      </c>
      <c r="K91" s="170">
        <f t="shared" si="62"/>
        <v>0</v>
      </c>
      <c r="L91" s="70"/>
      <c r="M91" s="140">
        <f t="shared" si="63"/>
        <v>0</v>
      </c>
      <c r="N91" s="170">
        <f t="shared" si="64"/>
        <v>0</v>
      </c>
      <c r="O91" s="70"/>
      <c r="P91" s="140">
        <f t="shared" si="65"/>
        <v>0</v>
      </c>
      <c r="Q91" s="170">
        <f t="shared" si="66"/>
        <v>0</v>
      </c>
      <c r="R91" s="167">
        <f t="shared" si="67"/>
        <v>0</v>
      </c>
      <c r="S91" s="168">
        <f t="shared" si="68"/>
        <v>0</v>
      </c>
      <c r="U91" s="172">
        <f t="shared" si="81"/>
        <v>0</v>
      </c>
      <c r="V91" s="6"/>
      <c r="W91" s="6"/>
      <c r="X91" s="140">
        <f t="shared" si="69"/>
        <v>0</v>
      </c>
      <c r="Y91" s="170">
        <f t="shared" si="70"/>
        <v>0</v>
      </c>
      <c r="Z91" s="172">
        <f t="shared" si="82"/>
        <v>0</v>
      </c>
      <c r="AA91" s="6"/>
      <c r="AB91" s="6"/>
      <c r="AC91" s="140">
        <f t="shared" si="71"/>
        <v>0</v>
      </c>
      <c r="AD91" s="163">
        <f t="shared" si="72"/>
        <v>0</v>
      </c>
      <c r="AE91" s="172">
        <f t="shared" si="83"/>
        <v>63</v>
      </c>
      <c r="AF91" s="6">
        <v>63</v>
      </c>
      <c r="AG91" s="6"/>
      <c r="AH91" s="140">
        <f t="shared" si="73"/>
        <v>63</v>
      </c>
      <c r="AI91" s="163">
        <f t="shared" si="74"/>
        <v>0</v>
      </c>
      <c r="AJ91" s="172">
        <f t="shared" si="84"/>
        <v>129</v>
      </c>
      <c r="AK91" s="6">
        <v>129</v>
      </c>
      <c r="AL91" s="6"/>
      <c r="AM91" s="140">
        <f t="shared" si="75"/>
        <v>192</v>
      </c>
      <c r="AN91" s="163">
        <f t="shared" si="76"/>
        <v>2.0476190476190474</v>
      </c>
      <c r="AO91" s="172">
        <f t="shared" si="85"/>
        <v>130</v>
      </c>
      <c r="AP91" s="6">
        <v>130</v>
      </c>
      <c r="AQ91" s="6"/>
      <c r="AR91" s="140">
        <f t="shared" si="77"/>
        <v>322</v>
      </c>
      <c r="AS91" s="163">
        <f t="shared" si="78"/>
        <v>0.67708333333333337</v>
      </c>
      <c r="AT91" s="167">
        <f t="shared" si="79"/>
        <v>322</v>
      </c>
      <c r="AU91" s="168">
        <f t="shared" si="80"/>
        <v>0</v>
      </c>
    </row>
    <row r="92" spans="2:47" outlineLevel="1" x14ac:dyDescent="0.35">
      <c r="B92" s="248" t="s">
        <v>96</v>
      </c>
      <c r="C92" s="64" t="s">
        <v>106</v>
      </c>
      <c r="D92" s="70"/>
      <c r="E92" s="71"/>
      <c r="F92" s="70"/>
      <c r="G92" s="140">
        <f t="shared" si="59"/>
        <v>0</v>
      </c>
      <c r="H92" s="170">
        <f t="shared" si="60"/>
        <v>0</v>
      </c>
      <c r="I92" s="70"/>
      <c r="J92" s="140">
        <f t="shared" si="61"/>
        <v>0</v>
      </c>
      <c r="K92" s="170">
        <f t="shared" si="62"/>
        <v>0</v>
      </c>
      <c r="L92" s="70"/>
      <c r="M92" s="140">
        <f t="shared" si="63"/>
        <v>0</v>
      </c>
      <c r="N92" s="170">
        <f t="shared" si="64"/>
        <v>0</v>
      </c>
      <c r="O92" s="70"/>
      <c r="P92" s="140">
        <f t="shared" si="65"/>
        <v>0</v>
      </c>
      <c r="Q92" s="170">
        <f t="shared" si="66"/>
        <v>0</v>
      </c>
      <c r="R92" s="167">
        <f t="shared" si="67"/>
        <v>0</v>
      </c>
      <c r="S92" s="168">
        <f t="shared" si="68"/>
        <v>0</v>
      </c>
      <c r="U92" s="172">
        <f t="shared" si="81"/>
        <v>0</v>
      </c>
      <c r="V92" s="6"/>
      <c r="W92" s="6"/>
      <c r="X92" s="140">
        <f t="shared" si="69"/>
        <v>0</v>
      </c>
      <c r="Y92" s="170">
        <f t="shared" si="70"/>
        <v>0</v>
      </c>
      <c r="Z92" s="172">
        <f t="shared" si="82"/>
        <v>0</v>
      </c>
      <c r="AA92" s="6"/>
      <c r="AB92" s="6"/>
      <c r="AC92" s="140">
        <f t="shared" si="71"/>
        <v>0</v>
      </c>
      <c r="AD92" s="163">
        <f t="shared" si="72"/>
        <v>0</v>
      </c>
      <c r="AE92" s="172">
        <f t="shared" si="83"/>
        <v>0</v>
      </c>
      <c r="AF92" s="6"/>
      <c r="AG92" s="6"/>
      <c r="AH92" s="140">
        <f t="shared" si="73"/>
        <v>0</v>
      </c>
      <c r="AI92" s="163">
        <f t="shared" si="74"/>
        <v>0</v>
      </c>
      <c r="AJ92" s="172">
        <f t="shared" si="84"/>
        <v>0</v>
      </c>
      <c r="AK92" s="6"/>
      <c r="AL92" s="6"/>
      <c r="AM92" s="140">
        <f t="shared" si="75"/>
        <v>0</v>
      </c>
      <c r="AN92" s="163">
        <f t="shared" si="76"/>
        <v>0</v>
      </c>
      <c r="AO92" s="172">
        <f t="shared" si="85"/>
        <v>0</v>
      </c>
      <c r="AP92" s="6"/>
      <c r="AQ92" s="6"/>
      <c r="AR92" s="140">
        <f t="shared" si="77"/>
        <v>0</v>
      </c>
      <c r="AS92" s="163">
        <f t="shared" si="78"/>
        <v>0</v>
      </c>
      <c r="AT92" s="167">
        <f t="shared" si="79"/>
        <v>0</v>
      </c>
      <c r="AU92" s="168">
        <f t="shared" si="80"/>
        <v>0</v>
      </c>
    </row>
    <row r="93" spans="2:47" outlineLevel="1" x14ac:dyDescent="0.35">
      <c r="B93" s="236" t="s">
        <v>97</v>
      </c>
      <c r="C93" s="64" t="s">
        <v>106</v>
      </c>
      <c r="D93" s="70"/>
      <c r="E93" s="71"/>
      <c r="F93" s="70"/>
      <c r="G93" s="140">
        <f t="shared" si="59"/>
        <v>0</v>
      </c>
      <c r="H93" s="170">
        <f t="shared" si="60"/>
        <v>0</v>
      </c>
      <c r="I93" s="70"/>
      <c r="J93" s="140">
        <f t="shared" si="61"/>
        <v>0</v>
      </c>
      <c r="K93" s="170">
        <f t="shared" si="62"/>
        <v>0</v>
      </c>
      <c r="L93" s="70"/>
      <c r="M93" s="140">
        <f t="shared" si="63"/>
        <v>0</v>
      </c>
      <c r="N93" s="170">
        <f t="shared" si="64"/>
        <v>0</v>
      </c>
      <c r="O93" s="70"/>
      <c r="P93" s="140">
        <f t="shared" si="65"/>
        <v>0</v>
      </c>
      <c r="Q93" s="170">
        <f t="shared" si="66"/>
        <v>0</v>
      </c>
      <c r="R93" s="167">
        <f t="shared" si="67"/>
        <v>0</v>
      </c>
      <c r="S93" s="168">
        <f t="shared" si="68"/>
        <v>0</v>
      </c>
      <c r="U93" s="172">
        <f t="shared" si="81"/>
        <v>0</v>
      </c>
      <c r="V93" s="6"/>
      <c r="W93" s="6"/>
      <c r="X93" s="140">
        <f t="shared" si="69"/>
        <v>0</v>
      </c>
      <c r="Y93" s="170">
        <f t="shared" si="70"/>
        <v>0</v>
      </c>
      <c r="Z93" s="172">
        <f t="shared" si="82"/>
        <v>0</v>
      </c>
      <c r="AA93" s="6"/>
      <c r="AB93" s="6"/>
      <c r="AC93" s="140">
        <f t="shared" si="71"/>
        <v>0</v>
      </c>
      <c r="AD93" s="163">
        <f t="shared" si="72"/>
        <v>0</v>
      </c>
      <c r="AE93" s="172">
        <f t="shared" si="83"/>
        <v>0</v>
      </c>
      <c r="AF93" s="6"/>
      <c r="AG93" s="6"/>
      <c r="AH93" s="140">
        <f t="shared" si="73"/>
        <v>0</v>
      </c>
      <c r="AI93" s="163">
        <f t="shared" si="74"/>
        <v>0</v>
      </c>
      <c r="AJ93" s="172">
        <f t="shared" si="84"/>
        <v>0</v>
      </c>
      <c r="AK93" s="6"/>
      <c r="AL93" s="6"/>
      <c r="AM93" s="140">
        <f t="shared" si="75"/>
        <v>0</v>
      </c>
      <c r="AN93" s="163">
        <f t="shared" si="76"/>
        <v>0</v>
      </c>
      <c r="AO93" s="172">
        <f t="shared" si="85"/>
        <v>0</v>
      </c>
      <c r="AP93" s="6"/>
      <c r="AQ93" s="6"/>
      <c r="AR93" s="140">
        <f t="shared" si="77"/>
        <v>0</v>
      </c>
      <c r="AS93" s="163">
        <f t="shared" si="78"/>
        <v>0</v>
      </c>
      <c r="AT93" s="167">
        <f t="shared" si="79"/>
        <v>0</v>
      </c>
      <c r="AU93" s="168">
        <f t="shared" si="80"/>
        <v>0</v>
      </c>
    </row>
    <row r="94" spans="2:47" outlineLevel="1" x14ac:dyDescent="0.35">
      <c r="B94" s="237" t="s">
        <v>98</v>
      </c>
      <c r="C94" s="64" t="s">
        <v>106</v>
      </c>
      <c r="D94" s="70"/>
      <c r="E94" s="71"/>
      <c r="F94" s="70"/>
      <c r="G94" s="140">
        <f t="shared" si="59"/>
        <v>0</v>
      </c>
      <c r="H94" s="170">
        <f t="shared" si="60"/>
        <v>0</v>
      </c>
      <c r="I94" s="70"/>
      <c r="J94" s="140">
        <f t="shared" si="61"/>
        <v>0</v>
      </c>
      <c r="K94" s="170">
        <f t="shared" si="62"/>
        <v>0</v>
      </c>
      <c r="L94" s="70"/>
      <c r="M94" s="140">
        <f t="shared" si="63"/>
        <v>0</v>
      </c>
      <c r="N94" s="170">
        <f t="shared" si="64"/>
        <v>0</v>
      </c>
      <c r="O94" s="70"/>
      <c r="P94" s="140">
        <f t="shared" si="65"/>
        <v>0</v>
      </c>
      <c r="Q94" s="170">
        <f t="shared" si="66"/>
        <v>0</v>
      </c>
      <c r="R94" s="167">
        <f t="shared" si="67"/>
        <v>0</v>
      </c>
      <c r="S94" s="168">
        <f t="shared" si="68"/>
        <v>0</v>
      </c>
      <c r="U94" s="172">
        <f t="shared" si="81"/>
        <v>117</v>
      </c>
      <c r="V94" s="6">
        <v>117</v>
      </c>
      <c r="W94" s="6"/>
      <c r="X94" s="140">
        <f t="shared" si="69"/>
        <v>117</v>
      </c>
      <c r="Y94" s="170">
        <f t="shared" si="70"/>
        <v>0</v>
      </c>
      <c r="Z94" s="172">
        <f t="shared" si="82"/>
        <v>156</v>
      </c>
      <c r="AA94" s="6">
        <v>156</v>
      </c>
      <c r="AB94" s="6"/>
      <c r="AC94" s="140">
        <f t="shared" si="71"/>
        <v>273</v>
      </c>
      <c r="AD94" s="163">
        <f t="shared" si="72"/>
        <v>1.3333333333333333</v>
      </c>
      <c r="AE94" s="172">
        <f t="shared" si="83"/>
        <v>814</v>
      </c>
      <c r="AF94" s="6">
        <v>814</v>
      </c>
      <c r="AG94" s="6"/>
      <c r="AH94" s="140">
        <f t="shared" si="73"/>
        <v>1087</v>
      </c>
      <c r="AI94" s="163">
        <f t="shared" si="74"/>
        <v>2.9816849816849818</v>
      </c>
      <c r="AJ94" s="172">
        <f t="shared" si="84"/>
        <v>142</v>
      </c>
      <c r="AK94" s="6">
        <v>142</v>
      </c>
      <c r="AL94" s="6"/>
      <c r="AM94" s="140">
        <f t="shared" si="75"/>
        <v>1229</v>
      </c>
      <c r="AN94" s="163">
        <f t="shared" si="76"/>
        <v>0.13063477460901565</v>
      </c>
      <c r="AO94" s="172">
        <f t="shared" si="85"/>
        <v>91</v>
      </c>
      <c r="AP94" s="6">
        <v>91</v>
      </c>
      <c r="AQ94" s="6"/>
      <c r="AR94" s="140">
        <f t="shared" si="77"/>
        <v>1320</v>
      </c>
      <c r="AS94" s="163">
        <f t="shared" si="78"/>
        <v>7.404393816110659E-2</v>
      </c>
      <c r="AT94" s="167">
        <f t="shared" si="79"/>
        <v>1320</v>
      </c>
      <c r="AU94" s="168">
        <f t="shared" si="80"/>
        <v>0.83272379016548115</v>
      </c>
    </row>
    <row r="95" spans="2:47" ht="15" customHeight="1" outlineLevel="1" x14ac:dyDescent="0.35">
      <c r="B95" s="50" t="s">
        <v>138</v>
      </c>
      <c r="C95" s="47" t="s">
        <v>106</v>
      </c>
      <c r="D95" s="173">
        <f>SUM(D73:D94)</f>
        <v>0</v>
      </c>
      <c r="E95" s="173">
        <f>SUM(E73:E94)</f>
        <v>0</v>
      </c>
      <c r="F95" s="173">
        <f>SUM(F73:F94)</f>
        <v>0</v>
      </c>
      <c r="G95" s="173">
        <f>SUM(G73:G94)</f>
        <v>0</v>
      </c>
      <c r="H95" s="169">
        <f>IFERROR((G95-E95)/E95,0)</f>
        <v>0</v>
      </c>
      <c r="I95" s="173">
        <f>SUM(I73:I94)</f>
        <v>0</v>
      </c>
      <c r="J95" s="173">
        <f>SUM(J73:J94)</f>
        <v>0</v>
      </c>
      <c r="K95" s="169">
        <f t="shared" si="62"/>
        <v>0</v>
      </c>
      <c r="L95" s="173">
        <f>SUM(L73:L94)</f>
        <v>0</v>
      </c>
      <c r="M95" s="173">
        <f>SUM(M73:M94)</f>
        <v>0</v>
      </c>
      <c r="N95" s="169">
        <f t="shared" si="64"/>
        <v>0</v>
      </c>
      <c r="O95" s="173">
        <f>SUM(O73:O94)</f>
        <v>0</v>
      </c>
      <c r="P95" s="173">
        <f>SUM(P73:P94)</f>
        <v>0</v>
      </c>
      <c r="Q95" s="169">
        <f t="shared" si="66"/>
        <v>0</v>
      </c>
      <c r="R95" s="173">
        <f>SUM(R73:R94)</f>
        <v>0</v>
      </c>
      <c r="S95" s="168">
        <f t="shared" si="68"/>
        <v>0</v>
      </c>
      <c r="U95" s="173">
        <f>SUM(U73:U94)</f>
        <v>2369</v>
      </c>
      <c r="V95" s="173">
        <f>SUM(V73:V94)</f>
        <v>2369</v>
      </c>
      <c r="W95" s="173">
        <f>SUM(W73:W94)</f>
        <v>0</v>
      </c>
      <c r="X95" s="173">
        <f>SUM(X73:X94)</f>
        <v>2369</v>
      </c>
      <c r="Y95" s="169">
        <f>IFERROR((X95-P95)/P95,0)</f>
        <v>0</v>
      </c>
      <c r="Z95" s="173">
        <f>SUM(Z73:Z94)</f>
        <v>1785</v>
      </c>
      <c r="AA95" s="173">
        <f>SUM(AA73:AA94)</f>
        <v>1785</v>
      </c>
      <c r="AB95" s="173">
        <f>SUM(AB73:AB94)</f>
        <v>0</v>
      </c>
      <c r="AC95" s="173">
        <f>SUM(AC73:AC94)</f>
        <v>4154</v>
      </c>
      <c r="AD95" s="164">
        <f>IFERROR((AC95-X95)/X95,0)</f>
        <v>0.75348248205994095</v>
      </c>
      <c r="AE95" s="173">
        <f>SUM(AE73:AE94)</f>
        <v>2622</v>
      </c>
      <c r="AF95" s="173">
        <f>SUM(AF73:AF94)</f>
        <v>2622</v>
      </c>
      <c r="AG95" s="173">
        <f>SUM(AG73:AG94)</f>
        <v>0</v>
      </c>
      <c r="AH95" s="173">
        <f>SUM(AH73:AH94)</f>
        <v>6776</v>
      </c>
      <c r="AI95" s="164">
        <f t="shared" si="74"/>
        <v>0.63119884448724117</v>
      </c>
      <c r="AJ95" s="173">
        <f>SUM(AJ73:AJ94)</f>
        <v>939</v>
      </c>
      <c r="AK95" s="173">
        <f>SUM(AK73:AK94)</f>
        <v>939</v>
      </c>
      <c r="AL95" s="173">
        <f>SUM(AL73:AL94)</f>
        <v>0</v>
      </c>
      <c r="AM95" s="173">
        <f>SUM(AM73:AM94)</f>
        <v>7715</v>
      </c>
      <c r="AN95" s="164">
        <f t="shared" si="76"/>
        <v>0.13857733175914994</v>
      </c>
      <c r="AO95" s="173">
        <f>SUM(AO73:AO94)</f>
        <v>813</v>
      </c>
      <c r="AP95" s="173">
        <f>SUM(AP73:AP94)</f>
        <v>813</v>
      </c>
      <c r="AQ95" s="173">
        <f>SUM(AQ73:AQ94)</f>
        <v>0</v>
      </c>
      <c r="AR95" s="173">
        <f>SUM(AR73:AR94)</f>
        <v>8528</v>
      </c>
      <c r="AS95" s="164">
        <f t="shared" si="78"/>
        <v>0.10537913156189242</v>
      </c>
      <c r="AT95" s="173">
        <f>SUM(AT73:AT94)</f>
        <v>8528</v>
      </c>
      <c r="AU95" s="168">
        <f t="shared" si="80"/>
        <v>0.37743315639121677</v>
      </c>
    </row>
    <row r="96" spans="2:47" ht="15" customHeight="1" x14ac:dyDescent="0.35"/>
    <row r="97" spans="2:47" ht="15.5" x14ac:dyDescent="0.35">
      <c r="B97" s="296" t="s">
        <v>109</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row>
    <row r="98" spans="2:47" ht="5.5" customHeight="1" outlineLevel="1" x14ac:dyDescent="0.35">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row>
    <row r="99" spans="2:47" outlineLevel="1" x14ac:dyDescent="0.35">
      <c r="B99" s="330"/>
      <c r="C99" s="325" t="s">
        <v>105</v>
      </c>
      <c r="D99" s="312" t="s">
        <v>131</v>
      </c>
      <c r="E99" s="314"/>
      <c r="F99" s="314"/>
      <c r="G99" s="314"/>
      <c r="H99" s="314"/>
      <c r="I99" s="314"/>
      <c r="J99" s="314"/>
      <c r="K99" s="314"/>
      <c r="L99" s="314"/>
      <c r="M99" s="314"/>
      <c r="N99" s="314"/>
      <c r="O99" s="314"/>
      <c r="P99" s="314"/>
      <c r="Q99" s="313"/>
      <c r="R99" s="318" t="str">
        <f xml:space="preserve"> D100&amp;" - "&amp;O100</f>
        <v>2019 - 2023</v>
      </c>
      <c r="S99" s="333"/>
      <c r="U99" s="312" t="s">
        <v>132</v>
      </c>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3"/>
    </row>
    <row r="100" spans="2:47" outlineLevel="1" x14ac:dyDescent="0.35">
      <c r="B100" s="331"/>
      <c r="C100" s="326"/>
      <c r="D100" s="312">
        <f>$C$3-5</f>
        <v>2019</v>
      </c>
      <c r="E100" s="313"/>
      <c r="F100" s="312">
        <f>$C$3-4</f>
        <v>2020</v>
      </c>
      <c r="G100" s="314"/>
      <c r="H100" s="313"/>
      <c r="I100" s="312">
        <f>$C$3-3</f>
        <v>2021</v>
      </c>
      <c r="J100" s="314"/>
      <c r="K100" s="313"/>
      <c r="L100" s="312">
        <f>$C$3-2</f>
        <v>2022</v>
      </c>
      <c r="M100" s="314"/>
      <c r="N100" s="313"/>
      <c r="O100" s="312">
        <f>$C$3-1</f>
        <v>2023</v>
      </c>
      <c r="P100" s="314"/>
      <c r="Q100" s="313"/>
      <c r="R100" s="320"/>
      <c r="S100" s="334"/>
      <c r="U100" s="312">
        <f>$C$3</f>
        <v>2024</v>
      </c>
      <c r="V100" s="314"/>
      <c r="W100" s="314"/>
      <c r="X100" s="314"/>
      <c r="Y100" s="313"/>
      <c r="Z100" s="312">
        <f>$C$3+1</f>
        <v>2025</v>
      </c>
      <c r="AA100" s="314"/>
      <c r="AB100" s="314"/>
      <c r="AC100" s="314"/>
      <c r="AD100" s="313"/>
      <c r="AE100" s="312">
        <f>$C$3+2</f>
        <v>2026</v>
      </c>
      <c r="AF100" s="314"/>
      <c r="AG100" s="314"/>
      <c r="AH100" s="314"/>
      <c r="AI100" s="313"/>
      <c r="AJ100" s="312">
        <f>$C$3+3</f>
        <v>2027</v>
      </c>
      <c r="AK100" s="314"/>
      <c r="AL100" s="314"/>
      <c r="AM100" s="314"/>
      <c r="AN100" s="313"/>
      <c r="AO100" s="312">
        <f>$C$3+4</f>
        <v>2028</v>
      </c>
      <c r="AP100" s="314"/>
      <c r="AQ100" s="314"/>
      <c r="AR100" s="314"/>
      <c r="AS100" s="313"/>
      <c r="AT100" s="316" t="str">
        <f>U100&amp;" - "&amp;AO100</f>
        <v>2024 - 2028</v>
      </c>
      <c r="AU100" s="335"/>
    </row>
    <row r="101" spans="2:47" ht="43.5" outlineLevel="1" x14ac:dyDescent="0.35">
      <c r="B101" s="332"/>
      <c r="C101" s="327"/>
      <c r="D101" s="66" t="s">
        <v>144</v>
      </c>
      <c r="E101" s="67" t="s">
        <v>145</v>
      </c>
      <c r="F101" s="66" t="s">
        <v>144</v>
      </c>
      <c r="G101" s="9" t="s">
        <v>145</v>
      </c>
      <c r="H101" s="67" t="s">
        <v>135</v>
      </c>
      <c r="I101" s="66" t="s">
        <v>144</v>
      </c>
      <c r="J101" s="9" t="s">
        <v>145</v>
      </c>
      <c r="K101" s="67" t="s">
        <v>135</v>
      </c>
      <c r="L101" s="66" t="s">
        <v>144</v>
      </c>
      <c r="M101" s="9" t="s">
        <v>145</v>
      </c>
      <c r="N101" s="67" t="s">
        <v>135</v>
      </c>
      <c r="O101" s="66" t="s">
        <v>144</v>
      </c>
      <c r="P101" s="9" t="s">
        <v>145</v>
      </c>
      <c r="Q101" s="67" t="s">
        <v>135</v>
      </c>
      <c r="R101" s="66" t="s">
        <v>126</v>
      </c>
      <c r="S101" s="121" t="s">
        <v>136</v>
      </c>
      <c r="U101" s="66" t="s">
        <v>144</v>
      </c>
      <c r="V101" s="106" t="s">
        <v>177</v>
      </c>
      <c r="W101" s="106" t="s">
        <v>178</v>
      </c>
      <c r="X101" s="9" t="s">
        <v>145</v>
      </c>
      <c r="Y101" s="67" t="s">
        <v>135</v>
      </c>
      <c r="Z101" s="66" t="s">
        <v>144</v>
      </c>
      <c r="AA101" s="106" t="s">
        <v>177</v>
      </c>
      <c r="AB101" s="106" t="s">
        <v>178</v>
      </c>
      <c r="AC101" s="9" t="s">
        <v>145</v>
      </c>
      <c r="AD101" s="67" t="s">
        <v>135</v>
      </c>
      <c r="AE101" s="66" t="s">
        <v>144</v>
      </c>
      <c r="AF101" s="106" t="s">
        <v>177</v>
      </c>
      <c r="AG101" s="106" t="s">
        <v>178</v>
      </c>
      <c r="AH101" s="9" t="s">
        <v>145</v>
      </c>
      <c r="AI101" s="67" t="s">
        <v>135</v>
      </c>
      <c r="AJ101" s="66" t="s">
        <v>144</v>
      </c>
      <c r="AK101" s="106" t="s">
        <v>177</v>
      </c>
      <c r="AL101" s="106" t="s">
        <v>178</v>
      </c>
      <c r="AM101" s="9" t="s">
        <v>145</v>
      </c>
      <c r="AN101" s="67" t="s">
        <v>135</v>
      </c>
      <c r="AO101" s="66" t="s">
        <v>144</v>
      </c>
      <c r="AP101" s="106" t="s">
        <v>177</v>
      </c>
      <c r="AQ101" s="106" t="s">
        <v>178</v>
      </c>
      <c r="AR101" s="9" t="s">
        <v>145</v>
      </c>
      <c r="AS101" s="67" t="s">
        <v>135</v>
      </c>
      <c r="AT101" s="66" t="s">
        <v>126</v>
      </c>
      <c r="AU101" s="121" t="s">
        <v>136</v>
      </c>
    </row>
    <row r="102" spans="2:47" outlineLevel="1" x14ac:dyDescent="0.35">
      <c r="B102" s="236" t="s">
        <v>75</v>
      </c>
      <c r="C102" s="64" t="s">
        <v>106</v>
      </c>
      <c r="D102" s="70"/>
      <c r="E102" s="71"/>
      <c r="F102" s="70"/>
      <c r="G102" s="140">
        <f t="shared" ref="G102:G123" si="86">E102+F102</f>
        <v>0</v>
      </c>
      <c r="H102" s="170">
        <f t="shared" ref="H102:H123" si="87">IFERROR((G102-E102)/E102,0)</f>
        <v>0</v>
      </c>
      <c r="I102" s="70"/>
      <c r="J102" s="140">
        <f t="shared" ref="J102:J123" si="88">G102+I102</f>
        <v>0</v>
      </c>
      <c r="K102" s="170">
        <f t="shared" ref="K102:K124" si="89">IFERROR((J102-G102)/G102,0)</f>
        <v>0</v>
      </c>
      <c r="L102" s="70"/>
      <c r="M102" s="140">
        <f t="shared" ref="M102:M123" si="90">J102+L102</f>
        <v>0</v>
      </c>
      <c r="N102" s="170">
        <f t="shared" ref="N102:N124" si="91">IFERROR((M102-J102)/J102,0)</f>
        <v>0</v>
      </c>
      <c r="O102" s="70"/>
      <c r="P102" s="140">
        <f t="shared" ref="P102:P123" si="92">M102+O102</f>
        <v>0</v>
      </c>
      <c r="Q102" s="170">
        <f t="shared" ref="Q102:Q124" si="93">IFERROR((P102-M102)/M102,0)</f>
        <v>0</v>
      </c>
      <c r="R102" s="167">
        <f t="shared" ref="R102:R123" si="94">D102+F102+I102+L102+O102</f>
        <v>0</v>
      </c>
      <c r="S102" s="168">
        <f t="shared" ref="S102:S124" si="95">IFERROR((P102/E102)^(1/4)-1,0)</f>
        <v>0</v>
      </c>
      <c r="U102" s="172">
        <f>V102+W102</f>
        <v>0</v>
      </c>
      <c r="V102" s="6"/>
      <c r="W102" s="6"/>
      <c r="X102" s="140">
        <f t="shared" ref="X102:X123" si="96">P102+U102</f>
        <v>0</v>
      </c>
      <c r="Y102" s="170">
        <f t="shared" ref="Y102:Y123" si="97">IFERROR((X102-P102)/P102,0)</f>
        <v>0</v>
      </c>
      <c r="Z102" s="172">
        <f>AA102+AB102</f>
        <v>0</v>
      </c>
      <c r="AA102" s="6"/>
      <c r="AB102" s="6"/>
      <c r="AC102" s="140">
        <f t="shared" ref="AC102:AC123" si="98">X102+Z102</f>
        <v>0</v>
      </c>
      <c r="AD102" s="163">
        <f t="shared" ref="AD102:AD123" si="99">IFERROR((AC102-X102)/X102,0)</f>
        <v>0</v>
      </c>
      <c r="AE102" s="172">
        <f>AF102+AG102</f>
        <v>0</v>
      </c>
      <c r="AF102" s="6"/>
      <c r="AG102" s="6"/>
      <c r="AH102" s="140">
        <f t="shared" ref="AH102:AH123" si="100">AC102+AE102</f>
        <v>0</v>
      </c>
      <c r="AI102" s="163">
        <f t="shared" ref="AI102:AI124" si="101">IFERROR((AH102-AC102)/AC102,0)</f>
        <v>0</v>
      </c>
      <c r="AJ102" s="172">
        <f>AK102+AL102</f>
        <v>0</v>
      </c>
      <c r="AK102" s="6"/>
      <c r="AL102" s="6"/>
      <c r="AM102" s="140">
        <f t="shared" ref="AM102:AM123" si="102">AH102+AJ102</f>
        <v>0</v>
      </c>
      <c r="AN102" s="163">
        <f t="shared" ref="AN102:AN124" si="103">IFERROR((AM102-AH102)/AH102,0)</f>
        <v>0</v>
      </c>
      <c r="AO102" s="172">
        <f>AP102+AQ102</f>
        <v>0</v>
      </c>
      <c r="AP102" s="6"/>
      <c r="AQ102" s="6"/>
      <c r="AR102" s="140">
        <f t="shared" ref="AR102:AR123" si="104">AM102+AO102</f>
        <v>0</v>
      </c>
      <c r="AS102" s="163">
        <f t="shared" ref="AS102:AS124" si="105">IFERROR((AR102-AM102)/AM102,0)</f>
        <v>0</v>
      </c>
      <c r="AT102" s="167">
        <f t="shared" ref="AT102:AT123" si="106">U102+Z102+AE102+AJ102+AO102</f>
        <v>0</v>
      </c>
      <c r="AU102" s="168">
        <f>IFERROR((AR102/X102)^(1/4)-1,0)</f>
        <v>0</v>
      </c>
    </row>
    <row r="103" spans="2:47" outlineLevel="1" x14ac:dyDescent="0.35">
      <c r="B103" s="237" t="s">
        <v>76</v>
      </c>
      <c r="C103" s="64" t="s">
        <v>106</v>
      </c>
      <c r="D103" s="70"/>
      <c r="E103" s="71"/>
      <c r="F103" s="70"/>
      <c r="G103" s="140">
        <f t="shared" si="86"/>
        <v>0</v>
      </c>
      <c r="H103" s="170">
        <f t="shared" si="87"/>
        <v>0</v>
      </c>
      <c r="I103" s="70"/>
      <c r="J103" s="140">
        <f t="shared" si="88"/>
        <v>0</v>
      </c>
      <c r="K103" s="170">
        <f t="shared" si="89"/>
        <v>0</v>
      </c>
      <c r="L103" s="70"/>
      <c r="M103" s="140">
        <f t="shared" si="90"/>
        <v>0</v>
      </c>
      <c r="N103" s="170">
        <f t="shared" si="91"/>
        <v>0</v>
      </c>
      <c r="O103" s="70"/>
      <c r="P103" s="140">
        <f t="shared" si="92"/>
        <v>0</v>
      </c>
      <c r="Q103" s="170">
        <f t="shared" si="93"/>
        <v>0</v>
      </c>
      <c r="R103" s="167">
        <f t="shared" si="94"/>
        <v>0</v>
      </c>
      <c r="S103" s="168">
        <f t="shared" si="95"/>
        <v>0</v>
      </c>
      <c r="U103" s="172">
        <f t="shared" ref="U103:U123" si="107">V103+W103</f>
        <v>9</v>
      </c>
      <c r="V103" s="6">
        <v>9</v>
      </c>
      <c r="W103" s="6"/>
      <c r="X103" s="140">
        <f t="shared" si="96"/>
        <v>9</v>
      </c>
      <c r="Y103" s="170">
        <f t="shared" si="97"/>
        <v>0</v>
      </c>
      <c r="Z103" s="172">
        <f t="shared" ref="Z103:Z123" si="108">AA103+AB103</f>
        <v>26</v>
      </c>
      <c r="AA103" s="6">
        <v>26</v>
      </c>
      <c r="AB103" s="6"/>
      <c r="AC103" s="140">
        <f t="shared" si="98"/>
        <v>35</v>
      </c>
      <c r="AD103" s="163">
        <f t="shared" si="99"/>
        <v>2.8888888888888888</v>
      </c>
      <c r="AE103" s="172">
        <f t="shared" ref="AE103:AE123" si="109">AF103+AG103</f>
        <v>28</v>
      </c>
      <c r="AF103" s="6">
        <v>28</v>
      </c>
      <c r="AG103" s="6"/>
      <c r="AH103" s="140">
        <f t="shared" si="100"/>
        <v>63</v>
      </c>
      <c r="AI103" s="163">
        <f t="shared" si="101"/>
        <v>0.8</v>
      </c>
      <c r="AJ103" s="172">
        <f t="shared" ref="AJ103:AJ123" si="110">AK103+AL103</f>
        <v>10</v>
      </c>
      <c r="AK103" s="6">
        <v>10</v>
      </c>
      <c r="AL103" s="6"/>
      <c r="AM103" s="140">
        <f t="shared" si="102"/>
        <v>73</v>
      </c>
      <c r="AN103" s="163">
        <f t="shared" si="103"/>
        <v>0.15873015873015872</v>
      </c>
      <c r="AO103" s="172">
        <f t="shared" ref="AO103:AO123" si="111">AP103+AQ103</f>
        <v>6</v>
      </c>
      <c r="AP103" s="6">
        <v>6</v>
      </c>
      <c r="AQ103" s="6"/>
      <c r="AR103" s="140">
        <f t="shared" si="104"/>
        <v>79</v>
      </c>
      <c r="AS103" s="163">
        <f t="shared" si="105"/>
        <v>8.2191780821917804E-2</v>
      </c>
      <c r="AT103" s="167">
        <f t="shared" si="106"/>
        <v>79</v>
      </c>
      <c r="AU103" s="168">
        <f t="shared" ref="AU103:AU123" si="112">IFERROR((AR103/X103)^(1/4)-1,0)</f>
        <v>0.72125868841337448</v>
      </c>
    </row>
    <row r="104" spans="2:47" outlineLevel="1" x14ac:dyDescent="0.35">
      <c r="B104" s="237" t="s">
        <v>77</v>
      </c>
      <c r="C104" s="64" t="s">
        <v>106</v>
      </c>
      <c r="D104" s="70"/>
      <c r="E104" s="71"/>
      <c r="F104" s="70"/>
      <c r="G104" s="140">
        <f t="shared" si="86"/>
        <v>0</v>
      </c>
      <c r="H104" s="170">
        <f t="shared" si="87"/>
        <v>0</v>
      </c>
      <c r="I104" s="70"/>
      <c r="J104" s="140">
        <f t="shared" si="88"/>
        <v>0</v>
      </c>
      <c r="K104" s="170">
        <f t="shared" si="89"/>
        <v>0</v>
      </c>
      <c r="L104" s="70"/>
      <c r="M104" s="140">
        <f t="shared" si="90"/>
        <v>0</v>
      </c>
      <c r="N104" s="170">
        <f t="shared" si="91"/>
        <v>0</v>
      </c>
      <c r="O104" s="70"/>
      <c r="P104" s="140">
        <f t="shared" si="92"/>
        <v>0</v>
      </c>
      <c r="Q104" s="170">
        <f t="shared" si="93"/>
        <v>0</v>
      </c>
      <c r="R104" s="167">
        <f t="shared" si="94"/>
        <v>0</v>
      </c>
      <c r="S104" s="168">
        <f t="shared" si="95"/>
        <v>0</v>
      </c>
      <c r="U104" s="172">
        <f t="shared" si="107"/>
        <v>0</v>
      </c>
      <c r="V104" s="6"/>
      <c r="W104" s="6"/>
      <c r="X104" s="140">
        <f t="shared" si="96"/>
        <v>0</v>
      </c>
      <c r="Y104" s="170">
        <f t="shared" si="97"/>
        <v>0</v>
      </c>
      <c r="Z104" s="172">
        <f t="shared" si="108"/>
        <v>0</v>
      </c>
      <c r="AA104" s="6"/>
      <c r="AB104" s="6"/>
      <c r="AC104" s="140">
        <f t="shared" si="98"/>
        <v>0</v>
      </c>
      <c r="AD104" s="163">
        <f t="shared" si="99"/>
        <v>0</v>
      </c>
      <c r="AE104" s="172">
        <f t="shared" si="109"/>
        <v>0</v>
      </c>
      <c r="AF104" s="6"/>
      <c r="AG104" s="6"/>
      <c r="AH104" s="140">
        <f t="shared" si="100"/>
        <v>0</v>
      </c>
      <c r="AI104" s="163">
        <f t="shared" si="101"/>
        <v>0</v>
      </c>
      <c r="AJ104" s="172">
        <f t="shared" si="110"/>
        <v>0</v>
      </c>
      <c r="AK104" s="6"/>
      <c r="AL104" s="6"/>
      <c r="AM104" s="140">
        <f t="shared" si="102"/>
        <v>0</v>
      </c>
      <c r="AN104" s="163">
        <f t="shared" si="103"/>
        <v>0</v>
      </c>
      <c r="AO104" s="172">
        <f t="shared" si="111"/>
        <v>0</v>
      </c>
      <c r="AP104" s="6"/>
      <c r="AQ104" s="6"/>
      <c r="AR104" s="140">
        <f t="shared" si="104"/>
        <v>0</v>
      </c>
      <c r="AS104" s="163">
        <f t="shared" si="105"/>
        <v>0</v>
      </c>
      <c r="AT104" s="167">
        <f t="shared" si="106"/>
        <v>0</v>
      </c>
      <c r="AU104" s="168">
        <f t="shared" si="112"/>
        <v>0</v>
      </c>
    </row>
    <row r="105" spans="2:47" outlineLevel="1" x14ac:dyDescent="0.35">
      <c r="B105" s="237" t="s">
        <v>78</v>
      </c>
      <c r="C105" s="64" t="s">
        <v>106</v>
      </c>
      <c r="D105" s="70"/>
      <c r="E105" s="71"/>
      <c r="F105" s="70"/>
      <c r="G105" s="140">
        <f t="shared" si="86"/>
        <v>0</v>
      </c>
      <c r="H105" s="170">
        <f t="shared" si="87"/>
        <v>0</v>
      </c>
      <c r="I105" s="70"/>
      <c r="J105" s="140">
        <f t="shared" si="88"/>
        <v>0</v>
      </c>
      <c r="K105" s="170">
        <f t="shared" si="89"/>
        <v>0</v>
      </c>
      <c r="L105" s="70"/>
      <c r="M105" s="140">
        <f t="shared" si="90"/>
        <v>0</v>
      </c>
      <c r="N105" s="170">
        <f t="shared" si="91"/>
        <v>0</v>
      </c>
      <c r="O105" s="70"/>
      <c r="P105" s="140">
        <f t="shared" si="92"/>
        <v>0</v>
      </c>
      <c r="Q105" s="170">
        <f t="shared" si="93"/>
        <v>0</v>
      </c>
      <c r="R105" s="167">
        <f t="shared" si="94"/>
        <v>0</v>
      </c>
      <c r="S105" s="168">
        <f t="shared" si="95"/>
        <v>0</v>
      </c>
      <c r="U105" s="172">
        <f t="shared" si="107"/>
        <v>0</v>
      </c>
      <c r="V105" s="6"/>
      <c r="W105" s="6"/>
      <c r="X105" s="140">
        <f t="shared" si="96"/>
        <v>0</v>
      </c>
      <c r="Y105" s="170">
        <f t="shared" si="97"/>
        <v>0</v>
      </c>
      <c r="Z105" s="172">
        <f t="shared" si="108"/>
        <v>0</v>
      </c>
      <c r="AA105" s="6"/>
      <c r="AB105" s="6"/>
      <c r="AC105" s="140">
        <f t="shared" si="98"/>
        <v>0</v>
      </c>
      <c r="AD105" s="163">
        <f t="shared" si="99"/>
        <v>0</v>
      </c>
      <c r="AE105" s="172">
        <f t="shared" si="109"/>
        <v>0</v>
      </c>
      <c r="AF105" s="6"/>
      <c r="AG105" s="6"/>
      <c r="AH105" s="140">
        <f t="shared" si="100"/>
        <v>0</v>
      </c>
      <c r="AI105" s="163">
        <f t="shared" si="101"/>
        <v>0</v>
      </c>
      <c r="AJ105" s="172">
        <f t="shared" si="110"/>
        <v>0</v>
      </c>
      <c r="AK105" s="6"/>
      <c r="AL105" s="6"/>
      <c r="AM105" s="140">
        <f t="shared" si="102"/>
        <v>0</v>
      </c>
      <c r="AN105" s="163">
        <f t="shared" si="103"/>
        <v>0</v>
      </c>
      <c r="AO105" s="172">
        <f t="shared" si="111"/>
        <v>0</v>
      </c>
      <c r="AP105" s="6"/>
      <c r="AQ105" s="6"/>
      <c r="AR105" s="140">
        <f t="shared" si="104"/>
        <v>0</v>
      </c>
      <c r="AS105" s="163">
        <f t="shared" si="105"/>
        <v>0</v>
      </c>
      <c r="AT105" s="167">
        <f t="shared" si="106"/>
        <v>0</v>
      </c>
      <c r="AU105" s="168">
        <f t="shared" si="112"/>
        <v>0</v>
      </c>
    </row>
    <row r="106" spans="2:47" outlineLevel="1" x14ac:dyDescent="0.35">
      <c r="B106" s="236" t="s">
        <v>80</v>
      </c>
      <c r="C106" s="64" t="s">
        <v>106</v>
      </c>
      <c r="D106" s="70"/>
      <c r="E106" s="71"/>
      <c r="F106" s="70"/>
      <c r="G106" s="140">
        <f t="shared" si="86"/>
        <v>0</v>
      </c>
      <c r="H106" s="170">
        <f t="shared" si="87"/>
        <v>0</v>
      </c>
      <c r="I106" s="70"/>
      <c r="J106" s="140">
        <f t="shared" si="88"/>
        <v>0</v>
      </c>
      <c r="K106" s="170">
        <f t="shared" si="89"/>
        <v>0</v>
      </c>
      <c r="L106" s="70"/>
      <c r="M106" s="140">
        <f t="shared" si="90"/>
        <v>0</v>
      </c>
      <c r="N106" s="170">
        <f t="shared" si="91"/>
        <v>0</v>
      </c>
      <c r="O106" s="70"/>
      <c r="P106" s="140">
        <f t="shared" si="92"/>
        <v>0</v>
      </c>
      <c r="Q106" s="170">
        <f t="shared" si="93"/>
        <v>0</v>
      </c>
      <c r="R106" s="167">
        <f t="shared" si="94"/>
        <v>0</v>
      </c>
      <c r="S106" s="168">
        <f t="shared" si="95"/>
        <v>0</v>
      </c>
      <c r="U106" s="172">
        <f t="shared" si="107"/>
        <v>0</v>
      </c>
      <c r="V106" s="6"/>
      <c r="W106" s="6"/>
      <c r="X106" s="140">
        <f t="shared" si="96"/>
        <v>0</v>
      </c>
      <c r="Y106" s="170">
        <f t="shared" si="97"/>
        <v>0</v>
      </c>
      <c r="Z106" s="172">
        <f t="shared" si="108"/>
        <v>0</v>
      </c>
      <c r="AA106" s="6"/>
      <c r="AB106" s="6"/>
      <c r="AC106" s="140">
        <f t="shared" si="98"/>
        <v>0</v>
      </c>
      <c r="AD106" s="163">
        <f t="shared" si="99"/>
        <v>0</v>
      </c>
      <c r="AE106" s="172">
        <f t="shared" si="109"/>
        <v>0</v>
      </c>
      <c r="AF106" s="6"/>
      <c r="AG106" s="6"/>
      <c r="AH106" s="140">
        <f t="shared" si="100"/>
        <v>0</v>
      </c>
      <c r="AI106" s="163">
        <f t="shared" si="101"/>
        <v>0</v>
      </c>
      <c r="AJ106" s="172">
        <f t="shared" si="110"/>
        <v>0</v>
      </c>
      <c r="AK106" s="6"/>
      <c r="AL106" s="6"/>
      <c r="AM106" s="140">
        <f t="shared" si="102"/>
        <v>0</v>
      </c>
      <c r="AN106" s="163">
        <f t="shared" si="103"/>
        <v>0</v>
      </c>
      <c r="AO106" s="172">
        <f t="shared" si="111"/>
        <v>0</v>
      </c>
      <c r="AP106" s="6"/>
      <c r="AQ106" s="6"/>
      <c r="AR106" s="140">
        <f t="shared" si="104"/>
        <v>0</v>
      </c>
      <c r="AS106" s="163">
        <f t="shared" si="105"/>
        <v>0</v>
      </c>
      <c r="AT106" s="167">
        <f t="shared" si="106"/>
        <v>0</v>
      </c>
      <c r="AU106" s="168">
        <f t="shared" si="112"/>
        <v>0</v>
      </c>
    </row>
    <row r="107" spans="2:47" outlineLevel="1" x14ac:dyDescent="0.35">
      <c r="B107" s="237" t="s">
        <v>81</v>
      </c>
      <c r="C107" s="64" t="s">
        <v>106</v>
      </c>
      <c r="D107" s="70"/>
      <c r="E107" s="71"/>
      <c r="F107" s="70"/>
      <c r="G107" s="140">
        <f t="shared" si="86"/>
        <v>0</v>
      </c>
      <c r="H107" s="170">
        <f t="shared" si="87"/>
        <v>0</v>
      </c>
      <c r="I107" s="70"/>
      <c r="J107" s="140">
        <f t="shared" si="88"/>
        <v>0</v>
      </c>
      <c r="K107" s="170">
        <f t="shared" si="89"/>
        <v>0</v>
      </c>
      <c r="L107" s="70"/>
      <c r="M107" s="140">
        <f t="shared" si="90"/>
        <v>0</v>
      </c>
      <c r="N107" s="170">
        <f t="shared" si="91"/>
        <v>0</v>
      </c>
      <c r="O107" s="70"/>
      <c r="P107" s="140">
        <f t="shared" si="92"/>
        <v>0</v>
      </c>
      <c r="Q107" s="170">
        <f t="shared" si="93"/>
        <v>0</v>
      </c>
      <c r="R107" s="167">
        <f t="shared" si="94"/>
        <v>0</v>
      </c>
      <c r="S107" s="168">
        <f t="shared" si="95"/>
        <v>0</v>
      </c>
      <c r="U107" s="172">
        <f t="shared" si="107"/>
        <v>4</v>
      </c>
      <c r="V107" s="6">
        <v>4</v>
      </c>
      <c r="W107" s="6"/>
      <c r="X107" s="140">
        <f t="shared" si="96"/>
        <v>4</v>
      </c>
      <c r="Y107" s="170">
        <f t="shared" si="97"/>
        <v>0</v>
      </c>
      <c r="Z107" s="172">
        <f t="shared" si="108"/>
        <v>9</v>
      </c>
      <c r="AA107" s="6">
        <v>9</v>
      </c>
      <c r="AB107" s="6"/>
      <c r="AC107" s="140">
        <f t="shared" si="98"/>
        <v>13</v>
      </c>
      <c r="AD107" s="163">
        <f t="shared" si="99"/>
        <v>2.25</v>
      </c>
      <c r="AE107" s="172">
        <f t="shared" si="109"/>
        <v>18</v>
      </c>
      <c r="AF107" s="6">
        <v>18</v>
      </c>
      <c r="AG107" s="6"/>
      <c r="AH107" s="140">
        <f t="shared" si="100"/>
        <v>31</v>
      </c>
      <c r="AI107" s="163">
        <f t="shared" si="101"/>
        <v>1.3846153846153846</v>
      </c>
      <c r="AJ107" s="172">
        <f t="shared" si="110"/>
        <v>2</v>
      </c>
      <c r="AK107" s="6">
        <v>2</v>
      </c>
      <c r="AL107" s="6"/>
      <c r="AM107" s="140">
        <f t="shared" si="102"/>
        <v>33</v>
      </c>
      <c r="AN107" s="163">
        <f t="shared" si="103"/>
        <v>6.4516129032258063E-2</v>
      </c>
      <c r="AO107" s="172">
        <f t="shared" si="111"/>
        <v>1</v>
      </c>
      <c r="AP107" s="6">
        <v>1</v>
      </c>
      <c r="AQ107" s="6"/>
      <c r="AR107" s="140">
        <f t="shared" si="104"/>
        <v>34</v>
      </c>
      <c r="AS107" s="163">
        <f t="shared" si="105"/>
        <v>3.0303030303030304E-2</v>
      </c>
      <c r="AT107" s="167">
        <f t="shared" si="106"/>
        <v>34</v>
      </c>
      <c r="AU107" s="168">
        <f t="shared" si="112"/>
        <v>0.70747648517414441</v>
      </c>
    </row>
    <row r="108" spans="2:47" outlineLevel="1" x14ac:dyDescent="0.35">
      <c r="B108" s="236" t="s">
        <v>82</v>
      </c>
      <c r="C108" s="64" t="s">
        <v>106</v>
      </c>
      <c r="D108" s="70"/>
      <c r="E108" s="71"/>
      <c r="F108" s="70"/>
      <c r="G108" s="140">
        <f t="shared" si="86"/>
        <v>0</v>
      </c>
      <c r="H108" s="170">
        <f t="shared" si="87"/>
        <v>0</v>
      </c>
      <c r="I108" s="70"/>
      <c r="J108" s="140">
        <f t="shared" si="88"/>
        <v>0</v>
      </c>
      <c r="K108" s="170">
        <f t="shared" si="89"/>
        <v>0</v>
      </c>
      <c r="L108" s="70"/>
      <c r="M108" s="140">
        <f t="shared" si="90"/>
        <v>0</v>
      </c>
      <c r="N108" s="170">
        <f t="shared" si="91"/>
        <v>0</v>
      </c>
      <c r="O108" s="70"/>
      <c r="P108" s="140">
        <f t="shared" si="92"/>
        <v>0</v>
      </c>
      <c r="Q108" s="170">
        <f t="shared" si="93"/>
        <v>0</v>
      </c>
      <c r="R108" s="167">
        <f t="shared" si="94"/>
        <v>0</v>
      </c>
      <c r="S108" s="168">
        <f t="shared" si="95"/>
        <v>0</v>
      </c>
      <c r="U108" s="172">
        <f t="shared" si="107"/>
        <v>0</v>
      </c>
      <c r="V108" s="6"/>
      <c r="W108" s="6"/>
      <c r="X108" s="140">
        <f t="shared" si="96"/>
        <v>0</v>
      </c>
      <c r="Y108" s="170">
        <f t="shared" si="97"/>
        <v>0</v>
      </c>
      <c r="Z108" s="172">
        <f t="shared" si="108"/>
        <v>0</v>
      </c>
      <c r="AA108" s="6"/>
      <c r="AB108" s="6"/>
      <c r="AC108" s="140">
        <f t="shared" si="98"/>
        <v>0</v>
      </c>
      <c r="AD108" s="163">
        <f t="shared" si="99"/>
        <v>0</v>
      </c>
      <c r="AE108" s="172">
        <f t="shared" si="109"/>
        <v>0</v>
      </c>
      <c r="AF108" s="6"/>
      <c r="AG108" s="6"/>
      <c r="AH108" s="140">
        <f t="shared" si="100"/>
        <v>0</v>
      </c>
      <c r="AI108" s="163">
        <f t="shared" si="101"/>
        <v>0</v>
      </c>
      <c r="AJ108" s="172">
        <f t="shared" si="110"/>
        <v>0</v>
      </c>
      <c r="AK108" s="6"/>
      <c r="AL108" s="6"/>
      <c r="AM108" s="140">
        <f t="shared" si="102"/>
        <v>0</v>
      </c>
      <c r="AN108" s="163">
        <f t="shared" si="103"/>
        <v>0</v>
      </c>
      <c r="AO108" s="172">
        <f t="shared" si="111"/>
        <v>0</v>
      </c>
      <c r="AP108" s="6"/>
      <c r="AQ108" s="6"/>
      <c r="AR108" s="140">
        <f t="shared" si="104"/>
        <v>0</v>
      </c>
      <c r="AS108" s="163">
        <f t="shared" si="105"/>
        <v>0</v>
      </c>
      <c r="AT108" s="167">
        <f t="shared" si="106"/>
        <v>0</v>
      </c>
      <c r="AU108" s="168">
        <f t="shared" si="112"/>
        <v>0</v>
      </c>
    </row>
    <row r="109" spans="2:47" outlineLevel="1" x14ac:dyDescent="0.35">
      <c r="B109" s="237" t="s">
        <v>83</v>
      </c>
      <c r="C109" s="64" t="s">
        <v>106</v>
      </c>
      <c r="D109" s="70"/>
      <c r="E109" s="71"/>
      <c r="F109" s="70"/>
      <c r="G109" s="140">
        <f t="shared" si="86"/>
        <v>0</v>
      </c>
      <c r="H109" s="170">
        <f t="shared" si="87"/>
        <v>0</v>
      </c>
      <c r="I109" s="70"/>
      <c r="J109" s="140">
        <f t="shared" si="88"/>
        <v>0</v>
      </c>
      <c r="K109" s="170">
        <f t="shared" si="89"/>
        <v>0</v>
      </c>
      <c r="L109" s="70"/>
      <c r="M109" s="140">
        <f t="shared" si="90"/>
        <v>0</v>
      </c>
      <c r="N109" s="170">
        <f t="shared" si="91"/>
        <v>0</v>
      </c>
      <c r="O109" s="70"/>
      <c r="P109" s="140">
        <f t="shared" si="92"/>
        <v>0</v>
      </c>
      <c r="Q109" s="170">
        <f t="shared" si="93"/>
        <v>0</v>
      </c>
      <c r="R109" s="167">
        <f t="shared" si="94"/>
        <v>0</v>
      </c>
      <c r="S109" s="168">
        <f t="shared" si="95"/>
        <v>0</v>
      </c>
      <c r="U109" s="172">
        <f t="shared" si="107"/>
        <v>1</v>
      </c>
      <c r="V109" s="6">
        <v>1</v>
      </c>
      <c r="W109" s="6"/>
      <c r="X109" s="140">
        <f t="shared" si="96"/>
        <v>1</v>
      </c>
      <c r="Y109" s="170">
        <f t="shared" si="97"/>
        <v>0</v>
      </c>
      <c r="Z109" s="172">
        <f t="shared" si="108"/>
        <v>2</v>
      </c>
      <c r="AA109" s="6">
        <v>2</v>
      </c>
      <c r="AB109" s="6"/>
      <c r="AC109" s="140">
        <f t="shared" si="98"/>
        <v>3</v>
      </c>
      <c r="AD109" s="163">
        <f t="shared" si="99"/>
        <v>2</v>
      </c>
      <c r="AE109" s="172">
        <f t="shared" si="109"/>
        <v>4</v>
      </c>
      <c r="AF109" s="6">
        <v>4</v>
      </c>
      <c r="AG109" s="6"/>
      <c r="AH109" s="140">
        <f t="shared" si="100"/>
        <v>7</v>
      </c>
      <c r="AI109" s="163">
        <f t="shared" si="101"/>
        <v>1.3333333333333333</v>
      </c>
      <c r="AJ109" s="172">
        <f t="shared" si="110"/>
        <v>2</v>
      </c>
      <c r="AK109" s="6">
        <v>2</v>
      </c>
      <c r="AL109" s="6"/>
      <c r="AM109" s="140">
        <f t="shared" si="102"/>
        <v>9</v>
      </c>
      <c r="AN109" s="163">
        <f t="shared" si="103"/>
        <v>0.2857142857142857</v>
      </c>
      <c r="AO109" s="172">
        <f t="shared" si="111"/>
        <v>2</v>
      </c>
      <c r="AP109" s="6">
        <v>2</v>
      </c>
      <c r="AQ109" s="6"/>
      <c r="AR109" s="140">
        <f t="shared" si="104"/>
        <v>11</v>
      </c>
      <c r="AS109" s="163">
        <f t="shared" si="105"/>
        <v>0.22222222222222221</v>
      </c>
      <c r="AT109" s="167">
        <f t="shared" si="106"/>
        <v>11</v>
      </c>
      <c r="AU109" s="168">
        <f t="shared" si="112"/>
        <v>0.82116028683787201</v>
      </c>
    </row>
    <row r="110" spans="2:47" outlineLevel="1" x14ac:dyDescent="0.35">
      <c r="B110" s="237" t="s">
        <v>84</v>
      </c>
      <c r="C110" s="64" t="s">
        <v>106</v>
      </c>
      <c r="D110" s="70"/>
      <c r="E110" s="71"/>
      <c r="F110" s="70"/>
      <c r="G110" s="140">
        <f t="shared" si="86"/>
        <v>0</v>
      </c>
      <c r="H110" s="170">
        <f t="shared" si="87"/>
        <v>0</v>
      </c>
      <c r="I110" s="70"/>
      <c r="J110" s="140">
        <f t="shared" si="88"/>
        <v>0</v>
      </c>
      <c r="K110" s="170">
        <f t="shared" si="89"/>
        <v>0</v>
      </c>
      <c r="L110" s="70"/>
      <c r="M110" s="140">
        <f t="shared" si="90"/>
        <v>0</v>
      </c>
      <c r="N110" s="170">
        <f t="shared" si="91"/>
        <v>0</v>
      </c>
      <c r="O110" s="70"/>
      <c r="P110" s="140">
        <f t="shared" si="92"/>
        <v>0</v>
      </c>
      <c r="Q110" s="170">
        <f t="shared" si="93"/>
        <v>0</v>
      </c>
      <c r="R110" s="167">
        <f t="shared" si="94"/>
        <v>0</v>
      </c>
      <c r="S110" s="168">
        <f t="shared" si="95"/>
        <v>0</v>
      </c>
      <c r="U110" s="172">
        <f t="shared" si="107"/>
        <v>0</v>
      </c>
      <c r="V110" s="6"/>
      <c r="W110" s="6"/>
      <c r="X110" s="140">
        <f t="shared" si="96"/>
        <v>0</v>
      </c>
      <c r="Y110" s="170">
        <f t="shared" si="97"/>
        <v>0</v>
      </c>
      <c r="Z110" s="172">
        <f t="shared" si="108"/>
        <v>0</v>
      </c>
      <c r="AA110" s="6"/>
      <c r="AB110" s="6"/>
      <c r="AC110" s="140">
        <f t="shared" si="98"/>
        <v>0</v>
      </c>
      <c r="AD110" s="163">
        <f t="shared" si="99"/>
        <v>0</v>
      </c>
      <c r="AE110" s="172">
        <f t="shared" si="109"/>
        <v>0</v>
      </c>
      <c r="AF110" s="6"/>
      <c r="AG110" s="6"/>
      <c r="AH110" s="140">
        <f t="shared" si="100"/>
        <v>0</v>
      </c>
      <c r="AI110" s="163">
        <f t="shared" si="101"/>
        <v>0</v>
      </c>
      <c r="AJ110" s="172">
        <f t="shared" si="110"/>
        <v>0</v>
      </c>
      <c r="AK110" s="6"/>
      <c r="AL110" s="6"/>
      <c r="AM110" s="140">
        <f t="shared" si="102"/>
        <v>0</v>
      </c>
      <c r="AN110" s="163">
        <f t="shared" si="103"/>
        <v>0</v>
      </c>
      <c r="AO110" s="172">
        <f t="shared" si="111"/>
        <v>0</v>
      </c>
      <c r="AP110" s="6"/>
      <c r="AQ110" s="6"/>
      <c r="AR110" s="140">
        <f t="shared" si="104"/>
        <v>0</v>
      </c>
      <c r="AS110" s="163">
        <f t="shared" si="105"/>
        <v>0</v>
      </c>
      <c r="AT110" s="167">
        <f t="shared" si="106"/>
        <v>0</v>
      </c>
      <c r="AU110" s="168">
        <f t="shared" si="112"/>
        <v>0</v>
      </c>
    </row>
    <row r="111" spans="2:47" outlineLevel="1" x14ac:dyDescent="0.35">
      <c r="B111" s="237" t="s">
        <v>85</v>
      </c>
      <c r="C111" s="64" t="s">
        <v>106</v>
      </c>
      <c r="D111" s="70"/>
      <c r="E111" s="71"/>
      <c r="F111" s="70"/>
      <c r="G111" s="140">
        <f t="shared" si="86"/>
        <v>0</v>
      </c>
      <c r="H111" s="170">
        <f t="shared" si="87"/>
        <v>0</v>
      </c>
      <c r="I111" s="70"/>
      <c r="J111" s="140">
        <f t="shared" si="88"/>
        <v>0</v>
      </c>
      <c r="K111" s="170">
        <f t="shared" si="89"/>
        <v>0</v>
      </c>
      <c r="L111" s="70"/>
      <c r="M111" s="140">
        <f t="shared" si="90"/>
        <v>0</v>
      </c>
      <c r="N111" s="170">
        <f t="shared" si="91"/>
        <v>0</v>
      </c>
      <c r="O111" s="70"/>
      <c r="P111" s="140">
        <f t="shared" si="92"/>
        <v>0</v>
      </c>
      <c r="Q111" s="170">
        <f t="shared" si="93"/>
        <v>0</v>
      </c>
      <c r="R111" s="167">
        <f t="shared" si="94"/>
        <v>0</v>
      </c>
      <c r="S111" s="168">
        <f t="shared" si="95"/>
        <v>0</v>
      </c>
      <c r="U111" s="172">
        <f t="shared" si="107"/>
        <v>0</v>
      </c>
      <c r="V111" s="6"/>
      <c r="W111" s="6"/>
      <c r="X111" s="140">
        <f t="shared" si="96"/>
        <v>0</v>
      </c>
      <c r="Y111" s="170">
        <f t="shared" si="97"/>
        <v>0</v>
      </c>
      <c r="Z111" s="172">
        <f t="shared" si="108"/>
        <v>0</v>
      </c>
      <c r="AA111" s="6"/>
      <c r="AB111" s="6"/>
      <c r="AC111" s="140">
        <f t="shared" si="98"/>
        <v>0</v>
      </c>
      <c r="AD111" s="163">
        <f t="shared" si="99"/>
        <v>0</v>
      </c>
      <c r="AE111" s="172">
        <f t="shared" si="109"/>
        <v>0</v>
      </c>
      <c r="AF111" s="6"/>
      <c r="AG111" s="6"/>
      <c r="AH111" s="140">
        <f t="shared" si="100"/>
        <v>0</v>
      </c>
      <c r="AI111" s="163">
        <f t="shared" si="101"/>
        <v>0</v>
      </c>
      <c r="AJ111" s="172">
        <f t="shared" si="110"/>
        <v>0</v>
      </c>
      <c r="AK111" s="6"/>
      <c r="AL111" s="6"/>
      <c r="AM111" s="140">
        <f t="shared" si="102"/>
        <v>0</v>
      </c>
      <c r="AN111" s="163">
        <f t="shared" si="103"/>
        <v>0</v>
      </c>
      <c r="AO111" s="172">
        <f t="shared" si="111"/>
        <v>0</v>
      </c>
      <c r="AP111" s="6"/>
      <c r="AQ111" s="6"/>
      <c r="AR111" s="140">
        <f t="shared" si="104"/>
        <v>0</v>
      </c>
      <c r="AS111" s="163">
        <f t="shared" si="105"/>
        <v>0</v>
      </c>
      <c r="AT111" s="167">
        <f t="shared" si="106"/>
        <v>0</v>
      </c>
      <c r="AU111" s="168">
        <f t="shared" si="112"/>
        <v>0</v>
      </c>
    </row>
    <row r="112" spans="2:47" outlineLevel="1" x14ac:dyDescent="0.35">
      <c r="B112" s="236" t="s">
        <v>86</v>
      </c>
      <c r="C112" s="64" t="s">
        <v>106</v>
      </c>
      <c r="D112" s="70"/>
      <c r="E112" s="71"/>
      <c r="F112" s="70"/>
      <c r="G112" s="140">
        <f t="shared" si="86"/>
        <v>0</v>
      </c>
      <c r="H112" s="170">
        <f t="shared" si="87"/>
        <v>0</v>
      </c>
      <c r="I112" s="70"/>
      <c r="J112" s="140">
        <f t="shared" si="88"/>
        <v>0</v>
      </c>
      <c r="K112" s="170">
        <f t="shared" si="89"/>
        <v>0</v>
      </c>
      <c r="L112" s="70"/>
      <c r="M112" s="140">
        <f t="shared" si="90"/>
        <v>0</v>
      </c>
      <c r="N112" s="170">
        <f t="shared" si="91"/>
        <v>0</v>
      </c>
      <c r="O112" s="70"/>
      <c r="P112" s="140">
        <f t="shared" si="92"/>
        <v>0</v>
      </c>
      <c r="Q112" s="170">
        <f t="shared" si="93"/>
        <v>0</v>
      </c>
      <c r="R112" s="167">
        <f t="shared" si="94"/>
        <v>0</v>
      </c>
      <c r="S112" s="168">
        <f t="shared" si="95"/>
        <v>0</v>
      </c>
      <c r="U112" s="172">
        <f t="shared" si="107"/>
        <v>0</v>
      </c>
      <c r="V112" s="6"/>
      <c r="W112" s="6"/>
      <c r="X112" s="140">
        <f t="shared" si="96"/>
        <v>0</v>
      </c>
      <c r="Y112" s="170">
        <f t="shared" si="97"/>
        <v>0</v>
      </c>
      <c r="Z112" s="172">
        <f t="shared" si="108"/>
        <v>0</v>
      </c>
      <c r="AA112" s="6"/>
      <c r="AB112" s="6"/>
      <c r="AC112" s="140">
        <f t="shared" si="98"/>
        <v>0</v>
      </c>
      <c r="AD112" s="163">
        <f t="shared" si="99"/>
        <v>0</v>
      </c>
      <c r="AE112" s="172">
        <f t="shared" si="109"/>
        <v>0</v>
      </c>
      <c r="AF112" s="6"/>
      <c r="AG112" s="6"/>
      <c r="AH112" s="140">
        <f t="shared" si="100"/>
        <v>0</v>
      </c>
      <c r="AI112" s="163">
        <f t="shared" si="101"/>
        <v>0</v>
      </c>
      <c r="AJ112" s="172">
        <f t="shared" si="110"/>
        <v>0</v>
      </c>
      <c r="AK112" s="6"/>
      <c r="AL112" s="6"/>
      <c r="AM112" s="140">
        <f t="shared" si="102"/>
        <v>0</v>
      </c>
      <c r="AN112" s="163">
        <f t="shared" si="103"/>
        <v>0</v>
      </c>
      <c r="AO112" s="172">
        <f t="shared" si="111"/>
        <v>0</v>
      </c>
      <c r="AP112" s="6"/>
      <c r="AQ112" s="6"/>
      <c r="AR112" s="140">
        <f t="shared" si="104"/>
        <v>0</v>
      </c>
      <c r="AS112" s="163">
        <f t="shared" si="105"/>
        <v>0</v>
      </c>
      <c r="AT112" s="167">
        <f t="shared" si="106"/>
        <v>0</v>
      </c>
      <c r="AU112" s="168">
        <f t="shared" si="112"/>
        <v>0</v>
      </c>
    </row>
    <row r="113" spans="2:47" outlineLevel="1" x14ac:dyDescent="0.35">
      <c r="B113" s="237" t="s">
        <v>87</v>
      </c>
      <c r="C113" s="64" t="s">
        <v>106</v>
      </c>
      <c r="D113" s="70"/>
      <c r="E113" s="71"/>
      <c r="F113" s="70"/>
      <c r="G113" s="140">
        <f t="shared" si="86"/>
        <v>0</v>
      </c>
      <c r="H113" s="170">
        <f t="shared" si="87"/>
        <v>0</v>
      </c>
      <c r="I113" s="70"/>
      <c r="J113" s="140">
        <f t="shared" si="88"/>
        <v>0</v>
      </c>
      <c r="K113" s="170">
        <f t="shared" si="89"/>
        <v>0</v>
      </c>
      <c r="L113" s="70"/>
      <c r="M113" s="140">
        <f t="shared" si="90"/>
        <v>0</v>
      </c>
      <c r="N113" s="170">
        <f t="shared" si="91"/>
        <v>0</v>
      </c>
      <c r="O113" s="70"/>
      <c r="P113" s="140">
        <f t="shared" si="92"/>
        <v>0</v>
      </c>
      <c r="Q113" s="170">
        <f t="shared" si="93"/>
        <v>0</v>
      </c>
      <c r="R113" s="167">
        <f t="shared" si="94"/>
        <v>0</v>
      </c>
      <c r="S113" s="168">
        <f t="shared" si="95"/>
        <v>0</v>
      </c>
      <c r="U113" s="172">
        <f t="shared" si="107"/>
        <v>0</v>
      </c>
      <c r="V113" s="6"/>
      <c r="W113" s="6"/>
      <c r="X113" s="140">
        <f t="shared" si="96"/>
        <v>0</v>
      </c>
      <c r="Y113" s="170">
        <f t="shared" si="97"/>
        <v>0</v>
      </c>
      <c r="Z113" s="172">
        <f t="shared" si="108"/>
        <v>0</v>
      </c>
      <c r="AA113" s="6"/>
      <c r="AB113" s="6"/>
      <c r="AC113" s="140">
        <f t="shared" si="98"/>
        <v>0</v>
      </c>
      <c r="AD113" s="163">
        <f t="shared" si="99"/>
        <v>0</v>
      </c>
      <c r="AE113" s="172">
        <f t="shared" si="109"/>
        <v>0</v>
      </c>
      <c r="AF113" s="6"/>
      <c r="AG113" s="6"/>
      <c r="AH113" s="140">
        <f t="shared" si="100"/>
        <v>0</v>
      </c>
      <c r="AI113" s="163">
        <f t="shared" si="101"/>
        <v>0</v>
      </c>
      <c r="AJ113" s="172">
        <f t="shared" si="110"/>
        <v>0</v>
      </c>
      <c r="AK113" s="6"/>
      <c r="AL113" s="6"/>
      <c r="AM113" s="140">
        <f t="shared" si="102"/>
        <v>0</v>
      </c>
      <c r="AN113" s="163">
        <f t="shared" si="103"/>
        <v>0</v>
      </c>
      <c r="AO113" s="172">
        <f t="shared" si="111"/>
        <v>0</v>
      </c>
      <c r="AP113" s="6"/>
      <c r="AQ113" s="6"/>
      <c r="AR113" s="140">
        <f t="shared" si="104"/>
        <v>0</v>
      </c>
      <c r="AS113" s="163">
        <f t="shared" si="105"/>
        <v>0</v>
      </c>
      <c r="AT113" s="167">
        <f t="shared" si="106"/>
        <v>0</v>
      </c>
      <c r="AU113" s="168">
        <f t="shared" si="112"/>
        <v>0</v>
      </c>
    </row>
    <row r="114" spans="2:47" outlineLevel="1" x14ac:dyDescent="0.35">
      <c r="B114" s="237" t="s">
        <v>88</v>
      </c>
      <c r="C114" s="64" t="s">
        <v>106</v>
      </c>
      <c r="D114" s="70"/>
      <c r="E114" s="71"/>
      <c r="F114" s="70"/>
      <c r="G114" s="140">
        <f t="shared" si="86"/>
        <v>0</v>
      </c>
      <c r="H114" s="170">
        <f t="shared" si="87"/>
        <v>0</v>
      </c>
      <c r="I114" s="70"/>
      <c r="J114" s="140">
        <f t="shared" si="88"/>
        <v>0</v>
      </c>
      <c r="K114" s="170">
        <f t="shared" si="89"/>
        <v>0</v>
      </c>
      <c r="L114" s="70"/>
      <c r="M114" s="140">
        <f t="shared" si="90"/>
        <v>0</v>
      </c>
      <c r="N114" s="170">
        <f t="shared" si="91"/>
        <v>0</v>
      </c>
      <c r="O114" s="70"/>
      <c r="P114" s="140">
        <f t="shared" si="92"/>
        <v>0</v>
      </c>
      <c r="Q114" s="170">
        <f t="shared" si="93"/>
        <v>0</v>
      </c>
      <c r="R114" s="167">
        <f t="shared" si="94"/>
        <v>0</v>
      </c>
      <c r="S114" s="168">
        <f t="shared" si="95"/>
        <v>0</v>
      </c>
      <c r="U114" s="172">
        <f t="shared" si="107"/>
        <v>0</v>
      </c>
      <c r="V114" s="6"/>
      <c r="W114" s="6"/>
      <c r="X114" s="140">
        <f t="shared" si="96"/>
        <v>0</v>
      </c>
      <c r="Y114" s="170">
        <f t="shared" si="97"/>
        <v>0</v>
      </c>
      <c r="Z114" s="172">
        <f t="shared" si="108"/>
        <v>0</v>
      </c>
      <c r="AA114" s="6"/>
      <c r="AB114" s="6"/>
      <c r="AC114" s="140">
        <f t="shared" si="98"/>
        <v>0</v>
      </c>
      <c r="AD114" s="163">
        <f t="shared" si="99"/>
        <v>0</v>
      </c>
      <c r="AE114" s="172">
        <f t="shared" si="109"/>
        <v>0</v>
      </c>
      <c r="AF114" s="6"/>
      <c r="AG114" s="6"/>
      <c r="AH114" s="140">
        <f t="shared" si="100"/>
        <v>0</v>
      </c>
      <c r="AI114" s="163">
        <f t="shared" si="101"/>
        <v>0</v>
      </c>
      <c r="AJ114" s="172">
        <f t="shared" si="110"/>
        <v>0</v>
      </c>
      <c r="AK114" s="6"/>
      <c r="AL114" s="6"/>
      <c r="AM114" s="140">
        <f t="shared" si="102"/>
        <v>0</v>
      </c>
      <c r="AN114" s="163">
        <f t="shared" si="103"/>
        <v>0</v>
      </c>
      <c r="AO114" s="172">
        <f t="shared" si="111"/>
        <v>0</v>
      </c>
      <c r="AP114" s="6"/>
      <c r="AQ114" s="6"/>
      <c r="AR114" s="140">
        <f t="shared" si="104"/>
        <v>0</v>
      </c>
      <c r="AS114" s="163">
        <f t="shared" si="105"/>
        <v>0</v>
      </c>
      <c r="AT114" s="167">
        <f t="shared" si="106"/>
        <v>0</v>
      </c>
      <c r="AU114" s="168">
        <f t="shared" si="112"/>
        <v>0</v>
      </c>
    </row>
    <row r="115" spans="2:47" outlineLevel="1" x14ac:dyDescent="0.35">
      <c r="B115" s="236" t="s">
        <v>89</v>
      </c>
      <c r="C115" s="64" t="s">
        <v>106</v>
      </c>
      <c r="D115" s="70"/>
      <c r="E115" s="71"/>
      <c r="F115" s="70"/>
      <c r="G115" s="140">
        <f t="shared" si="86"/>
        <v>0</v>
      </c>
      <c r="H115" s="170">
        <f t="shared" si="87"/>
        <v>0</v>
      </c>
      <c r="I115" s="70"/>
      <c r="J115" s="140">
        <f t="shared" si="88"/>
        <v>0</v>
      </c>
      <c r="K115" s="170">
        <f t="shared" si="89"/>
        <v>0</v>
      </c>
      <c r="L115" s="70"/>
      <c r="M115" s="140">
        <f t="shared" si="90"/>
        <v>0</v>
      </c>
      <c r="N115" s="170">
        <f t="shared" si="91"/>
        <v>0</v>
      </c>
      <c r="O115" s="70"/>
      <c r="P115" s="140">
        <f t="shared" si="92"/>
        <v>0</v>
      </c>
      <c r="Q115" s="170">
        <f t="shared" si="93"/>
        <v>0</v>
      </c>
      <c r="R115" s="167">
        <f t="shared" si="94"/>
        <v>0</v>
      </c>
      <c r="S115" s="168">
        <f t="shared" si="95"/>
        <v>0</v>
      </c>
      <c r="U115" s="172">
        <f t="shared" si="107"/>
        <v>0</v>
      </c>
      <c r="V115" s="6"/>
      <c r="W115" s="6"/>
      <c r="X115" s="140">
        <f t="shared" si="96"/>
        <v>0</v>
      </c>
      <c r="Y115" s="170">
        <f t="shared" si="97"/>
        <v>0</v>
      </c>
      <c r="Z115" s="172">
        <f t="shared" si="108"/>
        <v>0</v>
      </c>
      <c r="AA115" s="6"/>
      <c r="AB115" s="6"/>
      <c r="AC115" s="140">
        <f t="shared" si="98"/>
        <v>0</v>
      </c>
      <c r="AD115" s="163">
        <f t="shared" si="99"/>
        <v>0</v>
      </c>
      <c r="AE115" s="172">
        <f t="shared" si="109"/>
        <v>0</v>
      </c>
      <c r="AF115" s="6"/>
      <c r="AG115" s="6"/>
      <c r="AH115" s="140">
        <f t="shared" si="100"/>
        <v>0</v>
      </c>
      <c r="AI115" s="163">
        <f t="shared" si="101"/>
        <v>0</v>
      </c>
      <c r="AJ115" s="172">
        <f t="shared" si="110"/>
        <v>0</v>
      </c>
      <c r="AK115" s="6"/>
      <c r="AL115" s="6"/>
      <c r="AM115" s="140">
        <f t="shared" si="102"/>
        <v>0</v>
      </c>
      <c r="AN115" s="163">
        <f t="shared" si="103"/>
        <v>0</v>
      </c>
      <c r="AO115" s="172">
        <f t="shared" si="111"/>
        <v>0</v>
      </c>
      <c r="AP115" s="6"/>
      <c r="AQ115" s="6"/>
      <c r="AR115" s="140">
        <f t="shared" si="104"/>
        <v>0</v>
      </c>
      <c r="AS115" s="163">
        <f t="shared" si="105"/>
        <v>0</v>
      </c>
      <c r="AT115" s="167">
        <f t="shared" si="106"/>
        <v>0</v>
      </c>
      <c r="AU115" s="168">
        <f t="shared" si="112"/>
        <v>0</v>
      </c>
    </row>
    <row r="116" spans="2:47" ht="14.25" customHeight="1" outlineLevel="1" x14ac:dyDescent="0.35">
      <c r="B116" s="237" t="s">
        <v>90</v>
      </c>
      <c r="C116" s="64" t="s">
        <v>106</v>
      </c>
      <c r="D116" s="70"/>
      <c r="E116" s="71"/>
      <c r="F116" s="70"/>
      <c r="G116" s="140">
        <f t="shared" si="86"/>
        <v>0</v>
      </c>
      <c r="H116" s="170">
        <f t="shared" si="87"/>
        <v>0</v>
      </c>
      <c r="I116" s="70"/>
      <c r="J116" s="140">
        <f t="shared" si="88"/>
        <v>0</v>
      </c>
      <c r="K116" s="170">
        <f t="shared" si="89"/>
        <v>0</v>
      </c>
      <c r="L116" s="70"/>
      <c r="M116" s="140">
        <f t="shared" si="90"/>
        <v>0</v>
      </c>
      <c r="N116" s="170">
        <f t="shared" si="91"/>
        <v>0</v>
      </c>
      <c r="O116" s="70"/>
      <c r="P116" s="140">
        <f t="shared" si="92"/>
        <v>0</v>
      </c>
      <c r="Q116" s="170">
        <f t="shared" si="93"/>
        <v>0</v>
      </c>
      <c r="R116" s="167">
        <f t="shared" si="94"/>
        <v>0</v>
      </c>
      <c r="S116" s="168">
        <f t="shared" si="95"/>
        <v>0</v>
      </c>
      <c r="U116" s="172">
        <f t="shared" si="107"/>
        <v>0</v>
      </c>
      <c r="V116" s="6">
        <v>0</v>
      </c>
      <c r="W116" s="6"/>
      <c r="X116" s="140">
        <f t="shared" si="96"/>
        <v>0</v>
      </c>
      <c r="Y116" s="170">
        <f t="shared" si="97"/>
        <v>0</v>
      </c>
      <c r="Z116" s="172">
        <f t="shared" si="108"/>
        <v>0</v>
      </c>
      <c r="AA116" s="6">
        <v>0</v>
      </c>
      <c r="AB116" s="6"/>
      <c r="AC116" s="140">
        <f t="shared" si="98"/>
        <v>0</v>
      </c>
      <c r="AD116" s="163">
        <f t="shared" si="99"/>
        <v>0</v>
      </c>
      <c r="AE116" s="172">
        <f t="shared" si="109"/>
        <v>2</v>
      </c>
      <c r="AF116" s="6">
        <v>2</v>
      </c>
      <c r="AG116" s="6"/>
      <c r="AH116" s="140">
        <f t="shared" si="100"/>
        <v>2</v>
      </c>
      <c r="AI116" s="163">
        <f t="shared" si="101"/>
        <v>0</v>
      </c>
      <c r="AJ116" s="172">
        <f t="shared" si="110"/>
        <v>3</v>
      </c>
      <c r="AK116" s="6">
        <v>3</v>
      </c>
      <c r="AL116" s="6"/>
      <c r="AM116" s="140">
        <f t="shared" si="102"/>
        <v>5</v>
      </c>
      <c r="AN116" s="163">
        <f t="shared" si="103"/>
        <v>1.5</v>
      </c>
      <c r="AO116" s="172">
        <f t="shared" si="111"/>
        <v>1</v>
      </c>
      <c r="AP116" s="6">
        <v>1</v>
      </c>
      <c r="AQ116" s="6"/>
      <c r="AR116" s="140">
        <f t="shared" si="104"/>
        <v>6</v>
      </c>
      <c r="AS116" s="163">
        <f t="shared" si="105"/>
        <v>0.2</v>
      </c>
      <c r="AT116" s="167">
        <f t="shared" si="106"/>
        <v>6</v>
      </c>
      <c r="AU116" s="168">
        <f t="shared" si="112"/>
        <v>0</v>
      </c>
    </row>
    <row r="117" spans="2:47" ht="14.25" customHeight="1" outlineLevel="1" x14ac:dyDescent="0.35">
      <c r="B117" s="236" t="s">
        <v>92</v>
      </c>
      <c r="C117" s="64" t="s">
        <v>106</v>
      </c>
      <c r="D117" s="70"/>
      <c r="E117" s="71"/>
      <c r="F117" s="70"/>
      <c r="G117" s="140">
        <f t="shared" si="86"/>
        <v>0</v>
      </c>
      <c r="H117" s="170">
        <f t="shared" si="87"/>
        <v>0</v>
      </c>
      <c r="I117" s="70"/>
      <c r="J117" s="140">
        <f t="shared" si="88"/>
        <v>0</v>
      </c>
      <c r="K117" s="170">
        <f t="shared" si="89"/>
        <v>0</v>
      </c>
      <c r="L117" s="70"/>
      <c r="M117" s="140">
        <f t="shared" si="90"/>
        <v>0</v>
      </c>
      <c r="N117" s="170">
        <f t="shared" si="91"/>
        <v>0</v>
      </c>
      <c r="O117" s="70"/>
      <c r="P117" s="140">
        <f t="shared" si="92"/>
        <v>0</v>
      </c>
      <c r="Q117" s="170">
        <f t="shared" si="93"/>
        <v>0</v>
      </c>
      <c r="R117" s="167">
        <f t="shared" si="94"/>
        <v>0</v>
      </c>
      <c r="S117" s="168">
        <f t="shared" si="95"/>
        <v>0</v>
      </c>
      <c r="U117" s="172">
        <f t="shared" si="107"/>
        <v>0</v>
      </c>
      <c r="V117" s="6"/>
      <c r="W117" s="6"/>
      <c r="X117" s="140">
        <f t="shared" si="96"/>
        <v>0</v>
      </c>
      <c r="Y117" s="170">
        <f t="shared" si="97"/>
        <v>0</v>
      </c>
      <c r="Z117" s="172">
        <f t="shared" si="108"/>
        <v>0</v>
      </c>
      <c r="AA117" s="6"/>
      <c r="AB117" s="6"/>
      <c r="AC117" s="140">
        <f t="shared" si="98"/>
        <v>0</v>
      </c>
      <c r="AD117" s="163">
        <f t="shared" si="99"/>
        <v>0</v>
      </c>
      <c r="AE117" s="172">
        <f t="shared" si="109"/>
        <v>0</v>
      </c>
      <c r="AF117" s="6"/>
      <c r="AG117" s="6"/>
      <c r="AH117" s="140">
        <f t="shared" si="100"/>
        <v>0</v>
      </c>
      <c r="AI117" s="163">
        <f t="shared" si="101"/>
        <v>0</v>
      </c>
      <c r="AJ117" s="172">
        <f t="shared" si="110"/>
        <v>0</v>
      </c>
      <c r="AK117" s="6"/>
      <c r="AL117" s="6"/>
      <c r="AM117" s="140">
        <f t="shared" si="102"/>
        <v>0</v>
      </c>
      <c r="AN117" s="163">
        <f t="shared" si="103"/>
        <v>0</v>
      </c>
      <c r="AO117" s="172">
        <f t="shared" si="111"/>
        <v>0</v>
      </c>
      <c r="AP117" s="6"/>
      <c r="AQ117" s="6"/>
      <c r="AR117" s="140">
        <f t="shared" si="104"/>
        <v>0</v>
      </c>
      <c r="AS117" s="163">
        <f t="shared" si="105"/>
        <v>0</v>
      </c>
      <c r="AT117" s="167">
        <f t="shared" si="106"/>
        <v>0</v>
      </c>
      <c r="AU117" s="168">
        <f t="shared" si="112"/>
        <v>0</v>
      </c>
    </row>
    <row r="118" spans="2:47" ht="14.25" customHeight="1" outlineLevel="1" x14ac:dyDescent="0.35">
      <c r="B118" s="237" t="s">
        <v>93</v>
      </c>
      <c r="C118" s="64" t="s">
        <v>106</v>
      </c>
      <c r="D118" s="70"/>
      <c r="E118" s="71"/>
      <c r="F118" s="70"/>
      <c r="G118" s="140">
        <f t="shared" si="86"/>
        <v>0</v>
      </c>
      <c r="H118" s="170">
        <f t="shared" si="87"/>
        <v>0</v>
      </c>
      <c r="I118" s="70"/>
      <c r="J118" s="140">
        <f t="shared" si="88"/>
        <v>0</v>
      </c>
      <c r="K118" s="170">
        <f t="shared" si="89"/>
        <v>0</v>
      </c>
      <c r="L118" s="70"/>
      <c r="M118" s="140">
        <f t="shared" si="90"/>
        <v>0</v>
      </c>
      <c r="N118" s="170">
        <f t="shared" si="91"/>
        <v>0</v>
      </c>
      <c r="O118" s="70"/>
      <c r="P118" s="140">
        <f t="shared" si="92"/>
        <v>0</v>
      </c>
      <c r="Q118" s="170">
        <f t="shared" si="93"/>
        <v>0</v>
      </c>
      <c r="R118" s="167">
        <f t="shared" si="94"/>
        <v>0</v>
      </c>
      <c r="S118" s="168">
        <f t="shared" si="95"/>
        <v>0</v>
      </c>
      <c r="U118" s="172">
        <f t="shared" si="107"/>
        <v>0</v>
      </c>
      <c r="V118" s="6"/>
      <c r="W118" s="6"/>
      <c r="X118" s="140">
        <f t="shared" si="96"/>
        <v>0</v>
      </c>
      <c r="Y118" s="170">
        <f t="shared" si="97"/>
        <v>0</v>
      </c>
      <c r="Z118" s="172">
        <f t="shared" si="108"/>
        <v>0</v>
      </c>
      <c r="AA118" s="6"/>
      <c r="AB118" s="6"/>
      <c r="AC118" s="140">
        <f t="shared" si="98"/>
        <v>0</v>
      </c>
      <c r="AD118" s="163">
        <f t="shared" si="99"/>
        <v>0</v>
      </c>
      <c r="AE118" s="172">
        <f t="shared" si="109"/>
        <v>0</v>
      </c>
      <c r="AF118" s="6"/>
      <c r="AG118" s="6"/>
      <c r="AH118" s="140">
        <f t="shared" si="100"/>
        <v>0</v>
      </c>
      <c r="AI118" s="163">
        <f t="shared" si="101"/>
        <v>0</v>
      </c>
      <c r="AJ118" s="172">
        <f t="shared" si="110"/>
        <v>0</v>
      </c>
      <c r="AK118" s="6"/>
      <c r="AL118" s="6"/>
      <c r="AM118" s="140">
        <f t="shared" si="102"/>
        <v>0</v>
      </c>
      <c r="AN118" s="163">
        <f t="shared" si="103"/>
        <v>0</v>
      </c>
      <c r="AO118" s="172">
        <f t="shared" si="111"/>
        <v>0</v>
      </c>
      <c r="AP118" s="6"/>
      <c r="AQ118" s="6"/>
      <c r="AR118" s="140">
        <f t="shared" si="104"/>
        <v>0</v>
      </c>
      <c r="AS118" s="163">
        <f t="shared" si="105"/>
        <v>0</v>
      </c>
      <c r="AT118" s="167">
        <f t="shared" si="106"/>
        <v>0</v>
      </c>
      <c r="AU118" s="168">
        <f t="shared" si="112"/>
        <v>0</v>
      </c>
    </row>
    <row r="119" spans="2:47" ht="14.25" customHeight="1" outlineLevel="1" x14ac:dyDescent="0.35">
      <c r="B119" s="237" t="s">
        <v>94</v>
      </c>
      <c r="C119" s="64" t="s">
        <v>106</v>
      </c>
      <c r="D119" s="70"/>
      <c r="E119" s="71"/>
      <c r="F119" s="70"/>
      <c r="G119" s="140">
        <f t="shared" si="86"/>
        <v>0</v>
      </c>
      <c r="H119" s="170">
        <f t="shared" si="87"/>
        <v>0</v>
      </c>
      <c r="I119" s="70"/>
      <c r="J119" s="140">
        <f t="shared" si="88"/>
        <v>0</v>
      </c>
      <c r="K119" s="170">
        <f t="shared" si="89"/>
        <v>0</v>
      </c>
      <c r="L119" s="70"/>
      <c r="M119" s="140">
        <f t="shared" si="90"/>
        <v>0</v>
      </c>
      <c r="N119" s="170">
        <f t="shared" si="91"/>
        <v>0</v>
      </c>
      <c r="O119" s="70"/>
      <c r="P119" s="140">
        <f t="shared" si="92"/>
        <v>0</v>
      </c>
      <c r="Q119" s="170">
        <f t="shared" si="93"/>
        <v>0</v>
      </c>
      <c r="R119" s="167">
        <f t="shared" si="94"/>
        <v>0</v>
      </c>
      <c r="S119" s="168">
        <f t="shared" si="95"/>
        <v>0</v>
      </c>
      <c r="U119" s="172">
        <f t="shared" si="107"/>
        <v>0</v>
      </c>
      <c r="V119" s="6"/>
      <c r="W119" s="6"/>
      <c r="X119" s="140">
        <f t="shared" si="96"/>
        <v>0</v>
      </c>
      <c r="Y119" s="170">
        <f t="shared" si="97"/>
        <v>0</v>
      </c>
      <c r="Z119" s="172">
        <f t="shared" si="108"/>
        <v>0</v>
      </c>
      <c r="AA119" s="6"/>
      <c r="AB119" s="6"/>
      <c r="AC119" s="140">
        <f t="shared" si="98"/>
        <v>0</v>
      </c>
      <c r="AD119" s="163">
        <f t="shared" si="99"/>
        <v>0</v>
      </c>
      <c r="AE119" s="172">
        <f t="shared" si="109"/>
        <v>0</v>
      </c>
      <c r="AF119" s="6"/>
      <c r="AG119" s="6"/>
      <c r="AH119" s="140">
        <f t="shared" si="100"/>
        <v>0</v>
      </c>
      <c r="AI119" s="163">
        <f t="shared" si="101"/>
        <v>0</v>
      </c>
      <c r="AJ119" s="172">
        <f t="shared" si="110"/>
        <v>0</v>
      </c>
      <c r="AK119" s="6"/>
      <c r="AL119" s="6"/>
      <c r="AM119" s="140">
        <f t="shared" si="102"/>
        <v>0</v>
      </c>
      <c r="AN119" s="163">
        <f t="shared" si="103"/>
        <v>0</v>
      </c>
      <c r="AO119" s="172">
        <f t="shared" si="111"/>
        <v>0</v>
      </c>
      <c r="AP119" s="6"/>
      <c r="AQ119" s="6"/>
      <c r="AR119" s="140">
        <f t="shared" si="104"/>
        <v>0</v>
      </c>
      <c r="AS119" s="163">
        <f t="shared" si="105"/>
        <v>0</v>
      </c>
      <c r="AT119" s="167">
        <f t="shared" si="106"/>
        <v>0</v>
      </c>
      <c r="AU119" s="168">
        <f t="shared" si="112"/>
        <v>0</v>
      </c>
    </row>
    <row r="120" spans="2:47" ht="14.25" customHeight="1" outlineLevel="1" x14ac:dyDescent="0.35">
      <c r="B120" s="237" t="s">
        <v>95</v>
      </c>
      <c r="C120" s="64" t="s">
        <v>106</v>
      </c>
      <c r="D120" s="70"/>
      <c r="E120" s="71"/>
      <c r="F120" s="70"/>
      <c r="G120" s="140">
        <f t="shared" si="86"/>
        <v>0</v>
      </c>
      <c r="H120" s="170">
        <f t="shared" si="87"/>
        <v>0</v>
      </c>
      <c r="I120" s="70"/>
      <c r="J120" s="140">
        <f t="shared" si="88"/>
        <v>0</v>
      </c>
      <c r="K120" s="170">
        <f t="shared" si="89"/>
        <v>0</v>
      </c>
      <c r="L120" s="70"/>
      <c r="M120" s="140">
        <f t="shared" si="90"/>
        <v>0</v>
      </c>
      <c r="N120" s="170">
        <f t="shared" si="91"/>
        <v>0</v>
      </c>
      <c r="O120" s="70"/>
      <c r="P120" s="140">
        <f t="shared" si="92"/>
        <v>0</v>
      </c>
      <c r="Q120" s="170">
        <f t="shared" si="93"/>
        <v>0</v>
      </c>
      <c r="R120" s="167">
        <f t="shared" si="94"/>
        <v>0</v>
      </c>
      <c r="S120" s="168">
        <f t="shared" si="95"/>
        <v>0</v>
      </c>
      <c r="U120" s="172">
        <f t="shared" si="107"/>
        <v>0</v>
      </c>
      <c r="V120" s="6"/>
      <c r="W120" s="6"/>
      <c r="X120" s="140">
        <f t="shared" si="96"/>
        <v>0</v>
      </c>
      <c r="Y120" s="170">
        <f t="shared" si="97"/>
        <v>0</v>
      </c>
      <c r="Z120" s="172">
        <f t="shared" si="108"/>
        <v>0</v>
      </c>
      <c r="AA120" s="6"/>
      <c r="AB120" s="6"/>
      <c r="AC120" s="140">
        <f t="shared" si="98"/>
        <v>0</v>
      </c>
      <c r="AD120" s="163">
        <f t="shared" si="99"/>
        <v>0</v>
      </c>
      <c r="AE120" s="172">
        <f t="shared" si="109"/>
        <v>2</v>
      </c>
      <c r="AF120" s="6">
        <v>2</v>
      </c>
      <c r="AG120" s="6"/>
      <c r="AH120" s="140">
        <f t="shared" si="100"/>
        <v>2</v>
      </c>
      <c r="AI120" s="163">
        <f t="shared" si="101"/>
        <v>0</v>
      </c>
      <c r="AJ120" s="172">
        <f t="shared" si="110"/>
        <v>3</v>
      </c>
      <c r="AK120" s="6">
        <v>3</v>
      </c>
      <c r="AL120" s="6"/>
      <c r="AM120" s="140">
        <f t="shared" si="102"/>
        <v>5</v>
      </c>
      <c r="AN120" s="163">
        <f t="shared" si="103"/>
        <v>1.5</v>
      </c>
      <c r="AO120" s="172">
        <f t="shared" si="111"/>
        <v>2</v>
      </c>
      <c r="AP120" s="6">
        <v>2</v>
      </c>
      <c r="AQ120" s="6"/>
      <c r="AR120" s="140">
        <f t="shared" si="104"/>
        <v>7</v>
      </c>
      <c r="AS120" s="163">
        <f t="shared" si="105"/>
        <v>0.4</v>
      </c>
      <c r="AT120" s="167">
        <f t="shared" si="106"/>
        <v>7</v>
      </c>
      <c r="AU120" s="168">
        <f t="shared" si="112"/>
        <v>0</v>
      </c>
    </row>
    <row r="121" spans="2:47" ht="14.25" customHeight="1" outlineLevel="1" x14ac:dyDescent="0.35">
      <c r="B121" s="237" t="s">
        <v>96</v>
      </c>
      <c r="C121" s="64" t="s">
        <v>106</v>
      </c>
      <c r="D121" s="70"/>
      <c r="E121" s="71"/>
      <c r="F121" s="70"/>
      <c r="G121" s="140">
        <f t="shared" si="86"/>
        <v>0</v>
      </c>
      <c r="H121" s="170">
        <f t="shared" si="87"/>
        <v>0</v>
      </c>
      <c r="I121" s="70"/>
      <c r="J121" s="140">
        <f t="shared" si="88"/>
        <v>0</v>
      </c>
      <c r="K121" s="170">
        <f t="shared" si="89"/>
        <v>0</v>
      </c>
      <c r="L121" s="70"/>
      <c r="M121" s="140">
        <f t="shared" si="90"/>
        <v>0</v>
      </c>
      <c r="N121" s="170">
        <f t="shared" si="91"/>
        <v>0</v>
      </c>
      <c r="O121" s="70"/>
      <c r="P121" s="140">
        <f t="shared" si="92"/>
        <v>0</v>
      </c>
      <c r="Q121" s="170">
        <f t="shared" si="93"/>
        <v>0</v>
      </c>
      <c r="R121" s="167">
        <f t="shared" si="94"/>
        <v>0</v>
      </c>
      <c r="S121" s="168">
        <f t="shared" si="95"/>
        <v>0</v>
      </c>
      <c r="U121" s="172">
        <f t="shared" si="107"/>
        <v>0</v>
      </c>
      <c r="V121" s="6"/>
      <c r="W121" s="6"/>
      <c r="X121" s="140">
        <f t="shared" si="96"/>
        <v>0</v>
      </c>
      <c r="Y121" s="170">
        <f t="shared" si="97"/>
        <v>0</v>
      </c>
      <c r="Z121" s="172">
        <f t="shared" si="108"/>
        <v>0</v>
      </c>
      <c r="AA121" s="6"/>
      <c r="AB121" s="6"/>
      <c r="AC121" s="140">
        <f t="shared" si="98"/>
        <v>0</v>
      </c>
      <c r="AD121" s="163">
        <f t="shared" si="99"/>
        <v>0</v>
      </c>
      <c r="AE121" s="172">
        <f t="shared" si="109"/>
        <v>0</v>
      </c>
      <c r="AF121" s="6"/>
      <c r="AG121" s="6"/>
      <c r="AH121" s="140">
        <f t="shared" si="100"/>
        <v>0</v>
      </c>
      <c r="AI121" s="163">
        <f t="shared" si="101"/>
        <v>0</v>
      </c>
      <c r="AJ121" s="172">
        <f t="shared" si="110"/>
        <v>0</v>
      </c>
      <c r="AK121" s="6"/>
      <c r="AL121" s="6"/>
      <c r="AM121" s="140">
        <f t="shared" si="102"/>
        <v>0</v>
      </c>
      <c r="AN121" s="163">
        <f t="shared" si="103"/>
        <v>0</v>
      </c>
      <c r="AO121" s="172">
        <f t="shared" si="111"/>
        <v>0</v>
      </c>
      <c r="AP121" s="6"/>
      <c r="AQ121" s="6"/>
      <c r="AR121" s="140">
        <f t="shared" si="104"/>
        <v>0</v>
      </c>
      <c r="AS121" s="163">
        <f t="shared" si="105"/>
        <v>0</v>
      </c>
      <c r="AT121" s="167">
        <f t="shared" si="106"/>
        <v>0</v>
      </c>
      <c r="AU121" s="168">
        <f t="shared" si="112"/>
        <v>0</v>
      </c>
    </row>
    <row r="122" spans="2:47" ht="14.25" customHeight="1" outlineLevel="1" x14ac:dyDescent="0.35">
      <c r="B122" s="236" t="s">
        <v>97</v>
      </c>
      <c r="C122" s="64" t="s">
        <v>106</v>
      </c>
      <c r="D122" s="70"/>
      <c r="E122" s="71"/>
      <c r="F122" s="70"/>
      <c r="G122" s="140">
        <f t="shared" si="86"/>
        <v>0</v>
      </c>
      <c r="H122" s="170">
        <f t="shared" si="87"/>
        <v>0</v>
      </c>
      <c r="I122" s="70"/>
      <c r="J122" s="140">
        <f t="shared" si="88"/>
        <v>0</v>
      </c>
      <c r="K122" s="170">
        <f t="shared" si="89"/>
        <v>0</v>
      </c>
      <c r="L122" s="70"/>
      <c r="M122" s="140">
        <f t="shared" si="90"/>
        <v>0</v>
      </c>
      <c r="N122" s="170">
        <f t="shared" si="91"/>
        <v>0</v>
      </c>
      <c r="O122" s="70"/>
      <c r="P122" s="140">
        <f t="shared" si="92"/>
        <v>0</v>
      </c>
      <c r="Q122" s="170">
        <f t="shared" si="93"/>
        <v>0</v>
      </c>
      <c r="R122" s="167">
        <f t="shared" si="94"/>
        <v>0</v>
      </c>
      <c r="S122" s="168">
        <f t="shared" si="95"/>
        <v>0</v>
      </c>
      <c r="U122" s="172">
        <f t="shared" si="107"/>
        <v>0</v>
      </c>
      <c r="V122" s="6"/>
      <c r="W122" s="6"/>
      <c r="X122" s="140">
        <f t="shared" si="96"/>
        <v>0</v>
      </c>
      <c r="Y122" s="170">
        <f t="shared" si="97"/>
        <v>0</v>
      </c>
      <c r="Z122" s="172">
        <f t="shared" si="108"/>
        <v>0</v>
      </c>
      <c r="AA122" s="6"/>
      <c r="AB122" s="6"/>
      <c r="AC122" s="140">
        <f t="shared" si="98"/>
        <v>0</v>
      </c>
      <c r="AD122" s="163">
        <f t="shared" si="99"/>
        <v>0</v>
      </c>
      <c r="AE122" s="172">
        <f t="shared" si="109"/>
        <v>0</v>
      </c>
      <c r="AF122" s="6"/>
      <c r="AG122" s="6"/>
      <c r="AH122" s="140">
        <f t="shared" si="100"/>
        <v>0</v>
      </c>
      <c r="AI122" s="163">
        <f t="shared" si="101"/>
        <v>0</v>
      </c>
      <c r="AJ122" s="172">
        <f t="shared" si="110"/>
        <v>0</v>
      </c>
      <c r="AK122" s="6"/>
      <c r="AL122" s="6"/>
      <c r="AM122" s="140">
        <f t="shared" si="102"/>
        <v>0</v>
      </c>
      <c r="AN122" s="163">
        <f t="shared" si="103"/>
        <v>0</v>
      </c>
      <c r="AO122" s="172">
        <f t="shared" si="111"/>
        <v>0</v>
      </c>
      <c r="AP122" s="6"/>
      <c r="AQ122" s="6"/>
      <c r="AR122" s="140">
        <f t="shared" si="104"/>
        <v>0</v>
      </c>
      <c r="AS122" s="163">
        <f t="shared" si="105"/>
        <v>0</v>
      </c>
      <c r="AT122" s="167">
        <f t="shared" si="106"/>
        <v>0</v>
      </c>
      <c r="AU122" s="168">
        <f t="shared" si="112"/>
        <v>0</v>
      </c>
    </row>
    <row r="123" spans="2:47" ht="14.25" customHeight="1" outlineLevel="1" x14ac:dyDescent="0.35">
      <c r="B123" s="237" t="s">
        <v>98</v>
      </c>
      <c r="C123" s="64" t="s">
        <v>106</v>
      </c>
      <c r="D123" s="70"/>
      <c r="E123" s="71"/>
      <c r="F123" s="70"/>
      <c r="G123" s="140">
        <f t="shared" si="86"/>
        <v>0</v>
      </c>
      <c r="H123" s="170">
        <f t="shared" si="87"/>
        <v>0</v>
      </c>
      <c r="I123" s="70"/>
      <c r="J123" s="140">
        <f t="shared" si="88"/>
        <v>0</v>
      </c>
      <c r="K123" s="170">
        <f t="shared" si="89"/>
        <v>0</v>
      </c>
      <c r="L123" s="70"/>
      <c r="M123" s="140">
        <f t="shared" si="90"/>
        <v>0</v>
      </c>
      <c r="N123" s="170">
        <f t="shared" si="91"/>
        <v>0</v>
      </c>
      <c r="O123" s="70"/>
      <c r="P123" s="140">
        <f t="shared" si="92"/>
        <v>0</v>
      </c>
      <c r="Q123" s="170">
        <f t="shared" si="93"/>
        <v>0</v>
      </c>
      <c r="R123" s="167">
        <f t="shared" si="94"/>
        <v>0</v>
      </c>
      <c r="S123" s="168">
        <f t="shared" si="95"/>
        <v>0</v>
      </c>
      <c r="U123" s="172">
        <f t="shared" si="107"/>
        <v>5</v>
      </c>
      <c r="V123" s="6">
        <v>5</v>
      </c>
      <c r="W123" s="6"/>
      <c r="X123" s="140">
        <f t="shared" si="96"/>
        <v>5</v>
      </c>
      <c r="Y123" s="170">
        <f t="shared" si="97"/>
        <v>0</v>
      </c>
      <c r="Z123" s="172">
        <f t="shared" si="108"/>
        <v>19</v>
      </c>
      <c r="AA123" s="6">
        <v>19</v>
      </c>
      <c r="AB123" s="6"/>
      <c r="AC123" s="140">
        <f t="shared" si="98"/>
        <v>24</v>
      </c>
      <c r="AD123" s="163">
        <f t="shared" si="99"/>
        <v>3.8</v>
      </c>
      <c r="AE123" s="172">
        <f t="shared" si="109"/>
        <v>22</v>
      </c>
      <c r="AF123" s="6">
        <v>22</v>
      </c>
      <c r="AG123" s="6"/>
      <c r="AH123" s="140">
        <f t="shared" si="100"/>
        <v>46</v>
      </c>
      <c r="AI123" s="163">
        <f t="shared" si="101"/>
        <v>0.91666666666666663</v>
      </c>
      <c r="AJ123" s="172">
        <f t="shared" si="110"/>
        <v>3</v>
      </c>
      <c r="AK123" s="6">
        <v>3</v>
      </c>
      <c r="AL123" s="6"/>
      <c r="AM123" s="140">
        <f t="shared" si="102"/>
        <v>49</v>
      </c>
      <c r="AN123" s="163">
        <f t="shared" si="103"/>
        <v>6.5217391304347824E-2</v>
      </c>
      <c r="AO123" s="172">
        <f t="shared" si="111"/>
        <v>2</v>
      </c>
      <c r="AP123" s="6">
        <v>2</v>
      </c>
      <c r="AQ123" s="6"/>
      <c r="AR123" s="140">
        <f t="shared" si="104"/>
        <v>51</v>
      </c>
      <c r="AS123" s="163">
        <f t="shared" si="105"/>
        <v>4.0816326530612242E-2</v>
      </c>
      <c r="AT123" s="167">
        <f t="shared" si="106"/>
        <v>51</v>
      </c>
      <c r="AU123" s="168">
        <f t="shared" si="112"/>
        <v>0.78710488906898313</v>
      </c>
    </row>
    <row r="124" spans="2:47" ht="15" customHeight="1" outlineLevel="1" x14ac:dyDescent="0.35">
      <c r="B124" s="50" t="s">
        <v>138</v>
      </c>
      <c r="C124" s="47" t="s">
        <v>106</v>
      </c>
      <c r="D124" s="173">
        <f>SUM(D102:D123)</f>
        <v>0</v>
      </c>
      <c r="E124" s="173">
        <f>SUM(E102:E123)</f>
        <v>0</v>
      </c>
      <c r="F124" s="173">
        <f>SUM(F102:F123)</f>
        <v>0</v>
      </c>
      <c r="G124" s="173">
        <f>SUM(G102:G123)</f>
        <v>0</v>
      </c>
      <c r="H124" s="169">
        <f>IFERROR((G124-E124)/E124,0)</f>
        <v>0</v>
      </c>
      <c r="I124" s="173">
        <f>SUM(I102:I123)</f>
        <v>0</v>
      </c>
      <c r="J124" s="173">
        <f>SUM(J102:J123)</f>
        <v>0</v>
      </c>
      <c r="K124" s="169">
        <f t="shared" si="89"/>
        <v>0</v>
      </c>
      <c r="L124" s="173">
        <f>SUM(L102:L123)</f>
        <v>0</v>
      </c>
      <c r="M124" s="173">
        <f>SUM(M102:M123)</f>
        <v>0</v>
      </c>
      <c r="N124" s="169">
        <f t="shared" si="91"/>
        <v>0</v>
      </c>
      <c r="O124" s="173">
        <f>SUM(O102:O123)</f>
        <v>0</v>
      </c>
      <c r="P124" s="173">
        <f>SUM(P102:P123)</f>
        <v>0</v>
      </c>
      <c r="Q124" s="169">
        <f t="shared" si="93"/>
        <v>0</v>
      </c>
      <c r="R124" s="173">
        <f>SUM(R102:R123)</f>
        <v>0</v>
      </c>
      <c r="S124" s="168">
        <f t="shared" si="95"/>
        <v>0</v>
      </c>
      <c r="U124" s="173">
        <f>SUM(U102:U123)</f>
        <v>19</v>
      </c>
      <c r="V124" s="173">
        <f>SUM(V102:V123)</f>
        <v>19</v>
      </c>
      <c r="W124" s="173">
        <f>SUM(W102:W123)</f>
        <v>0</v>
      </c>
      <c r="X124" s="173">
        <f>SUM(X102:X123)</f>
        <v>19</v>
      </c>
      <c r="Y124" s="169">
        <f>IFERROR((X124-P124)/P124,0)</f>
        <v>0</v>
      </c>
      <c r="Z124" s="173">
        <f>SUM(Z102:Z123)</f>
        <v>56</v>
      </c>
      <c r="AA124" s="173">
        <f>SUM(AA102:AA123)</f>
        <v>56</v>
      </c>
      <c r="AB124" s="173">
        <f>SUM(AB102:AB123)</f>
        <v>0</v>
      </c>
      <c r="AC124" s="173">
        <f>SUM(AC102:AC123)</f>
        <v>75</v>
      </c>
      <c r="AD124" s="164">
        <f>IFERROR((AC124-X124)/X124,0)</f>
        <v>2.9473684210526314</v>
      </c>
      <c r="AE124" s="173">
        <f>SUM(AE102:AE123)</f>
        <v>76</v>
      </c>
      <c r="AF124" s="173">
        <f>SUM(AF102:AF123)</f>
        <v>76</v>
      </c>
      <c r="AG124" s="173">
        <f>SUM(AG102:AG123)</f>
        <v>0</v>
      </c>
      <c r="AH124" s="173">
        <f>SUM(AH102:AH123)</f>
        <v>151</v>
      </c>
      <c r="AI124" s="164">
        <f t="shared" si="101"/>
        <v>1.0133333333333334</v>
      </c>
      <c r="AJ124" s="173">
        <f>SUM(AJ102:AJ123)</f>
        <v>23</v>
      </c>
      <c r="AK124" s="173">
        <f>SUM(AK102:AK123)</f>
        <v>23</v>
      </c>
      <c r="AL124" s="173">
        <f>SUM(AL102:AL123)</f>
        <v>0</v>
      </c>
      <c r="AM124" s="173">
        <f>SUM(AM102:AM123)</f>
        <v>174</v>
      </c>
      <c r="AN124" s="164">
        <f t="shared" si="103"/>
        <v>0.15231788079470199</v>
      </c>
      <c r="AO124" s="173">
        <f>SUM(AO102:AO123)</f>
        <v>14</v>
      </c>
      <c r="AP124" s="173">
        <f>SUM(AP102:AP123)</f>
        <v>14</v>
      </c>
      <c r="AQ124" s="173">
        <f>SUM(AQ102:AQ123)</f>
        <v>0</v>
      </c>
      <c r="AR124" s="173">
        <f>SUM(AR102:AR123)</f>
        <v>188</v>
      </c>
      <c r="AS124" s="164">
        <f t="shared" si="105"/>
        <v>8.0459770114942528E-2</v>
      </c>
      <c r="AT124" s="173">
        <f>SUM(AT102:AT123)</f>
        <v>188</v>
      </c>
      <c r="AU124" s="168">
        <f t="shared" ref="AU124" si="113">IFERROR((AR124/X124)^(1/4)-1,0)</f>
        <v>0.77358114069478012</v>
      </c>
    </row>
    <row r="126" spans="2:47" ht="15.5" x14ac:dyDescent="0.35">
      <c r="B126" s="296" t="s">
        <v>110</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row>
    <row r="127" spans="2:47" ht="5.5" customHeight="1" outlineLevel="1" x14ac:dyDescent="0.35">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row>
    <row r="128" spans="2:47" outlineLevel="1" x14ac:dyDescent="0.35">
      <c r="B128" s="330"/>
      <c r="C128" s="325" t="s">
        <v>105</v>
      </c>
      <c r="D128" s="312" t="s">
        <v>131</v>
      </c>
      <c r="E128" s="314"/>
      <c r="F128" s="314"/>
      <c r="G128" s="314"/>
      <c r="H128" s="314"/>
      <c r="I128" s="314"/>
      <c r="J128" s="314"/>
      <c r="K128" s="314"/>
      <c r="L128" s="314"/>
      <c r="M128" s="314"/>
      <c r="N128" s="314"/>
      <c r="O128" s="314"/>
      <c r="P128" s="314"/>
      <c r="Q128" s="313"/>
      <c r="R128" s="318" t="str">
        <f xml:space="preserve"> D129&amp;" - "&amp;O129</f>
        <v>2019 - 2023</v>
      </c>
      <c r="S128" s="333"/>
      <c r="U128" s="312" t="s">
        <v>132</v>
      </c>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3"/>
    </row>
    <row r="129" spans="2:47" outlineLevel="1" x14ac:dyDescent="0.35">
      <c r="B129" s="331"/>
      <c r="C129" s="326"/>
      <c r="D129" s="312">
        <f>$C$3-5</f>
        <v>2019</v>
      </c>
      <c r="E129" s="313"/>
      <c r="F129" s="312">
        <f>$C$3-4</f>
        <v>2020</v>
      </c>
      <c r="G129" s="314"/>
      <c r="H129" s="313"/>
      <c r="I129" s="312">
        <f>$C$3-3</f>
        <v>2021</v>
      </c>
      <c r="J129" s="314"/>
      <c r="K129" s="313"/>
      <c r="L129" s="312">
        <f>$C$3-2</f>
        <v>2022</v>
      </c>
      <c r="M129" s="314"/>
      <c r="N129" s="313"/>
      <c r="O129" s="312">
        <f>$C$3-1</f>
        <v>2023</v>
      </c>
      <c r="P129" s="314"/>
      <c r="Q129" s="313"/>
      <c r="R129" s="320"/>
      <c r="S129" s="334"/>
      <c r="U129" s="312">
        <f>$C$3</f>
        <v>2024</v>
      </c>
      <c r="V129" s="314"/>
      <c r="W129" s="314"/>
      <c r="X129" s="314"/>
      <c r="Y129" s="313"/>
      <c r="Z129" s="312">
        <f>$C$3+1</f>
        <v>2025</v>
      </c>
      <c r="AA129" s="314"/>
      <c r="AB129" s="314"/>
      <c r="AC129" s="314"/>
      <c r="AD129" s="313"/>
      <c r="AE129" s="312">
        <f>$C$3+2</f>
        <v>2026</v>
      </c>
      <c r="AF129" s="314"/>
      <c r="AG129" s="314"/>
      <c r="AH129" s="314"/>
      <c r="AI129" s="313"/>
      <c r="AJ129" s="312">
        <f>$C$3+3</f>
        <v>2027</v>
      </c>
      <c r="AK129" s="314"/>
      <c r="AL129" s="314"/>
      <c r="AM129" s="314"/>
      <c r="AN129" s="313"/>
      <c r="AO129" s="312">
        <f>$C$3+4</f>
        <v>2028</v>
      </c>
      <c r="AP129" s="314"/>
      <c r="AQ129" s="314"/>
      <c r="AR129" s="314"/>
      <c r="AS129" s="313"/>
      <c r="AT129" s="316" t="str">
        <f>U129&amp;" - "&amp;AO129</f>
        <v>2024 - 2028</v>
      </c>
      <c r="AU129" s="335"/>
    </row>
    <row r="130" spans="2:47" ht="43.5" outlineLevel="1" x14ac:dyDescent="0.35">
      <c r="B130" s="332"/>
      <c r="C130" s="327"/>
      <c r="D130" s="66" t="s">
        <v>144</v>
      </c>
      <c r="E130" s="67" t="s">
        <v>145</v>
      </c>
      <c r="F130" s="66" t="s">
        <v>144</v>
      </c>
      <c r="G130" s="9" t="s">
        <v>145</v>
      </c>
      <c r="H130" s="67" t="s">
        <v>135</v>
      </c>
      <c r="I130" s="66" t="s">
        <v>144</v>
      </c>
      <c r="J130" s="9" t="s">
        <v>145</v>
      </c>
      <c r="K130" s="67" t="s">
        <v>135</v>
      </c>
      <c r="L130" s="66" t="s">
        <v>144</v>
      </c>
      <c r="M130" s="9" t="s">
        <v>145</v>
      </c>
      <c r="N130" s="67" t="s">
        <v>135</v>
      </c>
      <c r="O130" s="66" t="s">
        <v>144</v>
      </c>
      <c r="P130" s="9" t="s">
        <v>145</v>
      </c>
      <c r="Q130" s="67" t="s">
        <v>135</v>
      </c>
      <c r="R130" s="66" t="s">
        <v>126</v>
      </c>
      <c r="S130" s="121" t="s">
        <v>136</v>
      </c>
      <c r="U130" s="66" t="s">
        <v>144</v>
      </c>
      <c r="V130" s="106" t="s">
        <v>177</v>
      </c>
      <c r="W130" s="106" t="s">
        <v>178</v>
      </c>
      <c r="X130" s="9" t="s">
        <v>145</v>
      </c>
      <c r="Y130" s="67" t="s">
        <v>135</v>
      </c>
      <c r="Z130" s="66" t="s">
        <v>144</v>
      </c>
      <c r="AA130" s="106" t="s">
        <v>177</v>
      </c>
      <c r="AB130" s="106" t="s">
        <v>178</v>
      </c>
      <c r="AC130" s="9" t="s">
        <v>145</v>
      </c>
      <c r="AD130" s="67" t="s">
        <v>135</v>
      </c>
      <c r="AE130" s="66" t="s">
        <v>144</v>
      </c>
      <c r="AF130" s="106" t="s">
        <v>177</v>
      </c>
      <c r="AG130" s="106" t="s">
        <v>178</v>
      </c>
      <c r="AH130" s="9" t="s">
        <v>145</v>
      </c>
      <c r="AI130" s="67" t="s">
        <v>135</v>
      </c>
      <c r="AJ130" s="66" t="s">
        <v>144</v>
      </c>
      <c r="AK130" s="106" t="s">
        <v>177</v>
      </c>
      <c r="AL130" s="106" t="s">
        <v>178</v>
      </c>
      <c r="AM130" s="9" t="s">
        <v>145</v>
      </c>
      <c r="AN130" s="67" t="s">
        <v>135</v>
      </c>
      <c r="AO130" s="66" t="s">
        <v>144</v>
      </c>
      <c r="AP130" s="106" t="s">
        <v>177</v>
      </c>
      <c r="AQ130" s="106" t="s">
        <v>178</v>
      </c>
      <c r="AR130" s="9" t="s">
        <v>145</v>
      </c>
      <c r="AS130" s="67" t="s">
        <v>135</v>
      </c>
      <c r="AT130" s="66" t="s">
        <v>126</v>
      </c>
      <c r="AU130" s="121" t="s">
        <v>136</v>
      </c>
    </row>
    <row r="131" spans="2:47" outlineLevel="1" x14ac:dyDescent="0.35">
      <c r="B131" s="236" t="s">
        <v>75</v>
      </c>
      <c r="C131" s="64" t="s">
        <v>106</v>
      </c>
      <c r="D131" s="70"/>
      <c r="E131" s="71"/>
      <c r="F131" s="70"/>
      <c r="G131" s="140">
        <f t="shared" ref="G131:G152" si="114">E131+F131</f>
        <v>0</v>
      </c>
      <c r="H131" s="170">
        <f t="shared" ref="H131:H152" si="115">IFERROR((G131-E131)/E131,0)</f>
        <v>0</v>
      </c>
      <c r="I131" s="70"/>
      <c r="J131" s="140">
        <f t="shared" ref="J131:J152" si="116">G131+I131</f>
        <v>0</v>
      </c>
      <c r="K131" s="170">
        <f t="shared" ref="K131:K153" si="117">IFERROR((J131-G131)/G131,0)</f>
        <v>0</v>
      </c>
      <c r="L131" s="70"/>
      <c r="M131" s="140">
        <f t="shared" ref="M131:M152" si="118">J131+L131</f>
        <v>0</v>
      </c>
      <c r="N131" s="170">
        <f t="shared" ref="N131:N153" si="119">IFERROR((M131-J131)/J131,0)</f>
        <v>0</v>
      </c>
      <c r="O131" s="70"/>
      <c r="P131" s="140">
        <f t="shared" ref="P131:P152" si="120">M131+O131</f>
        <v>0</v>
      </c>
      <c r="Q131" s="170">
        <f t="shared" ref="Q131:Q153" si="121">IFERROR((P131-M131)/M131,0)</f>
        <v>0</v>
      </c>
      <c r="R131" s="167">
        <f t="shared" ref="R131:R152" si="122">D131+F131+I131+L131+O131</f>
        <v>0</v>
      </c>
      <c r="S131" s="168">
        <f t="shared" ref="S131:S153" si="123">IFERROR((P131/E131)^(1/4)-1,0)</f>
        <v>0</v>
      </c>
      <c r="U131" s="172">
        <f>V131+W131</f>
        <v>0</v>
      </c>
      <c r="V131" s="6"/>
      <c r="W131" s="6"/>
      <c r="X131" s="140">
        <f t="shared" ref="X131:X152" si="124">P131+U131</f>
        <v>0</v>
      </c>
      <c r="Y131" s="170">
        <f t="shared" ref="Y131:Y152" si="125">IFERROR((X131-P131)/P131,0)</f>
        <v>0</v>
      </c>
      <c r="Z131" s="172">
        <f>AA131+AB131</f>
        <v>0</v>
      </c>
      <c r="AA131" s="6"/>
      <c r="AB131" s="6"/>
      <c r="AC131" s="140">
        <f t="shared" ref="AC131:AC152" si="126">X131+Z131</f>
        <v>0</v>
      </c>
      <c r="AD131" s="163">
        <f t="shared" ref="AD131:AD152" si="127">IFERROR((AC131-X131)/X131,0)</f>
        <v>0</v>
      </c>
      <c r="AE131" s="172">
        <f>AF131+AG131</f>
        <v>0</v>
      </c>
      <c r="AF131" s="6"/>
      <c r="AG131" s="6"/>
      <c r="AH131" s="140">
        <f t="shared" ref="AH131:AH152" si="128">AC131+AE131</f>
        <v>0</v>
      </c>
      <c r="AI131" s="163">
        <f t="shared" ref="AI131:AI153" si="129">IFERROR((AH131-AC131)/AC131,0)</f>
        <v>0</v>
      </c>
      <c r="AJ131" s="172">
        <f>AK131+AL131</f>
        <v>0</v>
      </c>
      <c r="AK131" s="6"/>
      <c r="AL131" s="6"/>
      <c r="AM131" s="140">
        <f t="shared" ref="AM131:AM152" si="130">AH131+AJ131</f>
        <v>0</v>
      </c>
      <c r="AN131" s="163">
        <f t="shared" ref="AN131:AN153" si="131">IFERROR((AM131-AH131)/AH131,0)</f>
        <v>0</v>
      </c>
      <c r="AO131" s="172">
        <f>AP131+AQ131</f>
        <v>0</v>
      </c>
      <c r="AP131" s="6"/>
      <c r="AQ131" s="6"/>
      <c r="AR131" s="140">
        <f t="shared" ref="AR131:AR152" si="132">AM131+AO131</f>
        <v>0</v>
      </c>
      <c r="AS131" s="163">
        <f t="shared" ref="AS131:AS153" si="133">IFERROR((AR131-AM131)/AM131,0)</f>
        <v>0</v>
      </c>
      <c r="AT131" s="167">
        <f t="shared" ref="AT131:AT152" si="134">U131+Z131+AE131+AJ131+AO131</f>
        <v>0</v>
      </c>
      <c r="AU131" s="168">
        <f t="shared" ref="AU131:AU153" si="135">IFERROR((AR131/X131)^(1/4)-1,0)</f>
        <v>0</v>
      </c>
    </row>
    <row r="132" spans="2:47" outlineLevel="1" x14ac:dyDescent="0.35">
      <c r="B132" s="237" t="s">
        <v>76</v>
      </c>
      <c r="C132" s="64" t="s">
        <v>106</v>
      </c>
      <c r="D132" s="70"/>
      <c r="E132" s="71"/>
      <c r="F132" s="70"/>
      <c r="G132" s="140">
        <f t="shared" si="114"/>
        <v>0</v>
      </c>
      <c r="H132" s="170">
        <f t="shared" si="115"/>
        <v>0</v>
      </c>
      <c r="I132" s="70"/>
      <c r="J132" s="140">
        <f t="shared" si="116"/>
        <v>0</v>
      </c>
      <c r="K132" s="170">
        <f t="shared" si="117"/>
        <v>0</v>
      </c>
      <c r="L132" s="70"/>
      <c r="M132" s="140">
        <f t="shared" si="118"/>
        <v>0</v>
      </c>
      <c r="N132" s="170">
        <f t="shared" si="119"/>
        <v>0</v>
      </c>
      <c r="O132" s="70"/>
      <c r="P132" s="140">
        <f t="shared" si="120"/>
        <v>0</v>
      </c>
      <c r="Q132" s="170">
        <f t="shared" si="121"/>
        <v>0</v>
      </c>
      <c r="R132" s="167">
        <f t="shared" si="122"/>
        <v>0</v>
      </c>
      <c r="S132" s="168">
        <f t="shared" si="123"/>
        <v>0</v>
      </c>
      <c r="U132" s="172">
        <f t="shared" ref="U132:U152" si="136">V132+W132</f>
        <v>5</v>
      </c>
      <c r="V132" s="6">
        <v>5</v>
      </c>
      <c r="W132" s="6"/>
      <c r="X132" s="140">
        <f t="shared" si="124"/>
        <v>5</v>
      </c>
      <c r="Y132" s="170">
        <f t="shared" si="125"/>
        <v>0</v>
      </c>
      <c r="Z132" s="172">
        <f t="shared" ref="Z132:Z152" si="137">AA132+AB132</f>
        <v>14</v>
      </c>
      <c r="AA132" s="6">
        <v>14</v>
      </c>
      <c r="AB132" s="6"/>
      <c r="AC132" s="140">
        <f t="shared" si="126"/>
        <v>19</v>
      </c>
      <c r="AD132" s="163">
        <f t="shared" si="127"/>
        <v>2.8</v>
      </c>
      <c r="AE132" s="172">
        <f t="shared" ref="AE132:AE152" si="138">AF132+AG132</f>
        <v>14</v>
      </c>
      <c r="AF132" s="6">
        <v>14</v>
      </c>
      <c r="AG132" s="6"/>
      <c r="AH132" s="140">
        <f t="shared" si="128"/>
        <v>33</v>
      </c>
      <c r="AI132" s="163">
        <f t="shared" si="129"/>
        <v>0.73684210526315785</v>
      </c>
      <c r="AJ132" s="172">
        <f t="shared" ref="AJ132:AJ152" si="139">AK132+AL132</f>
        <v>6</v>
      </c>
      <c r="AK132" s="6">
        <v>6</v>
      </c>
      <c r="AL132" s="6"/>
      <c r="AM132" s="140">
        <f t="shared" si="130"/>
        <v>39</v>
      </c>
      <c r="AN132" s="163">
        <f t="shared" si="131"/>
        <v>0.18181818181818182</v>
      </c>
      <c r="AO132" s="172">
        <f t="shared" ref="AO132:AO152" si="140">AP132+AQ132</f>
        <v>4</v>
      </c>
      <c r="AP132" s="6">
        <v>4</v>
      </c>
      <c r="AQ132" s="6"/>
      <c r="AR132" s="140">
        <f t="shared" si="132"/>
        <v>43</v>
      </c>
      <c r="AS132" s="163">
        <f t="shared" si="133"/>
        <v>0.10256410256410256</v>
      </c>
      <c r="AT132" s="167">
        <f t="shared" si="134"/>
        <v>43</v>
      </c>
      <c r="AU132" s="168">
        <f t="shared" si="135"/>
        <v>0.71247646983047219</v>
      </c>
    </row>
    <row r="133" spans="2:47" outlineLevel="1" x14ac:dyDescent="0.35">
      <c r="B133" s="237" t="s">
        <v>77</v>
      </c>
      <c r="C133" s="64" t="s">
        <v>106</v>
      </c>
      <c r="D133" s="70"/>
      <c r="E133" s="71"/>
      <c r="F133" s="70"/>
      <c r="G133" s="140">
        <f t="shared" si="114"/>
        <v>0</v>
      </c>
      <c r="H133" s="170">
        <f t="shared" si="115"/>
        <v>0</v>
      </c>
      <c r="I133" s="70"/>
      <c r="J133" s="140">
        <f t="shared" si="116"/>
        <v>0</v>
      </c>
      <c r="K133" s="170">
        <f t="shared" si="117"/>
        <v>0</v>
      </c>
      <c r="L133" s="70"/>
      <c r="M133" s="140">
        <f t="shared" si="118"/>
        <v>0</v>
      </c>
      <c r="N133" s="170">
        <f t="shared" si="119"/>
        <v>0</v>
      </c>
      <c r="O133" s="70"/>
      <c r="P133" s="140">
        <f t="shared" si="120"/>
        <v>0</v>
      </c>
      <c r="Q133" s="170">
        <f t="shared" si="121"/>
        <v>0</v>
      </c>
      <c r="R133" s="167">
        <f t="shared" si="122"/>
        <v>0</v>
      </c>
      <c r="S133" s="168">
        <f t="shared" si="123"/>
        <v>0</v>
      </c>
      <c r="U133" s="172">
        <f t="shared" si="136"/>
        <v>0</v>
      </c>
      <c r="V133" s="6"/>
      <c r="W133" s="6"/>
      <c r="X133" s="140">
        <f t="shared" si="124"/>
        <v>0</v>
      </c>
      <c r="Y133" s="170">
        <f t="shared" si="125"/>
        <v>0</v>
      </c>
      <c r="Z133" s="172">
        <f t="shared" si="137"/>
        <v>0</v>
      </c>
      <c r="AA133" s="6"/>
      <c r="AB133" s="6"/>
      <c r="AC133" s="140">
        <f t="shared" si="126"/>
        <v>0</v>
      </c>
      <c r="AD133" s="163">
        <f t="shared" si="127"/>
        <v>0</v>
      </c>
      <c r="AE133" s="172">
        <f t="shared" si="138"/>
        <v>0</v>
      </c>
      <c r="AF133" s="6"/>
      <c r="AG133" s="6"/>
      <c r="AH133" s="140">
        <f t="shared" si="128"/>
        <v>0</v>
      </c>
      <c r="AI133" s="163">
        <f t="shared" si="129"/>
        <v>0</v>
      </c>
      <c r="AJ133" s="172">
        <f t="shared" si="139"/>
        <v>0</v>
      </c>
      <c r="AK133" s="6"/>
      <c r="AL133" s="6"/>
      <c r="AM133" s="140">
        <f t="shared" si="130"/>
        <v>0</v>
      </c>
      <c r="AN133" s="163">
        <f t="shared" si="131"/>
        <v>0</v>
      </c>
      <c r="AO133" s="172">
        <f t="shared" si="140"/>
        <v>0</v>
      </c>
      <c r="AP133" s="6"/>
      <c r="AQ133" s="6"/>
      <c r="AR133" s="140">
        <f t="shared" si="132"/>
        <v>0</v>
      </c>
      <c r="AS133" s="163">
        <f t="shared" si="133"/>
        <v>0</v>
      </c>
      <c r="AT133" s="167">
        <f t="shared" si="134"/>
        <v>0</v>
      </c>
      <c r="AU133" s="168">
        <f t="shared" si="135"/>
        <v>0</v>
      </c>
    </row>
    <row r="134" spans="2:47" outlineLevel="1" x14ac:dyDescent="0.35">
      <c r="B134" s="237" t="s">
        <v>78</v>
      </c>
      <c r="C134" s="64" t="s">
        <v>106</v>
      </c>
      <c r="D134" s="70"/>
      <c r="E134" s="71"/>
      <c r="F134" s="70"/>
      <c r="G134" s="140">
        <f t="shared" si="114"/>
        <v>0</v>
      </c>
      <c r="H134" s="170">
        <f t="shared" si="115"/>
        <v>0</v>
      </c>
      <c r="I134" s="70"/>
      <c r="J134" s="140">
        <f t="shared" si="116"/>
        <v>0</v>
      </c>
      <c r="K134" s="170">
        <f t="shared" si="117"/>
        <v>0</v>
      </c>
      <c r="L134" s="70"/>
      <c r="M134" s="140">
        <f t="shared" si="118"/>
        <v>0</v>
      </c>
      <c r="N134" s="170">
        <f t="shared" si="119"/>
        <v>0</v>
      </c>
      <c r="O134" s="70"/>
      <c r="P134" s="140">
        <f t="shared" si="120"/>
        <v>0</v>
      </c>
      <c r="Q134" s="170">
        <f t="shared" si="121"/>
        <v>0</v>
      </c>
      <c r="R134" s="167">
        <f t="shared" si="122"/>
        <v>0</v>
      </c>
      <c r="S134" s="168">
        <f t="shared" si="123"/>
        <v>0</v>
      </c>
      <c r="U134" s="172">
        <f t="shared" si="136"/>
        <v>0</v>
      </c>
      <c r="V134" s="6"/>
      <c r="W134" s="6"/>
      <c r="X134" s="140">
        <f t="shared" si="124"/>
        <v>0</v>
      </c>
      <c r="Y134" s="170">
        <f t="shared" si="125"/>
        <v>0</v>
      </c>
      <c r="Z134" s="172">
        <f t="shared" si="137"/>
        <v>0</v>
      </c>
      <c r="AA134" s="6"/>
      <c r="AB134" s="6"/>
      <c r="AC134" s="140">
        <f t="shared" si="126"/>
        <v>0</v>
      </c>
      <c r="AD134" s="163">
        <f t="shared" si="127"/>
        <v>0</v>
      </c>
      <c r="AE134" s="172">
        <f t="shared" si="138"/>
        <v>0</v>
      </c>
      <c r="AF134" s="6"/>
      <c r="AG134" s="6"/>
      <c r="AH134" s="140">
        <f t="shared" si="128"/>
        <v>0</v>
      </c>
      <c r="AI134" s="163">
        <f t="shared" si="129"/>
        <v>0</v>
      </c>
      <c r="AJ134" s="172">
        <f t="shared" si="139"/>
        <v>0</v>
      </c>
      <c r="AK134" s="6"/>
      <c r="AL134" s="6"/>
      <c r="AM134" s="140">
        <f t="shared" si="130"/>
        <v>0</v>
      </c>
      <c r="AN134" s="163">
        <f t="shared" si="131"/>
        <v>0</v>
      </c>
      <c r="AO134" s="172">
        <f t="shared" si="140"/>
        <v>0</v>
      </c>
      <c r="AP134" s="6"/>
      <c r="AQ134" s="6"/>
      <c r="AR134" s="140">
        <f t="shared" si="132"/>
        <v>0</v>
      </c>
      <c r="AS134" s="163">
        <f t="shared" si="133"/>
        <v>0</v>
      </c>
      <c r="AT134" s="167">
        <f t="shared" si="134"/>
        <v>0</v>
      </c>
      <c r="AU134" s="168">
        <f t="shared" si="135"/>
        <v>0</v>
      </c>
    </row>
    <row r="135" spans="2:47" outlineLevel="1" x14ac:dyDescent="0.35">
      <c r="B135" s="236" t="s">
        <v>80</v>
      </c>
      <c r="C135" s="64" t="s">
        <v>106</v>
      </c>
      <c r="D135" s="70"/>
      <c r="E135" s="71"/>
      <c r="F135" s="70"/>
      <c r="G135" s="140">
        <f t="shared" si="114"/>
        <v>0</v>
      </c>
      <c r="H135" s="170">
        <f t="shared" si="115"/>
        <v>0</v>
      </c>
      <c r="I135" s="70"/>
      <c r="J135" s="140">
        <f t="shared" si="116"/>
        <v>0</v>
      </c>
      <c r="K135" s="170">
        <f t="shared" si="117"/>
        <v>0</v>
      </c>
      <c r="L135" s="70"/>
      <c r="M135" s="140">
        <f t="shared" si="118"/>
        <v>0</v>
      </c>
      <c r="N135" s="170">
        <f t="shared" si="119"/>
        <v>0</v>
      </c>
      <c r="O135" s="70"/>
      <c r="P135" s="140">
        <f t="shared" si="120"/>
        <v>0</v>
      </c>
      <c r="Q135" s="170">
        <f t="shared" si="121"/>
        <v>0</v>
      </c>
      <c r="R135" s="167">
        <f t="shared" si="122"/>
        <v>0</v>
      </c>
      <c r="S135" s="168">
        <f t="shared" si="123"/>
        <v>0</v>
      </c>
      <c r="U135" s="172">
        <f t="shared" si="136"/>
        <v>0</v>
      </c>
      <c r="V135" s="6"/>
      <c r="W135" s="6"/>
      <c r="X135" s="140">
        <f t="shared" si="124"/>
        <v>0</v>
      </c>
      <c r="Y135" s="170">
        <f t="shared" si="125"/>
        <v>0</v>
      </c>
      <c r="Z135" s="172">
        <f t="shared" si="137"/>
        <v>0</v>
      </c>
      <c r="AA135" s="6"/>
      <c r="AB135" s="6"/>
      <c r="AC135" s="140">
        <f t="shared" si="126"/>
        <v>0</v>
      </c>
      <c r="AD135" s="163">
        <f t="shared" si="127"/>
        <v>0</v>
      </c>
      <c r="AE135" s="172">
        <f t="shared" si="138"/>
        <v>0</v>
      </c>
      <c r="AF135" s="6"/>
      <c r="AG135" s="6"/>
      <c r="AH135" s="140">
        <f t="shared" si="128"/>
        <v>0</v>
      </c>
      <c r="AI135" s="163">
        <f t="shared" si="129"/>
        <v>0</v>
      </c>
      <c r="AJ135" s="172">
        <f t="shared" si="139"/>
        <v>0</v>
      </c>
      <c r="AK135" s="6"/>
      <c r="AL135" s="6"/>
      <c r="AM135" s="140">
        <f t="shared" si="130"/>
        <v>0</v>
      </c>
      <c r="AN135" s="163">
        <f t="shared" si="131"/>
        <v>0</v>
      </c>
      <c r="AO135" s="172">
        <f t="shared" si="140"/>
        <v>0</v>
      </c>
      <c r="AP135" s="6"/>
      <c r="AQ135" s="6"/>
      <c r="AR135" s="140">
        <f t="shared" si="132"/>
        <v>0</v>
      </c>
      <c r="AS135" s="163">
        <f t="shared" si="133"/>
        <v>0</v>
      </c>
      <c r="AT135" s="167">
        <f t="shared" si="134"/>
        <v>0</v>
      </c>
      <c r="AU135" s="168">
        <f t="shared" si="135"/>
        <v>0</v>
      </c>
    </row>
    <row r="136" spans="2:47" outlineLevel="1" x14ac:dyDescent="0.35">
      <c r="B136" s="237" t="s">
        <v>81</v>
      </c>
      <c r="C136" s="64" t="s">
        <v>106</v>
      </c>
      <c r="D136" s="70"/>
      <c r="E136" s="71"/>
      <c r="F136" s="70"/>
      <c r="G136" s="140">
        <f t="shared" si="114"/>
        <v>0</v>
      </c>
      <c r="H136" s="170">
        <f t="shared" si="115"/>
        <v>0</v>
      </c>
      <c r="I136" s="70"/>
      <c r="J136" s="140">
        <f t="shared" si="116"/>
        <v>0</v>
      </c>
      <c r="K136" s="170">
        <f t="shared" si="117"/>
        <v>0</v>
      </c>
      <c r="L136" s="70"/>
      <c r="M136" s="140">
        <f t="shared" si="118"/>
        <v>0</v>
      </c>
      <c r="N136" s="170">
        <f t="shared" si="119"/>
        <v>0</v>
      </c>
      <c r="O136" s="70"/>
      <c r="P136" s="140">
        <f t="shared" si="120"/>
        <v>0</v>
      </c>
      <c r="Q136" s="170">
        <f t="shared" si="121"/>
        <v>0</v>
      </c>
      <c r="R136" s="167">
        <f t="shared" si="122"/>
        <v>0</v>
      </c>
      <c r="S136" s="168">
        <f t="shared" si="123"/>
        <v>0</v>
      </c>
      <c r="U136" s="172">
        <f t="shared" si="136"/>
        <v>2</v>
      </c>
      <c r="V136" s="6">
        <v>2</v>
      </c>
      <c r="W136" s="6"/>
      <c r="X136" s="140">
        <f t="shared" si="124"/>
        <v>2</v>
      </c>
      <c r="Y136" s="170">
        <f t="shared" si="125"/>
        <v>0</v>
      </c>
      <c r="Z136" s="172">
        <f t="shared" si="137"/>
        <v>5</v>
      </c>
      <c r="AA136" s="6">
        <v>5</v>
      </c>
      <c r="AB136" s="6"/>
      <c r="AC136" s="140">
        <f t="shared" si="126"/>
        <v>7</v>
      </c>
      <c r="AD136" s="163">
        <f t="shared" si="127"/>
        <v>2.5</v>
      </c>
      <c r="AE136" s="172">
        <f t="shared" si="138"/>
        <v>7</v>
      </c>
      <c r="AF136" s="6">
        <v>7</v>
      </c>
      <c r="AG136" s="6"/>
      <c r="AH136" s="140">
        <f t="shared" si="128"/>
        <v>14</v>
      </c>
      <c r="AI136" s="163">
        <f t="shared" si="129"/>
        <v>1</v>
      </c>
      <c r="AJ136" s="172">
        <f t="shared" si="139"/>
        <v>1</v>
      </c>
      <c r="AK136" s="6">
        <v>1</v>
      </c>
      <c r="AL136" s="6"/>
      <c r="AM136" s="140">
        <f t="shared" si="130"/>
        <v>15</v>
      </c>
      <c r="AN136" s="163">
        <f t="shared" si="131"/>
        <v>7.1428571428571425E-2</v>
      </c>
      <c r="AO136" s="172">
        <f t="shared" si="140"/>
        <v>1</v>
      </c>
      <c r="AP136" s="6">
        <v>1</v>
      </c>
      <c r="AQ136" s="6"/>
      <c r="AR136" s="140">
        <f t="shared" si="132"/>
        <v>16</v>
      </c>
      <c r="AS136" s="163">
        <f t="shared" si="133"/>
        <v>6.6666666666666666E-2</v>
      </c>
      <c r="AT136" s="167">
        <f t="shared" si="134"/>
        <v>16</v>
      </c>
      <c r="AU136" s="168">
        <f t="shared" si="135"/>
        <v>0.681792830507429</v>
      </c>
    </row>
    <row r="137" spans="2:47" outlineLevel="1" x14ac:dyDescent="0.35">
      <c r="B137" s="236" t="s">
        <v>82</v>
      </c>
      <c r="C137" s="64" t="s">
        <v>106</v>
      </c>
      <c r="D137" s="70"/>
      <c r="E137" s="71"/>
      <c r="F137" s="70"/>
      <c r="G137" s="140">
        <f t="shared" si="114"/>
        <v>0</v>
      </c>
      <c r="H137" s="170">
        <f t="shared" si="115"/>
        <v>0</v>
      </c>
      <c r="I137" s="70"/>
      <c r="J137" s="140">
        <f t="shared" si="116"/>
        <v>0</v>
      </c>
      <c r="K137" s="170">
        <f t="shared" si="117"/>
        <v>0</v>
      </c>
      <c r="L137" s="70"/>
      <c r="M137" s="140">
        <f t="shared" si="118"/>
        <v>0</v>
      </c>
      <c r="N137" s="170">
        <f t="shared" si="119"/>
        <v>0</v>
      </c>
      <c r="O137" s="70"/>
      <c r="P137" s="140">
        <f t="shared" si="120"/>
        <v>0</v>
      </c>
      <c r="Q137" s="170">
        <f t="shared" si="121"/>
        <v>0</v>
      </c>
      <c r="R137" s="167">
        <f t="shared" si="122"/>
        <v>0</v>
      </c>
      <c r="S137" s="168">
        <f t="shared" si="123"/>
        <v>0</v>
      </c>
      <c r="U137" s="172">
        <f t="shared" si="136"/>
        <v>0</v>
      </c>
      <c r="V137" s="6"/>
      <c r="W137" s="6"/>
      <c r="X137" s="140">
        <f t="shared" si="124"/>
        <v>0</v>
      </c>
      <c r="Y137" s="170">
        <f t="shared" si="125"/>
        <v>0</v>
      </c>
      <c r="Z137" s="172">
        <f t="shared" si="137"/>
        <v>0</v>
      </c>
      <c r="AA137" s="6"/>
      <c r="AB137" s="6"/>
      <c r="AC137" s="140">
        <f t="shared" si="126"/>
        <v>0</v>
      </c>
      <c r="AD137" s="163">
        <f t="shared" si="127"/>
        <v>0</v>
      </c>
      <c r="AE137" s="172">
        <f t="shared" si="138"/>
        <v>0</v>
      </c>
      <c r="AF137" s="6"/>
      <c r="AG137" s="6"/>
      <c r="AH137" s="140">
        <f t="shared" si="128"/>
        <v>0</v>
      </c>
      <c r="AI137" s="163">
        <f t="shared" si="129"/>
        <v>0</v>
      </c>
      <c r="AJ137" s="172">
        <f t="shared" si="139"/>
        <v>0</v>
      </c>
      <c r="AK137" s="6"/>
      <c r="AL137" s="6"/>
      <c r="AM137" s="140">
        <f t="shared" si="130"/>
        <v>0</v>
      </c>
      <c r="AN137" s="163">
        <f t="shared" si="131"/>
        <v>0</v>
      </c>
      <c r="AO137" s="172">
        <f t="shared" si="140"/>
        <v>0</v>
      </c>
      <c r="AP137" s="6"/>
      <c r="AQ137" s="6"/>
      <c r="AR137" s="140">
        <f t="shared" si="132"/>
        <v>0</v>
      </c>
      <c r="AS137" s="163">
        <f t="shared" si="133"/>
        <v>0</v>
      </c>
      <c r="AT137" s="167">
        <f t="shared" si="134"/>
        <v>0</v>
      </c>
      <c r="AU137" s="168">
        <f t="shared" si="135"/>
        <v>0</v>
      </c>
    </row>
    <row r="138" spans="2:47" outlineLevel="1" x14ac:dyDescent="0.35">
      <c r="B138" s="237" t="s">
        <v>83</v>
      </c>
      <c r="C138" s="64" t="s">
        <v>106</v>
      </c>
      <c r="D138" s="70"/>
      <c r="E138" s="71"/>
      <c r="F138" s="70"/>
      <c r="G138" s="140">
        <f t="shared" si="114"/>
        <v>0</v>
      </c>
      <c r="H138" s="170">
        <f t="shared" si="115"/>
        <v>0</v>
      </c>
      <c r="I138" s="70"/>
      <c r="J138" s="140">
        <f t="shared" si="116"/>
        <v>0</v>
      </c>
      <c r="K138" s="170">
        <f t="shared" si="117"/>
        <v>0</v>
      </c>
      <c r="L138" s="70"/>
      <c r="M138" s="140">
        <f t="shared" si="118"/>
        <v>0</v>
      </c>
      <c r="N138" s="170">
        <f t="shared" si="119"/>
        <v>0</v>
      </c>
      <c r="O138" s="70"/>
      <c r="P138" s="140">
        <f t="shared" si="120"/>
        <v>0</v>
      </c>
      <c r="Q138" s="170">
        <f t="shared" si="121"/>
        <v>0</v>
      </c>
      <c r="R138" s="167">
        <f t="shared" si="122"/>
        <v>0</v>
      </c>
      <c r="S138" s="168">
        <f t="shared" si="123"/>
        <v>0</v>
      </c>
      <c r="U138" s="172">
        <f t="shared" si="136"/>
        <v>0</v>
      </c>
      <c r="V138" s="6">
        <v>0</v>
      </c>
      <c r="W138" s="6"/>
      <c r="X138" s="140">
        <f t="shared" si="124"/>
        <v>0</v>
      </c>
      <c r="Y138" s="170">
        <f t="shared" si="125"/>
        <v>0</v>
      </c>
      <c r="Z138" s="172">
        <f t="shared" si="137"/>
        <v>1</v>
      </c>
      <c r="AA138" s="6">
        <v>1</v>
      </c>
      <c r="AB138" s="6"/>
      <c r="AC138" s="140">
        <f t="shared" si="126"/>
        <v>1</v>
      </c>
      <c r="AD138" s="163">
        <f t="shared" si="127"/>
        <v>0</v>
      </c>
      <c r="AE138" s="172">
        <f t="shared" si="138"/>
        <v>2</v>
      </c>
      <c r="AF138" s="6">
        <v>2</v>
      </c>
      <c r="AG138" s="6"/>
      <c r="AH138" s="140">
        <f t="shared" si="128"/>
        <v>3</v>
      </c>
      <c r="AI138" s="163">
        <f t="shared" si="129"/>
        <v>2</v>
      </c>
      <c r="AJ138" s="172">
        <f t="shared" si="139"/>
        <v>1</v>
      </c>
      <c r="AK138" s="6">
        <v>1</v>
      </c>
      <c r="AL138" s="6"/>
      <c r="AM138" s="140">
        <f t="shared" si="130"/>
        <v>4</v>
      </c>
      <c r="AN138" s="163">
        <f t="shared" si="131"/>
        <v>0.33333333333333331</v>
      </c>
      <c r="AO138" s="172">
        <f t="shared" si="140"/>
        <v>1</v>
      </c>
      <c r="AP138" s="6">
        <v>1</v>
      </c>
      <c r="AQ138" s="6"/>
      <c r="AR138" s="140">
        <f t="shared" si="132"/>
        <v>5</v>
      </c>
      <c r="AS138" s="163">
        <f t="shared" si="133"/>
        <v>0.25</v>
      </c>
      <c r="AT138" s="167">
        <f t="shared" si="134"/>
        <v>5</v>
      </c>
      <c r="AU138" s="168">
        <f t="shared" si="135"/>
        <v>0</v>
      </c>
    </row>
    <row r="139" spans="2:47" outlineLevel="1" x14ac:dyDescent="0.35">
      <c r="B139" s="237" t="s">
        <v>84</v>
      </c>
      <c r="C139" s="64" t="s">
        <v>106</v>
      </c>
      <c r="D139" s="70"/>
      <c r="E139" s="71"/>
      <c r="F139" s="70"/>
      <c r="G139" s="140">
        <f t="shared" si="114"/>
        <v>0</v>
      </c>
      <c r="H139" s="170">
        <f t="shared" si="115"/>
        <v>0</v>
      </c>
      <c r="I139" s="70"/>
      <c r="J139" s="140">
        <f t="shared" si="116"/>
        <v>0</v>
      </c>
      <c r="K139" s="170">
        <f t="shared" si="117"/>
        <v>0</v>
      </c>
      <c r="L139" s="70"/>
      <c r="M139" s="140">
        <f t="shared" si="118"/>
        <v>0</v>
      </c>
      <c r="N139" s="170">
        <f t="shared" si="119"/>
        <v>0</v>
      </c>
      <c r="O139" s="70"/>
      <c r="P139" s="140">
        <f t="shared" si="120"/>
        <v>0</v>
      </c>
      <c r="Q139" s="170">
        <f t="shared" si="121"/>
        <v>0</v>
      </c>
      <c r="R139" s="167">
        <f t="shared" si="122"/>
        <v>0</v>
      </c>
      <c r="S139" s="168">
        <f t="shared" si="123"/>
        <v>0</v>
      </c>
      <c r="U139" s="172">
        <f t="shared" si="136"/>
        <v>0</v>
      </c>
      <c r="V139" s="6"/>
      <c r="W139" s="6"/>
      <c r="X139" s="140">
        <f t="shared" si="124"/>
        <v>0</v>
      </c>
      <c r="Y139" s="170">
        <f t="shared" si="125"/>
        <v>0</v>
      </c>
      <c r="Z139" s="172">
        <f t="shared" si="137"/>
        <v>0</v>
      </c>
      <c r="AA139" s="6"/>
      <c r="AB139" s="6"/>
      <c r="AC139" s="140">
        <f t="shared" si="126"/>
        <v>0</v>
      </c>
      <c r="AD139" s="163">
        <f t="shared" si="127"/>
        <v>0</v>
      </c>
      <c r="AE139" s="172">
        <f t="shared" si="138"/>
        <v>0</v>
      </c>
      <c r="AF139" s="6"/>
      <c r="AG139" s="6"/>
      <c r="AH139" s="140">
        <f t="shared" si="128"/>
        <v>0</v>
      </c>
      <c r="AI139" s="163">
        <f t="shared" si="129"/>
        <v>0</v>
      </c>
      <c r="AJ139" s="172">
        <f t="shared" si="139"/>
        <v>0</v>
      </c>
      <c r="AK139" s="6"/>
      <c r="AL139" s="6"/>
      <c r="AM139" s="140">
        <f t="shared" si="130"/>
        <v>0</v>
      </c>
      <c r="AN139" s="163">
        <f t="shared" si="131"/>
        <v>0</v>
      </c>
      <c r="AO139" s="172">
        <f t="shared" si="140"/>
        <v>0</v>
      </c>
      <c r="AP139" s="6"/>
      <c r="AQ139" s="6"/>
      <c r="AR139" s="140">
        <f t="shared" si="132"/>
        <v>0</v>
      </c>
      <c r="AS139" s="163">
        <f t="shared" si="133"/>
        <v>0</v>
      </c>
      <c r="AT139" s="167">
        <f t="shared" si="134"/>
        <v>0</v>
      </c>
      <c r="AU139" s="168">
        <f t="shared" si="135"/>
        <v>0</v>
      </c>
    </row>
    <row r="140" spans="2:47" outlineLevel="1" x14ac:dyDescent="0.35">
      <c r="B140" s="237" t="s">
        <v>85</v>
      </c>
      <c r="C140" s="64" t="s">
        <v>106</v>
      </c>
      <c r="D140" s="70"/>
      <c r="E140" s="71"/>
      <c r="F140" s="70"/>
      <c r="G140" s="140">
        <f t="shared" si="114"/>
        <v>0</v>
      </c>
      <c r="H140" s="170">
        <f t="shared" si="115"/>
        <v>0</v>
      </c>
      <c r="I140" s="70"/>
      <c r="J140" s="140">
        <f t="shared" si="116"/>
        <v>0</v>
      </c>
      <c r="K140" s="170">
        <f t="shared" si="117"/>
        <v>0</v>
      </c>
      <c r="L140" s="70"/>
      <c r="M140" s="140">
        <f t="shared" si="118"/>
        <v>0</v>
      </c>
      <c r="N140" s="170">
        <f t="shared" si="119"/>
        <v>0</v>
      </c>
      <c r="O140" s="70"/>
      <c r="P140" s="140">
        <f t="shared" si="120"/>
        <v>0</v>
      </c>
      <c r="Q140" s="170">
        <f t="shared" si="121"/>
        <v>0</v>
      </c>
      <c r="R140" s="167">
        <f t="shared" si="122"/>
        <v>0</v>
      </c>
      <c r="S140" s="168">
        <f t="shared" si="123"/>
        <v>0</v>
      </c>
      <c r="U140" s="172">
        <f t="shared" si="136"/>
        <v>0</v>
      </c>
      <c r="V140" s="6"/>
      <c r="W140" s="6"/>
      <c r="X140" s="140">
        <f t="shared" si="124"/>
        <v>0</v>
      </c>
      <c r="Y140" s="170">
        <f t="shared" si="125"/>
        <v>0</v>
      </c>
      <c r="Z140" s="172">
        <f t="shared" si="137"/>
        <v>0</v>
      </c>
      <c r="AA140" s="6"/>
      <c r="AB140" s="6"/>
      <c r="AC140" s="140">
        <f t="shared" si="126"/>
        <v>0</v>
      </c>
      <c r="AD140" s="163">
        <f t="shared" si="127"/>
        <v>0</v>
      </c>
      <c r="AE140" s="172">
        <f t="shared" si="138"/>
        <v>0</v>
      </c>
      <c r="AF140" s="6"/>
      <c r="AG140" s="6"/>
      <c r="AH140" s="140">
        <f t="shared" si="128"/>
        <v>0</v>
      </c>
      <c r="AI140" s="163">
        <f t="shared" si="129"/>
        <v>0</v>
      </c>
      <c r="AJ140" s="172">
        <f t="shared" si="139"/>
        <v>0</v>
      </c>
      <c r="AK140" s="6"/>
      <c r="AL140" s="6"/>
      <c r="AM140" s="140">
        <f t="shared" si="130"/>
        <v>0</v>
      </c>
      <c r="AN140" s="163">
        <f t="shared" si="131"/>
        <v>0</v>
      </c>
      <c r="AO140" s="172">
        <f t="shared" si="140"/>
        <v>0</v>
      </c>
      <c r="AP140" s="6"/>
      <c r="AQ140" s="6"/>
      <c r="AR140" s="140">
        <f t="shared" si="132"/>
        <v>0</v>
      </c>
      <c r="AS140" s="163">
        <f t="shared" si="133"/>
        <v>0</v>
      </c>
      <c r="AT140" s="167">
        <f t="shared" si="134"/>
        <v>0</v>
      </c>
      <c r="AU140" s="168">
        <f t="shared" si="135"/>
        <v>0</v>
      </c>
    </row>
    <row r="141" spans="2:47" outlineLevel="1" x14ac:dyDescent="0.35">
      <c r="B141" s="236" t="s">
        <v>86</v>
      </c>
      <c r="C141" s="64" t="s">
        <v>106</v>
      </c>
      <c r="D141" s="70"/>
      <c r="E141" s="71"/>
      <c r="F141" s="70"/>
      <c r="G141" s="140">
        <f t="shared" si="114"/>
        <v>0</v>
      </c>
      <c r="H141" s="170">
        <f t="shared" si="115"/>
        <v>0</v>
      </c>
      <c r="I141" s="70"/>
      <c r="J141" s="140">
        <f t="shared" si="116"/>
        <v>0</v>
      </c>
      <c r="K141" s="170">
        <f t="shared" si="117"/>
        <v>0</v>
      </c>
      <c r="L141" s="70"/>
      <c r="M141" s="140">
        <f t="shared" si="118"/>
        <v>0</v>
      </c>
      <c r="N141" s="170">
        <f t="shared" si="119"/>
        <v>0</v>
      </c>
      <c r="O141" s="70"/>
      <c r="P141" s="140">
        <f t="shared" si="120"/>
        <v>0</v>
      </c>
      <c r="Q141" s="170">
        <f t="shared" si="121"/>
        <v>0</v>
      </c>
      <c r="R141" s="167">
        <f t="shared" si="122"/>
        <v>0</v>
      </c>
      <c r="S141" s="168">
        <f t="shared" si="123"/>
        <v>0</v>
      </c>
      <c r="U141" s="172">
        <f t="shared" si="136"/>
        <v>0</v>
      </c>
      <c r="V141" s="6"/>
      <c r="W141" s="6"/>
      <c r="X141" s="140">
        <f t="shared" si="124"/>
        <v>0</v>
      </c>
      <c r="Y141" s="170">
        <f t="shared" si="125"/>
        <v>0</v>
      </c>
      <c r="Z141" s="172">
        <f t="shared" si="137"/>
        <v>0</v>
      </c>
      <c r="AA141" s="6"/>
      <c r="AB141" s="6"/>
      <c r="AC141" s="140">
        <f t="shared" si="126"/>
        <v>0</v>
      </c>
      <c r="AD141" s="163">
        <f t="shared" si="127"/>
        <v>0</v>
      </c>
      <c r="AE141" s="172">
        <f t="shared" si="138"/>
        <v>0</v>
      </c>
      <c r="AF141" s="6"/>
      <c r="AG141" s="6"/>
      <c r="AH141" s="140">
        <f t="shared" si="128"/>
        <v>0</v>
      </c>
      <c r="AI141" s="163">
        <f t="shared" si="129"/>
        <v>0</v>
      </c>
      <c r="AJ141" s="172">
        <f t="shared" si="139"/>
        <v>0</v>
      </c>
      <c r="AK141" s="6"/>
      <c r="AL141" s="6"/>
      <c r="AM141" s="140">
        <f t="shared" si="130"/>
        <v>0</v>
      </c>
      <c r="AN141" s="163">
        <f t="shared" si="131"/>
        <v>0</v>
      </c>
      <c r="AO141" s="172">
        <f t="shared" si="140"/>
        <v>0</v>
      </c>
      <c r="AP141" s="6"/>
      <c r="AQ141" s="6"/>
      <c r="AR141" s="140">
        <f t="shared" si="132"/>
        <v>0</v>
      </c>
      <c r="AS141" s="163">
        <f t="shared" si="133"/>
        <v>0</v>
      </c>
      <c r="AT141" s="167">
        <f t="shared" si="134"/>
        <v>0</v>
      </c>
      <c r="AU141" s="168">
        <f t="shared" si="135"/>
        <v>0</v>
      </c>
    </row>
    <row r="142" spans="2:47" outlineLevel="1" x14ac:dyDescent="0.35">
      <c r="B142" s="237" t="s">
        <v>87</v>
      </c>
      <c r="C142" s="64" t="s">
        <v>106</v>
      </c>
      <c r="D142" s="70"/>
      <c r="E142" s="71"/>
      <c r="F142" s="70"/>
      <c r="G142" s="140">
        <f t="shared" si="114"/>
        <v>0</v>
      </c>
      <c r="H142" s="170">
        <f t="shared" si="115"/>
        <v>0</v>
      </c>
      <c r="I142" s="70"/>
      <c r="J142" s="140">
        <f t="shared" si="116"/>
        <v>0</v>
      </c>
      <c r="K142" s="170">
        <f t="shared" si="117"/>
        <v>0</v>
      </c>
      <c r="L142" s="70"/>
      <c r="M142" s="140">
        <f t="shared" si="118"/>
        <v>0</v>
      </c>
      <c r="N142" s="170">
        <f t="shared" si="119"/>
        <v>0</v>
      </c>
      <c r="O142" s="70"/>
      <c r="P142" s="140">
        <f t="shared" si="120"/>
        <v>0</v>
      </c>
      <c r="Q142" s="170">
        <f t="shared" si="121"/>
        <v>0</v>
      </c>
      <c r="R142" s="167">
        <f t="shared" si="122"/>
        <v>0</v>
      </c>
      <c r="S142" s="168">
        <f t="shared" si="123"/>
        <v>0</v>
      </c>
      <c r="U142" s="172">
        <f t="shared" si="136"/>
        <v>0</v>
      </c>
      <c r="V142" s="6"/>
      <c r="W142" s="6"/>
      <c r="X142" s="140">
        <f t="shared" si="124"/>
        <v>0</v>
      </c>
      <c r="Y142" s="170">
        <f t="shared" si="125"/>
        <v>0</v>
      </c>
      <c r="Z142" s="172">
        <f t="shared" si="137"/>
        <v>0</v>
      </c>
      <c r="AA142" s="6"/>
      <c r="AB142" s="6"/>
      <c r="AC142" s="140">
        <f t="shared" si="126"/>
        <v>0</v>
      </c>
      <c r="AD142" s="163">
        <f t="shared" si="127"/>
        <v>0</v>
      </c>
      <c r="AE142" s="172">
        <f t="shared" si="138"/>
        <v>0</v>
      </c>
      <c r="AF142" s="6"/>
      <c r="AG142" s="6"/>
      <c r="AH142" s="140">
        <f t="shared" si="128"/>
        <v>0</v>
      </c>
      <c r="AI142" s="163">
        <f t="shared" si="129"/>
        <v>0</v>
      </c>
      <c r="AJ142" s="172">
        <f t="shared" si="139"/>
        <v>0</v>
      </c>
      <c r="AK142" s="6"/>
      <c r="AL142" s="6"/>
      <c r="AM142" s="140">
        <f t="shared" si="130"/>
        <v>0</v>
      </c>
      <c r="AN142" s="163">
        <f t="shared" si="131"/>
        <v>0</v>
      </c>
      <c r="AO142" s="172">
        <f t="shared" si="140"/>
        <v>0</v>
      </c>
      <c r="AP142" s="6"/>
      <c r="AQ142" s="6"/>
      <c r="AR142" s="140">
        <f t="shared" si="132"/>
        <v>0</v>
      </c>
      <c r="AS142" s="163">
        <f t="shared" si="133"/>
        <v>0</v>
      </c>
      <c r="AT142" s="167">
        <f t="shared" si="134"/>
        <v>0</v>
      </c>
      <c r="AU142" s="168">
        <f t="shared" si="135"/>
        <v>0</v>
      </c>
    </row>
    <row r="143" spans="2:47" outlineLevel="1" x14ac:dyDescent="0.35">
      <c r="B143" s="237" t="s">
        <v>88</v>
      </c>
      <c r="C143" s="64" t="s">
        <v>106</v>
      </c>
      <c r="D143" s="70"/>
      <c r="E143" s="71"/>
      <c r="F143" s="70"/>
      <c r="G143" s="140">
        <f t="shared" si="114"/>
        <v>0</v>
      </c>
      <c r="H143" s="170">
        <f t="shared" si="115"/>
        <v>0</v>
      </c>
      <c r="I143" s="70"/>
      <c r="J143" s="140">
        <f t="shared" si="116"/>
        <v>0</v>
      </c>
      <c r="K143" s="170">
        <f t="shared" si="117"/>
        <v>0</v>
      </c>
      <c r="L143" s="70"/>
      <c r="M143" s="140">
        <f t="shared" si="118"/>
        <v>0</v>
      </c>
      <c r="N143" s="170">
        <f t="shared" si="119"/>
        <v>0</v>
      </c>
      <c r="O143" s="70"/>
      <c r="P143" s="140">
        <f t="shared" si="120"/>
        <v>0</v>
      </c>
      <c r="Q143" s="170">
        <f t="shared" si="121"/>
        <v>0</v>
      </c>
      <c r="R143" s="167">
        <f t="shared" si="122"/>
        <v>0</v>
      </c>
      <c r="S143" s="168">
        <f t="shared" si="123"/>
        <v>0</v>
      </c>
      <c r="U143" s="172">
        <f t="shared" si="136"/>
        <v>0</v>
      </c>
      <c r="V143" s="6"/>
      <c r="W143" s="6"/>
      <c r="X143" s="140">
        <f t="shared" si="124"/>
        <v>0</v>
      </c>
      <c r="Y143" s="170">
        <f t="shared" si="125"/>
        <v>0</v>
      </c>
      <c r="Z143" s="172">
        <f t="shared" si="137"/>
        <v>0</v>
      </c>
      <c r="AA143" s="6"/>
      <c r="AB143" s="6"/>
      <c r="AC143" s="140">
        <f t="shared" si="126"/>
        <v>0</v>
      </c>
      <c r="AD143" s="163">
        <f t="shared" si="127"/>
        <v>0</v>
      </c>
      <c r="AE143" s="172">
        <f t="shared" si="138"/>
        <v>0</v>
      </c>
      <c r="AF143" s="6"/>
      <c r="AG143" s="6"/>
      <c r="AH143" s="140">
        <f t="shared" si="128"/>
        <v>0</v>
      </c>
      <c r="AI143" s="163">
        <f t="shared" si="129"/>
        <v>0</v>
      </c>
      <c r="AJ143" s="172">
        <f t="shared" si="139"/>
        <v>0</v>
      </c>
      <c r="AK143" s="6"/>
      <c r="AL143" s="6"/>
      <c r="AM143" s="140">
        <f t="shared" si="130"/>
        <v>0</v>
      </c>
      <c r="AN143" s="163">
        <f t="shared" si="131"/>
        <v>0</v>
      </c>
      <c r="AO143" s="172">
        <f t="shared" si="140"/>
        <v>0</v>
      </c>
      <c r="AP143" s="6"/>
      <c r="AQ143" s="6"/>
      <c r="AR143" s="140">
        <f t="shared" si="132"/>
        <v>0</v>
      </c>
      <c r="AS143" s="163">
        <f t="shared" si="133"/>
        <v>0</v>
      </c>
      <c r="AT143" s="167">
        <f t="shared" si="134"/>
        <v>0</v>
      </c>
      <c r="AU143" s="168">
        <f t="shared" si="135"/>
        <v>0</v>
      </c>
    </row>
    <row r="144" spans="2:47" outlineLevel="1" x14ac:dyDescent="0.35">
      <c r="B144" s="236" t="s">
        <v>89</v>
      </c>
      <c r="C144" s="64" t="s">
        <v>106</v>
      </c>
      <c r="D144" s="70"/>
      <c r="E144" s="71"/>
      <c r="F144" s="70"/>
      <c r="G144" s="140">
        <f t="shared" si="114"/>
        <v>0</v>
      </c>
      <c r="H144" s="170">
        <f t="shared" si="115"/>
        <v>0</v>
      </c>
      <c r="I144" s="70"/>
      <c r="J144" s="140">
        <f t="shared" si="116"/>
        <v>0</v>
      </c>
      <c r="K144" s="170">
        <f t="shared" si="117"/>
        <v>0</v>
      </c>
      <c r="L144" s="70"/>
      <c r="M144" s="140">
        <f t="shared" si="118"/>
        <v>0</v>
      </c>
      <c r="N144" s="170">
        <f t="shared" si="119"/>
        <v>0</v>
      </c>
      <c r="O144" s="70"/>
      <c r="P144" s="140">
        <f t="shared" si="120"/>
        <v>0</v>
      </c>
      <c r="Q144" s="170">
        <f t="shared" si="121"/>
        <v>0</v>
      </c>
      <c r="R144" s="167">
        <f t="shared" si="122"/>
        <v>0</v>
      </c>
      <c r="S144" s="168">
        <f t="shared" si="123"/>
        <v>0</v>
      </c>
      <c r="U144" s="172">
        <f t="shared" si="136"/>
        <v>0</v>
      </c>
      <c r="V144" s="6"/>
      <c r="W144" s="6"/>
      <c r="X144" s="140">
        <f t="shared" si="124"/>
        <v>0</v>
      </c>
      <c r="Y144" s="170">
        <f t="shared" si="125"/>
        <v>0</v>
      </c>
      <c r="Z144" s="172">
        <f t="shared" si="137"/>
        <v>0</v>
      </c>
      <c r="AA144" s="6"/>
      <c r="AB144" s="6"/>
      <c r="AC144" s="140">
        <f t="shared" si="126"/>
        <v>0</v>
      </c>
      <c r="AD144" s="163">
        <f t="shared" si="127"/>
        <v>0</v>
      </c>
      <c r="AE144" s="172">
        <f t="shared" si="138"/>
        <v>0</v>
      </c>
      <c r="AF144" s="6"/>
      <c r="AG144" s="6"/>
      <c r="AH144" s="140">
        <f t="shared" si="128"/>
        <v>0</v>
      </c>
      <c r="AI144" s="163">
        <f t="shared" si="129"/>
        <v>0</v>
      </c>
      <c r="AJ144" s="172">
        <f t="shared" si="139"/>
        <v>0</v>
      </c>
      <c r="AK144" s="6"/>
      <c r="AL144" s="6"/>
      <c r="AM144" s="140">
        <f t="shared" si="130"/>
        <v>0</v>
      </c>
      <c r="AN144" s="163">
        <f t="shared" si="131"/>
        <v>0</v>
      </c>
      <c r="AO144" s="172">
        <f t="shared" si="140"/>
        <v>0</v>
      </c>
      <c r="AP144" s="6"/>
      <c r="AQ144" s="6"/>
      <c r="AR144" s="140">
        <f t="shared" si="132"/>
        <v>0</v>
      </c>
      <c r="AS144" s="163">
        <f t="shared" si="133"/>
        <v>0</v>
      </c>
      <c r="AT144" s="167">
        <f t="shared" si="134"/>
        <v>0</v>
      </c>
      <c r="AU144" s="168">
        <f t="shared" si="135"/>
        <v>0</v>
      </c>
    </row>
    <row r="145" spans="2:47" outlineLevel="1" x14ac:dyDescent="0.35">
      <c r="B145" s="237" t="s">
        <v>90</v>
      </c>
      <c r="C145" s="64" t="s">
        <v>106</v>
      </c>
      <c r="D145" s="70"/>
      <c r="E145" s="71"/>
      <c r="F145" s="70"/>
      <c r="G145" s="140">
        <f t="shared" si="114"/>
        <v>0</v>
      </c>
      <c r="H145" s="170">
        <f t="shared" si="115"/>
        <v>0</v>
      </c>
      <c r="I145" s="70"/>
      <c r="J145" s="140">
        <f t="shared" si="116"/>
        <v>0</v>
      </c>
      <c r="K145" s="170">
        <f t="shared" si="117"/>
        <v>0</v>
      </c>
      <c r="L145" s="70"/>
      <c r="M145" s="140">
        <f t="shared" si="118"/>
        <v>0</v>
      </c>
      <c r="N145" s="170">
        <f t="shared" si="119"/>
        <v>0</v>
      </c>
      <c r="O145" s="70"/>
      <c r="P145" s="140">
        <f t="shared" si="120"/>
        <v>0</v>
      </c>
      <c r="Q145" s="170">
        <f t="shared" si="121"/>
        <v>0</v>
      </c>
      <c r="R145" s="167">
        <f t="shared" si="122"/>
        <v>0</v>
      </c>
      <c r="S145" s="168">
        <f t="shared" si="123"/>
        <v>0</v>
      </c>
      <c r="U145" s="172">
        <f t="shared" si="136"/>
        <v>0</v>
      </c>
      <c r="V145" s="6"/>
      <c r="W145" s="6"/>
      <c r="X145" s="140">
        <f t="shared" si="124"/>
        <v>0</v>
      </c>
      <c r="Y145" s="170">
        <f t="shared" si="125"/>
        <v>0</v>
      </c>
      <c r="Z145" s="172">
        <f t="shared" si="137"/>
        <v>0</v>
      </c>
      <c r="AA145" s="6"/>
      <c r="AB145" s="6"/>
      <c r="AC145" s="140">
        <f t="shared" si="126"/>
        <v>0</v>
      </c>
      <c r="AD145" s="163">
        <f t="shared" si="127"/>
        <v>0</v>
      </c>
      <c r="AE145" s="172">
        <f t="shared" si="138"/>
        <v>1</v>
      </c>
      <c r="AF145" s="6">
        <v>1</v>
      </c>
      <c r="AG145" s="6"/>
      <c r="AH145" s="140">
        <f t="shared" si="128"/>
        <v>1</v>
      </c>
      <c r="AI145" s="163">
        <f t="shared" si="129"/>
        <v>0</v>
      </c>
      <c r="AJ145" s="172">
        <f t="shared" si="139"/>
        <v>2</v>
      </c>
      <c r="AK145" s="6">
        <v>2</v>
      </c>
      <c r="AL145" s="6"/>
      <c r="AM145" s="140">
        <f t="shared" si="130"/>
        <v>3</v>
      </c>
      <c r="AN145" s="163">
        <f t="shared" si="131"/>
        <v>2</v>
      </c>
      <c r="AO145" s="172">
        <f t="shared" si="140"/>
        <v>0</v>
      </c>
      <c r="AP145" s="6"/>
      <c r="AQ145" s="6"/>
      <c r="AR145" s="140">
        <f t="shared" si="132"/>
        <v>3</v>
      </c>
      <c r="AS145" s="163">
        <f t="shared" si="133"/>
        <v>0</v>
      </c>
      <c r="AT145" s="167">
        <f t="shared" si="134"/>
        <v>3</v>
      </c>
      <c r="AU145" s="168">
        <f t="shared" si="135"/>
        <v>0</v>
      </c>
    </row>
    <row r="146" spans="2:47" outlineLevel="1" x14ac:dyDescent="0.35">
      <c r="B146" s="236" t="s">
        <v>92</v>
      </c>
      <c r="C146" s="64" t="s">
        <v>106</v>
      </c>
      <c r="D146" s="70"/>
      <c r="E146" s="71"/>
      <c r="F146" s="70"/>
      <c r="G146" s="140">
        <f t="shared" si="114"/>
        <v>0</v>
      </c>
      <c r="H146" s="170">
        <f t="shared" si="115"/>
        <v>0</v>
      </c>
      <c r="I146" s="70"/>
      <c r="J146" s="140">
        <f t="shared" si="116"/>
        <v>0</v>
      </c>
      <c r="K146" s="170">
        <f t="shared" si="117"/>
        <v>0</v>
      </c>
      <c r="L146" s="70"/>
      <c r="M146" s="140">
        <f t="shared" si="118"/>
        <v>0</v>
      </c>
      <c r="N146" s="170">
        <f t="shared" si="119"/>
        <v>0</v>
      </c>
      <c r="O146" s="70"/>
      <c r="P146" s="140">
        <f t="shared" si="120"/>
        <v>0</v>
      </c>
      <c r="Q146" s="170">
        <f t="shared" si="121"/>
        <v>0</v>
      </c>
      <c r="R146" s="167">
        <f t="shared" si="122"/>
        <v>0</v>
      </c>
      <c r="S146" s="168">
        <f t="shared" si="123"/>
        <v>0</v>
      </c>
      <c r="U146" s="172">
        <f t="shared" si="136"/>
        <v>0</v>
      </c>
      <c r="V146" s="6"/>
      <c r="W146" s="6"/>
      <c r="X146" s="140">
        <f t="shared" si="124"/>
        <v>0</v>
      </c>
      <c r="Y146" s="170">
        <f t="shared" si="125"/>
        <v>0</v>
      </c>
      <c r="Z146" s="172">
        <f t="shared" si="137"/>
        <v>0</v>
      </c>
      <c r="AA146" s="6"/>
      <c r="AB146" s="6"/>
      <c r="AC146" s="140">
        <f t="shared" si="126"/>
        <v>0</v>
      </c>
      <c r="AD146" s="163">
        <f t="shared" si="127"/>
        <v>0</v>
      </c>
      <c r="AE146" s="172">
        <f t="shared" si="138"/>
        <v>0</v>
      </c>
      <c r="AF146" s="6"/>
      <c r="AG146" s="6"/>
      <c r="AH146" s="140">
        <f t="shared" si="128"/>
        <v>0</v>
      </c>
      <c r="AI146" s="163">
        <f t="shared" si="129"/>
        <v>0</v>
      </c>
      <c r="AJ146" s="172">
        <f t="shared" si="139"/>
        <v>0</v>
      </c>
      <c r="AK146" s="6"/>
      <c r="AL146" s="6"/>
      <c r="AM146" s="140">
        <f t="shared" si="130"/>
        <v>0</v>
      </c>
      <c r="AN146" s="163">
        <f t="shared" si="131"/>
        <v>0</v>
      </c>
      <c r="AO146" s="172">
        <f t="shared" si="140"/>
        <v>0</v>
      </c>
      <c r="AP146" s="6"/>
      <c r="AQ146" s="6"/>
      <c r="AR146" s="140">
        <f t="shared" si="132"/>
        <v>0</v>
      </c>
      <c r="AS146" s="163">
        <f t="shared" si="133"/>
        <v>0</v>
      </c>
      <c r="AT146" s="167">
        <f t="shared" si="134"/>
        <v>0</v>
      </c>
      <c r="AU146" s="168">
        <f t="shared" si="135"/>
        <v>0</v>
      </c>
    </row>
    <row r="147" spans="2:47" outlineLevel="1" x14ac:dyDescent="0.35">
      <c r="B147" s="237" t="s">
        <v>93</v>
      </c>
      <c r="C147" s="64" t="s">
        <v>106</v>
      </c>
      <c r="D147" s="70"/>
      <c r="E147" s="71"/>
      <c r="F147" s="70"/>
      <c r="G147" s="140">
        <f t="shared" si="114"/>
        <v>0</v>
      </c>
      <c r="H147" s="170">
        <f t="shared" si="115"/>
        <v>0</v>
      </c>
      <c r="I147" s="70"/>
      <c r="J147" s="140">
        <f t="shared" si="116"/>
        <v>0</v>
      </c>
      <c r="K147" s="170">
        <f t="shared" si="117"/>
        <v>0</v>
      </c>
      <c r="L147" s="70"/>
      <c r="M147" s="140">
        <f t="shared" si="118"/>
        <v>0</v>
      </c>
      <c r="N147" s="170">
        <f t="shared" si="119"/>
        <v>0</v>
      </c>
      <c r="O147" s="70"/>
      <c r="P147" s="140">
        <f t="shared" si="120"/>
        <v>0</v>
      </c>
      <c r="Q147" s="170">
        <f t="shared" si="121"/>
        <v>0</v>
      </c>
      <c r="R147" s="167">
        <f t="shared" si="122"/>
        <v>0</v>
      </c>
      <c r="S147" s="168">
        <f t="shared" si="123"/>
        <v>0</v>
      </c>
      <c r="U147" s="172">
        <f t="shared" si="136"/>
        <v>0</v>
      </c>
      <c r="V147" s="6"/>
      <c r="W147" s="6"/>
      <c r="X147" s="140">
        <f t="shared" si="124"/>
        <v>0</v>
      </c>
      <c r="Y147" s="170">
        <f t="shared" si="125"/>
        <v>0</v>
      </c>
      <c r="Z147" s="172">
        <f t="shared" si="137"/>
        <v>0</v>
      </c>
      <c r="AA147" s="6"/>
      <c r="AB147" s="6"/>
      <c r="AC147" s="140">
        <f t="shared" si="126"/>
        <v>0</v>
      </c>
      <c r="AD147" s="163">
        <f t="shared" si="127"/>
        <v>0</v>
      </c>
      <c r="AE147" s="172">
        <f t="shared" si="138"/>
        <v>0</v>
      </c>
      <c r="AF147" s="6"/>
      <c r="AG147" s="6"/>
      <c r="AH147" s="140">
        <f t="shared" si="128"/>
        <v>0</v>
      </c>
      <c r="AI147" s="163">
        <f t="shared" si="129"/>
        <v>0</v>
      </c>
      <c r="AJ147" s="172">
        <f t="shared" si="139"/>
        <v>0</v>
      </c>
      <c r="AK147" s="6"/>
      <c r="AL147" s="6"/>
      <c r="AM147" s="140">
        <f t="shared" si="130"/>
        <v>0</v>
      </c>
      <c r="AN147" s="163">
        <f t="shared" si="131"/>
        <v>0</v>
      </c>
      <c r="AO147" s="172">
        <f t="shared" si="140"/>
        <v>0</v>
      </c>
      <c r="AP147" s="6"/>
      <c r="AQ147" s="6"/>
      <c r="AR147" s="140">
        <f t="shared" si="132"/>
        <v>0</v>
      </c>
      <c r="AS147" s="163">
        <f t="shared" si="133"/>
        <v>0</v>
      </c>
      <c r="AT147" s="167">
        <f t="shared" si="134"/>
        <v>0</v>
      </c>
      <c r="AU147" s="168">
        <f t="shared" si="135"/>
        <v>0</v>
      </c>
    </row>
    <row r="148" spans="2:47" outlineLevel="1" x14ac:dyDescent="0.35">
      <c r="B148" s="237" t="s">
        <v>94</v>
      </c>
      <c r="C148" s="64" t="s">
        <v>106</v>
      </c>
      <c r="D148" s="70"/>
      <c r="E148" s="71"/>
      <c r="F148" s="70"/>
      <c r="G148" s="140">
        <f t="shared" si="114"/>
        <v>0</v>
      </c>
      <c r="H148" s="170">
        <f t="shared" si="115"/>
        <v>0</v>
      </c>
      <c r="I148" s="70"/>
      <c r="J148" s="140">
        <f t="shared" si="116"/>
        <v>0</v>
      </c>
      <c r="K148" s="170">
        <f t="shared" si="117"/>
        <v>0</v>
      </c>
      <c r="L148" s="70"/>
      <c r="M148" s="140">
        <f t="shared" si="118"/>
        <v>0</v>
      </c>
      <c r="N148" s="170">
        <f t="shared" si="119"/>
        <v>0</v>
      </c>
      <c r="O148" s="70"/>
      <c r="P148" s="140">
        <f t="shared" si="120"/>
        <v>0</v>
      </c>
      <c r="Q148" s="170">
        <f t="shared" si="121"/>
        <v>0</v>
      </c>
      <c r="R148" s="167">
        <f t="shared" si="122"/>
        <v>0</v>
      </c>
      <c r="S148" s="168">
        <f t="shared" si="123"/>
        <v>0</v>
      </c>
      <c r="U148" s="172">
        <f t="shared" si="136"/>
        <v>0</v>
      </c>
      <c r="V148" s="6"/>
      <c r="W148" s="6"/>
      <c r="X148" s="140">
        <f t="shared" si="124"/>
        <v>0</v>
      </c>
      <c r="Y148" s="170">
        <f t="shared" si="125"/>
        <v>0</v>
      </c>
      <c r="Z148" s="172">
        <f t="shared" si="137"/>
        <v>0</v>
      </c>
      <c r="AA148" s="6"/>
      <c r="AB148" s="6"/>
      <c r="AC148" s="140">
        <f t="shared" si="126"/>
        <v>0</v>
      </c>
      <c r="AD148" s="163">
        <f t="shared" si="127"/>
        <v>0</v>
      </c>
      <c r="AE148" s="172">
        <f t="shared" si="138"/>
        <v>0</v>
      </c>
      <c r="AF148" s="6"/>
      <c r="AG148" s="6"/>
      <c r="AH148" s="140">
        <f t="shared" si="128"/>
        <v>0</v>
      </c>
      <c r="AI148" s="163">
        <f t="shared" si="129"/>
        <v>0</v>
      </c>
      <c r="AJ148" s="172">
        <f t="shared" si="139"/>
        <v>0</v>
      </c>
      <c r="AK148" s="6"/>
      <c r="AL148" s="6"/>
      <c r="AM148" s="140">
        <f t="shared" si="130"/>
        <v>0</v>
      </c>
      <c r="AN148" s="163">
        <f t="shared" si="131"/>
        <v>0</v>
      </c>
      <c r="AO148" s="172">
        <f t="shared" si="140"/>
        <v>0</v>
      </c>
      <c r="AP148" s="6"/>
      <c r="AQ148" s="6"/>
      <c r="AR148" s="140">
        <f t="shared" si="132"/>
        <v>0</v>
      </c>
      <c r="AS148" s="163">
        <f t="shared" si="133"/>
        <v>0</v>
      </c>
      <c r="AT148" s="167">
        <f t="shared" si="134"/>
        <v>0</v>
      </c>
      <c r="AU148" s="168">
        <f t="shared" si="135"/>
        <v>0</v>
      </c>
    </row>
    <row r="149" spans="2:47" outlineLevel="1" x14ac:dyDescent="0.35">
      <c r="B149" s="237" t="s">
        <v>95</v>
      </c>
      <c r="C149" s="64" t="s">
        <v>106</v>
      </c>
      <c r="D149" s="70"/>
      <c r="E149" s="71"/>
      <c r="F149" s="70"/>
      <c r="G149" s="140">
        <f t="shared" si="114"/>
        <v>0</v>
      </c>
      <c r="H149" s="170">
        <f t="shared" si="115"/>
        <v>0</v>
      </c>
      <c r="I149" s="70"/>
      <c r="J149" s="140">
        <f t="shared" si="116"/>
        <v>0</v>
      </c>
      <c r="K149" s="170">
        <f t="shared" si="117"/>
        <v>0</v>
      </c>
      <c r="L149" s="70"/>
      <c r="M149" s="140">
        <f t="shared" si="118"/>
        <v>0</v>
      </c>
      <c r="N149" s="170">
        <f t="shared" si="119"/>
        <v>0</v>
      </c>
      <c r="O149" s="70"/>
      <c r="P149" s="140">
        <f t="shared" si="120"/>
        <v>0</v>
      </c>
      <c r="Q149" s="170">
        <f t="shared" si="121"/>
        <v>0</v>
      </c>
      <c r="R149" s="167">
        <f t="shared" si="122"/>
        <v>0</v>
      </c>
      <c r="S149" s="168">
        <f t="shared" si="123"/>
        <v>0</v>
      </c>
      <c r="U149" s="172">
        <f t="shared" si="136"/>
        <v>0</v>
      </c>
      <c r="V149" s="6"/>
      <c r="W149" s="6"/>
      <c r="X149" s="140">
        <f t="shared" si="124"/>
        <v>0</v>
      </c>
      <c r="Y149" s="170">
        <f t="shared" si="125"/>
        <v>0</v>
      </c>
      <c r="Z149" s="172">
        <f t="shared" si="137"/>
        <v>0</v>
      </c>
      <c r="AA149" s="6"/>
      <c r="AB149" s="6"/>
      <c r="AC149" s="140">
        <f t="shared" si="126"/>
        <v>0</v>
      </c>
      <c r="AD149" s="163">
        <f t="shared" si="127"/>
        <v>0</v>
      </c>
      <c r="AE149" s="172">
        <f t="shared" si="138"/>
        <v>1</v>
      </c>
      <c r="AF149" s="6">
        <v>1</v>
      </c>
      <c r="AG149" s="6"/>
      <c r="AH149" s="140">
        <f t="shared" si="128"/>
        <v>1</v>
      </c>
      <c r="AI149" s="163">
        <f t="shared" si="129"/>
        <v>0</v>
      </c>
      <c r="AJ149" s="172">
        <f t="shared" si="139"/>
        <v>2</v>
      </c>
      <c r="AK149" s="6">
        <v>2</v>
      </c>
      <c r="AL149" s="6"/>
      <c r="AM149" s="140">
        <f t="shared" si="130"/>
        <v>3</v>
      </c>
      <c r="AN149" s="163">
        <f t="shared" si="131"/>
        <v>2</v>
      </c>
      <c r="AO149" s="172">
        <f t="shared" si="140"/>
        <v>1</v>
      </c>
      <c r="AP149" s="6">
        <v>1</v>
      </c>
      <c r="AQ149" s="6"/>
      <c r="AR149" s="140">
        <f t="shared" si="132"/>
        <v>4</v>
      </c>
      <c r="AS149" s="163">
        <f t="shared" si="133"/>
        <v>0.33333333333333331</v>
      </c>
      <c r="AT149" s="167">
        <f t="shared" si="134"/>
        <v>4</v>
      </c>
      <c r="AU149" s="168">
        <f t="shared" si="135"/>
        <v>0</v>
      </c>
    </row>
    <row r="150" spans="2:47" outlineLevel="1" x14ac:dyDescent="0.35">
      <c r="B150" s="237" t="s">
        <v>96</v>
      </c>
      <c r="C150" s="64" t="s">
        <v>106</v>
      </c>
      <c r="D150" s="70"/>
      <c r="E150" s="71"/>
      <c r="F150" s="70"/>
      <c r="G150" s="140">
        <f t="shared" si="114"/>
        <v>0</v>
      </c>
      <c r="H150" s="170">
        <f t="shared" si="115"/>
        <v>0</v>
      </c>
      <c r="I150" s="70"/>
      <c r="J150" s="140">
        <f t="shared" si="116"/>
        <v>0</v>
      </c>
      <c r="K150" s="170">
        <f t="shared" si="117"/>
        <v>0</v>
      </c>
      <c r="L150" s="70"/>
      <c r="M150" s="140">
        <f t="shared" si="118"/>
        <v>0</v>
      </c>
      <c r="N150" s="170">
        <f t="shared" si="119"/>
        <v>0</v>
      </c>
      <c r="O150" s="70"/>
      <c r="P150" s="140">
        <f t="shared" si="120"/>
        <v>0</v>
      </c>
      <c r="Q150" s="170">
        <f t="shared" si="121"/>
        <v>0</v>
      </c>
      <c r="R150" s="167">
        <f t="shared" si="122"/>
        <v>0</v>
      </c>
      <c r="S150" s="168">
        <f t="shared" si="123"/>
        <v>0</v>
      </c>
      <c r="U150" s="172">
        <f t="shared" si="136"/>
        <v>0</v>
      </c>
      <c r="V150" s="6"/>
      <c r="W150" s="6"/>
      <c r="X150" s="140">
        <f t="shared" si="124"/>
        <v>0</v>
      </c>
      <c r="Y150" s="170">
        <f t="shared" si="125"/>
        <v>0</v>
      </c>
      <c r="Z150" s="172">
        <f t="shared" si="137"/>
        <v>0</v>
      </c>
      <c r="AA150" s="6"/>
      <c r="AB150" s="6"/>
      <c r="AC150" s="140">
        <f t="shared" si="126"/>
        <v>0</v>
      </c>
      <c r="AD150" s="163">
        <f t="shared" si="127"/>
        <v>0</v>
      </c>
      <c r="AE150" s="172">
        <f t="shared" si="138"/>
        <v>0</v>
      </c>
      <c r="AF150" s="6"/>
      <c r="AG150" s="6"/>
      <c r="AH150" s="140">
        <f t="shared" si="128"/>
        <v>0</v>
      </c>
      <c r="AI150" s="163">
        <f t="shared" si="129"/>
        <v>0</v>
      </c>
      <c r="AJ150" s="172">
        <f t="shared" si="139"/>
        <v>0</v>
      </c>
      <c r="AK150" s="6"/>
      <c r="AL150" s="6"/>
      <c r="AM150" s="140">
        <f t="shared" si="130"/>
        <v>0</v>
      </c>
      <c r="AN150" s="163">
        <f t="shared" si="131"/>
        <v>0</v>
      </c>
      <c r="AO150" s="172">
        <f t="shared" si="140"/>
        <v>0</v>
      </c>
      <c r="AP150" s="6"/>
      <c r="AQ150" s="6"/>
      <c r="AR150" s="140">
        <f t="shared" si="132"/>
        <v>0</v>
      </c>
      <c r="AS150" s="163">
        <f t="shared" si="133"/>
        <v>0</v>
      </c>
      <c r="AT150" s="167">
        <f t="shared" si="134"/>
        <v>0</v>
      </c>
      <c r="AU150" s="168">
        <f t="shared" si="135"/>
        <v>0</v>
      </c>
    </row>
    <row r="151" spans="2:47" outlineLevel="1" x14ac:dyDescent="0.35">
      <c r="B151" s="236" t="s">
        <v>97</v>
      </c>
      <c r="C151" s="64" t="s">
        <v>106</v>
      </c>
      <c r="D151" s="70"/>
      <c r="E151" s="71"/>
      <c r="F151" s="70"/>
      <c r="G151" s="140">
        <f t="shared" si="114"/>
        <v>0</v>
      </c>
      <c r="H151" s="170">
        <f t="shared" si="115"/>
        <v>0</v>
      </c>
      <c r="I151" s="70"/>
      <c r="J151" s="140">
        <f t="shared" si="116"/>
        <v>0</v>
      </c>
      <c r="K151" s="170">
        <f t="shared" si="117"/>
        <v>0</v>
      </c>
      <c r="L151" s="70"/>
      <c r="M151" s="140">
        <f t="shared" si="118"/>
        <v>0</v>
      </c>
      <c r="N151" s="170">
        <f t="shared" si="119"/>
        <v>0</v>
      </c>
      <c r="O151" s="70"/>
      <c r="P151" s="140">
        <f t="shared" si="120"/>
        <v>0</v>
      </c>
      <c r="Q151" s="170">
        <f t="shared" si="121"/>
        <v>0</v>
      </c>
      <c r="R151" s="167">
        <f t="shared" si="122"/>
        <v>0</v>
      </c>
      <c r="S151" s="168">
        <f t="shared" si="123"/>
        <v>0</v>
      </c>
      <c r="U151" s="172">
        <f t="shared" si="136"/>
        <v>0</v>
      </c>
      <c r="V151" s="6"/>
      <c r="W151" s="6"/>
      <c r="X151" s="140">
        <f t="shared" si="124"/>
        <v>0</v>
      </c>
      <c r="Y151" s="170">
        <f t="shared" si="125"/>
        <v>0</v>
      </c>
      <c r="Z151" s="172">
        <f t="shared" si="137"/>
        <v>0</v>
      </c>
      <c r="AA151" s="6"/>
      <c r="AB151" s="6"/>
      <c r="AC151" s="140">
        <f t="shared" si="126"/>
        <v>0</v>
      </c>
      <c r="AD151" s="163">
        <f t="shared" si="127"/>
        <v>0</v>
      </c>
      <c r="AE151" s="172">
        <f t="shared" si="138"/>
        <v>0</v>
      </c>
      <c r="AF151" s="6"/>
      <c r="AG151" s="6"/>
      <c r="AH151" s="140">
        <f t="shared" si="128"/>
        <v>0</v>
      </c>
      <c r="AI151" s="163">
        <f t="shared" si="129"/>
        <v>0</v>
      </c>
      <c r="AJ151" s="172">
        <f t="shared" si="139"/>
        <v>0</v>
      </c>
      <c r="AK151" s="6"/>
      <c r="AL151" s="6"/>
      <c r="AM151" s="140">
        <f t="shared" si="130"/>
        <v>0</v>
      </c>
      <c r="AN151" s="163">
        <f t="shared" si="131"/>
        <v>0</v>
      </c>
      <c r="AO151" s="172">
        <f t="shared" si="140"/>
        <v>0</v>
      </c>
      <c r="AP151" s="6"/>
      <c r="AQ151" s="6"/>
      <c r="AR151" s="140">
        <f t="shared" si="132"/>
        <v>0</v>
      </c>
      <c r="AS151" s="163">
        <f t="shared" si="133"/>
        <v>0</v>
      </c>
      <c r="AT151" s="167">
        <f t="shared" si="134"/>
        <v>0</v>
      </c>
      <c r="AU151" s="168">
        <f t="shared" si="135"/>
        <v>0</v>
      </c>
    </row>
    <row r="152" spans="2:47" outlineLevel="1" x14ac:dyDescent="0.35">
      <c r="B152" s="237" t="s">
        <v>98</v>
      </c>
      <c r="C152" s="64" t="s">
        <v>106</v>
      </c>
      <c r="D152" s="70"/>
      <c r="E152" s="71"/>
      <c r="F152" s="70"/>
      <c r="G152" s="140">
        <f t="shared" si="114"/>
        <v>0</v>
      </c>
      <c r="H152" s="170">
        <f t="shared" si="115"/>
        <v>0</v>
      </c>
      <c r="I152" s="70"/>
      <c r="J152" s="140">
        <f t="shared" si="116"/>
        <v>0</v>
      </c>
      <c r="K152" s="170">
        <f t="shared" si="117"/>
        <v>0</v>
      </c>
      <c r="L152" s="70"/>
      <c r="M152" s="140">
        <f t="shared" si="118"/>
        <v>0</v>
      </c>
      <c r="N152" s="170">
        <f t="shared" si="119"/>
        <v>0</v>
      </c>
      <c r="O152" s="70"/>
      <c r="P152" s="140">
        <f t="shared" si="120"/>
        <v>0</v>
      </c>
      <c r="Q152" s="170">
        <f t="shared" si="121"/>
        <v>0</v>
      </c>
      <c r="R152" s="167">
        <f t="shared" si="122"/>
        <v>0</v>
      </c>
      <c r="S152" s="168">
        <f t="shared" si="123"/>
        <v>0</v>
      </c>
      <c r="U152" s="172">
        <f t="shared" si="136"/>
        <v>3</v>
      </c>
      <c r="V152" s="6">
        <v>3</v>
      </c>
      <c r="W152" s="6"/>
      <c r="X152" s="140">
        <f t="shared" si="124"/>
        <v>3</v>
      </c>
      <c r="Y152" s="170">
        <f t="shared" si="125"/>
        <v>0</v>
      </c>
      <c r="Z152" s="172">
        <f t="shared" si="137"/>
        <v>11</v>
      </c>
      <c r="AA152" s="6">
        <v>11</v>
      </c>
      <c r="AB152" s="6"/>
      <c r="AC152" s="140">
        <f t="shared" si="126"/>
        <v>14</v>
      </c>
      <c r="AD152" s="163">
        <f t="shared" si="127"/>
        <v>3.6666666666666665</v>
      </c>
      <c r="AE152" s="172">
        <f t="shared" si="138"/>
        <v>12</v>
      </c>
      <c r="AF152" s="6">
        <v>12</v>
      </c>
      <c r="AG152" s="6"/>
      <c r="AH152" s="140">
        <f t="shared" si="128"/>
        <v>26</v>
      </c>
      <c r="AI152" s="163">
        <f t="shared" si="129"/>
        <v>0.8571428571428571</v>
      </c>
      <c r="AJ152" s="172">
        <f t="shared" si="139"/>
        <v>2</v>
      </c>
      <c r="AK152" s="6">
        <v>2</v>
      </c>
      <c r="AL152" s="6"/>
      <c r="AM152" s="140">
        <f t="shared" si="130"/>
        <v>28</v>
      </c>
      <c r="AN152" s="163">
        <f t="shared" si="131"/>
        <v>7.6923076923076927E-2</v>
      </c>
      <c r="AO152" s="172">
        <f t="shared" si="140"/>
        <v>1</v>
      </c>
      <c r="AP152" s="6">
        <v>1</v>
      </c>
      <c r="AQ152" s="6"/>
      <c r="AR152" s="140">
        <f t="shared" si="132"/>
        <v>29</v>
      </c>
      <c r="AS152" s="163">
        <f t="shared" si="133"/>
        <v>3.5714285714285712E-2</v>
      </c>
      <c r="AT152" s="167">
        <f t="shared" si="134"/>
        <v>29</v>
      </c>
      <c r="AU152" s="168">
        <f t="shared" si="135"/>
        <v>0.76327149101594816</v>
      </c>
    </row>
    <row r="153" spans="2:47" ht="15" customHeight="1" outlineLevel="1" x14ac:dyDescent="0.35">
      <c r="B153" s="50" t="s">
        <v>138</v>
      </c>
      <c r="C153" s="47" t="s">
        <v>106</v>
      </c>
      <c r="D153" s="173">
        <f>SUM(D131:D152)</f>
        <v>0</v>
      </c>
      <c r="E153" s="173">
        <f>SUM(E131:E152)</f>
        <v>0</v>
      </c>
      <c r="F153" s="173">
        <f>SUM(F131:F152)</f>
        <v>0</v>
      </c>
      <c r="G153" s="173">
        <f>SUM(G131:G152)</f>
        <v>0</v>
      </c>
      <c r="H153" s="169">
        <f>IFERROR((G153-E153)/E153,0)</f>
        <v>0</v>
      </c>
      <c r="I153" s="173">
        <f>SUM(I131:I152)</f>
        <v>0</v>
      </c>
      <c r="J153" s="173">
        <f>SUM(J131:J152)</f>
        <v>0</v>
      </c>
      <c r="K153" s="169">
        <f t="shared" si="117"/>
        <v>0</v>
      </c>
      <c r="L153" s="173">
        <f>SUM(L131:L152)</f>
        <v>0</v>
      </c>
      <c r="M153" s="173">
        <f>SUM(M131:M152)</f>
        <v>0</v>
      </c>
      <c r="N153" s="169">
        <f t="shared" si="119"/>
        <v>0</v>
      </c>
      <c r="O153" s="173">
        <f>SUM(O131:O152)</f>
        <v>0</v>
      </c>
      <c r="P153" s="173">
        <f>SUM(P131:P152)</f>
        <v>0</v>
      </c>
      <c r="Q153" s="169">
        <f t="shared" si="121"/>
        <v>0</v>
      </c>
      <c r="R153" s="173">
        <f>SUM(R131:R152)</f>
        <v>0</v>
      </c>
      <c r="S153" s="168">
        <f t="shared" si="123"/>
        <v>0</v>
      </c>
      <c r="U153" s="173">
        <f>SUM(U131:U152)</f>
        <v>10</v>
      </c>
      <c r="V153" s="173">
        <f>SUM(V131:V152)</f>
        <v>10</v>
      </c>
      <c r="W153" s="173">
        <f>SUM(W131:W152)</f>
        <v>0</v>
      </c>
      <c r="X153" s="173">
        <f>SUM(X131:X152)</f>
        <v>10</v>
      </c>
      <c r="Y153" s="169">
        <f>IFERROR((X153-P153)/P153,0)</f>
        <v>0</v>
      </c>
      <c r="Z153" s="173">
        <f>SUM(Z131:Z152)</f>
        <v>31</v>
      </c>
      <c r="AA153" s="173">
        <f>SUM(AA131:AA152)</f>
        <v>31</v>
      </c>
      <c r="AB153" s="173">
        <f>SUM(AB131:AB152)</f>
        <v>0</v>
      </c>
      <c r="AC153" s="173">
        <f>SUM(AC131:AC152)</f>
        <v>41</v>
      </c>
      <c r="AD153" s="164">
        <f>IFERROR((AC153-X153)/X153,0)</f>
        <v>3.1</v>
      </c>
      <c r="AE153" s="173">
        <f>SUM(AE131:AE152)</f>
        <v>37</v>
      </c>
      <c r="AF153" s="173">
        <f>SUM(AF131:AF152)</f>
        <v>37</v>
      </c>
      <c r="AG153" s="173">
        <f>SUM(AG131:AG152)</f>
        <v>0</v>
      </c>
      <c r="AH153" s="173">
        <f>SUM(AH131:AH152)</f>
        <v>78</v>
      </c>
      <c r="AI153" s="164">
        <f t="shared" si="129"/>
        <v>0.90243902439024393</v>
      </c>
      <c r="AJ153" s="173">
        <f>SUM(AJ131:AJ152)</f>
        <v>14</v>
      </c>
      <c r="AK153" s="173">
        <f>SUM(AK131:AK152)</f>
        <v>14</v>
      </c>
      <c r="AL153" s="173">
        <f>SUM(AL131:AL152)</f>
        <v>0</v>
      </c>
      <c r="AM153" s="173">
        <f>SUM(AM131:AM152)</f>
        <v>92</v>
      </c>
      <c r="AN153" s="164">
        <f t="shared" si="131"/>
        <v>0.17948717948717949</v>
      </c>
      <c r="AO153" s="173">
        <f>SUM(AO131:AO152)</f>
        <v>8</v>
      </c>
      <c r="AP153" s="173">
        <f>SUM(AP131:AP152)</f>
        <v>8</v>
      </c>
      <c r="AQ153" s="173">
        <f>SUM(AQ131:AQ152)</f>
        <v>0</v>
      </c>
      <c r="AR153" s="173">
        <f>SUM(AR131:AR152)</f>
        <v>100</v>
      </c>
      <c r="AS153" s="164">
        <f t="shared" si="133"/>
        <v>8.6956521739130432E-2</v>
      </c>
      <c r="AT153" s="173">
        <f>SUM(AT131:AT152)</f>
        <v>100</v>
      </c>
      <c r="AU153" s="168">
        <f t="shared" si="135"/>
        <v>0.77827941003892298</v>
      </c>
    </row>
    <row r="155" spans="2:47" ht="15.5" x14ac:dyDescent="0.35">
      <c r="B155" s="296" t="s">
        <v>111</v>
      </c>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row>
    <row r="156" spans="2:47" ht="5.5" customHeight="1" outlineLevel="1" x14ac:dyDescent="0.3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row>
    <row r="157" spans="2:47" outlineLevel="1" x14ac:dyDescent="0.35">
      <c r="B157" s="330"/>
      <c r="C157" s="325" t="s">
        <v>105</v>
      </c>
      <c r="D157" s="312" t="s">
        <v>131</v>
      </c>
      <c r="E157" s="314"/>
      <c r="F157" s="314"/>
      <c r="G157" s="314"/>
      <c r="H157" s="314"/>
      <c r="I157" s="314"/>
      <c r="J157" s="314"/>
      <c r="K157" s="314"/>
      <c r="L157" s="314"/>
      <c r="M157" s="314"/>
      <c r="N157" s="314"/>
      <c r="O157" s="314"/>
      <c r="P157" s="314"/>
      <c r="Q157" s="313"/>
      <c r="R157" s="318" t="str">
        <f xml:space="preserve"> D158&amp;" - "&amp;O158</f>
        <v>2019 - 2023</v>
      </c>
      <c r="S157" s="333"/>
      <c r="U157" s="312" t="s">
        <v>132</v>
      </c>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3"/>
    </row>
    <row r="158" spans="2:47" outlineLevel="1" x14ac:dyDescent="0.35">
      <c r="B158" s="331"/>
      <c r="C158" s="326"/>
      <c r="D158" s="312">
        <f>$C$3-5</f>
        <v>2019</v>
      </c>
      <c r="E158" s="313"/>
      <c r="F158" s="312">
        <f>$C$3-4</f>
        <v>2020</v>
      </c>
      <c r="G158" s="314"/>
      <c r="H158" s="313"/>
      <c r="I158" s="312">
        <f>$C$3-3</f>
        <v>2021</v>
      </c>
      <c r="J158" s="314"/>
      <c r="K158" s="313"/>
      <c r="L158" s="312">
        <f>$C$3-2</f>
        <v>2022</v>
      </c>
      <c r="M158" s="314"/>
      <c r="N158" s="313"/>
      <c r="O158" s="312">
        <f>$C$3-1</f>
        <v>2023</v>
      </c>
      <c r="P158" s="314"/>
      <c r="Q158" s="313"/>
      <c r="R158" s="320"/>
      <c r="S158" s="334"/>
      <c r="U158" s="312">
        <f>$C$3</f>
        <v>2024</v>
      </c>
      <c r="V158" s="314"/>
      <c r="W158" s="314"/>
      <c r="X158" s="314"/>
      <c r="Y158" s="313"/>
      <c r="Z158" s="312">
        <f>$C$3+1</f>
        <v>2025</v>
      </c>
      <c r="AA158" s="314"/>
      <c r="AB158" s="314"/>
      <c r="AC158" s="314"/>
      <c r="AD158" s="313"/>
      <c r="AE158" s="312">
        <f>$C$3+2</f>
        <v>2026</v>
      </c>
      <c r="AF158" s="314"/>
      <c r="AG158" s="314"/>
      <c r="AH158" s="314"/>
      <c r="AI158" s="313"/>
      <c r="AJ158" s="312">
        <f>$C$3+3</f>
        <v>2027</v>
      </c>
      <c r="AK158" s="314"/>
      <c r="AL158" s="314"/>
      <c r="AM158" s="314"/>
      <c r="AN158" s="313"/>
      <c r="AO158" s="312">
        <f>$C$3+4</f>
        <v>2028</v>
      </c>
      <c r="AP158" s="314"/>
      <c r="AQ158" s="314"/>
      <c r="AR158" s="314"/>
      <c r="AS158" s="313"/>
      <c r="AT158" s="316" t="str">
        <f>U158&amp;" - "&amp;AO158</f>
        <v>2024 - 2028</v>
      </c>
      <c r="AU158" s="335"/>
    </row>
    <row r="159" spans="2:47" ht="43.5" outlineLevel="1" x14ac:dyDescent="0.35">
      <c r="B159" s="332"/>
      <c r="C159" s="327"/>
      <c r="D159" s="66" t="s">
        <v>144</v>
      </c>
      <c r="E159" s="67" t="s">
        <v>145</v>
      </c>
      <c r="F159" s="66" t="s">
        <v>144</v>
      </c>
      <c r="G159" s="9" t="s">
        <v>145</v>
      </c>
      <c r="H159" s="67" t="s">
        <v>135</v>
      </c>
      <c r="I159" s="66" t="s">
        <v>144</v>
      </c>
      <c r="J159" s="9" t="s">
        <v>145</v>
      </c>
      <c r="K159" s="67" t="s">
        <v>135</v>
      </c>
      <c r="L159" s="66" t="s">
        <v>144</v>
      </c>
      <c r="M159" s="9" t="s">
        <v>145</v>
      </c>
      <c r="N159" s="67" t="s">
        <v>135</v>
      </c>
      <c r="O159" s="66" t="s">
        <v>144</v>
      </c>
      <c r="P159" s="9" t="s">
        <v>145</v>
      </c>
      <c r="Q159" s="67" t="s">
        <v>135</v>
      </c>
      <c r="R159" s="66" t="s">
        <v>126</v>
      </c>
      <c r="S159" s="121" t="s">
        <v>136</v>
      </c>
      <c r="U159" s="66" t="s">
        <v>144</v>
      </c>
      <c r="V159" s="106" t="s">
        <v>177</v>
      </c>
      <c r="W159" s="106" t="s">
        <v>178</v>
      </c>
      <c r="X159" s="9" t="s">
        <v>145</v>
      </c>
      <c r="Y159" s="67" t="s">
        <v>135</v>
      </c>
      <c r="Z159" s="66" t="s">
        <v>144</v>
      </c>
      <c r="AA159" s="106" t="s">
        <v>177</v>
      </c>
      <c r="AB159" s="106" t="s">
        <v>178</v>
      </c>
      <c r="AC159" s="9" t="s">
        <v>145</v>
      </c>
      <c r="AD159" s="67" t="s">
        <v>135</v>
      </c>
      <c r="AE159" s="66" t="s">
        <v>144</v>
      </c>
      <c r="AF159" s="106" t="s">
        <v>177</v>
      </c>
      <c r="AG159" s="106" t="s">
        <v>178</v>
      </c>
      <c r="AH159" s="9" t="s">
        <v>145</v>
      </c>
      <c r="AI159" s="67" t="s">
        <v>135</v>
      </c>
      <c r="AJ159" s="66" t="s">
        <v>144</v>
      </c>
      <c r="AK159" s="106" t="s">
        <v>177</v>
      </c>
      <c r="AL159" s="106" t="s">
        <v>178</v>
      </c>
      <c r="AM159" s="9" t="s">
        <v>145</v>
      </c>
      <c r="AN159" s="67" t="s">
        <v>135</v>
      </c>
      <c r="AO159" s="66" t="s">
        <v>144</v>
      </c>
      <c r="AP159" s="106" t="s">
        <v>177</v>
      </c>
      <c r="AQ159" s="106" t="s">
        <v>178</v>
      </c>
      <c r="AR159" s="9" t="s">
        <v>145</v>
      </c>
      <c r="AS159" s="67" t="s">
        <v>135</v>
      </c>
      <c r="AT159" s="66" t="s">
        <v>126</v>
      </c>
      <c r="AU159" s="121" t="s">
        <v>136</v>
      </c>
    </row>
    <row r="160" spans="2:47" outlineLevel="1" x14ac:dyDescent="0.35">
      <c r="B160" s="236" t="s">
        <v>75</v>
      </c>
      <c r="C160" s="64" t="s">
        <v>106</v>
      </c>
      <c r="D160" s="70"/>
      <c r="E160" s="71"/>
      <c r="F160" s="70"/>
      <c r="G160" s="140">
        <f t="shared" ref="G160:G181" si="141">E160+F160</f>
        <v>0</v>
      </c>
      <c r="H160" s="170">
        <f t="shared" ref="H160:H181" si="142">IFERROR((G160-E160)/E160,0)</f>
        <v>0</v>
      </c>
      <c r="I160" s="70"/>
      <c r="J160" s="140">
        <f t="shared" ref="J160:J181" si="143">G160+I160</f>
        <v>0</v>
      </c>
      <c r="K160" s="170">
        <f t="shared" ref="K160:K182" si="144">IFERROR((J160-G160)/G160,0)</f>
        <v>0</v>
      </c>
      <c r="L160" s="70"/>
      <c r="M160" s="140">
        <f t="shared" ref="M160:M181" si="145">J160+L160</f>
        <v>0</v>
      </c>
      <c r="N160" s="170">
        <f t="shared" ref="N160:N182" si="146">IFERROR((M160-J160)/J160,0)</f>
        <v>0</v>
      </c>
      <c r="O160" s="70"/>
      <c r="P160" s="140">
        <f t="shared" ref="P160:P181" si="147">M160+O160</f>
        <v>0</v>
      </c>
      <c r="Q160" s="170">
        <f t="shared" ref="Q160:Q182" si="148">IFERROR((P160-M160)/M160,0)</f>
        <v>0</v>
      </c>
      <c r="R160" s="167">
        <f t="shared" ref="R160:R181" si="149">D160+F160+I160+L160+O160</f>
        <v>0</v>
      </c>
      <c r="S160" s="168">
        <f t="shared" ref="S160:S182" si="150">IFERROR((P160/E160)^(1/4)-1,0)</f>
        <v>0</v>
      </c>
      <c r="U160" s="172">
        <f>V160+W160</f>
        <v>0</v>
      </c>
      <c r="V160" s="6"/>
      <c r="W160" s="6"/>
      <c r="X160" s="140">
        <f t="shared" ref="X160:X181" si="151">P160+U160</f>
        <v>0</v>
      </c>
      <c r="Y160" s="170">
        <f t="shared" ref="Y160:Y181" si="152">IFERROR((X160-P160)/P160,0)</f>
        <v>0</v>
      </c>
      <c r="Z160" s="172">
        <f>AA160+AB160</f>
        <v>0</v>
      </c>
      <c r="AA160" s="6"/>
      <c r="AB160" s="6"/>
      <c r="AC160" s="140">
        <f t="shared" ref="AC160:AC181" si="153">X160+Z160</f>
        <v>0</v>
      </c>
      <c r="AD160" s="163">
        <f t="shared" ref="AD160:AD181" si="154">IFERROR((AC160-X160)/X160,0)</f>
        <v>0</v>
      </c>
      <c r="AE160" s="172">
        <f>AF160+AG160</f>
        <v>0</v>
      </c>
      <c r="AF160" s="6"/>
      <c r="AG160" s="6"/>
      <c r="AH160" s="140">
        <f t="shared" ref="AH160:AH181" si="155">AC160+AE160</f>
        <v>0</v>
      </c>
      <c r="AI160" s="163">
        <f t="shared" ref="AI160:AI182" si="156">IFERROR((AH160-AC160)/AC160,0)</f>
        <v>0</v>
      </c>
      <c r="AJ160" s="172">
        <f>AK160+AL160</f>
        <v>0</v>
      </c>
      <c r="AK160" s="6"/>
      <c r="AL160" s="6"/>
      <c r="AM160" s="140">
        <f t="shared" ref="AM160:AM181" si="157">AH160+AJ160</f>
        <v>0</v>
      </c>
      <c r="AN160" s="163">
        <f t="shared" ref="AN160:AN182" si="158">IFERROR((AM160-AH160)/AH160,0)</f>
        <v>0</v>
      </c>
      <c r="AO160" s="172">
        <f>AP160+AQ160</f>
        <v>0</v>
      </c>
      <c r="AP160" s="6"/>
      <c r="AQ160" s="6"/>
      <c r="AR160" s="140">
        <f t="shared" ref="AR160:AR181" si="159">AM160+AO160</f>
        <v>0</v>
      </c>
      <c r="AS160" s="163">
        <f t="shared" ref="AS160:AS182" si="160">IFERROR((AR160-AM160)/AM160,0)</f>
        <v>0</v>
      </c>
      <c r="AT160" s="167">
        <f t="shared" ref="AT160:AT181" si="161">U160+Z160+AE160+AJ160+AO160</f>
        <v>0</v>
      </c>
      <c r="AU160" s="168">
        <f t="shared" ref="AU160:AU182" si="162">IFERROR((AR160/X160)^(1/4)-1,0)</f>
        <v>0</v>
      </c>
    </row>
    <row r="161" spans="2:47" outlineLevel="1" x14ac:dyDescent="0.35">
      <c r="B161" s="237" t="s">
        <v>76</v>
      </c>
      <c r="C161" s="64" t="s">
        <v>106</v>
      </c>
      <c r="D161" s="70"/>
      <c r="E161" s="71"/>
      <c r="F161" s="70"/>
      <c r="G161" s="140">
        <f t="shared" si="141"/>
        <v>0</v>
      </c>
      <c r="H161" s="170">
        <f t="shared" si="142"/>
        <v>0</v>
      </c>
      <c r="I161" s="70"/>
      <c r="J161" s="140">
        <f t="shared" si="143"/>
        <v>0</v>
      </c>
      <c r="K161" s="170">
        <f t="shared" si="144"/>
        <v>0</v>
      </c>
      <c r="L161" s="70"/>
      <c r="M161" s="140">
        <f t="shared" si="145"/>
        <v>0</v>
      </c>
      <c r="N161" s="170">
        <f t="shared" si="146"/>
        <v>0</v>
      </c>
      <c r="O161" s="70"/>
      <c r="P161" s="140">
        <f t="shared" si="147"/>
        <v>0</v>
      </c>
      <c r="Q161" s="170">
        <f t="shared" si="148"/>
        <v>0</v>
      </c>
      <c r="R161" s="167">
        <f t="shared" si="149"/>
        <v>0</v>
      </c>
      <c r="S161" s="168">
        <f t="shared" si="150"/>
        <v>0</v>
      </c>
      <c r="U161" s="172">
        <f t="shared" ref="U161:U181" si="163">V161+W161</f>
        <v>1</v>
      </c>
      <c r="V161" s="6">
        <v>1</v>
      </c>
      <c r="W161" s="6"/>
      <c r="X161" s="140">
        <f t="shared" si="151"/>
        <v>1</v>
      </c>
      <c r="Y161" s="170">
        <f t="shared" si="152"/>
        <v>0</v>
      </c>
      <c r="Z161" s="172">
        <f t="shared" ref="Z161:Z181" si="164">AA161+AB161</f>
        <v>4</v>
      </c>
      <c r="AA161" s="6">
        <v>4</v>
      </c>
      <c r="AB161" s="6"/>
      <c r="AC161" s="140">
        <f t="shared" si="153"/>
        <v>5</v>
      </c>
      <c r="AD161" s="163">
        <f t="shared" si="154"/>
        <v>4</v>
      </c>
      <c r="AE161" s="172">
        <f t="shared" ref="AE161:AE181" si="165">AF161+AG161</f>
        <v>2</v>
      </c>
      <c r="AF161" s="6">
        <v>2</v>
      </c>
      <c r="AG161" s="6"/>
      <c r="AH161" s="140">
        <f t="shared" si="155"/>
        <v>7</v>
      </c>
      <c r="AI161" s="163">
        <f t="shared" si="156"/>
        <v>0.4</v>
      </c>
      <c r="AJ161" s="172">
        <f t="shared" ref="AJ161:AJ181" si="166">AK161+AL161</f>
        <v>2</v>
      </c>
      <c r="AK161" s="6">
        <v>2</v>
      </c>
      <c r="AL161" s="6"/>
      <c r="AM161" s="140">
        <f t="shared" si="157"/>
        <v>9</v>
      </c>
      <c r="AN161" s="163">
        <f t="shared" si="158"/>
        <v>0.2857142857142857</v>
      </c>
      <c r="AO161" s="172">
        <f t="shared" ref="AO161:AO181" si="167">AP161+AQ161</f>
        <v>2</v>
      </c>
      <c r="AP161" s="6">
        <v>2</v>
      </c>
      <c r="AQ161" s="6"/>
      <c r="AR161" s="140">
        <f t="shared" si="159"/>
        <v>11</v>
      </c>
      <c r="AS161" s="163">
        <f t="shared" si="160"/>
        <v>0.22222222222222221</v>
      </c>
      <c r="AT161" s="167">
        <f t="shared" si="161"/>
        <v>11</v>
      </c>
      <c r="AU161" s="168">
        <f t="shared" si="162"/>
        <v>0.82116028683787201</v>
      </c>
    </row>
    <row r="162" spans="2:47" outlineLevel="1" x14ac:dyDescent="0.35">
      <c r="B162" s="237" t="s">
        <v>77</v>
      </c>
      <c r="C162" s="64" t="s">
        <v>106</v>
      </c>
      <c r="D162" s="70"/>
      <c r="E162" s="71"/>
      <c r="F162" s="70"/>
      <c r="G162" s="140">
        <f t="shared" si="141"/>
        <v>0</v>
      </c>
      <c r="H162" s="170">
        <f t="shared" si="142"/>
        <v>0</v>
      </c>
      <c r="I162" s="70"/>
      <c r="J162" s="140">
        <f t="shared" si="143"/>
        <v>0</v>
      </c>
      <c r="K162" s="170">
        <f t="shared" si="144"/>
        <v>0</v>
      </c>
      <c r="L162" s="70"/>
      <c r="M162" s="140">
        <f t="shared" si="145"/>
        <v>0</v>
      </c>
      <c r="N162" s="170">
        <f t="shared" si="146"/>
        <v>0</v>
      </c>
      <c r="O162" s="70"/>
      <c r="P162" s="140">
        <f t="shared" si="147"/>
        <v>0</v>
      </c>
      <c r="Q162" s="170">
        <f t="shared" si="148"/>
        <v>0</v>
      </c>
      <c r="R162" s="167">
        <f t="shared" si="149"/>
        <v>0</v>
      </c>
      <c r="S162" s="168">
        <f t="shared" si="150"/>
        <v>0</v>
      </c>
      <c r="U162" s="172">
        <f t="shared" si="163"/>
        <v>0</v>
      </c>
      <c r="V162" s="6"/>
      <c r="W162" s="6"/>
      <c r="X162" s="140">
        <f t="shared" si="151"/>
        <v>0</v>
      </c>
      <c r="Y162" s="170">
        <f t="shared" si="152"/>
        <v>0</v>
      </c>
      <c r="Z162" s="172">
        <f t="shared" si="164"/>
        <v>0</v>
      </c>
      <c r="AA162" s="6"/>
      <c r="AB162" s="6"/>
      <c r="AC162" s="140">
        <f t="shared" si="153"/>
        <v>0</v>
      </c>
      <c r="AD162" s="163">
        <f t="shared" si="154"/>
        <v>0</v>
      </c>
      <c r="AE162" s="172">
        <f t="shared" si="165"/>
        <v>0</v>
      </c>
      <c r="AF162" s="6"/>
      <c r="AG162" s="6"/>
      <c r="AH162" s="140">
        <f t="shared" si="155"/>
        <v>0</v>
      </c>
      <c r="AI162" s="163">
        <f t="shared" si="156"/>
        <v>0</v>
      </c>
      <c r="AJ162" s="172">
        <f t="shared" si="166"/>
        <v>0</v>
      </c>
      <c r="AK162" s="6"/>
      <c r="AL162" s="6"/>
      <c r="AM162" s="140">
        <f t="shared" si="157"/>
        <v>0</v>
      </c>
      <c r="AN162" s="163">
        <f t="shared" si="158"/>
        <v>0</v>
      </c>
      <c r="AO162" s="172">
        <f t="shared" si="167"/>
        <v>0</v>
      </c>
      <c r="AP162" s="6"/>
      <c r="AQ162" s="6"/>
      <c r="AR162" s="140">
        <f t="shared" si="159"/>
        <v>0</v>
      </c>
      <c r="AS162" s="163">
        <f t="shared" si="160"/>
        <v>0</v>
      </c>
      <c r="AT162" s="167">
        <f t="shared" si="161"/>
        <v>0</v>
      </c>
      <c r="AU162" s="168">
        <f t="shared" si="162"/>
        <v>0</v>
      </c>
    </row>
    <row r="163" spans="2:47" outlineLevel="1" x14ac:dyDescent="0.35">
      <c r="B163" s="237" t="s">
        <v>78</v>
      </c>
      <c r="C163" s="64" t="s">
        <v>106</v>
      </c>
      <c r="D163" s="70"/>
      <c r="E163" s="71"/>
      <c r="F163" s="70"/>
      <c r="G163" s="140">
        <f t="shared" si="141"/>
        <v>0</v>
      </c>
      <c r="H163" s="170">
        <f t="shared" si="142"/>
        <v>0</v>
      </c>
      <c r="I163" s="70"/>
      <c r="J163" s="140">
        <f t="shared" si="143"/>
        <v>0</v>
      </c>
      <c r="K163" s="170">
        <f t="shared" si="144"/>
        <v>0</v>
      </c>
      <c r="L163" s="70"/>
      <c r="M163" s="140">
        <f t="shared" si="145"/>
        <v>0</v>
      </c>
      <c r="N163" s="170">
        <f t="shared" si="146"/>
        <v>0</v>
      </c>
      <c r="O163" s="70"/>
      <c r="P163" s="140">
        <f t="shared" si="147"/>
        <v>0</v>
      </c>
      <c r="Q163" s="170">
        <f t="shared" si="148"/>
        <v>0</v>
      </c>
      <c r="R163" s="167">
        <f t="shared" si="149"/>
        <v>0</v>
      </c>
      <c r="S163" s="168">
        <f t="shared" si="150"/>
        <v>0</v>
      </c>
      <c r="U163" s="172">
        <f t="shared" si="163"/>
        <v>0</v>
      </c>
      <c r="V163" s="6"/>
      <c r="W163" s="6"/>
      <c r="X163" s="140">
        <f t="shared" si="151"/>
        <v>0</v>
      </c>
      <c r="Y163" s="170">
        <f t="shared" si="152"/>
        <v>0</v>
      </c>
      <c r="Z163" s="172">
        <f t="shared" si="164"/>
        <v>0</v>
      </c>
      <c r="AA163" s="6"/>
      <c r="AB163" s="6"/>
      <c r="AC163" s="140">
        <f t="shared" si="153"/>
        <v>0</v>
      </c>
      <c r="AD163" s="163">
        <f t="shared" si="154"/>
        <v>0</v>
      </c>
      <c r="AE163" s="172">
        <f t="shared" si="165"/>
        <v>0</v>
      </c>
      <c r="AF163" s="6"/>
      <c r="AG163" s="6"/>
      <c r="AH163" s="140">
        <f t="shared" si="155"/>
        <v>0</v>
      </c>
      <c r="AI163" s="163">
        <f t="shared" si="156"/>
        <v>0</v>
      </c>
      <c r="AJ163" s="172">
        <f t="shared" si="166"/>
        <v>0</v>
      </c>
      <c r="AK163" s="6"/>
      <c r="AL163" s="6"/>
      <c r="AM163" s="140">
        <f t="shared" si="157"/>
        <v>0</v>
      </c>
      <c r="AN163" s="163">
        <f t="shared" si="158"/>
        <v>0</v>
      </c>
      <c r="AO163" s="172">
        <f t="shared" si="167"/>
        <v>0</v>
      </c>
      <c r="AP163" s="6"/>
      <c r="AQ163" s="6"/>
      <c r="AR163" s="140">
        <f t="shared" si="159"/>
        <v>0</v>
      </c>
      <c r="AS163" s="163">
        <f t="shared" si="160"/>
        <v>0</v>
      </c>
      <c r="AT163" s="167">
        <f t="shared" si="161"/>
        <v>0</v>
      </c>
      <c r="AU163" s="168">
        <f t="shared" si="162"/>
        <v>0</v>
      </c>
    </row>
    <row r="164" spans="2:47" outlineLevel="1" x14ac:dyDescent="0.35">
      <c r="B164" s="236" t="s">
        <v>80</v>
      </c>
      <c r="C164" s="64" t="s">
        <v>106</v>
      </c>
      <c r="D164" s="70"/>
      <c r="E164" s="71"/>
      <c r="F164" s="70"/>
      <c r="G164" s="140">
        <f t="shared" si="141"/>
        <v>0</v>
      </c>
      <c r="H164" s="170">
        <f t="shared" si="142"/>
        <v>0</v>
      </c>
      <c r="I164" s="70"/>
      <c r="J164" s="140">
        <f t="shared" si="143"/>
        <v>0</v>
      </c>
      <c r="K164" s="170">
        <f t="shared" si="144"/>
        <v>0</v>
      </c>
      <c r="L164" s="70"/>
      <c r="M164" s="140">
        <f t="shared" si="145"/>
        <v>0</v>
      </c>
      <c r="N164" s="170">
        <f t="shared" si="146"/>
        <v>0</v>
      </c>
      <c r="O164" s="70"/>
      <c r="P164" s="140">
        <f t="shared" si="147"/>
        <v>0</v>
      </c>
      <c r="Q164" s="170">
        <f t="shared" si="148"/>
        <v>0</v>
      </c>
      <c r="R164" s="167">
        <f t="shared" si="149"/>
        <v>0</v>
      </c>
      <c r="S164" s="168">
        <f t="shared" si="150"/>
        <v>0</v>
      </c>
      <c r="U164" s="172">
        <f t="shared" si="163"/>
        <v>0</v>
      </c>
      <c r="V164" s="6"/>
      <c r="W164" s="6"/>
      <c r="X164" s="140">
        <f t="shared" si="151"/>
        <v>0</v>
      </c>
      <c r="Y164" s="170">
        <f t="shared" si="152"/>
        <v>0</v>
      </c>
      <c r="Z164" s="172">
        <f t="shared" si="164"/>
        <v>0</v>
      </c>
      <c r="AA164" s="6"/>
      <c r="AB164" s="6"/>
      <c r="AC164" s="140">
        <f t="shared" si="153"/>
        <v>0</v>
      </c>
      <c r="AD164" s="163">
        <f t="shared" si="154"/>
        <v>0</v>
      </c>
      <c r="AE164" s="172">
        <f t="shared" si="165"/>
        <v>0</v>
      </c>
      <c r="AF164" s="6"/>
      <c r="AG164" s="6"/>
      <c r="AH164" s="140">
        <f t="shared" si="155"/>
        <v>0</v>
      </c>
      <c r="AI164" s="163">
        <f t="shared" si="156"/>
        <v>0</v>
      </c>
      <c r="AJ164" s="172">
        <f t="shared" si="166"/>
        <v>0</v>
      </c>
      <c r="AK164" s="6"/>
      <c r="AL164" s="6"/>
      <c r="AM164" s="140">
        <f t="shared" si="157"/>
        <v>0</v>
      </c>
      <c r="AN164" s="163">
        <f t="shared" si="158"/>
        <v>0</v>
      </c>
      <c r="AO164" s="172">
        <f t="shared" si="167"/>
        <v>0</v>
      </c>
      <c r="AP164" s="6"/>
      <c r="AQ164" s="6"/>
      <c r="AR164" s="140">
        <f t="shared" si="159"/>
        <v>0</v>
      </c>
      <c r="AS164" s="163">
        <f t="shared" si="160"/>
        <v>0</v>
      </c>
      <c r="AT164" s="167">
        <f t="shared" si="161"/>
        <v>0</v>
      </c>
      <c r="AU164" s="168">
        <f t="shared" si="162"/>
        <v>0</v>
      </c>
    </row>
    <row r="165" spans="2:47" outlineLevel="1" x14ac:dyDescent="0.35">
      <c r="B165" s="237" t="s">
        <v>81</v>
      </c>
      <c r="C165" s="64" t="s">
        <v>106</v>
      </c>
      <c r="D165" s="70"/>
      <c r="E165" s="71"/>
      <c r="F165" s="70"/>
      <c r="G165" s="140">
        <f t="shared" si="141"/>
        <v>0</v>
      </c>
      <c r="H165" s="170">
        <f t="shared" si="142"/>
        <v>0</v>
      </c>
      <c r="I165" s="70"/>
      <c r="J165" s="140">
        <f t="shared" si="143"/>
        <v>0</v>
      </c>
      <c r="K165" s="170">
        <f t="shared" si="144"/>
        <v>0</v>
      </c>
      <c r="L165" s="70"/>
      <c r="M165" s="140">
        <f t="shared" si="145"/>
        <v>0</v>
      </c>
      <c r="N165" s="170">
        <f t="shared" si="146"/>
        <v>0</v>
      </c>
      <c r="O165" s="70"/>
      <c r="P165" s="140">
        <f t="shared" si="147"/>
        <v>0</v>
      </c>
      <c r="Q165" s="170">
        <f t="shared" si="148"/>
        <v>0</v>
      </c>
      <c r="R165" s="167">
        <f t="shared" si="149"/>
        <v>0</v>
      </c>
      <c r="S165" s="168">
        <f t="shared" si="150"/>
        <v>0</v>
      </c>
      <c r="U165" s="172">
        <f t="shared" si="163"/>
        <v>0</v>
      </c>
      <c r="V165" s="6"/>
      <c r="W165" s="6"/>
      <c r="X165" s="140">
        <f t="shared" si="151"/>
        <v>0</v>
      </c>
      <c r="Y165" s="170">
        <f t="shared" si="152"/>
        <v>0</v>
      </c>
      <c r="Z165" s="172">
        <f t="shared" si="164"/>
        <v>1</v>
      </c>
      <c r="AA165" s="6">
        <v>1</v>
      </c>
      <c r="AB165" s="6"/>
      <c r="AC165" s="140">
        <f t="shared" si="153"/>
        <v>1</v>
      </c>
      <c r="AD165" s="163">
        <f t="shared" si="154"/>
        <v>0</v>
      </c>
      <c r="AE165" s="172">
        <f t="shared" si="165"/>
        <v>0</v>
      </c>
      <c r="AF165" s="6"/>
      <c r="AG165" s="6"/>
      <c r="AH165" s="140">
        <f t="shared" si="155"/>
        <v>1</v>
      </c>
      <c r="AI165" s="163">
        <f t="shared" si="156"/>
        <v>0</v>
      </c>
      <c r="AJ165" s="172">
        <f t="shared" si="166"/>
        <v>0</v>
      </c>
      <c r="AK165" s="6"/>
      <c r="AL165" s="6"/>
      <c r="AM165" s="140">
        <f t="shared" si="157"/>
        <v>1</v>
      </c>
      <c r="AN165" s="163">
        <f t="shared" si="158"/>
        <v>0</v>
      </c>
      <c r="AO165" s="172">
        <f t="shared" si="167"/>
        <v>0</v>
      </c>
      <c r="AP165" s="6"/>
      <c r="AQ165" s="6"/>
      <c r="AR165" s="140">
        <f t="shared" si="159"/>
        <v>1</v>
      </c>
      <c r="AS165" s="163">
        <f t="shared" si="160"/>
        <v>0</v>
      </c>
      <c r="AT165" s="167">
        <f t="shared" si="161"/>
        <v>1</v>
      </c>
      <c r="AU165" s="168">
        <f t="shared" si="162"/>
        <v>0</v>
      </c>
    </row>
    <row r="166" spans="2:47" outlineLevel="1" x14ac:dyDescent="0.35">
      <c r="B166" s="236" t="s">
        <v>82</v>
      </c>
      <c r="C166" s="64" t="s">
        <v>106</v>
      </c>
      <c r="D166" s="70"/>
      <c r="E166" s="71"/>
      <c r="F166" s="70"/>
      <c r="G166" s="140">
        <f t="shared" si="141"/>
        <v>0</v>
      </c>
      <c r="H166" s="170">
        <f t="shared" si="142"/>
        <v>0</v>
      </c>
      <c r="I166" s="70"/>
      <c r="J166" s="140">
        <f t="shared" si="143"/>
        <v>0</v>
      </c>
      <c r="K166" s="170">
        <f t="shared" si="144"/>
        <v>0</v>
      </c>
      <c r="L166" s="70"/>
      <c r="M166" s="140">
        <f t="shared" si="145"/>
        <v>0</v>
      </c>
      <c r="N166" s="170">
        <f t="shared" si="146"/>
        <v>0</v>
      </c>
      <c r="O166" s="70"/>
      <c r="P166" s="140">
        <f t="shared" si="147"/>
        <v>0</v>
      </c>
      <c r="Q166" s="170">
        <f t="shared" si="148"/>
        <v>0</v>
      </c>
      <c r="R166" s="167">
        <f t="shared" si="149"/>
        <v>0</v>
      </c>
      <c r="S166" s="168">
        <f t="shared" si="150"/>
        <v>0</v>
      </c>
      <c r="U166" s="172">
        <f t="shared" si="163"/>
        <v>0</v>
      </c>
      <c r="V166" s="6"/>
      <c r="W166" s="6"/>
      <c r="X166" s="140">
        <f t="shared" si="151"/>
        <v>0</v>
      </c>
      <c r="Y166" s="170">
        <f t="shared" si="152"/>
        <v>0</v>
      </c>
      <c r="Z166" s="172">
        <f t="shared" si="164"/>
        <v>0</v>
      </c>
      <c r="AA166" s="6"/>
      <c r="AB166" s="6"/>
      <c r="AC166" s="140">
        <f t="shared" si="153"/>
        <v>0</v>
      </c>
      <c r="AD166" s="163">
        <f t="shared" si="154"/>
        <v>0</v>
      </c>
      <c r="AE166" s="172">
        <f t="shared" si="165"/>
        <v>0</v>
      </c>
      <c r="AF166" s="6"/>
      <c r="AG166" s="6"/>
      <c r="AH166" s="140">
        <f t="shared" si="155"/>
        <v>0</v>
      </c>
      <c r="AI166" s="163">
        <f t="shared" si="156"/>
        <v>0</v>
      </c>
      <c r="AJ166" s="172">
        <f t="shared" si="166"/>
        <v>0</v>
      </c>
      <c r="AK166" s="6"/>
      <c r="AL166" s="6"/>
      <c r="AM166" s="140">
        <f t="shared" si="157"/>
        <v>0</v>
      </c>
      <c r="AN166" s="163">
        <f t="shared" si="158"/>
        <v>0</v>
      </c>
      <c r="AO166" s="172">
        <f t="shared" si="167"/>
        <v>0</v>
      </c>
      <c r="AP166" s="6"/>
      <c r="AQ166" s="6"/>
      <c r="AR166" s="140">
        <f t="shared" si="159"/>
        <v>0</v>
      </c>
      <c r="AS166" s="163">
        <f t="shared" si="160"/>
        <v>0</v>
      </c>
      <c r="AT166" s="167">
        <f t="shared" si="161"/>
        <v>0</v>
      </c>
      <c r="AU166" s="168">
        <f t="shared" si="162"/>
        <v>0</v>
      </c>
    </row>
    <row r="167" spans="2:47" outlineLevel="1" x14ac:dyDescent="0.35">
      <c r="B167" s="237" t="s">
        <v>83</v>
      </c>
      <c r="C167" s="64" t="s">
        <v>106</v>
      </c>
      <c r="D167" s="70"/>
      <c r="E167" s="71"/>
      <c r="F167" s="70"/>
      <c r="G167" s="140">
        <f t="shared" si="141"/>
        <v>0</v>
      </c>
      <c r="H167" s="170">
        <f t="shared" si="142"/>
        <v>0</v>
      </c>
      <c r="I167" s="70"/>
      <c r="J167" s="140">
        <f t="shared" si="143"/>
        <v>0</v>
      </c>
      <c r="K167" s="170">
        <f t="shared" si="144"/>
        <v>0</v>
      </c>
      <c r="L167" s="70"/>
      <c r="M167" s="140">
        <f t="shared" si="145"/>
        <v>0</v>
      </c>
      <c r="N167" s="170">
        <f t="shared" si="146"/>
        <v>0</v>
      </c>
      <c r="O167" s="70"/>
      <c r="P167" s="140">
        <f t="shared" si="147"/>
        <v>0</v>
      </c>
      <c r="Q167" s="170">
        <f t="shared" si="148"/>
        <v>0</v>
      </c>
      <c r="R167" s="167">
        <f t="shared" si="149"/>
        <v>0</v>
      </c>
      <c r="S167" s="168">
        <f t="shared" si="150"/>
        <v>0</v>
      </c>
      <c r="U167" s="172">
        <f t="shared" si="163"/>
        <v>0</v>
      </c>
      <c r="V167" s="6">
        <v>0</v>
      </c>
      <c r="W167" s="6"/>
      <c r="X167" s="140">
        <f t="shared" si="151"/>
        <v>0</v>
      </c>
      <c r="Y167" s="170">
        <f t="shared" si="152"/>
        <v>0</v>
      </c>
      <c r="Z167" s="172">
        <f t="shared" si="164"/>
        <v>1</v>
      </c>
      <c r="AA167" s="6">
        <v>1</v>
      </c>
      <c r="AB167" s="6"/>
      <c r="AC167" s="140">
        <f t="shared" si="153"/>
        <v>1</v>
      </c>
      <c r="AD167" s="163">
        <f t="shared" si="154"/>
        <v>0</v>
      </c>
      <c r="AE167" s="172">
        <f t="shared" si="165"/>
        <v>1</v>
      </c>
      <c r="AF167" s="6">
        <v>1</v>
      </c>
      <c r="AG167" s="6"/>
      <c r="AH167" s="140">
        <f t="shared" si="155"/>
        <v>2</v>
      </c>
      <c r="AI167" s="163">
        <f t="shared" si="156"/>
        <v>1</v>
      </c>
      <c r="AJ167" s="172">
        <f t="shared" si="166"/>
        <v>1</v>
      </c>
      <c r="AK167" s="6">
        <v>1</v>
      </c>
      <c r="AL167" s="6"/>
      <c r="AM167" s="140">
        <f t="shared" si="157"/>
        <v>3</v>
      </c>
      <c r="AN167" s="163">
        <f t="shared" si="158"/>
        <v>0.5</v>
      </c>
      <c r="AO167" s="172">
        <f t="shared" si="167"/>
        <v>1</v>
      </c>
      <c r="AP167" s="6">
        <v>1</v>
      </c>
      <c r="AQ167" s="6"/>
      <c r="AR167" s="140">
        <f t="shared" si="159"/>
        <v>4</v>
      </c>
      <c r="AS167" s="163">
        <f t="shared" si="160"/>
        <v>0.33333333333333331</v>
      </c>
      <c r="AT167" s="167">
        <f t="shared" si="161"/>
        <v>4</v>
      </c>
      <c r="AU167" s="168">
        <f t="shared" si="162"/>
        <v>0</v>
      </c>
    </row>
    <row r="168" spans="2:47" outlineLevel="1" x14ac:dyDescent="0.35">
      <c r="B168" s="237" t="s">
        <v>84</v>
      </c>
      <c r="C168" s="64" t="s">
        <v>106</v>
      </c>
      <c r="D168" s="70"/>
      <c r="E168" s="71"/>
      <c r="F168" s="70"/>
      <c r="G168" s="140">
        <f t="shared" si="141"/>
        <v>0</v>
      </c>
      <c r="H168" s="170">
        <f t="shared" si="142"/>
        <v>0</v>
      </c>
      <c r="I168" s="70"/>
      <c r="J168" s="140">
        <f t="shared" si="143"/>
        <v>0</v>
      </c>
      <c r="K168" s="170">
        <f t="shared" si="144"/>
        <v>0</v>
      </c>
      <c r="L168" s="70"/>
      <c r="M168" s="140">
        <f t="shared" si="145"/>
        <v>0</v>
      </c>
      <c r="N168" s="170">
        <f t="shared" si="146"/>
        <v>0</v>
      </c>
      <c r="O168" s="70"/>
      <c r="P168" s="140">
        <f t="shared" si="147"/>
        <v>0</v>
      </c>
      <c r="Q168" s="170">
        <f t="shared" si="148"/>
        <v>0</v>
      </c>
      <c r="R168" s="167">
        <f t="shared" si="149"/>
        <v>0</v>
      </c>
      <c r="S168" s="168">
        <f t="shared" si="150"/>
        <v>0</v>
      </c>
      <c r="U168" s="172">
        <f t="shared" si="163"/>
        <v>0</v>
      </c>
      <c r="V168" s="6"/>
      <c r="W168" s="6"/>
      <c r="X168" s="140">
        <f t="shared" si="151"/>
        <v>0</v>
      </c>
      <c r="Y168" s="170">
        <f t="shared" si="152"/>
        <v>0</v>
      </c>
      <c r="Z168" s="172">
        <f t="shared" si="164"/>
        <v>0</v>
      </c>
      <c r="AA168" s="6"/>
      <c r="AB168" s="6"/>
      <c r="AC168" s="140">
        <f t="shared" si="153"/>
        <v>0</v>
      </c>
      <c r="AD168" s="163">
        <f t="shared" si="154"/>
        <v>0</v>
      </c>
      <c r="AE168" s="172">
        <f t="shared" si="165"/>
        <v>0</v>
      </c>
      <c r="AF168" s="6"/>
      <c r="AG168" s="6"/>
      <c r="AH168" s="140">
        <f t="shared" si="155"/>
        <v>0</v>
      </c>
      <c r="AI168" s="163">
        <f t="shared" si="156"/>
        <v>0</v>
      </c>
      <c r="AJ168" s="172">
        <f t="shared" si="166"/>
        <v>0</v>
      </c>
      <c r="AK168" s="6"/>
      <c r="AL168" s="6"/>
      <c r="AM168" s="140">
        <f t="shared" si="157"/>
        <v>0</v>
      </c>
      <c r="AN168" s="163">
        <f t="shared" si="158"/>
        <v>0</v>
      </c>
      <c r="AO168" s="172">
        <f t="shared" si="167"/>
        <v>0</v>
      </c>
      <c r="AP168" s="6"/>
      <c r="AQ168" s="6"/>
      <c r="AR168" s="140">
        <f t="shared" si="159"/>
        <v>0</v>
      </c>
      <c r="AS168" s="163">
        <f t="shared" si="160"/>
        <v>0</v>
      </c>
      <c r="AT168" s="167">
        <f t="shared" si="161"/>
        <v>0</v>
      </c>
      <c r="AU168" s="168">
        <f t="shared" si="162"/>
        <v>0</v>
      </c>
    </row>
    <row r="169" spans="2:47" outlineLevel="1" x14ac:dyDescent="0.35">
      <c r="B169" s="237" t="s">
        <v>85</v>
      </c>
      <c r="C169" s="64" t="s">
        <v>106</v>
      </c>
      <c r="D169" s="70"/>
      <c r="E169" s="71"/>
      <c r="F169" s="70"/>
      <c r="G169" s="140">
        <f t="shared" si="141"/>
        <v>0</v>
      </c>
      <c r="H169" s="170">
        <f t="shared" si="142"/>
        <v>0</v>
      </c>
      <c r="I169" s="70"/>
      <c r="J169" s="140">
        <f t="shared" si="143"/>
        <v>0</v>
      </c>
      <c r="K169" s="170">
        <f t="shared" si="144"/>
        <v>0</v>
      </c>
      <c r="L169" s="70"/>
      <c r="M169" s="140">
        <f t="shared" si="145"/>
        <v>0</v>
      </c>
      <c r="N169" s="170">
        <f t="shared" si="146"/>
        <v>0</v>
      </c>
      <c r="O169" s="70"/>
      <c r="P169" s="140">
        <f t="shared" si="147"/>
        <v>0</v>
      </c>
      <c r="Q169" s="170">
        <f t="shared" si="148"/>
        <v>0</v>
      </c>
      <c r="R169" s="167">
        <f t="shared" si="149"/>
        <v>0</v>
      </c>
      <c r="S169" s="168">
        <f t="shared" si="150"/>
        <v>0</v>
      </c>
      <c r="U169" s="172">
        <f t="shared" si="163"/>
        <v>0</v>
      </c>
      <c r="V169" s="6"/>
      <c r="W169" s="6"/>
      <c r="X169" s="140">
        <f t="shared" si="151"/>
        <v>0</v>
      </c>
      <c r="Y169" s="170">
        <f t="shared" si="152"/>
        <v>0</v>
      </c>
      <c r="Z169" s="172">
        <f t="shared" si="164"/>
        <v>0</v>
      </c>
      <c r="AA169" s="6"/>
      <c r="AB169" s="6"/>
      <c r="AC169" s="140">
        <f t="shared" si="153"/>
        <v>0</v>
      </c>
      <c r="AD169" s="163">
        <f t="shared" si="154"/>
        <v>0</v>
      </c>
      <c r="AE169" s="172">
        <f t="shared" si="165"/>
        <v>0</v>
      </c>
      <c r="AF169" s="6"/>
      <c r="AG169" s="6"/>
      <c r="AH169" s="140">
        <f t="shared" si="155"/>
        <v>0</v>
      </c>
      <c r="AI169" s="163">
        <f t="shared" si="156"/>
        <v>0</v>
      </c>
      <c r="AJ169" s="172">
        <f t="shared" si="166"/>
        <v>0</v>
      </c>
      <c r="AK169" s="6"/>
      <c r="AL169" s="6"/>
      <c r="AM169" s="140">
        <f t="shared" si="157"/>
        <v>0</v>
      </c>
      <c r="AN169" s="163">
        <f t="shared" si="158"/>
        <v>0</v>
      </c>
      <c r="AO169" s="172">
        <f t="shared" si="167"/>
        <v>0</v>
      </c>
      <c r="AP169" s="6"/>
      <c r="AQ169" s="6"/>
      <c r="AR169" s="140">
        <f t="shared" si="159"/>
        <v>0</v>
      </c>
      <c r="AS169" s="163">
        <f t="shared" si="160"/>
        <v>0</v>
      </c>
      <c r="AT169" s="167">
        <f t="shared" si="161"/>
        <v>0</v>
      </c>
      <c r="AU169" s="168">
        <f t="shared" si="162"/>
        <v>0</v>
      </c>
    </row>
    <row r="170" spans="2:47" outlineLevel="1" x14ac:dyDescent="0.35">
      <c r="B170" s="236" t="s">
        <v>86</v>
      </c>
      <c r="C170" s="64" t="s">
        <v>106</v>
      </c>
      <c r="D170" s="70"/>
      <c r="E170" s="71"/>
      <c r="F170" s="70"/>
      <c r="G170" s="140">
        <f t="shared" si="141"/>
        <v>0</v>
      </c>
      <c r="H170" s="170">
        <f t="shared" si="142"/>
        <v>0</v>
      </c>
      <c r="I170" s="70"/>
      <c r="J170" s="140">
        <f t="shared" si="143"/>
        <v>0</v>
      </c>
      <c r="K170" s="170">
        <f t="shared" si="144"/>
        <v>0</v>
      </c>
      <c r="L170" s="70"/>
      <c r="M170" s="140">
        <f t="shared" si="145"/>
        <v>0</v>
      </c>
      <c r="N170" s="170">
        <f t="shared" si="146"/>
        <v>0</v>
      </c>
      <c r="O170" s="70"/>
      <c r="P170" s="140">
        <f t="shared" si="147"/>
        <v>0</v>
      </c>
      <c r="Q170" s="170">
        <f t="shared" si="148"/>
        <v>0</v>
      </c>
      <c r="R170" s="167">
        <f t="shared" si="149"/>
        <v>0</v>
      </c>
      <c r="S170" s="168">
        <f t="shared" si="150"/>
        <v>0</v>
      </c>
      <c r="U170" s="172">
        <f t="shared" si="163"/>
        <v>0</v>
      </c>
      <c r="V170" s="6"/>
      <c r="W170" s="6"/>
      <c r="X170" s="140">
        <f t="shared" si="151"/>
        <v>0</v>
      </c>
      <c r="Y170" s="170">
        <f t="shared" si="152"/>
        <v>0</v>
      </c>
      <c r="Z170" s="172">
        <f t="shared" si="164"/>
        <v>0</v>
      </c>
      <c r="AA170" s="6"/>
      <c r="AB170" s="6"/>
      <c r="AC170" s="140">
        <f t="shared" si="153"/>
        <v>0</v>
      </c>
      <c r="AD170" s="163">
        <f t="shared" si="154"/>
        <v>0</v>
      </c>
      <c r="AE170" s="172">
        <f t="shared" si="165"/>
        <v>0</v>
      </c>
      <c r="AF170" s="6"/>
      <c r="AG170" s="6"/>
      <c r="AH170" s="140">
        <f t="shared" si="155"/>
        <v>0</v>
      </c>
      <c r="AI170" s="163">
        <f t="shared" si="156"/>
        <v>0</v>
      </c>
      <c r="AJ170" s="172">
        <f t="shared" si="166"/>
        <v>0</v>
      </c>
      <c r="AK170" s="6"/>
      <c r="AL170" s="6"/>
      <c r="AM170" s="140">
        <f t="shared" si="157"/>
        <v>0</v>
      </c>
      <c r="AN170" s="163">
        <f t="shared" si="158"/>
        <v>0</v>
      </c>
      <c r="AO170" s="172">
        <f t="shared" si="167"/>
        <v>0</v>
      </c>
      <c r="AP170" s="6"/>
      <c r="AQ170" s="6"/>
      <c r="AR170" s="140">
        <f t="shared" si="159"/>
        <v>0</v>
      </c>
      <c r="AS170" s="163">
        <f t="shared" si="160"/>
        <v>0</v>
      </c>
      <c r="AT170" s="167">
        <f t="shared" si="161"/>
        <v>0</v>
      </c>
      <c r="AU170" s="168">
        <f t="shared" si="162"/>
        <v>0</v>
      </c>
    </row>
    <row r="171" spans="2:47" outlineLevel="1" x14ac:dyDescent="0.35">
      <c r="B171" s="237" t="s">
        <v>87</v>
      </c>
      <c r="C171" s="64" t="s">
        <v>106</v>
      </c>
      <c r="D171" s="70"/>
      <c r="E171" s="71"/>
      <c r="F171" s="70"/>
      <c r="G171" s="140">
        <f t="shared" si="141"/>
        <v>0</v>
      </c>
      <c r="H171" s="170">
        <f t="shared" si="142"/>
        <v>0</v>
      </c>
      <c r="I171" s="70"/>
      <c r="J171" s="140">
        <f t="shared" si="143"/>
        <v>0</v>
      </c>
      <c r="K171" s="170">
        <f t="shared" si="144"/>
        <v>0</v>
      </c>
      <c r="L171" s="70"/>
      <c r="M171" s="140">
        <f t="shared" si="145"/>
        <v>0</v>
      </c>
      <c r="N171" s="170">
        <f t="shared" si="146"/>
        <v>0</v>
      </c>
      <c r="O171" s="70"/>
      <c r="P171" s="140">
        <f t="shared" si="147"/>
        <v>0</v>
      </c>
      <c r="Q171" s="170">
        <f t="shared" si="148"/>
        <v>0</v>
      </c>
      <c r="R171" s="167">
        <f t="shared" si="149"/>
        <v>0</v>
      </c>
      <c r="S171" s="168">
        <f t="shared" si="150"/>
        <v>0</v>
      </c>
      <c r="U171" s="172">
        <f t="shared" si="163"/>
        <v>0</v>
      </c>
      <c r="V171" s="6"/>
      <c r="W171" s="6"/>
      <c r="X171" s="140">
        <f t="shared" si="151"/>
        <v>0</v>
      </c>
      <c r="Y171" s="170">
        <f t="shared" si="152"/>
        <v>0</v>
      </c>
      <c r="Z171" s="172">
        <f t="shared" si="164"/>
        <v>0</v>
      </c>
      <c r="AA171" s="6"/>
      <c r="AB171" s="6"/>
      <c r="AC171" s="140">
        <f t="shared" si="153"/>
        <v>0</v>
      </c>
      <c r="AD171" s="163">
        <f t="shared" si="154"/>
        <v>0</v>
      </c>
      <c r="AE171" s="172">
        <f t="shared" si="165"/>
        <v>0</v>
      </c>
      <c r="AF171" s="6"/>
      <c r="AG171" s="6"/>
      <c r="AH171" s="140">
        <f t="shared" si="155"/>
        <v>0</v>
      </c>
      <c r="AI171" s="163">
        <f t="shared" si="156"/>
        <v>0</v>
      </c>
      <c r="AJ171" s="172">
        <f t="shared" si="166"/>
        <v>0</v>
      </c>
      <c r="AK171" s="6"/>
      <c r="AL171" s="6"/>
      <c r="AM171" s="140">
        <f t="shared" si="157"/>
        <v>0</v>
      </c>
      <c r="AN171" s="163">
        <f t="shared" si="158"/>
        <v>0</v>
      </c>
      <c r="AO171" s="172">
        <f t="shared" si="167"/>
        <v>0</v>
      </c>
      <c r="AP171" s="6"/>
      <c r="AQ171" s="6"/>
      <c r="AR171" s="140">
        <f t="shared" si="159"/>
        <v>0</v>
      </c>
      <c r="AS171" s="163">
        <f t="shared" si="160"/>
        <v>0</v>
      </c>
      <c r="AT171" s="167">
        <f t="shared" si="161"/>
        <v>0</v>
      </c>
      <c r="AU171" s="168">
        <f t="shared" si="162"/>
        <v>0</v>
      </c>
    </row>
    <row r="172" spans="2:47" outlineLevel="1" x14ac:dyDescent="0.35">
      <c r="B172" s="237" t="s">
        <v>88</v>
      </c>
      <c r="C172" s="64" t="s">
        <v>106</v>
      </c>
      <c r="D172" s="70"/>
      <c r="E172" s="71"/>
      <c r="F172" s="70"/>
      <c r="G172" s="140">
        <f t="shared" si="141"/>
        <v>0</v>
      </c>
      <c r="H172" s="170">
        <f t="shared" si="142"/>
        <v>0</v>
      </c>
      <c r="I172" s="70"/>
      <c r="J172" s="140">
        <f t="shared" si="143"/>
        <v>0</v>
      </c>
      <c r="K172" s="170">
        <f t="shared" si="144"/>
        <v>0</v>
      </c>
      <c r="L172" s="70"/>
      <c r="M172" s="140">
        <f t="shared" si="145"/>
        <v>0</v>
      </c>
      <c r="N172" s="170">
        <f t="shared" si="146"/>
        <v>0</v>
      </c>
      <c r="O172" s="70"/>
      <c r="P172" s="140">
        <f t="shared" si="147"/>
        <v>0</v>
      </c>
      <c r="Q172" s="170">
        <f t="shared" si="148"/>
        <v>0</v>
      </c>
      <c r="R172" s="167">
        <f t="shared" si="149"/>
        <v>0</v>
      </c>
      <c r="S172" s="168">
        <f t="shared" si="150"/>
        <v>0</v>
      </c>
      <c r="U172" s="172">
        <f t="shared" si="163"/>
        <v>0</v>
      </c>
      <c r="V172" s="6"/>
      <c r="W172" s="6"/>
      <c r="X172" s="140">
        <f t="shared" si="151"/>
        <v>0</v>
      </c>
      <c r="Y172" s="170">
        <f t="shared" si="152"/>
        <v>0</v>
      </c>
      <c r="Z172" s="172">
        <f t="shared" si="164"/>
        <v>0</v>
      </c>
      <c r="AA172" s="6"/>
      <c r="AB172" s="6"/>
      <c r="AC172" s="140">
        <f t="shared" si="153"/>
        <v>0</v>
      </c>
      <c r="AD172" s="163">
        <f t="shared" si="154"/>
        <v>0</v>
      </c>
      <c r="AE172" s="172">
        <f t="shared" si="165"/>
        <v>0</v>
      </c>
      <c r="AF172" s="6"/>
      <c r="AG172" s="6"/>
      <c r="AH172" s="140">
        <f t="shared" si="155"/>
        <v>0</v>
      </c>
      <c r="AI172" s="163">
        <f t="shared" si="156"/>
        <v>0</v>
      </c>
      <c r="AJ172" s="172">
        <f t="shared" si="166"/>
        <v>0</v>
      </c>
      <c r="AK172" s="6"/>
      <c r="AL172" s="6"/>
      <c r="AM172" s="140">
        <f t="shared" si="157"/>
        <v>0</v>
      </c>
      <c r="AN172" s="163">
        <f t="shared" si="158"/>
        <v>0</v>
      </c>
      <c r="AO172" s="172">
        <f t="shared" si="167"/>
        <v>0</v>
      </c>
      <c r="AP172" s="6"/>
      <c r="AQ172" s="6"/>
      <c r="AR172" s="140">
        <f t="shared" si="159"/>
        <v>0</v>
      </c>
      <c r="AS172" s="163">
        <f t="shared" si="160"/>
        <v>0</v>
      </c>
      <c r="AT172" s="167">
        <f t="shared" si="161"/>
        <v>0</v>
      </c>
      <c r="AU172" s="168">
        <f t="shared" si="162"/>
        <v>0</v>
      </c>
    </row>
    <row r="173" spans="2:47" outlineLevel="1" x14ac:dyDescent="0.35">
      <c r="B173" s="236" t="s">
        <v>89</v>
      </c>
      <c r="C173" s="64" t="s">
        <v>106</v>
      </c>
      <c r="D173" s="70"/>
      <c r="E173" s="71"/>
      <c r="F173" s="70"/>
      <c r="G173" s="140">
        <f t="shared" si="141"/>
        <v>0</v>
      </c>
      <c r="H173" s="170">
        <f t="shared" si="142"/>
        <v>0</v>
      </c>
      <c r="I173" s="70"/>
      <c r="J173" s="140">
        <f t="shared" si="143"/>
        <v>0</v>
      </c>
      <c r="K173" s="170">
        <f t="shared" si="144"/>
        <v>0</v>
      </c>
      <c r="L173" s="70"/>
      <c r="M173" s="140">
        <f t="shared" si="145"/>
        <v>0</v>
      </c>
      <c r="N173" s="170">
        <f t="shared" si="146"/>
        <v>0</v>
      </c>
      <c r="O173" s="70"/>
      <c r="P173" s="140">
        <f t="shared" si="147"/>
        <v>0</v>
      </c>
      <c r="Q173" s="170">
        <f t="shared" si="148"/>
        <v>0</v>
      </c>
      <c r="R173" s="167">
        <f t="shared" si="149"/>
        <v>0</v>
      </c>
      <c r="S173" s="168">
        <f t="shared" si="150"/>
        <v>0</v>
      </c>
      <c r="U173" s="172">
        <f t="shared" si="163"/>
        <v>0</v>
      </c>
      <c r="V173" s="6"/>
      <c r="W173" s="6"/>
      <c r="X173" s="140">
        <f t="shared" si="151"/>
        <v>0</v>
      </c>
      <c r="Y173" s="170">
        <f t="shared" si="152"/>
        <v>0</v>
      </c>
      <c r="Z173" s="172">
        <f t="shared" si="164"/>
        <v>0</v>
      </c>
      <c r="AA173" s="6"/>
      <c r="AB173" s="6"/>
      <c r="AC173" s="140">
        <f t="shared" si="153"/>
        <v>0</v>
      </c>
      <c r="AD173" s="163">
        <f t="shared" si="154"/>
        <v>0</v>
      </c>
      <c r="AE173" s="172">
        <f t="shared" si="165"/>
        <v>0</v>
      </c>
      <c r="AF173" s="6"/>
      <c r="AG173" s="6"/>
      <c r="AH173" s="140">
        <f t="shared" si="155"/>
        <v>0</v>
      </c>
      <c r="AI173" s="163">
        <f t="shared" si="156"/>
        <v>0</v>
      </c>
      <c r="AJ173" s="172">
        <f t="shared" si="166"/>
        <v>0</v>
      </c>
      <c r="AK173" s="6"/>
      <c r="AL173" s="6"/>
      <c r="AM173" s="140">
        <f t="shared" si="157"/>
        <v>0</v>
      </c>
      <c r="AN173" s="163">
        <f t="shared" si="158"/>
        <v>0</v>
      </c>
      <c r="AO173" s="172">
        <f t="shared" si="167"/>
        <v>0</v>
      </c>
      <c r="AP173" s="6"/>
      <c r="AQ173" s="6"/>
      <c r="AR173" s="140">
        <f t="shared" si="159"/>
        <v>0</v>
      </c>
      <c r="AS173" s="163">
        <f t="shared" si="160"/>
        <v>0</v>
      </c>
      <c r="AT173" s="167">
        <f t="shared" si="161"/>
        <v>0</v>
      </c>
      <c r="AU173" s="168">
        <f t="shared" si="162"/>
        <v>0</v>
      </c>
    </row>
    <row r="174" spans="2:47" outlineLevel="1" x14ac:dyDescent="0.35">
      <c r="B174" s="237" t="s">
        <v>90</v>
      </c>
      <c r="C174" s="64" t="s">
        <v>106</v>
      </c>
      <c r="D174" s="70"/>
      <c r="E174" s="71"/>
      <c r="F174" s="70"/>
      <c r="G174" s="140">
        <f t="shared" si="141"/>
        <v>0</v>
      </c>
      <c r="H174" s="170">
        <f t="shared" si="142"/>
        <v>0</v>
      </c>
      <c r="I174" s="70"/>
      <c r="J174" s="140">
        <f t="shared" si="143"/>
        <v>0</v>
      </c>
      <c r="K174" s="170">
        <f t="shared" si="144"/>
        <v>0</v>
      </c>
      <c r="L174" s="70"/>
      <c r="M174" s="140">
        <f t="shared" si="145"/>
        <v>0</v>
      </c>
      <c r="N174" s="170">
        <f t="shared" si="146"/>
        <v>0</v>
      </c>
      <c r="O174" s="70"/>
      <c r="P174" s="140">
        <f t="shared" si="147"/>
        <v>0</v>
      </c>
      <c r="Q174" s="170">
        <f t="shared" si="148"/>
        <v>0</v>
      </c>
      <c r="R174" s="167">
        <f t="shared" si="149"/>
        <v>0</v>
      </c>
      <c r="S174" s="168">
        <f t="shared" si="150"/>
        <v>0</v>
      </c>
      <c r="U174" s="172">
        <f t="shared" si="163"/>
        <v>0</v>
      </c>
      <c r="V174" s="6"/>
      <c r="W174" s="6"/>
      <c r="X174" s="140">
        <f t="shared" si="151"/>
        <v>0</v>
      </c>
      <c r="Y174" s="170">
        <f t="shared" si="152"/>
        <v>0</v>
      </c>
      <c r="Z174" s="172">
        <f t="shared" si="164"/>
        <v>0</v>
      </c>
      <c r="AA174" s="6"/>
      <c r="AB174" s="6"/>
      <c r="AC174" s="140">
        <f t="shared" si="153"/>
        <v>0</v>
      </c>
      <c r="AD174" s="163">
        <f t="shared" si="154"/>
        <v>0</v>
      </c>
      <c r="AE174" s="172">
        <f t="shared" si="165"/>
        <v>0</v>
      </c>
      <c r="AF174" s="6"/>
      <c r="AG174" s="6"/>
      <c r="AH174" s="140">
        <f t="shared" si="155"/>
        <v>0</v>
      </c>
      <c r="AI174" s="163">
        <f t="shared" si="156"/>
        <v>0</v>
      </c>
      <c r="AJ174" s="172">
        <f t="shared" si="166"/>
        <v>0</v>
      </c>
      <c r="AK174" s="6"/>
      <c r="AL174" s="6"/>
      <c r="AM174" s="140">
        <f t="shared" si="157"/>
        <v>0</v>
      </c>
      <c r="AN174" s="163">
        <f t="shared" si="158"/>
        <v>0</v>
      </c>
      <c r="AO174" s="172">
        <f t="shared" si="167"/>
        <v>0</v>
      </c>
      <c r="AP174" s="6"/>
      <c r="AQ174" s="6"/>
      <c r="AR174" s="140">
        <f t="shared" si="159"/>
        <v>0</v>
      </c>
      <c r="AS174" s="163">
        <f t="shared" si="160"/>
        <v>0</v>
      </c>
      <c r="AT174" s="167">
        <f t="shared" si="161"/>
        <v>0</v>
      </c>
      <c r="AU174" s="168">
        <f t="shared" si="162"/>
        <v>0</v>
      </c>
    </row>
    <row r="175" spans="2:47" outlineLevel="1" x14ac:dyDescent="0.35">
      <c r="B175" s="236" t="s">
        <v>92</v>
      </c>
      <c r="C175" s="64" t="s">
        <v>106</v>
      </c>
      <c r="D175" s="70"/>
      <c r="E175" s="71"/>
      <c r="F175" s="70"/>
      <c r="G175" s="140">
        <f t="shared" si="141"/>
        <v>0</v>
      </c>
      <c r="H175" s="170">
        <f t="shared" si="142"/>
        <v>0</v>
      </c>
      <c r="I175" s="70"/>
      <c r="J175" s="140">
        <f t="shared" si="143"/>
        <v>0</v>
      </c>
      <c r="K175" s="170">
        <f t="shared" si="144"/>
        <v>0</v>
      </c>
      <c r="L175" s="70"/>
      <c r="M175" s="140">
        <f t="shared" si="145"/>
        <v>0</v>
      </c>
      <c r="N175" s="170">
        <f t="shared" si="146"/>
        <v>0</v>
      </c>
      <c r="O175" s="70"/>
      <c r="P175" s="140">
        <f t="shared" si="147"/>
        <v>0</v>
      </c>
      <c r="Q175" s="170">
        <f t="shared" si="148"/>
        <v>0</v>
      </c>
      <c r="R175" s="167">
        <f t="shared" si="149"/>
        <v>0</v>
      </c>
      <c r="S175" s="168">
        <f t="shared" si="150"/>
        <v>0</v>
      </c>
      <c r="U175" s="172">
        <f t="shared" si="163"/>
        <v>0</v>
      </c>
      <c r="V175" s="6"/>
      <c r="W175" s="6"/>
      <c r="X175" s="140">
        <f t="shared" si="151"/>
        <v>0</v>
      </c>
      <c r="Y175" s="170">
        <f t="shared" si="152"/>
        <v>0</v>
      </c>
      <c r="Z175" s="172">
        <f t="shared" si="164"/>
        <v>0</v>
      </c>
      <c r="AA175" s="6"/>
      <c r="AB175" s="6"/>
      <c r="AC175" s="140">
        <f t="shared" si="153"/>
        <v>0</v>
      </c>
      <c r="AD175" s="163">
        <f t="shared" si="154"/>
        <v>0</v>
      </c>
      <c r="AE175" s="172">
        <f t="shared" si="165"/>
        <v>0</v>
      </c>
      <c r="AF175" s="6"/>
      <c r="AG175" s="6"/>
      <c r="AH175" s="140">
        <f t="shared" si="155"/>
        <v>0</v>
      </c>
      <c r="AI175" s="163">
        <f t="shared" si="156"/>
        <v>0</v>
      </c>
      <c r="AJ175" s="172">
        <f t="shared" si="166"/>
        <v>0</v>
      </c>
      <c r="AK175" s="6"/>
      <c r="AL175" s="6"/>
      <c r="AM175" s="140">
        <f t="shared" si="157"/>
        <v>0</v>
      </c>
      <c r="AN175" s="163">
        <f t="shared" si="158"/>
        <v>0</v>
      </c>
      <c r="AO175" s="172">
        <f t="shared" si="167"/>
        <v>0</v>
      </c>
      <c r="AP175" s="6"/>
      <c r="AQ175" s="6"/>
      <c r="AR175" s="140">
        <f t="shared" si="159"/>
        <v>0</v>
      </c>
      <c r="AS175" s="163">
        <f t="shared" si="160"/>
        <v>0</v>
      </c>
      <c r="AT175" s="167">
        <f t="shared" si="161"/>
        <v>0</v>
      </c>
      <c r="AU175" s="168">
        <f t="shared" si="162"/>
        <v>0</v>
      </c>
    </row>
    <row r="176" spans="2:47" outlineLevel="1" x14ac:dyDescent="0.35">
      <c r="B176" s="237" t="s">
        <v>93</v>
      </c>
      <c r="C176" s="64" t="s">
        <v>106</v>
      </c>
      <c r="D176" s="70"/>
      <c r="E176" s="71"/>
      <c r="F176" s="70"/>
      <c r="G176" s="140">
        <f t="shared" si="141"/>
        <v>0</v>
      </c>
      <c r="H176" s="170">
        <f t="shared" si="142"/>
        <v>0</v>
      </c>
      <c r="I176" s="70"/>
      <c r="J176" s="140">
        <f t="shared" si="143"/>
        <v>0</v>
      </c>
      <c r="K176" s="170">
        <f t="shared" si="144"/>
        <v>0</v>
      </c>
      <c r="L176" s="70"/>
      <c r="M176" s="140">
        <f t="shared" si="145"/>
        <v>0</v>
      </c>
      <c r="N176" s="170">
        <f t="shared" si="146"/>
        <v>0</v>
      </c>
      <c r="O176" s="70"/>
      <c r="P176" s="140">
        <f t="shared" si="147"/>
        <v>0</v>
      </c>
      <c r="Q176" s="170">
        <f t="shared" si="148"/>
        <v>0</v>
      </c>
      <c r="R176" s="167">
        <f t="shared" si="149"/>
        <v>0</v>
      </c>
      <c r="S176" s="168">
        <f t="shared" si="150"/>
        <v>0</v>
      </c>
      <c r="U176" s="172">
        <f t="shared" si="163"/>
        <v>0</v>
      </c>
      <c r="V176" s="6"/>
      <c r="W176" s="6"/>
      <c r="X176" s="140">
        <f t="shared" si="151"/>
        <v>0</v>
      </c>
      <c r="Y176" s="170">
        <f t="shared" si="152"/>
        <v>0</v>
      </c>
      <c r="Z176" s="172">
        <f t="shared" si="164"/>
        <v>0</v>
      </c>
      <c r="AA176" s="6"/>
      <c r="AB176" s="6"/>
      <c r="AC176" s="140">
        <f t="shared" si="153"/>
        <v>0</v>
      </c>
      <c r="AD176" s="163">
        <f t="shared" si="154"/>
        <v>0</v>
      </c>
      <c r="AE176" s="172">
        <f t="shared" si="165"/>
        <v>0</v>
      </c>
      <c r="AF176" s="6"/>
      <c r="AG176" s="6"/>
      <c r="AH176" s="140">
        <f t="shared" si="155"/>
        <v>0</v>
      </c>
      <c r="AI176" s="163">
        <f t="shared" si="156"/>
        <v>0</v>
      </c>
      <c r="AJ176" s="172">
        <f t="shared" si="166"/>
        <v>0</v>
      </c>
      <c r="AK176" s="6"/>
      <c r="AL176" s="6"/>
      <c r="AM176" s="140">
        <f t="shared" si="157"/>
        <v>0</v>
      </c>
      <c r="AN176" s="163">
        <f t="shared" si="158"/>
        <v>0</v>
      </c>
      <c r="AO176" s="172">
        <f t="shared" si="167"/>
        <v>0</v>
      </c>
      <c r="AP176" s="6"/>
      <c r="AQ176" s="6"/>
      <c r="AR176" s="140">
        <f t="shared" si="159"/>
        <v>0</v>
      </c>
      <c r="AS176" s="163">
        <f t="shared" si="160"/>
        <v>0</v>
      </c>
      <c r="AT176" s="167">
        <f t="shared" si="161"/>
        <v>0</v>
      </c>
      <c r="AU176" s="168">
        <f t="shared" si="162"/>
        <v>0</v>
      </c>
    </row>
    <row r="177" spans="2:47" outlineLevel="1" x14ac:dyDescent="0.35">
      <c r="B177" s="237" t="s">
        <v>94</v>
      </c>
      <c r="C177" s="64" t="s">
        <v>106</v>
      </c>
      <c r="D177" s="70"/>
      <c r="E177" s="71"/>
      <c r="F177" s="70"/>
      <c r="G177" s="140">
        <f t="shared" si="141"/>
        <v>0</v>
      </c>
      <c r="H177" s="170">
        <f t="shared" si="142"/>
        <v>0</v>
      </c>
      <c r="I177" s="70"/>
      <c r="J177" s="140">
        <f t="shared" si="143"/>
        <v>0</v>
      </c>
      <c r="K177" s="170">
        <f t="shared" si="144"/>
        <v>0</v>
      </c>
      <c r="L177" s="70"/>
      <c r="M177" s="140">
        <f t="shared" si="145"/>
        <v>0</v>
      </c>
      <c r="N177" s="170">
        <f t="shared" si="146"/>
        <v>0</v>
      </c>
      <c r="O177" s="70"/>
      <c r="P177" s="140">
        <f t="shared" si="147"/>
        <v>0</v>
      </c>
      <c r="Q177" s="170">
        <f t="shared" si="148"/>
        <v>0</v>
      </c>
      <c r="R177" s="167">
        <f t="shared" si="149"/>
        <v>0</v>
      </c>
      <c r="S177" s="168">
        <f t="shared" si="150"/>
        <v>0</v>
      </c>
      <c r="U177" s="172">
        <f t="shared" si="163"/>
        <v>0</v>
      </c>
      <c r="V177" s="6"/>
      <c r="W177" s="6"/>
      <c r="X177" s="140">
        <f t="shared" si="151"/>
        <v>0</v>
      </c>
      <c r="Y177" s="170">
        <f t="shared" si="152"/>
        <v>0</v>
      </c>
      <c r="Z177" s="172">
        <f t="shared" si="164"/>
        <v>0</v>
      </c>
      <c r="AA177" s="6"/>
      <c r="AB177" s="6"/>
      <c r="AC177" s="140">
        <f t="shared" si="153"/>
        <v>0</v>
      </c>
      <c r="AD177" s="163">
        <f t="shared" si="154"/>
        <v>0</v>
      </c>
      <c r="AE177" s="172">
        <f t="shared" si="165"/>
        <v>0</v>
      </c>
      <c r="AF177" s="6"/>
      <c r="AG177" s="6"/>
      <c r="AH177" s="140">
        <f t="shared" si="155"/>
        <v>0</v>
      </c>
      <c r="AI177" s="163">
        <f t="shared" si="156"/>
        <v>0</v>
      </c>
      <c r="AJ177" s="172">
        <f t="shared" si="166"/>
        <v>0</v>
      </c>
      <c r="AK177" s="6"/>
      <c r="AL177" s="6"/>
      <c r="AM177" s="140">
        <f t="shared" si="157"/>
        <v>0</v>
      </c>
      <c r="AN177" s="163">
        <f t="shared" si="158"/>
        <v>0</v>
      </c>
      <c r="AO177" s="172">
        <f t="shared" si="167"/>
        <v>0</v>
      </c>
      <c r="AP177" s="6"/>
      <c r="AQ177" s="6"/>
      <c r="AR177" s="140">
        <f t="shared" si="159"/>
        <v>0</v>
      </c>
      <c r="AS177" s="163">
        <f t="shared" si="160"/>
        <v>0</v>
      </c>
      <c r="AT177" s="167">
        <f t="shared" si="161"/>
        <v>0</v>
      </c>
      <c r="AU177" s="168">
        <f t="shared" si="162"/>
        <v>0</v>
      </c>
    </row>
    <row r="178" spans="2:47" outlineLevel="1" x14ac:dyDescent="0.35">
      <c r="B178" s="237" t="s">
        <v>95</v>
      </c>
      <c r="C178" s="64" t="s">
        <v>106</v>
      </c>
      <c r="D178" s="70"/>
      <c r="E178" s="71"/>
      <c r="F178" s="70"/>
      <c r="G178" s="140">
        <f t="shared" si="141"/>
        <v>0</v>
      </c>
      <c r="H178" s="170">
        <f t="shared" si="142"/>
        <v>0</v>
      </c>
      <c r="I178" s="70"/>
      <c r="J178" s="140">
        <f t="shared" si="143"/>
        <v>0</v>
      </c>
      <c r="K178" s="170">
        <f t="shared" si="144"/>
        <v>0</v>
      </c>
      <c r="L178" s="70"/>
      <c r="M178" s="140">
        <f t="shared" si="145"/>
        <v>0</v>
      </c>
      <c r="N178" s="170">
        <f t="shared" si="146"/>
        <v>0</v>
      </c>
      <c r="O178" s="70"/>
      <c r="P178" s="140">
        <f t="shared" si="147"/>
        <v>0</v>
      </c>
      <c r="Q178" s="170">
        <f t="shared" si="148"/>
        <v>0</v>
      </c>
      <c r="R178" s="167">
        <f t="shared" si="149"/>
        <v>0</v>
      </c>
      <c r="S178" s="168">
        <f t="shared" si="150"/>
        <v>0</v>
      </c>
      <c r="U178" s="172">
        <f t="shared" si="163"/>
        <v>0</v>
      </c>
      <c r="V178" s="6"/>
      <c r="W178" s="6"/>
      <c r="X178" s="140">
        <f t="shared" si="151"/>
        <v>0</v>
      </c>
      <c r="Y178" s="170">
        <f t="shared" si="152"/>
        <v>0</v>
      </c>
      <c r="Z178" s="172">
        <f t="shared" si="164"/>
        <v>0</v>
      </c>
      <c r="AA178" s="6"/>
      <c r="AB178" s="6"/>
      <c r="AC178" s="140">
        <f t="shared" si="153"/>
        <v>0</v>
      </c>
      <c r="AD178" s="163">
        <f t="shared" si="154"/>
        <v>0</v>
      </c>
      <c r="AE178" s="172">
        <f t="shared" si="165"/>
        <v>0</v>
      </c>
      <c r="AF178" s="6"/>
      <c r="AG178" s="6"/>
      <c r="AH178" s="140">
        <f t="shared" si="155"/>
        <v>0</v>
      </c>
      <c r="AI178" s="163">
        <f t="shared" si="156"/>
        <v>0</v>
      </c>
      <c r="AJ178" s="172">
        <f t="shared" si="166"/>
        <v>0</v>
      </c>
      <c r="AK178" s="6"/>
      <c r="AL178" s="6"/>
      <c r="AM178" s="140">
        <f t="shared" si="157"/>
        <v>0</v>
      </c>
      <c r="AN178" s="163">
        <f t="shared" si="158"/>
        <v>0</v>
      </c>
      <c r="AO178" s="172">
        <f t="shared" si="167"/>
        <v>0</v>
      </c>
      <c r="AP178" s="6"/>
      <c r="AQ178" s="6"/>
      <c r="AR178" s="140">
        <f t="shared" si="159"/>
        <v>0</v>
      </c>
      <c r="AS178" s="163">
        <f t="shared" si="160"/>
        <v>0</v>
      </c>
      <c r="AT178" s="167">
        <f t="shared" si="161"/>
        <v>0</v>
      </c>
      <c r="AU178" s="168">
        <f t="shared" si="162"/>
        <v>0</v>
      </c>
    </row>
    <row r="179" spans="2:47" outlineLevel="1" x14ac:dyDescent="0.35">
      <c r="B179" s="237" t="s">
        <v>96</v>
      </c>
      <c r="C179" s="64" t="s">
        <v>106</v>
      </c>
      <c r="D179" s="70"/>
      <c r="E179" s="71"/>
      <c r="F179" s="70"/>
      <c r="G179" s="140">
        <f t="shared" si="141"/>
        <v>0</v>
      </c>
      <c r="H179" s="170">
        <f t="shared" si="142"/>
        <v>0</v>
      </c>
      <c r="I179" s="70"/>
      <c r="J179" s="140">
        <f t="shared" si="143"/>
        <v>0</v>
      </c>
      <c r="K179" s="170">
        <f t="shared" si="144"/>
        <v>0</v>
      </c>
      <c r="L179" s="70"/>
      <c r="M179" s="140">
        <f t="shared" si="145"/>
        <v>0</v>
      </c>
      <c r="N179" s="170">
        <f t="shared" si="146"/>
        <v>0</v>
      </c>
      <c r="O179" s="70"/>
      <c r="P179" s="140">
        <f t="shared" si="147"/>
        <v>0</v>
      </c>
      <c r="Q179" s="170">
        <f t="shared" si="148"/>
        <v>0</v>
      </c>
      <c r="R179" s="167">
        <f t="shared" si="149"/>
        <v>0</v>
      </c>
      <c r="S179" s="168">
        <f t="shared" si="150"/>
        <v>0</v>
      </c>
      <c r="U179" s="172">
        <f t="shared" si="163"/>
        <v>0</v>
      </c>
      <c r="V179" s="6"/>
      <c r="W179" s="6"/>
      <c r="X179" s="140">
        <f t="shared" si="151"/>
        <v>0</v>
      </c>
      <c r="Y179" s="170">
        <f t="shared" si="152"/>
        <v>0</v>
      </c>
      <c r="Z179" s="172">
        <f t="shared" si="164"/>
        <v>0</v>
      </c>
      <c r="AA179" s="6"/>
      <c r="AB179" s="6"/>
      <c r="AC179" s="140">
        <f t="shared" si="153"/>
        <v>0</v>
      </c>
      <c r="AD179" s="163">
        <f t="shared" si="154"/>
        <v>0</v>
      </c>
      <c r="AE179" s="172">
        <f t="shared" si="165"/>
        <v>0</v>
      </c>
      <c r="AF179" s="6"/>
      <c r="AG179" s="6"/>
      <c r="AH179" s="140">
        <f t="shared" si="155"/>
        <v>0</v>
      </c>
      <c r="AI179" s="163">
        <f t="shared" si="156"/>
        <v>0</v>
      </c>
      <c r="AJ179" s="172">
        <f t="shared" si="166"/>
        <v>0</v>
      </c>
      <c r="AK179" s="6"/>
      <c r="AL179" s="6"/>
      <c r="AM179" s="140">
        <f t="shared" si="157"/>
        <v>0</v>
      </c>
      <c r="AN179" s="163">
        <f t="shared" si="158"/>
        <v>0</v>
      </c>
      <c r="AO179" s="172">
        <f t="shared" si="167"/>
        <v>0</v>
      </c>
      <c r="AP179" s="6"/>
      <c r="AQ179" s="6"/>
      <c r="AR179" s="140">
        <f t="shared" si="159"/>
        <v>0</v>
      </c>
      <c r="AS179" s="163">
        <f t="shared" si="160"/>
        <v>0</v>
      </c>
      <c r="AT179" s="167">
        <f t="shared" si="161"/>
        <v>0</v>
      </c>
      <c r="AU179" s="168">
        <f t="shared" si="162"/>
        <v>0</v>
      </c>
    </row>
    <row r="180" spans="2:47" outlineLevel="1" x14ac:dyDescent="0.35">
      <c r="B180" s="236" t="s">
        <v>97</v>
      </c>
      <c r="C180" s="64" t="s">
        <v>106</v>
      </c>
      <c r="D180" s="70"/>
      <c r="E180" s="71"/>
      <c r="F180" s="70"/>
      <c r="G180" s="140">
        <f t="shared" si="141"/>
        <v>0</v>
      </c>
      <c r="H180" s="170">
        <f t="shared" si="142"/>
        <v>0</v>
      </c>
      <c r="I180" s="70"/>
      <c r="J180" s="140">
        <f t="shared" si="143"/>
        <v>0</v>
      </c>
      <c r="K180" s="170">
        <f t="shared" si="144"/>
        <v>0</v>
      </c>
      <c r="L180" s="70"/>
      <c r="M180" s="140">
        <f t="shared" si="145"/>
        <v>0</v>
      </c>
      <c r="N180" s="170">
        <f t="shared" si="146"/>
        <v>0</v>
      </c>
      <c r="O180" s="70"/>
      <c r="P180" s="140">
        <f t="shared" si="147"/>
        <v>0</v>
      </c>
      <c r="Q180" s="170">
        <f t="shared" si="148"/>
        <v>0</v>
      </c>
      <c r="R180" s="167">
        <f t="shared" si="149"/>
        <v>0</v>
      </c>
      <c r="S180" s="168">
        <f t="shared" si="150"/>
        <v>0</v>
      </c>
      <c r="U180" s="172">
        <f t="shared" si="163"/>
        <v>0</v>
      </c>
      <c r="V180" s="6"/>
      <c r="W180" s="6"/>
      <c r="X180" s="140">
        <f t="shared" si="151"/>
        <v>0</v>
      </c>
      <c r="Y180" s="170">
        <f t="shared" si="152"/>
        <v>0</v>
      </c>
      <c r="Z180" s="172">
        <f t="shared" si="164"/>
        <v>0</v>
      </c>
      <c r="AA180" s="6"/>
      <c r="AB180" s="6"/>
      <c r="AC180" s="140">
        <f t="shared" si="153"/>
        <v>0</v>
      </c>
      <c r="AD180" s="163">
        <f t="shared" si="154"/>
        <v>0</v>
      </c>
      <c r="AE180" s="172">
        <f t="shared" si="165"/>
        <v>0</v>
      </c>
      <c r="AF180" s="6"/>
      <c r="AG180" s="6"/>
      <c r="AH180" s="140">
        <f t="shared" si="155"/>
        <v>0</v>
      </c>
      <c r="AI180" s="163">
        <f t="shared" si="156"/>
        <v>0</v>
      </c>
      <c r="AJ180" s="172">
        <f t="shared" si="166"/>
        <v>0</v>
      </c>
      <c r="AK180" s="6"/>
      <c r="AL180" s="6"/>
      <c r="AM180" s="140">
        <f t="shared" si="157"/>
        <v>0</v>
      </c>
      <c r="AN180" s="163">
        <f t="shared" si="158"/>
        <v>0</v>
      </c>
      <c r="AO180" s="172">
        <f t="shared" si="167"/>
        <v>0</v>
      </c>
      <c r="AP180" s="6"/>
      <c r="AQ180" s="6"/>
      <c r="AR180" s="140">
        <f t="shared" si="159"/>
        <v>0</v>
      </c>
      <c r="AS180" s="163">
        <f t="shared" si="160"/>
        <v>0</v>
      </c>
      <c r="AT180" s="167">
        <f t="shared" si="161"/>
        <v>0</v>
      </c>
      <c r="AU180" s="168">
        <f t="shared" si="162"/>
        <v>0</v>
      </c>
    </row>
    <row r="181" spans="2:47" outlineLevel="1" x14ac:dyDescent="0.35">
      <c r="B181" s="237" t="s">
        <v>98</v>
      </c>
      <c r="C181" s="64" t="s">
        <v>106</v>
      </c>
      <c r="D181" s="70"/>
      <c r="E181" s="71"/>
      <c r="F181" s="70"/>
      <c r="G181" s="140">
        <f t="shared" si="141"/>
        <v>0</v>
      </c>
      <c r="H181" s="170">
        <f t="shared" si="142"/>
        <v>0</v>
      </c>
      <c r="I181" s="70"/>
      <c r="J181" s="140">
        <f t="shared" si="143"/>
        <v>0</v>
      </c>
      <c r="K181" s="170">
        <f t="shared" si="144"/>
        <v>0</v>
      </c>
      <c r="L181" s="70"/>
      <c r="M181" s="140">
        <f t="shared" si="145"/>
        <v>0</v>
      </c>
      <c r="N181" s="170">
        <f t="shared" si="146"/>
        <v>0</v>
      </c>
      <c r="O181" s="70"/>
      <c r="P181" s="140">
        <f t="shared" si="147"/>
        <v>0</v>
      </c>
      <c r="Q181" s="170">
        <f t="shared" si="148"/>
        <v>0</v>
      </c>
      <c r="R181" s="167">
        <f t="shared" si="149"/>
        <v>0</v>
      </c>
      <c r="S181" s="168">
        <f t="shared" si="150"/>
        <v>0</v>
      </c>
      <c r="U181" s="172">
        <f t="shared" si="163"/>
        <v>1</v>
      </c>
      <c r="V181" s="6">
        <v>1</v>
      </c>
      <c r="W181" s="6"/>
      <c r="X181" s="140">
        <f t="shared" si="151"/>
        <v>1</v>
      </c>
      <c r="Y181" s="170">
        <f t="shared" si="152"/>
        <v>0</v>
      </c>
      <c r="Z181" s="172">
        <f t="shared" si="164"/>
        <v>4</v>
      </c>
      <c r="AA181" s="6">
        <v>4</v>
      </c>
      <c r="AB181" s="6"/>
      <c r="AC181" s="140">
        <f t="shared" si="153"/>
        <v>5</v>
      </c>
      <c r="AD181" s="163">
        <f t="shared" si="154"/>
        <v>4</v>
      </c>
      <c r="AE181" s="172">
        <f t="shared" si="165"/>
        <v>2</v>
      </c>
      <c r="AF181" s="6">
        <v>2</v>
      </c>
      <c r="AG181" s="6"/>
      <c r="AH181" s="140">
        <f t="shared" si="155"/>
        <v>7</v>
      </c>
      <c r="AI181" s="163">
        <f t="shared" si="156"/>
        <v>0.4</v>
      </c>
      <c r="AJ181" s="172">
        <f t="shared" si="166"/>
        <v>2</v>
      </c>
      <c r="AK181" s="6">
        <v>2</v>
      </c>
      <c r="AL181" s="6"/>
      <c r="AM181" s="140">
        <f t="shared" si="157"/>
        <v>9</v>
      </c>
      <c r="AN181" s="163">
        <f t="shared" si="158"/>
        <v>0.2857142857142857</v>
      </c>
      <c r="AO181" s="172">
        <f t="shared" si="167"/>
        <v>2</v>
      </c>
      <c r="AP181" s="6">
        <v>2</v>
      </c>
      <c r="AQ181" s="6"/>
      <c r="AR181" s="140">
        <f t="shared" si="159"/>
        <v>11</v>
      </c>
      <c r="AS181" s="163">
        <f t="shared" si="160"/>
        <v>0.22222222222222221</v>
      </c>
      <c r="AT181" s="167">
        <f t="shared" si="161"/>
        <v>11</v>
      </c>
      <c r="AU181" s="168">
        <f t="shared" si="162"/>
        <v>0.82116028683787201</v>
      </c>
    </row>
    <row r="182" spans="2:47" ht="15" customHeight="1" outlineLevel="1" x14ac:dyDescent="0.35">
      <c r="B182" s="50" t="s">
        <v>138</v>
      </c>
      <c r="C182" s="47" t="s">
        <v>106</v>
      </c>
      <c r="D182" s="173">
        <f>SUM(D160:D181)</f>
        <v>0</v>
      </c>
      <c r="E182" s="173">
        <f>SUM(E160:E181)</f>
        <v>0</v>
      </c>
      <c r="F182" s="173">
        <f>SUM(F160:F181)</f>
        <v>0</v>
      </c>
      <c r="G182" s="173">
        <f>SUM(G160:G181)</f>
        <v>0</v>
      </c>
      <c r="H182" s="169">
        <f>IFERROR((G182-E182)/E182,0)</f>
        <v>0</v>
      </c>
      <c r="I182" s="173">
        <f>SUM(I160:I181)</f>
        <v>0</v>
      </c>
      <c r="J182" s="173">
        <f>SUM(J160:J181)</f>
        <v>0</v>
      </c>
      <c r="K182" s="169">
        <f t="shared" si="144"/>
        <v>0</v>
      </c>
      <c r="L182" s="173">
        <f>SUM(L160:L181)</f>
        <v>0</v>
      </c>
      <c r="M182" s="173">
        <f>SUM(M160:M181)</f>
        <v>0</v>
      </c>
      <c r="N182" s="169">
        <f t="shared" si="146"/>
        <v>0</v>
      </c>
      <c r="O182" s="173">
        <f>SUM(O160:O181)</f>
        <v>0</v>
      </c>
      <c r="P182" s="173">
        <f>SUM(P160:P181)</f>
        <v>0</v>
      </c>
      <c r="Q182" s="169">
        <f t="shared" si="148"/>
        <v>0</v>
      </c>
      <c r="R182" s="173">
        <f>SUM(R160:R181)</f>
        <v>0</v>
      </c>
      <c r="S182" s="168">
        <f t="shared" si="150"/>
        <v>0</v>
      </c>
      <c r="U182" s="173">
        <f>SUM(U160:U181)</f>
        <v>2</v>
      </c>
      <c r="V182" s="173">
        <f>SUM(V160:V181)</f>
        <v>2</v>
      </c>
      <c r="W182" s="173">
        <f>SUM(W160:W181)</f>
        <v>0</v>
      </c>
      <c r="X182" s="173">
        <f>SUM(X160:X181)</f>
        <v>2</v>
      </c>
      <c r="Y182" s="169">
        <f>IFERROR((X182-P182)/P182,0)</f>
        <v>0</v>
      </c>
      <c r="Z182" s="173">
        <f>SUM(Z160:Z181)</f>
        <v>10</v>
      </c>
      <c r="AA182" s="173">
        <f>SUM(AA160:AA181)</f>
        <v>10</v>
      </c>
      <c r="AB182" s="173">
        <f>SUM(AB160:AB181)</f>
        <v>0</v>
      </c>
      <c r="AC182" s="173">
        <f>SUM(AC160:AC181)</f>
        <v>12</v>
      </c>
      <c r="AD182" s="164">
        <f>IFERROR((AC182-X182)/X182,0)</f>
        <v>5</v>
      </c>
      <c r="AE182" s="173">
        <f>SUM(AE160:AE181)</f>
        <v>5</v>
      </c>
      <c r="AF182" s="173">
        <f>SUM(AF160:AF181)</f>
        <v>5</v>
      </c>
      <c r="AG182" s="173">
        <f>SUM(AG160:AG181)</f>
        <v>0</v>
      </c>
      <c r="AH182" s="173">
        <f>SUM(AH160:AH181)</f>
        <v>17</v>
      </c>
      <c r="AI182" s="164">
        <f t="shared" si="156"/>
        <v>0.41666666666666669</v>
      </c>
      <c r="AJ182" s="173">
        <f>SUM(AJ160:AJ181)</f>
        <v>5</v>
      </c>
      <c r="AK182" s="173">
        <f>SUM(AK160:AK181)</f>
        <v>5</v>
      </c>
      <c r="AL182" s="173">
        <f>SUM(AL160:AL181)</f>
        <v>0</v>
      </c>
      <c r="AM182" s="173">
        <f>SUM(AM160:AM181)</f>
        <v>22</v>
      </c>
      <c r="AN182" s="164">
        <f t="shared" si="158"/>
        <v>0.29411764705882354</v>
      </c>
      <c r="AO182" s="173">
        <f>SUM(AO160:AO181)</f>
        <v>5</v>
      </c>
      <c r="AP182" s="173">
        <f>SUM(AP160:AP181)</f>
        <v>5</v>
      </c>
      <c r="AQ182" s="173">
        <f>SUM(AQ160:AQ181)</f>
        <v>0</v>
      </c>
      <c r="AR182" s="173">
        <f>SUM(AR160:AR181)</f>
        <v>27</v>
      </c>
      <c r="AS182" s="164">
        <f t="shared" si="160"/>
        <v>0.22727272727272727</v>
      </c>
      <c r="AT182" s="173">
        <f>SUM(AT160:AT181)</f>
        <v>27</v>
      </c>
      <c r="AU182" s="168">
        <f t="shared" si="162"/>
        <v>0.9168293127388174</v>
      </c>
    </row>
    <row r="183" spans="2:47" ht="15" customHeight="1" x14ac:dyDescent="0.35"/>
    <row r="184" spans="2:47" ht="15.5" x14ac:dyDescent="0.35">
      <c r="B184" s="296" t="s">
        <v>112</v>
      </c>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row>
    <row r="185" spans="2:47" ht="5.5" customHeight="1" outlineLevel="1" x14ac:dyDescent="0.3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row>
    <row r="186" spans="2:47" outlineLevel="1" x14ac:dyDescent="0.35">
      <c r="B186" s="330"/>
      <c r="C186" s="325" t="s">
        <v>105</v>
      </c>
      <c r="D186" s="312" t="s">
        <v>131</v>
      </c>
      <c r="E186" s="314"/>
      <c r="F186" s="314"/>
      <c r="G186" s="314"/>
      <c r="H186" s="314"/>
      <c r="I186" s="314"/>
      <c r="J186" s="314"/>
      <c r="K186" s="314"/>
      <c r="L186" s="314"/>
      <c r="M186" s="314"/>
      <c r="N186" s="314"/>
      <c r="O186" s="314"/>
      <c r="P186" s="314"/>
      <c r="Q186" s="313"/>
      <c r="R186" s="318" t="str">
        <f xml:space="preserve"> D187&amp;" - "&amp;O187</f>
        <v>2019 - 2023</v>
      </c>
      <c r="S186" s="333"/>
      <c r="U186" s="312" t="s">
        <v>132</v>
      </c>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3"/>
    </row>
    <row r="187" spans="2:47" outlineLevel="1" x14ac:dyDescent="0.35">
      <c r="B187" s="331"/>
      <c r="C187" s="326"/>
      <c r="D187" s="312">
        <f>$C$3-5</f>
        <v>2019</v>
      </c>
      <c r="E187" s="313"/>
      <c r="F187" s="312">
        <f>$C$3-4</f>
        <v>2020</v>
      </c>
      <c r="G187" s="314"/>
      <c r="H187" s="313"/>
      <c r="I187" s="312">
        <f>$C$3-3</f>
        <v>2021</v>
      </c>
      <c r="J187" s="314"/>
      <c r="K187" s="313"/>
      <c r="L187" s="312">
        <f>$C$3-2</f>
        <v>2022</v>
      </c>
      <c r="M187" s="314"/>
      <c r="N187" s="313"/>
      <c r="O187" s="312">
        <f>$C$3-1</f>
        <v>2023</v>
      </c>
      <c r="P187" s="314"/>
      <c r="Q187" s="313"/>
      <c r="R187" s="320"/>
      <c r="S187" s="334"/>
      <c r="U187" s="312">
        <f>$C$3</f>
        <v>2024</v>
      </c>
      <c r="V187" s="314"/>
      <c r="W187" s="314"/>
      <c r="X187" s="314"/>
      <c r="Y187" s="313"/>
      <c r="Z187" s="312">
        <f>$C$3+1</f>
        <v>2025</v>
      </c>
      <c r="AA187" s="314"/>
      <c r="AB187" s="314"/>
      <c r="AC187" s="314"/>
      <c r="AD187" s="313"/>
      <c r="AE187" s="312">
        <f>$C$3+2</f>
        <v>2026</v>
      </c>
      <c r="AF187" s="314"/>
      <c r="AG187" s="314"/>
      <c r="AH187" s="314"/>
      <c r="AI187" s="313"/>
      <c r="AJ187" s="312">
        <f>$C$3+3</f>
        <v>2027</v>
      </c>
      <c r="AK187" s="314"/>
      <c r="AL187" s="314"/>
      <c r="AM187" s="314"/>
      <c r="AN187" s="313"/>
      <c r="AO187" s="312">
        <f>$C$3+4</f>
        <v>2028</v>
      </c>
      <c r="AP187" s="314"/>
      <c r="AQ187" s="314"/>
      <c r="AR187" s="314"/>
      <c r="AS187" s="313"/>
      <c r="AT187" s="316" t="str">
        <f>U187&amp;" - "&amp;AO187</f>
        <v>2024 - 2028</v>
      </c>
      <c r="AU187" s="335"/>
    </row>
    <row r="188" spans="2:47" ht="43.5" outlineLevel="1" x14ac:dyDescent="0.35">
      <c r="B188" s="332"/>
      <c r="C188" s="327"/>
      <c r="D188" s="66" t="s">
        <v>144</v>
      </c>
      <c r="E188" s="67" t="s">
        <v>145</v>
      </c>
      <c r="F188" s="66" t="s">
        <v>144</v>
      </c>
      <c r="G188" s="9" t="s">
        <v>145</v>
      </c>
      <c r="H188" s="67" t="s">
        <v>135</v>
      </c>
      <c r="I188" s="66" t="s">
        <v>144</v>
      </c>
      <c r="J188" s="9" t="s">
        <v>145</v>
      </c>
      <c r="K188" s="67" t="s">
        <v>135</v>
      </c>
      <c r="L188" s="66" t="s">
        <v>144</v>
      </c>
      <c r="M188" s="9" t="s">
        <v>145</v>
      </c>
      <c r="N188" s="67" t="s">
        <v>135</v>
      </c>
      <c r="O188" s="66" t="s">
        <v>144</v>
      </c>
      <c r="P188" s="9" t="s">
        <v>145</v>
      </c>
      <c r="Q188" s="67" t="s">
        <v>135</v>
      </c>
      <c r="R188" s="66" t="s">
        <v>126</v>
      </c>
      <c r="S188" s="121" t="s">
        <v>136</v>
      </c>
      <c r="U188" s="66" t="s">
        <v>144</v>
      </c>
      <c r="V188" s="106" t="s">
        <v>177</v>
      </c>
      <c r="W188" s="106" t="s">
        <v>178</v>
      </c>
      <c r="X188" s="9" t="s">
        <v>145</v>
      </c>
      <c r="Y188" s="67" t="s">
        <v>135</v>
      </c>
      <c r="Z188" s="66" t="s">
        <v>144</v>
      </c>
      <c r="AA188" s="106" t="s">
        <v>177</v>
      </c>
      <c r="AB188" s="106" t="s">
        <v>178</v>
      </c>
      <c r="AC188" s="9" t="s">
        <v>145</v>
      </c>
      <c r="AD188" s="67" t="s">
        <v>135</v>
      </c>
      <c r="AE188" s="66" t="s">
        <v>144</v>
      </c>
      <c r="AF188" s="106" t="s">
        <v>177</v>
      </c>
      <c r="AG188" s="106" t="s">
        <v>178</v>
      </c>
      <c r="AH188" s="9" t="s">
        <v>145</v>
      </c>
      <c r="AI188" s="67" t="s">
        <v>135</v>
      </c>
      <c r="AJ188" s="66" t="s">
        <v>144</v>
      </c>
      <c r="AK188" s="106" t="s">
        <v>177</v>
      </c>
      <c r="AL188" s="106" t="s">
        <v>178</v>
      </c>
      <c r="AM188" s="9" t="s">
        <v>145</v>
      </c>
      <c r="AN188" s="67" t="s">
        <v>135</v>
      </c>
      <c r="AO188" s="66" t="s">
        <v>144</v>
      </c>
      <c r="AP188" s="106" t="s">
        <v>177</v>
      </c>
      <c r="AQ188" s="106" t="s">
        <v>178</v>
      </c>
      <c r="AR188" s="9" t="s">
        <v>145</v>
      </c>
      <c r="AS188" s="67" t="s">
        <v>135</v>
      </c>
      <c r="AT188" s="66" t="s">
        <v>126</v>
      </c>
      <c r="AU188" s="121" t="s">
        <v>136</v>
      </c>
    </row>
    <row r="189" spans="2:47" outlineLevel="1" x14ac:dyDescent="0.35">
      <c r="B189" s="236" t="s">
        <v>75</v>
      </c>
      <c r="C189" s="64" t="s">
        <v>106</v>
      </c>
      <c r="D189" s="70"/>
      <c r="E189" s="71"/>
      <c r="F189" s="70"/>
      <c r="G189" s="140">
        <f t="shared" ref="G189:G210" si="168">E189+F189</f>
        <v>0</v>
      </c>
      <c r="H189" s="170">
        <f t="shared" ref="H189:H210" si="169">IFERROR((G189-E189)/E189,0)</f>
        <v>0</v>
      </c>
      <c r="I189" s="70"/>
      <c r="J189" s="140">
        <f t="shared" ref="J189:J210" si="170">G189+I189</f>
        <v>0</v>
      </c>
      <c r="K189" s="170">
        <f t="shared" ref="K189:K211" si="171">IFERROR((J189-G189)/G189,0)</f>
        <v>0</v>
      </c>
      <c r="L189" s="70"/>
      <c r="M189" s="140">
        <f t="shared" ref="M189:M210" si="172">J189+L189</f>
        <v>0</v>
      </c>
      <c r="N189" s="170">
        <f t="shared" ref="N189:N211" si="173">IFERROR((M189-J189)/J189,0)</f>
        <v>0</v>
      </c>
      <c r="O189" s="70"/>
      <c r="P189" s="140">
        <f t="shared" ref="P189:P210" si="174">M189+O189</f>
        <v>0</v>
      </c>
      <c r="Q189" s="170">
        <f t="shared" ref="Q189:Q211" si="175">IFERROR((P189-M189)/M189,0)</f>
        <v>0</v>
      </c>
      <c r="R189" s="167">
        <f t="shared" ref="R189:R210" si="176">D189+F189+I189+L189+O189</f>
        <v>0</v>
      </c>
      <c r="S189" s="168">
        <f t="shared" ref="S189:S211" si="177">IFERROR((P189/E189)^(1/4)-1,0)</f>
        <v>0</v>
      </c>
      <c r="U189" s="172">
        <f>V189+W189</f>
        <v>0</v>
      </c>
      <c r="V189" s="6"/>
      <c r="W189" s="6"/>
      <c r="X189" s="140">
        <f t="shared" ref="X189:X210" si="178">P189+U189</f>
        <v>0</v>
      </c>
      <c r="Y189" s="170">
        <f t="shared" ref="Y189:Y210" si="179">IFERROR((X189-P189)/P189,0)</f>
        <v>0</v>
      </c>
      <c r="Z189" s="172">
        <f>AA189+AB189</f>
        <v>0</v>
      </c>
      <c r="AA189" s="6"/>
      <c r="AB189" s="6"/>
      <c r="AC189" s="140">
        <f t="shared" ref="AC189:AC210" si="180">X189+Z189</f>
        <v>0</v>
      </c>
      <c r="AD189" s="163">
        <f t="shared" ref="AD189:AD211" si="181">IFERROR((AC189-X189)/X189,0)</f>
        <v>0</v>
      </c>
      <c r="AE189" s="172">
        <f>AF189+AG189</f>
        <v>0</v>
      </c>
      <c r="AF189" s="6"/>
      <c r="AG189" s="6"/>
      <c r="AH189" s="140">
        <f t="shared" ref="AH189:AH210" si="182">AC189+AE189</f>
        <v>0</v>
      </c>
      <c r="AI189" s="163">
        <f t="shared" ref="AI189:AI211" si="183">IFERROR((AH189-AC189)/AC189,0)</f>
        <v>0</v>
      </c>
      <c r="AJ189" s="172">
        <f>AK189+AL189</f>
        <v>0</v>
      </c>
      <c r="AK189" s="6"/>
      <c r="AL189" s="6"/>
      <c r="AM189" s="140">
        <f t="shared" ref="AM189:AM210" si="184">AH189+AJ189</f>
        <v>0</v>
      </c>
      <c r="AN189" s="163">
        <f t="shared" ref="AN189:AN211" si="185">IFERROR((AM189-AH189)/AH189,0)</f>
        <v>0</v>
      </c>
      <c r="AO189" s="172">
        <f>AP189+AQ189</f>
        <v>0</v>
      </c>
      <c r="AP189" s="6"/>
      <c r="AQ189" s="6"/>
      <c r="AR189" s="140">
        <f t="shared" ref="AR189:AR210" si="186">AM189+AO189</f>
        <v>0</v>
      </c>
      <c r="AS189" s="163">
        <f t="shared" ref="AS189:AS211" si="187">IFERROR((AR189-AM189)/AM189,0)</f>
        <v>0</v>
      </c>
      <c r="AT189" s="167">
        <f t="shared" ref="AT189:AT210" si="188">U189+Z189+AE189+AJ189+AO189</f>
        <v>0</v>
      </c>
      <c r="AU189" s="168">
        <f t="shared" ref="AU189:AU211" si="189">IFERROR((AR189/X189)^(1/4)-1,0)</f>
        <v>0</v>
      </c>
    </row>
    <row r="190" spans="2:47" outlineLevel="1" x14ac:dyDescent="0.35">
      <c r="B190" s="237" t="s">
        <v>76</v>
      </c>
      <c r="C190" s="64" t="s">
        <v>106</v>
      </c>
      <c r="D190" s="70"/>
      <c r="E190" s="71"/>
      <c r="F190" s="70"/>
      <c r="G190" s="140">
        <f t="shared" si="168"/>
        <v>0</v>
      </c>
      <c r="H190" s="170">
        <f t="shared" si="169"/>
        <v>0</v>
      </c>
      <c r="I190" s="70"/>
      <c r="J190" s="140">
        <f t="shared" si="170"/>
        <v>0</v>
      </c>
      <c r="K190" s="170">
        <f t="shared" si="171"/>
        <v>0</v>
      </c>
      <c r="L190" s="70"/>
      <c r="M190" s="140">
        <f t="shared" si="172"/>
        <v>0</v>
      </c>
      <c r="N190" s="170">
        <f t="shared" si="173"/>
        <v>0</v>
      </c>
      <c r="O190" s="70"/>
      <c r="P190" s="140">
        <f t="shared" si="174"/>
        <v>0</v>
      </c>
      <c r="Q190" s="170">
        <f t="shared" si="175"/>
        <v>0</v>
      </c>
      <c r="R190" s="167">
        <f t="shared" si="176"/>
        <v>0</v>
      </c>
      <c r="S190" s="168">
        <f t="shared" si="177"/>
        <v>0</v>
      </c>
      <c r="U190" s="172">
        <f t="shared" ref="U190:U210" si="190">V190+W190</f>
        <v>0</v>
      </c>
      <c r="V190" s="6"/>
      <c r="W190" s="6"/>
      <c r="X190" s="140">
        <f t="shared" si="178"/>
        <v>0</v>
      </c>
      <c r="Y190" s="170">
        <f t="shared" si="179"/>
        <v>0</v>
      </c>
      <c r="Z190" s="172">
        <f t="shared" ref="Z190:Z210" si="191">AA190+AB190</f>
        <v>0</v>
      </c>
      <c r="AA190" s="6"/>
      <c r="AB190" s="6"/>
      <c r="AC190" s="140">
        <f t="shared" si="180"/>
        <v>0</v>
      </c>
      <c r="AD190" s="163">
        <f t="shared" si="181"/>
        <v>0</v>
      </c>
      <c r="AE190" s="172">
        <f t="shared" ref="AE190:AE210" si="192">AF190+AG190</f>
        <v>0</v>
      </c>
      <c r="AF190" s="6"/>
      <c r="AG190" s="6"/>
      <c r="AH190" s="140">
        <f t="shared" si="182"/>
        <v>0</v>
      </c>
      <c r="AI190" s="163">
        <f t="shared" si="183"/>
        <v>0</v>
      </c>
      <c r="AJ190" s="172">
        <f t="shared" ref="AJ190:AJ210" si="193">AK190+AL190</f>
        <v>0</v>
      </c>
      <c r="AK190" s="6"/>
      <c r="AL190" s="6"/>
      <c r="AM190" s="140">
        <f t="shared" si="184"/>
        <v>0</v>
      </c>
      <c r="AN190" s="163">
        <f t="shared" si="185"/>
        <v>0</v>
      </c>
      <c r="AO190" s="172">
        <f t="shared" ref="AO190:AO210" si="194">AP190+AQ190</f>
        <v>0</v>
      </c>
      <c r="AP190" s="6"/>
      <c r="AQ190" s="6"/>
      <c r="AR190" s="140">
        <f t="shared" si="186"/>
        <v>0</v>
      </c>
      <c r="AS190" s="163">
        <f t="shared" si="187"/>
        <v>0</v>
      </c>
      <c r="AT190" s="167">
        <f t="shared" si="188"/>
        <v>0</v>
      </c>
      <c r="AU190" s="168">
        <f t="shared" si="189"/>
        <v>0</v>
      </c>
    </row>
    <row r="191" spans="2:47" outlineLevel="1" x14ac:dyDescent="0.35">
      <c r="B191" s="237" t="s">
        <v>77</v>
      </c>
      <c r="C191" s="64" t="s">
        <v>106</v>
      </c>
      <c r="D191" s="70"/>
      <c r="E191" s="71"/>
      <c r="F191" s="70"/>
      <c r="G191" s="140">
        <f t="shared" si="168"/>
        <v>0</v>
      </c>
      <c r="H191" s="170">
        <f t="shared" si="169"/>
        <v>0</v>
      </c>
      <c r="I191" s="70"/>
      <c r="J191" s="140">
        <f t="shared" si="170"/>
        <v>0</v>
      </c>
      <c r="K191" s="170">
        <f t="shared" si="171"/>
        <v>0</v>
      </c>
      <c r="L191" s="70"/>
      <c r="M191" s="140">
        <f t="shared" si="172"/>
        <v>0</v>
      </c>
      <c r="N191" s="170">
        <f t="shared" si="173"/>
        <v>0</v>
      </c>
      <c r="O191" s="70"/>
      <c r="P191" s="140">
        <f t="shared" si="174"/>
        <v>0</v>
      </c>
      <c r="Q191" s="170">
        <f t="shared" si="175"/>
        <v>0</v>
      </c>
      <c r="R191" s="167">
        <f t="shared" si="176"/>
        <v>0</v>
      </c>
      <c r="S191" s="168">
        <f t="shared" si="177"/>
        <v>0</v>
      </c>
      <c r="U191" s="172">
        <f t="shared" si="190"/>
        <v>0</v>
      </c>
      <c r="V191" s="6"/>
      <c r="W191" s="6"/>
      <c r="X191" s="140">
        <f t="shared" si="178"/>
        <v>0</v>
      </c>
      <c r="Y191" s="170">
        <f t="shared" si="179"/>
        <v>0</v>
      </c>
      <c r="Z191" s="172">
        <f t="shared" si="191"/>
        <v>0</v>
      </c>
      <c r="AA191" s="6"/>
      <c r="AB191" s="6"/>
      <c r="AC191" s="140">
        <f t="shared" si="180"/>
        <v>0</v>
      </c>
      <c r="AD191" s="163">
        <f t="shared" si="181"/>
        <v>0</v>
      </c>
      <c r="AE191" s="172">
        <f t="shared" si="192"/>
        <v>0</v>
      </c>
      <c r="AF191" s="6"/>
      <c r="AG191" s="6"/>
      <c r="AH191" s="140">
        <f t="shared" si="182"/>
        <v>0</v>
      </c>
      <c r="AI191" s="163">
        <f t="shared" si="183"/>
        <v>0</v>
      </c>
      <c r="AJ191" s="172">
        <f t="shared" si="193"/>
        <v>0</v>
      </c>
      <c r="AK191" s="6"/>
      <c r="AL191" s="6"/>
      <c r="AM191" s="140">
        <f t="shared" si="184"/>
        <v>0</v>
      </c>
      <c r="AN191" s="163">
        <f t="shared" si="185"/>
        <v>0</v>
      </c>
      <c r="AO191" s="172">
        <f t="shared" si="194"/>
        <v>0</v>
      </c>
      <c r="AP191" s="6"/>
      <c r="AQ191" s="6"/>
      <c r="AR191" s="140">
        <f t="shared" si="186"/>
        <v>0</v>
      </c>
      <c r="AS191" s="163">
        <f t="shared" si="187"/>
        <v>0</v>
      </c>
      <c r="AT191" s="167">
        <f t="shared" si="188"/>
        <v>0</v>
      </c>
      <c r="AU191" s="168">
        <f t="shared" si="189"/>
        <v>0</v>
      </c>
    </row>
    <row r="192" spans="2:47" outlineLevel="1" x14ac:dyDescent="0.35">
      <c r="B192" s="237" t="s">
        <v>78</v>
      </c>
      <c r="C192" s="64" t="s">
        <v>106</v>
      </c>
      <c r="D192" s="70"/>
      <c r="E192" s="71"/>
      <c r="F192" s="70"/>
      <c r="G192" s="140">
        <f t="shared" si="168"/>
        <v>0</v>
      </c>
      <c r="H192" s="170">
        <f t="shared" si="169"/>
        <v>0</v>
      </c>
      <c r="I192" s="70"/>
      <c r="J192" s="140">
        <f t="shared" si="170"/>
        <v>0</v>
      </c>
      <c r="K192" s="170">
        <f t="shared" si="171"/>
        <v>0</v>
      </c>
      <c r="L192" s="70"/>
      <c r="M192" s="140">
        <f t="shared" si="172"/>
        <v>0</v>
      </c>
      <c r="N192" s="170">
        <f t="shared" si="173"/>
        <v>0</v>
      </c>
      <c r="O192" s="70"/>
      <c r="P192" s="140">
        <f t="shared" si="174"/>
        <v>0</v>
      </c>
      <c r="Q192" s="170">
        <f t="shared" si="175"/>
        <v>0</v>
      </c>
      <c r="R192" s="167">
        <f t="shared" si="176"/>
        <v>0</v>
      </c>
      <c r="S192" s="168">
        <f t="shared" si="177"/>
        <v>0</v>
      </c>
      <c r="U192" s="172">
        <f t="shared" si="190"/>
        <v>0</v>
      </c>
      <c r="V192" s="6"/>
      <c r="W192" s="6"/>
      <c r="X192" s="140">
        <f t="shared" si="178"/>
        <v>0</v>
      </c>
      <c r="Y192" s="170">
        <f t="shared" si="179"/>
        <v>0</v>
      </c>
      <c r="Z192" s="172">
        <f t="shared" si="191"/>
        <v>0</v>
      </c>
      <c r="AA192" s="6"/>
      <c r="AB192" s="6"/>
      <c r="AC192" s="140">
        <f t="shared" si="180"/>
        <v>0</v>
      </c>
      <c r="AD192" s="163">
        <f t="shared" si="181"/>
        <v>0</v>
      </c>
      <c r="AE192" s="172">
        <f t="shared" si="192"/>
        <v>0</v>
      </c>
      <c r="AF192" s="6"/>
      <c r="AG192" s="6"/>
      <c r="AH192" s="140">
        <f t="shared" si="182"/>
        <v>0</v>
      </c>
      <c r="AI192" s="163">
        <f t="shared" si="183"/>
        <v>0</v>
      </c>
      <c r="AJ192" s="172">
        <f t="shared" si="193"/>
        <v>0</v>
      </c>
      <c r="AK192" s="6"/>
      <c r="AL192" s="6"/>
      <c r="AM192" s="140">
        <f t="shared" si="184"/>
        <v>0</v>
      </c>
      <c r="AN192" s="163">
        <f t="shared" si="185"/>
        <v>0</v>
      </c>
      <c r="AO192" s="172">
        <f t="shared" si="194"/>
        <v>0</v>
      </c>
      <c r="AP192" s="6"/>
      <c r="AQ192" s="6"/>
      <c r="AR192" s="140">
        <f t="shared" si="186"/>
        <v>0</v>
      </c>
      <c r="AS192" s="163">
        <f t="shared" si="187"/>
        <v>0</v>
      </c>
      <c r="AT192" s="167">
        <f t="shared" si="188"/>
        <v>0</v>
      </c>
      <c r="AU192" s="168">
        <f t="shared" si="189"/>
        <v>0</v>
      </c>
    </row>
    <row r="193" spans="2:47" outlineLevel="1" x14ac:dyDescent="0.35">
      <c r="B193" s="236" t="s">
        <v>80</v>
      </c>
      <c r="C193" s="64" t="s">
        <v>106</v>
      </c>
      <c r="D193" s="70"/>
      <c r="E193" s="71"/>
      <c r="F193" s="70"/>
      <c r="G193" s="140">
        <f t="shared" si="168"/>
        <v>0</v>
      </c>
      <c r="H193" s="170">
        <f t="shared" si="169"/>
        <v>0</v>
      </c>
      <c r="I193" s="70"/>
      <c r="J193" s="140">
        <f t="shared" si="170"/>
        <v>0</v>
      </c>
      <c r="K193" s="170">
        <f t="shared" si="171"/>
        <v>0</v>
      </c>
      <c r="L193" s="70"/>
      <c r="M193" s="140">
        <f t="shared" si="172"/>
        <v>0</v>
      </c>
      <c r="N193" s="170">
        <f t="shared" si="173"/>
        <v>0</v>
      </c>
      <c r="O193" s="70"/>
      <c r="P193" s="140">
        <f t="shared" si="174"/>
        <v>0</v>
      </c>
      <c r="Q193" s="170">
        <f t="shared" si="175"/>
        <v>0</v>
      </c>
      <c r="R193" s="167">
        <f t="shared" si="176"/>
        <v>0</v>
      </c>
      <c r="S193" s="168">
        <f t="shared" si="177"/>
        <v>0</v>
      </c>
      <c r="U193" s="172">
        <f t="shared" si="190"/>
        <v>0</v>
      </c>
      <c r="V193" s="6"/>
      <c r="W193" s="6"/>
      <c r="X193" s="140">
        <f t="shared" si="178"/>
        <v>0</v>
      </c>
      <c r="Y193" s="170">
        <f t="shared" si="179"/>
        <v>0</v>
      </c>
      <c r="Z193" s="172">
        <f t="shared" si="191"/>
        <v>0</v>
      </c>
      <c r="AA193" s="6"/>
      <c r="AB193" s="6"/>
      <c r="AC193" s="140">
        <f t="shared" si="180"/>
        <v>0</v>
      </c>
      <c r="AD193" s="163">
        <f t="shared" si="181"/>
        <v>0</v>
      </c>
      <c r="AE193" s="172">
        <f t="shared" si="192"/>
        <v>0</v>
      </c>
      <c r="AF193" s="6"/>
      <c r="AG193" s="6"/>
      <c r="AH193" s="140">
        <f t="shared" si="182"/>
        <v>0</v>
      </c>
      <c r="AI193" s="163">
        <f t="shared" si="183"/>
        <v>0</v>
      </c>
      <c r="AJ193" s="172">
        <f t="shared" si="193"/>
        <v>0</v>
      </c>
      <c r="AK193" s="6"/>
      <c r="AL193" s="6"/>
      <c r="AM193" s="140">
        <f t="shared" si="184"/>
        <v>0</v>
      </c>
      <c r="AN193" s="163">
        <f t="shared" si="185"/>
        <v>0</v>
      </c>
      <c r="AO193" s="172">
        <f t="shared" si="194"/>
        <v>0</v>
      </c>
      <c r="AP193" s="6"/>
      <c r="AQ193" s="6"/>
      <c r="AR193" s="140">
        <f t="shared" si="186"/>
        <v>0</v>
      </c>
      <c r="AS193" s="163">
        <f t="shared" si="187"/>
        <v>0</v>
      </c>
      <c r="AT193" s="167">
        <f t="shared" si="188"/>
        <v>0</v>
      </c>
      <c r="AU193" s="168">
        <f t="shared" si="189"/>
        <v>0</v>
      </c>
    </row>
    <row r="194" spans="2:47" outlineLevel="1" x14ac:dyDescent="0.35">
      <c r="B194" s="237" t="s">
        <v>81</v>
      </c>
      <c r="C194" s="64" t="s">
        <v>106</v>
      </c>
      <c r="D194" s="70"/>
      <c r="E194" s="71"/>
      <c r="F194" s="70"/>
      <c r="G194" s="140">
        <f t="shared" si="168"/>
        <v>0</v>
      </c>
      <c r="H194" s="170">
        <f t="shared" si="169"/>
        <v>0</v>
      </c>
      <c r="I194" s="70"/>
      <c r="J194" s="140">
        <f t="shared" si="170"/>
        <v>0</v>
      </c>
      <c r="K194" s="170">
        <f t="shared" si="171"/>
        <v>0</v>
      </c>
      <c r="L194" s="70"/>
      <c r="M194" s="140">
        <f t="shared" si="172"/>
        <v>0</v>
      </c>
      <c r="N194" s="170">
        <f t="shared" si="173"/>
        <v>0</v>
      </c>
      <c r="O194" s="70"/>
      <c r="P194" s="140">
        <f t="shared" si="174"/>
        <v>0</v>
      </c>
      <c r="Q194" s="170">
        <f t="shared" si="175"/>
        <v>0</v>
      </c>
      <c r="R194" s="167">
        <f t="shared" si="176"/>
        <v>0</v>
      </c>
      <c r="S194" s="168">
        <f t="shared" si="177"/>
        <v>0</v>
      </c>
      <c r="U194" s="172">
        <f t="shared" si="190"/>
        <v>0</v>
      </c>
      <c r="V194" s="6"/>
      <c r="W194" s="6"/>
      <c r="X194" s="140">
        <f t="shared" si="178"/>
        <v>0</v>
      </c>
      <c r="Y194" s="170">
        <f t="shared" si="179"/>
        <v>0</v>
      </c>
      <c r="Z194" s="172">
        <f t="shared" si="191"/>
        <v>0</v>
      </c>
      <c r="AA194" s="6"/>
      <c r="AB194" s="6"/>
      <c r="AC194" s="140">
        <f t="shared" si="180"/>
        <v>0</v>
      </c>
      <c r="AD194" s="163">
        <f t="shared" si="181"/>
        <v>0</v>
      </c>
      <c r="AE194" s="172">
        <f t="shared" si="192"/>
        <v>0</v>
      </c>
      <c r="AF194" s="6"/>
      <c r="AG194" s="6"/>
      <c r="AH194" s="140">
        <f t="shared" si="182"/>
        <v>0</v>
      </c>
      <c r="AI194" s="163">
        <f t="shared" si="183"/>
        <v>0</v>
      </c>
      <c r="AJ194" s="172">
        <f t="shared" si="193"/>
        <v>0</v>
      </c>
      <c r="AK194" s="6"/>
      <c r="AL194" s="6"/>
      <c r="AM194" s="140">
        <f t="shared" si="184"/>
        <v>0</v>
      </c>
      <c r="AN194" s="163">
        <f t="shared" si="185"/>
        <v>0</v>
      </c>
      <c r="AO194" s="172">
        <f t="shared" si="194"/>
        <v>0</v>
      </c>
      <c r="AP194" s="6"/>
      <c r="AQ194" s="6"/>
      <c r="AR194" s="140">
        <f t="shared" si="186"/>
        <v>0</v>
      </c>
      <c r="AS194" s="163">
        <f t="shared" si="187"/>
        <v>0</v>
      </c>
      <c r="AT194" s="167">
        <f t="shared" si="188"/>
        <v>0</v>
      </c>
      <c r="AU194" s="168">
        <f t="shared" si="189"/>
        <v>0</v>
      </c>
    </row>
    <row r="195" spans="2:47" outlineLevel="1" x14ac:dyDescent="0.35">
      <c r="B195" s="236" t="s">
        <v>82</v>
      </c>
      <c r="C195" s="64" t="s">
        <v>106</v>
      </c>
      <c r="D195" s="70"/>
      <c r="E195" s="71"/>
      <c r="F195" s="70"/>
      <c r="G195" s="140">
        <f t="shared" si="168"/>
        <v>0</v>
      </c>
      <c r="H195" s="170">
        <f t="shared" si="169"/>
        <v>0</v>
      </c>
      <c r="I195" s="70"/>
      <c r="J195" s="140">
        <f t="shared" si="170"/>
        <v>0</v>
      </c>
      <c r="K195" s="170">
        <f t="shared" si="171"/>
        <v>0</v>
      </c>
      <c r="L195" s="70"/>
      <c r="M195" s="140">
        <f t="shared" si="172"/>
        <v>0</v>
      </c>
      <c r="N195" s="170">
        <f t="shared" si="173"/>
        <v>0</v>
      </c>
      <c r="O195" s="70"/>
      <c r="P195" s="140">
        <f t="shared" si="174"/>
        <v>0</v>
      </c>
      <c r="Q195" s="170">
        <f t="shared" si="175"/>
        <v>0</v>
      </c>
      <c r="R195" s="167">
        <f t="shared" si="176"/>
        <v>0</v>
      </c>
      <c r="S195" s="168">
        <f t="shared" si="177"/>
        <v>0</v>
      </c>
      <c r="U195" s="172">
        <f t="shared" si="190"/>
        <v>0</v>
      </c>
      <c r="V195" s="6"/>
      <c r="W195" s="6"/>
      <c r="X195" s="140">
        <f t="shared" si="178"/>
        <v>0</v>
      </c>
      <c r="Y195" s="170">
        <f t="shared" si="179"/>
        <v>0</v>
      </c>
      <c r="Z195" s="172">
        <f t="shared" si="191"/>
        <v>0</v>
      </c>
      <c r="AA195" s="6"/>
      <c r="AB195" s="6"/>
      <c r="AC195" s="140">
        <f t="shared" si="180"/>
        <v>0</v>
      </c>
      <c r="AD195" s="163">
        <f t="shared" si="181"/>
        <v>0</v>
      </c>
      <c r="AE195" s="172">
        <f t="shared" si="192"/>
        <v>0</v>
      </c>
      <c r="AF195" s="6"/>
      <c r="AG195" s="6"/>
      <c r="AH195" s="140">
        <f t="shared" si="182"/>
        <v>0</v>
      </c>
      <c r="AI195" s="163">
        <f t="shared" si="183"/>
        <v>0</v>
      </c>
      <c r="AJ195" s="172">
        <f t="shared" si="193"/>
        <v>0</v>
      </c>
      <c r="AK195" s="6"/>
      <c r="AL195" s="6"/>
      <c r="AM195" s="140">
        <f t="shared" si="184"/>
        <v>0</v>
      </c>
      <c r="AN195" s="163">
        <f t="shared" si="185"/>
        <v>0</v>
      </c>
      <c r="AO195" s="172">
        <f t="shared" si="194"/>
        <v>0</v>
      </c>
      <c r="AP195" s="6"/>
      <c r="AQ195" s="6"/>
      <c r="AR195" s="140">
        <f t="shared" si="186"/>
        <v>0</v>
      </c>
      <c r="AS195" s="163">
        <f t="shared" si="187"/>
        <v>0</v>
      </c>
      <c r="AT195" s="167">
        <f t="shared" si="188"/>
        <v>0</v>
      </c>
      <c r="AU195" s="168">
        <f t="shared" si="189"/>
        <v>0</v>
      </c>
    </row>
    <row r="196" spans="2:47" outlineLevel="1" x14ac:dyDescent="0.35">
      <c r="B196" s="237" t="s">
        <v>83</v>
      </c>
      <c r="C196" s="64" t="s">
        <v>106</v>
      </c>
      <c r="D196" s="70"/>
      <c r="E196" s="71"/>
      <c r="F196" s="70"/>
      <c r="G196" s="140">
        <f t="shared" si="168"/>
        <v>0</v>
      </c>
      <c r="H196" s="170">
        <f t="shared" si="169"/>
        <v>0</v>
      </c>
      <c r="I196" s="70"/>
      <c r="J196" s="140">
        <f t="shared" si="170"/>
        <v>0</v>
      </c>
      <c r="K196" s="170">
        <f t="shared" si="171"/>
        <v>0</v>
      </c>
      <c r="L196" s="70"/>
      <c r="M196" s="140">
        <f t="shared" si="172"/>
        <v>0</v>
      </c>
      <c r="N196" s="170">
        <f t="shared" si="173"/>
        <v>0</v>
      </c>
      <c r="O196" s="70"/>
      <c r="P196" s="140">
        <f t="shared" si="174"/>
        <v>0</v>
      </c>
      <c r="Q196" s="170">
        <f t="shared" si="175"/>
        <v>0</v>
      </c>
      <c r="R196" s="167">
        <f t="shared" si="176"/>
        <v>0</v>
      </c>
      <c r="S196" s="168">
        <f t="shared" si="177"/>
        <v>0</v>
      </c>
      <c r="U196" s="172">
        <f t="shared" si="190"/>
        <v>0</v>
      </c>
      <c r="V196" s="6"/>
      <c r="W196" s="6"/>
      <c r="X196" s="140">
        <f t="shared" si="178"/>
        <v>0</v>
      </c>
      <c r="Y196" s="170">
        <f t="shared" si="179"/>
        <v>0</v>
      </c>
      <c r="Z196" s="172">
        <f t="shared" si="191"/>
        <v>0</v>
      </c>
      <c r="AA196" s="6"/>
      <c r="AB196" s="6"/>
      <c r="AC196" s="140">
        <f t="shared" si="180"/>
        <v>0</v>
      </c>
      <c r="AD196" s="163">
        <f t="shared" si="181"/>
        <v>0</v>
      </c>
      <c r="AE196" s="172">
        <f t="shared" si="192"/>
        <v>0</v>
      </c>
      <c r="AF196" s="6"/>
      <c r="AG196" s="6"/>
      <c r="AH196" s="140">
        <f t="shared" si="182"/>
        <v>0</v>
      </c>
      <c r="AI196" s="163">
        <f t="shared" si="183"/>
        <v>0</v>
      </c>
      <c r="AJ196" s="172">
        <f t="shared" si="193"/>
        <v>0</v>
      </c>
      <c r="AK196" s="6"/>
      <c r="AL196" s="6"/>
      <c r="AM196" s="140">
        <f t="shared" si="184"/>
        <v>0</v>
      </c>
      <c r="AN196" s="163">
        <f t="shared" si="185"/>
        <v>0</v>
      </c>
      <c r="AO196" s="172">
        <f t="shared" si="194"/>
        <v>0</v>
      </c>
      <c r="AP196" s="6"/>
      <c r="AQ196" s="6"/>
      <c r="AR196" s="140">
        <f t="shared" si="186"/>
        <v>0</v>
      </c>
      <c r="AS196" s="163">
        <f t="shared" si="187"/>
        <v>0</v>
      </c>
      <c r="AT196" s="167">
        <f t="shared" si="188"/>
        <v>0</v>
      </c>
      <c r="AU196" s="168">
        <f t="shared" si="189"/>
        <v>0</v>
      </c>
    </row>
    <row r="197" spans="2:47" outlineLevel="1" x14ac:dyDescent="0.35">
      <c r="B197" s="237" t="s">
        <v>84</v>
      </c>
      <c r="C197" s="64" t="s">
        <v>106</v>
      </c>
      <c r="D197" s="70"/>
      <c r="E197" s="71"/>
      <c r="F197" s="70"/>
      <c r="G197" s="140">
        <f t="shared" si="168"/>
        <v>0</v>
      </c>
      <c r="H197" s="170">
        <f t="shared" si="169"/>
        <v>0</v>
      </c>
      <c r="I197" s="70"/>
      <c r="J197" s="140">
        <f t="shared" si="170"/>
        <v>0</v>
      </c>
      <c r="K197" s="170">
        <f t="shared" si="171"/>
        <v>0</v>
      </c>
      <c r="L197" s="70"/>
      <c r="M197" s="140">
        <f t="shared" si="172"/>
        <v>0</v>
      </c>
      <c r="N197" s="170">
        <f t="shared" si="173"/>
        <v>0</v>
      </c>
      <c r="O197" s="70"/>
      <c r="P197" s="140">
        <f t="shared" si="174"/>
        <v>0</v>
      </c>
      <c r="Q197" s="170">
        <f t="shared" si="175"/>
        <v>0</v>
      </c>
      <c r="R197" s="167">
        <f t="shared" si="176"/>
        <v>0</v>
      </c>
      <c r="S197" s="168">
        <f t="shared" si="177"/>
        <v>0</v>
      </c>
      <c r="U197" s="172">
        <f t="shared" si="190"/>
        <v>0</v>
      </c>
      <c r="V197" s="6"/>
      <c r="W197" s="6"/>
      <c r="X197" s="140">
        <f t="shared" si="178"/>
        <v>0</v>
      </c>
      <c r="Y197" s="170">
        <f t="shared" si="179"/>
        <v>0</v>
      </c>
      <c r="Z197" s="172">
        <f t="shared" si="191"/>
        <v>0</v>
      </c>
      <c r="AA197" s="6"/>
      <c r="AB197" s="6"/>
      <c r="AC197" s="140">
        <f t="shared" si="180"/>
        <v>0</v>
      </c>
      <c r="AD197" s="163">
        <f t="shared" si="181"/>
        <v>0</v>
      </c>
      <c r="AE197" s="172">
        <f t="shared" si="192"/>
        <v>0</v>
      </c>
      <c r="AF197" s="6"/>
      <c r="AG197" s="6"/>
      <c r="AH197" s="140">
        <f t="shared" si="182"/>
        <v>0</v>
      </c>
      <c r="AI197" s="163">
        <f t="shared" si="183"/>
        <v>0</v>
      </c>
      <c r="AJ197" s="172">
        <f t="shared" si="193"/>
        <v>0</v>
      </c>
      <c r="AK197" s="6"/>
      <c r="AL197" s="6"/>
      <c r="AM197" s="140">
        <f t="shared" si="184"/>
        <v>0</v>
      </c>
      <c r="AN197" s="163">
        <f t="shared" si="185"/>
        <v>0</v>
      </c>
      <c r="AO197" s="172">
        <f t="shared" si="194"/>
        <v>0</v>
      </c>
      <c r="AP197" s="6"/>
      <c r="AQ197" s="6"/>
      <c r="AR197" s="140">
        <f t="shared" si="186"/>
        <v>0</v>
      </c>
      <c r="AS197" s="163">
        <f t="shared" si="187"/>
        <v>0</v>
      </c>
      <c r="AT197" s="167">
        <f t="shared" si="188"/>
        <v>0</v>
      </c>
      <c r="AU197" s="168">
        <f t="shared" si="189"/>
        <v>0</v>
      </c>
    </row>
    <row r="198" spans="2:47" outlineLevel="1" x14ac:dyDescent="0.35">
      <c r="B198" s="237" t="s">
        <v>85</v>
      </c>
      <c r="C198" s="64" t="s">
        <v>106</v>
      </c>
      <c r="D198" s="70"/>
      <c r="E198" s="71"/>
      <c r="F198" s="70"/>
      <c r="G198" s="140">
        <f t="shared" si="168"/>
        <v>0</v>
      </c>
      <c r="H198" s="170">
        <f t="shared" si="169"/>
        <v>0</v>
      </c>
      <c r="I198" s="70"/>
      <c r="J198" s="140">
        <f t="shared" si="170"/>
        <v>0</v>
      </c>
      <c r="K198" s="170">
        <f t="shared" si="171"/>
        <v>0</v>
      </c>
      <c r="L198" s="70"/>
      <c r="M198" s="140">
        <f t="shared" si="172"/>
        <v>0</v>
      </c>
      <c r="N198" s="170">
        <f t="shared" si="173"/>
        <v>0</v>
      </c>
      <c r="O198" s="70"/>
      <c r="P198" s="140">
        <f t="shared" si="174"/>
        <v>0</v>
      </c>
      <c r="Q198" s="170">
        <f t="shared" si="175"/>
        <v>0</v>
      </c>
      <c r="R198" s="167">
        <f t="shared" si="176"/>
        <v>0</v>
      </c>
      <c r="S198" s="168">
        <f t="shared" si="177"/>
        <v>0</v>
      </c>
      <c r="U198" s="172">
        <f t="shared" si="190"/>
        <v>0</v>
      </c>
      <c r="V198" s="6"/>
      <c r="W198" s="6"/>
      <c r="X198" s="140">
        <f t="shared" si="178"/>
        <v>0</v>
      </c>
      <c r="Y198" s="170">
        <f t="shared" si="179"/>
        <v>0</v>
      </c>
      <c r="Z198" s="172">
        <f t="shared" si="191"/>
        <v>0</v>
      </c>
      <c r="AA198" s="6"/>
      <c r="AB198" s="6"/>
      <c r="AC198" s="140">
        <f t="shared" si="180"/>
        <v>0</v>
      </c>
      <c r="AD198" s="163">
        <f t="shared" si="181"/>
        <v>0</v>
      </c>
      <c r="AE198" s="172">
        <f t="shared" si="192"/>
        <v>0</v>
      </c>
      <c r="AF198" s="6"/>
      <c r="AG198" s="6"/>
      <c r="AH198" s="140">
        <f t="shared" si="182"/>
        <v>0</v>
      </c>
      <c r="AI198" s="163">
        <f t="shared" si="183"/>
        <v>0</v>
      </c>
      <c r="AJ198" s="172">
        <f t="shared" si="193"/>
        <v>0</v>
      </c>
      <c r="AK198" s="6"/>
      <c r="AL198" s="6"/>
      <c r="AM198" s="140">
        <f t="shared" si="184"/>
        <v>0</v>
      </c>
      <c r="AN198" s="163">
        <f t="shared" si="185"/>
        <v>0</v>
      </c>
      <c r="AO198" s="172">
        <f t="shared" si="194"/>
        <v>0</v>
      </c>
      <c r="AP198" s="6"/>
      <c r="AQ198" s="6"/>
      <c r="AR198" s="140">
        <f t="shared" si="186"/>
        <v>0</v>
      </c>
      <c r="AS198" s="163">
        <f t="shared" si="187"/>
        <v>0</v>
      </c>
      <c r="AT198" s="167">
        <f t="shared" si="188"/>
        <v>0</v>
      </c>
      <c r="AU198" s="168">
        <f t="shared" si="189"/>
        <v>0</v>
      </c>
    </row>
    <row r="199" spans="2:47" outlineLevel="1" x14ac:dyDescent="0.35">
      <c r="B199" s="236" t="s">
        <v>86</v>
      </c>
      <c r="C199" s="64" t="s">
        <v>106</v>
      </c>
      <c r="D199" s="70"/>
      <c r="E199" s="71"/>
      <c r="F199" s="70"/>
      <c r="G199" s="140">
        <f t="shared" si="168"/>
        <v>0</v>
      </c>
      <c r="H199" s="170">
        <f t="shared" si="169"/>
        <v>0</v>
      </c>
      <c r="I199" s="70"/>
      <c r="J199" s="140">
        <f t="shared" si="170"/>
        <v>0</v>
      </c>
      <c r="K199" s="170">
        <f t="shared" si="171"/>
        <v>0</v>
      </c>
      <c r="L199" s="70"/>
      <c r="M199" s="140">
        <f t="shared" si="172"/>
        <v>0</v>
      </c>
      <c r="N199" s="170">
        <f t="shared" si="173"/>
        <v>0</v>
      </c>
      <c r="O199" s="70"/>
      <c r="P199" s="140">
        <f t="shared" si="174"/>
        <v>0</v>
      </c>
      <c r="Q199" s="170">
        <f t="shared" si="175"/>
        <v>0</v>
      </c>
      <c r="R199" s="167">
        <f t="shared" si="176"/>
        <v>0</v>
      </c>
      <c r="S199" s="168">
        <f t="shared" si="177"/>
        <v>0</v>
      </c>
      <c r="U199" s="172">
        <f t="shared" si="190"/>
        <v>0</v>
      </c>
      <c r="V199" s="6"/>
      <c r="W199" s="6"/>
      <c r="X199" s="140">
        <f t="shared" si="178"/>
        <v>0</v>
      </c>
      <c r="Y199" s="170">
        <f t="shared" si="179"/>
        <v>0</v>
      </c>
      <c r="Z199" s="172">
        <f t="shared" si="191"/>
        <v>0</v>
      </c>
      <c r="AA199" s="6"/>
      <c r="AB199" s="6"/>
      <c r="AC199" s="140">
        <f t="shared" si="180"/>
        <v>0</v>
      </c>
      <c r="AD199" s="163">
        <f t="shared" si="181"/>
        <v>0</v>
      </c>
      <c r="AE199" s="172">
        <f t="shared" si="192"/>
        <v>0</v>
      </c>
      <c r="AF199" s="6"/>
      <c r="AG199" s="6"/>
      <c r="AH199" s="140">
        <f t="shared" si="182"/>
        <v>0</v>
      </c>
      <c r="AI199" s="163">
        <f t="shared" si="183"/>
        <v>0</v>
      </c>
      <c r="AJ199" s="172">
        <f t="shared" si="193"/>
        <v>0</v>
      </c>
      <c r="AK199" s="6"/>
      <c r="AL199" s="6"/>
      <c r="AM199" s="140">
        <f t="shared" si="184"/>
        <v>0</v>
      </c>
      <c r="AN199" s="163">
        <f t="shared" si="185"/>
        <v>0</v>
      </c>
      <c r="AO199" s="172">
        <f t="shared" si="194"/>
        <v>0</v>
      </c>
      <c r="AP199" s="6"/>
      <c r="AQ199" s="6"/>
      <c r="AR199" s="140">
        <f t="shared" si="186"/>
        <v>0</v>
      </c>
      <c r="AS199" s="163">
        <f t="shared" si="187"/>
        <v>0</v>
      </c>
      <c r="AT199" s="167">
        <f t="shared" si="188"/>
        <v>0</v>
      </c>
      <c r="AU199" s="168">
        <f t="shared" si="189"/>
        <v>0</v>
      </c>
    </row>
    <row r="200" spans="2:47" outlineLevel="1" x14ac:dyDescent="0.35">
      <c r="B200" s="237" t="s">
        <v>87</v>
      </c>
      <c r="C200" s="64" t="s">
        <v>106</v>
      </c>
      <c r="D200" s="70"/>
      <c r="E200" s="71"/>
      <c r="F200" s="70"/>
      <c r="G200" s="140">
        <f t="shared" si="168"/>
        <v>0</v>
      </c>
      <c r="H200" s="170">
        <f t="shared" si="169"/>
        <v>0</v>
      </c>
      <c r="I200" s="70"/>
      <c r="J200" s="140">
        <f t="shared" si="170"/>
        <v>0</v>
      </c>
      <c r="K200" s="170">
        <f t="shared" si="171"/>
        <v>0</v>
      </c>
      <c r="L200" s="70"/>
      <c r="M200" s="140">
        <f t="shared" si="172"/>
        <v>0</v>
      </c>
      <c r="N200" s="170">
        <f t="shared" si="173"/>
        <v>0</v>
      </c>
      <c r="O200" s="70"/>
      <c r="P200" s="140">
        <f t="shared" si="174"/>
        <v>0</v>
      </c>
      <c r="Q200" s="170">
        <f t="shared" si="175"/>
        <v>0</v>
      </c>
      <c r="R200" s="167">
        <f t="shared" si="176"/>
        <v>0</v>
      </c>
      <c r="S200" s="168">
        <f t="shared" si="177"/>
        <v>0</v>
      </c>
      <c r="U200" s="172">
        <f t="shared" si="190"/>
        <v>0</v>
      </c>
      <c r="V200" s="6"/>
      <c r="W200" s="6"/>
      <c r="X200" s="140">
        <f t="shared" si="178"/>
        <v>0</v>
      </c>
      <c r="Y200" s="170">
        <f t="shared" si="179"/>
        <v>0</v>
      </c>
      <c r="Z200" s="172">
        <f t="shared" si="191"/>
        <v>0</v>
      </c>
      <c r="AA200" s="6"/>
      <c r="AB200" s="6"/>
      <c r="AC200" s="140">
        <f t="shared" si="180"/>
        <v>0</v>
      </c>
      <c r="AD200" s="163">
        <f t="shared" si="181"/>
        <v>0</v>
      </c>
      <c r="AE200" s="172">
        <f t="shared" si="192"/>
        <v>0</v>
      </c>
      <c r="AF200" s="6"/>
      <c r="AG200" s="6"/>
      <c r="AH200" s="140">
        <f t="shared" si="182"/>
        <v>0</v>
      </c>
      <c r="AI200" s="163">
        <f t="shared" si="183"/>
        <v>0</v>
      </c>
      <c r="AJ200" s="172">
        <f t="shared" si="193"/>
        <v>0</v>
      </c>
      <c r="AK200" s="6"/>
      <c r="AL200" s="6"/>
      <c r="AM200" s="140">
        <f t="shared" si="184"/>
        <v>0</v>
      </c>
      <c r="AN200" s="163">
        <f t="shared" si="185"/>
        <v>0</v>
      </c>
      <c r="AO200" s="172">
        <f t="shared" si="194"/>
        <v>0</v>
      </c>
      <c r="AP200" s="6"/>
      <c r="AQ200" s="6"/>
      <c r="AR200" s="140">
        <f t="shared" si="186"/>
        <v>0</v>
      </c>
      <c r="AS200" s="163">
        <f t="shared" si="187"/>
        <v>0</v>
      </c>
      <c r="AT200" s="167">
        <f t="shared" si="188"/>
        <v>0</v>
      </c>
      <c r="AU200" s="168">
        <f t="shared" si="189"/>
        <v>0</v>
      </c>
    </row>
    <row r="201" spans="2:47" outlineLevel="1" x14ac:dyDescent="0.35">
      <c r="B201" s="237" t="s">
        <v>88</v>
      </c>
      <c r="C201" s="64" t="s">
        <v>106</v>
      </c>
      <c r="D201" s="70"/>
      <c r="E201" s="71"/>
      <c r="F201" s="70"/>
      <c r="G201" s="140">
        <f t="shared" si="168"/>
        <v>0</v>
      </c>
      <c r="H201" s="170">
        <f t="shared" si="169"/>
        <v>0</v>
      </c>
      <c r="I201" s="70"/>
      <c r="J201" s="140">
        <f t="shared" si="170"/>
        <v>0</v>
      </c>
      <c r="K201" s="170">
        <f t="shared" si="171"/>
        <v>0</v>
      </c>
      <c r="L201" s="70"/>
      <c r="M201" s="140">
        <f t="shared" si="172"/>
        <v>0</v>
      </c>
      <c r="N201" s="170">
        <f t="shared" si="173"/>
        <v>0</v>
      </c>
      <c r="O201" s="70"/>
      <c r="P201" s="140">
        <f t="shared" si="174"/>
        <v>0</v>
      </c>
      <c r="Q201" s="170">
        <f t="shared" si="175"/>
        <v>0</v>
      </c>
      <c r="R201" s="167">
        <f t="shared" si="176"/>
        <v>0</v>
      </c>
      <c r="S201" s="168">
        <f t="shared" si="177"/>
        <v>0</v>
      </c>
      <c r="U201" s="172">
        <f t="shared" si="190"/>
        <v>0</v>
      </c>
      <c r="V201" s="6"/>
      <c r="W201" s="6"/>
      <c r="X201" s="140">
        <f t="shared" si="178"/>
        <v>0</v>
      </c>
      <c r="Y201" s="170">
        <f t="shared" si="179"/>
        <v>0</v>
      </c>
      <c r="Z201" s="172">
        <f t="shared" si="191"/>
        <v>0</v>
      </c>
      <c r="AA201" s="6"/>
      <c r="AB201" s="6"/>
      <c r="AC201" s="140">
        <f t="shared" si="180"/>
        <v>0</v>
      </c>
      <c r="AD201" s="163">
        <f t="shared" si="181"/>
        <v>0</v>
      </c>
      <c r="AE201" s="172">
        <f t="shared" si="192"/>
        <v>0</v>
      </c>
      <c r="AF201" s="6"/>
      <c r="AG201" s="6"/>
      <c r="AH201" s="140">
        <f t="shared" si="182"/>
        <v>0</v>
      </c>
      <c r="AI201" s="163">
        <f t="shared" si="183"/>
        <v>0</v>
      </c>
      <c r="AJ201" s="172">
        <f t="shared" si="193"/>
        <v>0</v>
      </c>
      <c r="AK201" s="6"/>
      <c r="AL201" s="6"/>
      <c r="AM201" s="140">
        <f t="shared" si="184"/>
        <v>0</v>
      </c>
      <c r="AN201" s="163">
        <f t="shared" si="185"/>
        <v>0</v>
      </c>
      <c r="AO201" s="172">
        <f t="shared" si="194"/>
        <v>0</v>
      </c>
      <c r="AP201" s="6"/>
      <c r="AQ201" s="6"/>
      <c r="AR201" s="140">
        <f t="shared" si="186"/>
        <v>0</v>
      </c>
      <c r="AS201" s="163">
        <f t="shared" si="187"/>
        <v>0</v>
      </c>
      <c r="AT201" s="167">
        <f t="shared" si="188"/>
        <v>0</v>
      </c>
      <c r="AU201" s="168">
        <f t="shared" si="189"/>
        <v>0</v>
      </c>
    </row>
    <row r="202" spans="2:47" outlineLevel="1" x14ac:dyDescent="0.35">
      <c r="B202" s="236" t="s">
        <v>89</v>
      </c>
      <c r="C202" s="64" t="s">
        <v>106</v>
      </c>
      <c r="D202" s="70"/>
      <c r="E202" s="71"/>
      <c r="F202" s="70"/>
      <c r="G202" s="140">
        <f t="shared" si="168"/>
        <v>0</v>
      </c>
      <c r="H202" s="170">
        <f t="shared" si="169"/>
        <v>0</v>
      </c>
      <c r="I202" s="70"/>
      <c r="J202" s="140">
        <f t="shared" si="170"/>
        <v>0</v>
      </c>
      <c r="K202" s="170">
        <f t="shared" si="171"/>
        <v>0</v>
      </c>
      <c r="L202" s="70"/>
      <c r="M202" s="140">
        <f t="shared" si="172"/>
        <v>0</v>
      </c>
      <c r="N202" s="170">
        <f t="shared" si="173"/>
        <v>0</v>
      </c>
      <c r="O202" s="70"/>
      <c r="P202" s="140">
        <f t="shared" si="174"/>
        <v>0</v>
      </c>
      <c r="Q202" s="170">
        <f t="shared" si="175"/>
        <v>0</v>
      </c>
      <c r="R202" s="167">
        <f t="shared" si="176"/>
        <v>0</v>
      </c>
      <c r="S202" s="168">
        <f t="shared" si="177"/>
        <v>0</v>
      </c>
      <c r="U202" s="172">
        <f t="shared" si="190"/>
        <v>0</v>
      </c>
      <c r="V202" s="6"/>
      <c r="W202" s="6"/>
      <c r="X202" s="140">
        <f t="shared" si="178"/>
        <v>0</v>
      </c>
      <c r="Y202" s="170">
        <f t="shared" si="179"/>
        <v>0</v>
      </c>
      <c r="Z202" s="172">
        <f t="shared" si="191"/>
        <v>0</v>
      </c>
      <c r="AA202" s="6"/>
      <c r="AB202" s="6"/>
      <c r="AC202" s="140">
        <f t="shared" si="180"/>
        <v>0</v>
      </c>
      <c r="AD202" s="163">
        <f t="shared" si="181"/>
        <v>0</v>
      </c>
      <c r="AE202" s="172">
        <f t="shared" si="192"/>
        <v>0</v>
      </c>
      <c r="AF202" s="6"/>
      <c r="AG202" s="6"/>
      <c r="AH202" s="140">
        <f t="shared" si="182"/>
        <v>0</v>
      </c>
      <c r="AI202" s="163">
        <f t="shared" si="183"/>
        <v>0</v>
      </c>
      <c r="AJ202" s="172">
        <f t="shared" si="193"/>
        <v>0</v>
      </c>
      <c r="AK202" s="6"/>
      <c r="AL202" s="6"/>
      <c r="AM202" s="140">
        <f t="shared" si="184"/>
        <v>0</v>
      </c>
      <c r="AN202" s="163">
        <f t="shared" si="185"/>
        <v>0</v>
      </c>
      <c r="AO202" s="172">
        <f t="shared" si="194"/>
        <v>0</v>
      </c>
      <c r="AP202" s="6"/>
      <c r="AQ202" s="6"/>
      <c r="AR202" s="140">
        <f t="shared" si="186"/>
        <v>0</v>
      </c>
      <c r="AS202" s="163">
        <f t="shared" si="187"/>
        <v>0</v>
      </c>
      <c r="AT202" s="167">
        <f t="shared" si="188"/>
        <v>0</v>
      </c>
      <c r="AU202" s="168">
        <f t="shared" si="189"/>
        <v>0</v>
      </c>
    </row>
    <row r="203" spans="2:47" outlineLevel="1" x14ac:dyDescent="0.35">
      <c r="B203" s="237" t="s">
        <v>90</v>
      </c>
      <c r="C203" s="64" t="s">
        <v>106</v>
      </c>
      <c r="D203" s="70"/>
      <c r="E203" s="71"/>
      <c r="F203" s="70"/>
      <c r="G203" s="140">
        <f t="shared" si="168"/>
        <v>0</v>
      </c>
      <c r="H203" s="170">
        <f t="shared" si="169"/>
        <v>0</v>
      </c>
      <c r="I203" s="70"/>
      <c r="J203" s="140">
        <f t="shared" si="170"/>
        <v>0</v>
      </c>
      <c r="K203" s="170">
        <f t="shared" si="171"/>
        <v>0</v>
      </c>
      <c r="L203" s="70"/>
      <c r="M203" s="140">
        <f t="shared" si="172"/>
        <v>0</v>
      </c>
      <c r="N203" s="170">
        <f t="shared" si="173"/>
        <v>0</v>
      </c>
      <c r="O203" s="70"/>
      <c r="P203" s="140">
        <f t="shared" si="174"/>
        <v>0</v>
      </c>
      <c r="Q203" s="170">
        <f t="shared" si="175"/>
        <v>0</v>
      </c>
      <c r="R203" s="167">
        <f t="shared" si="176"/>
        <v>0</v>
      </c>
      <c r="S203" s="168">
        <f t="shared" si="177"/>
        <v>0</v>
      </c>
      <c r="U203" s="172">
        <f t="shared" si="190"/>
        <v>0</v>
      </c>
      <c r="V203" s="6"/>
      <c r="W203" s="6"/>
      <c r="X203" s="140">
        <f t="shared" si="178"/>
        <v>0</v>
      </c>
      <c r="Y203" s="170">
        <f t="shared" si="179"/>
        <v>0</v>
      </c>
      <c r="Z203" s="172">
        <f t="shared" si="191"/>
        <v>0</v>
      </c>
      <c r="AA203" s="6"/>
      <c r="AB203" s="6"/>
      <c r="AC203" s="140">
        <f t="shared" si="180"/>
        <v>0</v>
      </c>
      <c r="AD203" s="163">
        <f t="shared" si="181"/>
        <v>0</v>
      </c>
      <c r="AE203" s="172">
        <f t="shared" si="192"/>
        <v>0</v>
      </c>
      <c r="AF203" s="6"/>
      <c r="AG203" s="6"/>
      <c r="AH203" s="140">
        <f t="shared" si="182"/>
        <v>0</v>
      </c>
      <c r="AI203" s="163">
        <f t="shared" si="183"/>
        <v>0</v>
      </c>
      <c r="AJ203" s="172">
        <f t="shared" si="193"/>
        <v>0</v>
      </c>
      <c r="AK203" s="6"/>
      <c r="AL203" s="6"/>
      <c r="AM203" s="140">
        <f t="shared" si="184"/>
        <v>0</v>
      </c>
      <c r="AN203" s="163">
        <f t="shared" si="185"/>
        <v>0</v>
      </c>
      <c r="AO203" s="172">
        <f t="shared" si="194"/>
        <v>0</v>
      </c>
      <c r="AP203" s="6"/>
      <c r="AQ203" s="6"/>
      <c r="AR203" s="140">
        <f t="shared" si="186"/>
        <v>0</v>
      </c>
      <c r="AS203" s="163">
        <f t="shared" si="187"/>
        <v>0</v>
      </c>
      <c r="AT203" s="167">
        <f t="shared" si="188"/>
        <v>0</v>
      </c>
      <c r="AU203" s="168">
        <f t="shared" si="189"/>
        <v>0</v>
      </c>
    </row>
    <row r="204" spans="2:47" outlineLevel="1" x14ac:dyDescent="0.35">
      <c r="B204" s="236" t="s">
        <v>92</v>
      </c>
      <c r="C204" s="64" t="s">
        <v>106</v>
      </c>
      <c r="D204" s="70"/>
      <c r="E204" s="71"/>
      <c r="F204" s="70"/>
      <c r="G204" s="140">
        <f t="shared" si="168"/>
        <v>0</v>
      </c>
      <c r="H204" s="170">
        <f t="shared" si="169"/>
        <v>0</v>
      </c>
      <c r="I204" s="70"/>
      <c r="J204" s="140">
        <f t="shared" si="170"/>
        <v>0</v>
      </c>
      <c r="K204" s="170">
        <f t="shared" si="171"/>
        <v>0</v>
      </c>
      <c r="L204" s="70"/>
      <c r="M204" s="140">
        <f t="shared" si="172"/>
        <v>0</v>
      </c>
      <c r="N204" s="170">
        <f t="shared" si="173"/>
        <v>0</v>
      </c>
      <c r="O204" s="70"/>
      <c r="P204" s="140">
        <f t="shared" si="174"/>
        <v>0</v>
      </c>
      <c r="Q204" s="170">
        <f t="shared" si="175"/>
        <v>0</v>
      </c>
      <c r="R204" s="167">
        <f t="shared" si="176"/>
        <v>0</v>
      </c>
      <c r="S204" s="168">
        <f t="shared" si="177"/>
        <v>0</v>
      </c>
      <c r="U204" s="172">
        <f t="shared" si="190"/>
        <v>0</v>
      </c>
      <c r="V204" s="6"/>
      <c r="W204" s="6"/>
      <c r="X204" s="140">
        <f t="shared" si="178"/>
        <v>0</v>
      </c>
      <c r="Y204" s="170">
        <f t="shared" si="179"/>
        <v>0</v>
      </c>
      <c r="Z204" s="172">
        <f t="shared" si="191"/>
        <v>0</v>
      </c>
      <c r="AA204" s="6"/>
      <c r="AB204" s="6"/>
      <c r="AC204" s="140">
        <f t="shared" si="180"/>
        <v>0</v>
      </c>
      <c r="AD204" s="163">
        <f t="shared" si="181"/>
        <v>0</v>
      </c>
      <c r="AE204" s="172">
        <f t="shared" si="192"/>
        <v>0</v>
      </c>
      <c r="AF204" s="6"/>
      <c r="AG204" s="6"/>
      <c r="AH204" s="140">
        <f t="shared" si="182"/>
        <v>0</v>
      </c>
      <c r="AI204" s="163">
        <f t="shared" si="183"/>
        <v>0</v>
      </c>
      <c r="AJ204" s="172">
        <f t="shared" si="193"/>
        <v>0</v>
      </c>
      <c r="AK204" s="6"/>
      <c r="AL204" s="6"/>
      <c r="AM204" s="140">
        <f t="shared" si="184"/>
        <v>0</v>
      </c>
      <c r="AN204" s="163">
        <f t="shared" si="185"/>
        <v>0</v>
      </c>
      <c r="AO204" s="172">
        <f t="shared" si="194"/>
        <v>0</v>
      </c>
      <c r="AP204" s="6"/>
      <c r="AQ204" s="6"/>
      <c r="AR204" s="140">
        <f t="shared" si="186"/>
        <v>0</v>
      </c>
      <c r="AS204" s="163">
        <f t="shared" si="187"/>
        <v>0</v>
      </c>
      <c r="AT204" s="167">
        <f t="shared" si="188"/>
        <v>0</v>
      </c>
      <c r="AU204" s="168">
        <f t="shared" si="189"/>
        <v>0</v>
      </c>
    </row>
    <row r="205" spans="2:47" outlineLevel="1" x14ac:dyDescent="0.35">
      <c r="B205" s="237" t="s">
        <v>93</v>
      </c>
      <c r="C205" s="64" t="s">
        <v>106</v>
      </c>
      <c r="D205" s="70"/>
      <c r="E205" s="71"/>
      <c r="F205" s="70"/>
      <c r="G205" s="140">
        <f t="shared" si="168"/>
        <v>0</v>
      </c>
      <c r="H205" s="170">
        <f t="shared" si="169"/>
        <v>0</v>
      </c>
      <c r="I205" s="70"/>
      <c r="J205" s="140">
        <f t="shared" si="170"/>
        <v>0</v>
      </c>
      <c r="K205" s="170">
        <f t="shared" si="171"/>
        <v>0</v>
      </c>
      <c r="L205" s="70"/>
      <c r="M205" s="140">
        <f t="shared" si="172"/>
        <v>0</v>
      </c>
      <c r="N205" s="170">
        <f t="shared" si="173"/>
        <v>0</v>
      </c>
      <c r="O205" s="70"/>
      <c r="P205" s="140">
        <f t="shared" si="174"/>
        <v>0</v>
      </c>
      <c r="Q205" s="170">
        <f t="shared" si="175"/>
        <v>0</v>
      </c>
      <c r="R205" s="167">
        <f t="shared" si="176"/>
        <v>0</v>
      </c>
      <c r="S205" s="168">
        <f t="shared" si="177"/>
        <v>0</v>
      </c>
      <c r="U205" s="172">
        <f t="shared" si="190"/>
        <v>0</v>
      </c>
      <c r="V205" s="6"/>
      <c r="W205" s="6"/>
      <c r="X205" s="140">
        <f t="shared" si="178"/>
        <v>0</v>
      </c>
      <c r="Y205" s="170">
        <f t="shared" si="179"/>
        <v>0</v>
      </c>
      <c r="Z205" s="172">
        <f t="shared" si="191"/>
        <v>0</v>
      </c>
      <c r="AA205" s="6"/>
      <c r="AB205" s="6"/>
      <c r="AC205" s="140">
        <f t="shared" si="180"/>
        <v>0</v>
      </c>
      <c r="AD205" s="163">
        <f t="shared" si="181"/>
        <v>0</v>
      </c>
      <c r="AE205" s="172">
        <f t="shared" si="192"/>
        <v>0</v>
      </c>
      <c r="AF205" s="6"/>
      <c r="AG205" s="6"/>
      <c r="AH205" s="140">
        <f t="shared" si="182"/>
        <v>0</v>
      </c>
      <c r="AI205" s="163">
        <f t="shared" si="183"/>
        <v>0</v>
      </c>
      <c r="AJ205" s="172">
        <f t="shared" si="193"/>
        <v>0</v>
      </c>
      <c r="AK205" s="6"/>
      <c r="AL205" s="6"/>
      <c r="AM205" s="140">
        <f t="shared" si="184"/>
        <v>0</v>
      </c>
      <c r="AN205" s="163">
        <f t="shared" si="185"/>
        <v>0</v>
      </c>
      <c r="AO205" s="172">
        <f t="shared" si="194"/>
        <v>0</v>
      </c>
      <c r="AP205" s="6"/>
      <c r="AQ205" s="6"/>
      <c r="AR205" s="140">
        <f t="shared" si="186"/>
        <v>0</v>
      </c>
      <c r="AS205" s="163">
        <f t="shared" si="187"/>
        <v>0</v>
      </c>
      <c r="AT205" s="167">
        <f t="shared" si="188"/>
        <v>0</v>
      </c>
      <c r="AU205" s="168">
        <f t="shared" si="189"/>
        <v>0</v>
      </c>
    </row>
    <row r="206" spans="2:47" outlineLevel="1" x14ac:dyDescent="0.35">
      <c r="B206" s="237" t="s">
        <v>94</v>
      </c>
      <c r="C206" s="64" t="s">
        <v>106</v>
      </c>
      <c r="D206" s="70"/>
      <c r="E206" s="71"/>
      <c r="F206" s="70"/>
      <c r="G206" s="140">
        <f t="shared" si="168"/>
        <v>0</v>
      </c>
      <c r="H206" s="170">
        <f t="shared" si="169"/>
        <v>0</v>
      </c>
      <c r="I206" s="70"/>
      <c r="J206" s="140">
        <f t="shared" si="170"/>
        <v>0</v>
      </c>
      <c r="K206" s="170">
        <f t="shared" si="171"/>
        <v>0</v>
      </c>
      <c r="L206" s="70"/>
      <c r="M206" s="140">
        <f t="shared" si="172"/>
        <v>0</v>
      </c>
      <c r="N206" s="170">
        <f t="shared" si="173"/>
        <v>0</v>
      </c>
      <c r="O206" s="70"/>
      <c r="P206" s="140">
        <f t="shared" si="174"/>
        <v>0</v>
      </c>
      <c r="Q206" s="170">
        <f t="shared" si="175"/>
        <v>0</v>
      </c>
      <c r="R206" s="167">
        <f t="shared" si="176"/>
        <v>0</v>
      </c>
      <c r="S206" s="168">
        <f t="shared" si="177"/>
        <v>0</v>
      </c>
      <c r="U206" s="172">
        <f t="shared" si="190"/>
        <v>0</v>
      </c>
      <c r="V206" s="6"/>
      <c r="W206" s="6"/>
      <c r="X206" s="140">
        <f t="shared" si="178"/>
        <v>0</v>
      </c>
      <c r="Y206" s="170">
        <f t="shared" si="179"/>
        <v>0</v>
      </c>
      <c r="Z206" s="172">
        <f t="shared" si="191"/>
        <v>0</v>
      </c>
      <c r="AA206" s="6"/>
      <c r="AB206" s="6"/>
      <c r="AC206" s="140">
        <f t="shared" si="180"/>
        <v>0</v>
      </c>
      <c r="AD206" s="163">
        <f t="shared" si="181"/>
        <v>0</v>
      </c>
      <c r="AE206" s="172">
        <f t="shared" si="192"/>
        <v>0</v>
      </c>
      <c r="AF206" s="6"/>
      <c r="AG206" s="6"/>
      <c r="AH206" s="140">
        <f t="shared" si="182"/>
        <v>0</v>
      </c>
      <c r="AI206" s="163">
        <f t="shared" si="183"/>
        <v>0</v>
      </c>
      <c r="AJ206" s="172">
        <f t="shared" si="193"/>
        <v>0</v>
      </c>
      <c r="AK206" s="6"/>
      <c r="AL206" s="6"/>
      <c r="AM206" s="140">
        <f t="shared" si="184"/>
        <v>0</v>
      </c>
      <c r="AN206" s="163">
        <f t="shared" si="185"/>
        <v>0</v>
      </c>
      <c r="AO206" s="172">
        <f t="shared" si="194"/>
        <v>0</v>
      </c>
      <c r="AP206" s="6"/>
      <c r="AQ206" s="6"/>
      <c r="AR206" s="140">
        <f t="shared" si="186"/>
        <v>0</v>
      </c>
      <c r="AS206" s="163">
        <f t="shared" si="187"/>
        <v>0</v>
      </c>
      <c r="AT206" s="167">
        <f t="shared" si="188"/>
        <v>0</v>
      </c>
      <c r="AU206" s="168">
        <f t="shared" si="189"/>
        <v>0</v>
      </c>
    </row>
    <row r="207" spans="2:47" outlineLevel="1" x14ac:dyDescent="0.35">
      <c r="B207" s="237" t="s">
        <v>95</v>
      </c>
      <c r="C207" s="64" t="s">
        <v>106</v>
      </c>
      <c r="D207" s="70"/>
      <c r="E207" s="71"/>
      <c r="F207" s="70"/>
      <c r="G207" s="140">
        <f t="shared" si="168"/>
        <v>0</v>
      </c>
      <c r="H207" s="170">
        <f t="shared" si="169"/>
        <v>0</v>
      </c>
      <c r="I207" s="70"/>
      <c r="J207" s="140">
        <f t="shared" si="170"/>
        <v>0</v>
      </c>
      <c r="K207" s="170">
        <f t="shared" si="171"/>
        <v>0</v>
      </c>
      <c r="L207" s="70"/>
      <c r="M207" s="140">
        <f t="shared" si="172"/>
        <v>0</v>
      </c>
      <c r="N207" s="170">
        <f t="shared" si="173"/>
        <v>0</v>
      </c>
      <c r="O207" s="70"/>
      <c r="P207" s="140">
        <f t="shared" si="174"/>
        <v>0</v>
      </c>
      <c r="Q207" s="170">
        <f t="shared" si="175"/>
        <v>0</v>
      </c>
      <c r="R207" s="167">
        <f t="shared" si="176"/>
        <v>0</v>
      </c>
      <c r="S207" s="168">
        <f t="shared" si="177"/>
        <v>0</v>
      </c>
      <c r="U207" s="172">
        <f t="shared" si="190"/>
        <v>0</v>
      </c>
      <c r="V207" s="6"/>
      <c r="W207" s="6"/>
      <c r="X207" s="140">
        <f t="shared" si="178"/>
        <v>0</v>
      </c>
      <c r="Y207" s="170">
        <f t="shared" si="179"/>
        <v>0</v>
      </c>
      <c r="Z207" s="172">
        <f t="shared" si="191"/>
        <v>0</v>
      </c>
      <c r="AA207" s="6"/>
      <c r="AB207" s="6"/>
      <c r="AC207" s="140">
        <f t="shared" si="180"/>
        <v>0</v>
      </c>
      <c r="AD207" s="163">
        <f t="shared" si="181"/>
        <v>0</v>
      </c>
      <c r="AE207" s="172">
        <f t="shared" si="192"/>
        <v>0</v>
      </c>
      <c r="AF207" s="6"/>
      <c r="AG207" s="6"/>
      <c r="AH207" s="140">
        <f t="shared" si="182"/>
        <v>0</v>
      </c>
      <c r="AI207" s="163">
        <f t="shared" si="183"/>
        <v>0</v>
      </c>
      <c r="AJ207" s="172">
        <f t="shared" si="193"/>
        <v>0</v>
      </c>
      <c r="AK207" s="6"/>
      <c r="AL207" s="6"/>
      <c r="AM207" s="140">
        <f t="shared" si="184"/>
        <v>0</v>
      </c>
      <c r="AN207" s="163">
        <f t="shared" si="185"/>
        <v>0</v>
      </c>
      <c r="AO207" s="172">
        <f t="shared" si="194"/>
        <v>0</v>
      </c>
      <c r="AP207" s="6"/>
      <c r="AQ207" s="6"/>
      <c r="AR207" s="140">
        <f t="shared" si="186"/>
        <v>0</v>
      </c>
      <c r="AS207" s="163">
        <f t="shared" si="187"/>
        <v>0</v>
      </c>
      <c r="AT207" s="167">
        <f t="shared" si="188"/>
        <v>0</v>
      </c>
      <c r="AU207" s="168">
        <f t="shared" si="189"/>
        <v>0</v>
      </c>
    </row>
    <row r="208" spans="2:47" outlineLevel="1" x14ac:dyDescent="0.35">
      <c r="B208" s="237" t="s">
        <v>96</v>
      </c>
      <c r="C208" s="64" t="s">
        <v>106</v>
      </c>
      <c r="D208" s="70"/>
      <c r="E208" s="71"/>
      <c r="F208" s="70"/>
      <c r="G208" s="140">
        <f t="shared" si="168"/>
        <v>0</v>
      </c>
      <c r="H208" s="170">
        <f t="shared" si="169"/>
        <v>0</v>
      </c>
      <c r="I208" s="70"/>
      <c r="J208" s="140">
        <f t="shared" si="170"/>
        <v>0</v>
      </c>
      <c r="K208" s="170">
        <f t="shared" si="171"/>
        <v>0</v>
      </c>
      <c r="L208" s="70"/>
      <c r="M208" s="140">
        <f t="shared" si="172"/>
        <v>0</v>
      </c>
      <c r="N208" s="170">
        <f t="shared" si="173"/>
        <v>0</v>
      </c>
      <c r="O208" s="70"/>
      <c r="P208" s="140">
        <f t="shared" si="174"/>
        <v>0</v>
      </c>
      <c r="Q208" s="170">
        <f t="shared" si="175"/>
        <v>0</v>
      </c>
      <c r="R208" s="167">
        <f t="shared" si="176"/>
        <v>0</v>
      </c>
      <c r="S208" s="168">
        <f t="shared" si="177"/>
        <v>0</v>
      </c>
      <c r="U208" s="172">
        <f t="shared" si="190"/>
        <v>0</v>
      </c>
      <c r="V208" s="6"/>
      <c r="W208" s="6"/>
      <c r="X208" s="140">
        <f t="shared" si="178"/>
        <v>0</v>
      </c>
      <c r="Y208" s="170">
        <f t="shared" si="179"/>
        <v>0</v>
      </c>
      <c r="Z208" s="172">
        <f t="shared" si="191"/>
        <v>0</v>
      </c>
      <c r="AA208" s="6"/>
      <c r="AB208" s="6"/>
      <c r="AC208" s="140">
        <f t="shared" si="180"/>
        <v>0</v>
      </c>
      <c r="AD208" s="163">
        <f t="shared" si="181"/>
        <v>0</v>
      </c>
      <c r="AE208" s="172">
        <f t="shared" si="192"/>
        <v>0</v>
      </c>
      <c r="AF208" s="6"/>
      <c r="AG208" s="6"/>
      <c r="AH208" s="140">
        <f t="shared" si="182"/>
        <v>0</v>
      </c>
      <c r="AI208" s="163">
        <f t="shared" si="183"/>
        <v>0</v>
      </c>
      <c r="AJ208" s="172">
        <f t="shared" si="193"/>
        <v>0</v>
      </c>
      <c r="AK208" s="6"/>
      <c r="AL208" s="6"/>
      <c r="AM208" s="140">
        <f t="shared" si="184"/>
        <v>0</v>
      </c>
      <c r="AN208" s="163">
        <f t="shared" si="185"/>
        <v>0</v>
      </c>
      <c r="AO208" s="172">
        <f t="shared" si="194"/>
        <v>0</v>
      </c>
      <c r="AP208" s="6"/>
      <c r="AQ208" s="6"/>
      <c r="AR208" s="140">
        <f t="shared" si="186"/>
        <v>0</v>
      </c>
      <c r="AS208" s="163">
        <f t="shared" si="187"/>
        <v>0</v>
      </c>
      <c r="AT208" s="167">
        <f t="shared" si="188"/>
        <v>0</v>
      </c>
      <c r="AU208" s="168">
        <f t="shared" si="189"/>
        <v>0</v>
      </c>
    </row>
    <row r="209" spans="2:47" outlineLevel="1" x14ac:dyDescent="0.35">
      <c r="B209" s="236" t="s">
        <v>97</v>
      </c>
      <c r="C209" s="64" t="s">
        <v>106</v>
      </c>
      <c r="D209" s="70"/>
      <c r="E209" s="71"/>
      <c r="F209" s="70"/>
      <c r="G209" s="140">
        <f t="shared" si="168"/>
        <v>0</v>
      </c>
      <c r="H209" s="170">
        <f t="shared" si="169"/>
        <v>0</v>
      </c>
      <c r="I209" s="70"/>
      <c r="J209" s="140">
        <f t="shared" si="170"/>
        <v>0</v>
      </c>
      <c r="K209" s="170">
        <f t="shared" si="171"/>
        <v>0</v>
      </c>
      <c r="L209" s="70"/>
      <c r="M209" s="140">
        <f t="shared" si="172"/>
        <v>0</v>
      </c>
      <c r="N209" s="170">
        <f t="shared" si="173"/>
        <v>0</v>
      </c>
      <c r="O209" s="70"/>
      <c r="P209" s="140">
        <f t="shared" si="174"/>
        <v>0</v>
      </c>
      <c r="Q209" s="170">
        <f t="shared" si="175"/>
        <v>0</v>
      </c>
      <c r="R209" s="167">
        <f t="shared" si="176"/>
        <v>0</v>
      </c>
      <c r="S209" s="168">
        <f t="shared" si="177"/>
        <v>0</v>
      </c>
      <c r="U209" s="172">
        <f t="shared" si="190"/>
        <v>0</v>
      </c>
      <c r="V209" s="6"/>
      <c r="W209" s="6"/>
      <c r="X209" s="140">
        <f t="shared" si="178"/>
        <v>0</v>
      </c>
      <c r="Y209" s="170">
        <f t="shared" si="179"/>
        <v>0</v>
      </c>
      <c r="Z209" s="172">
        <f t="shared" si="191"/>
        <v>0</v>
      </c>
      <c r="AA209" s="6"/>
      <c r="AB209" s="6"/>
      <c r="AC209" s="140">
        <f t="shared" si="180"/>
        <v>0</v>
      </c>
      <c r="AD209" s="163">
        <f t="shared" si="181"/>
        <v>0</v>
      </c>
      <c r="AE209" s="172">
        <f t="shared" si="192"/>
        <v>0</v>
      </c>
      <c r="AF209" s="6"/>
      <c r="AG209" s="6"/>
      <c r="AH209" s="140">
        <f t="shared" si="182"/>
        <v>0</v>
      </c>
      <c r="AI209" s="163">
        <f t="shared" si="183"/>
        <v>0</v>
      </c>
      <c r="AJ209" s="172">
        <f t="shared" si="193"/>
        <v>0</v>
      </c>
      <c r="AK209" s="6"/>
      <c r="AL209" s="6"/>
      <c r="AM209" s="140">
        <f t="shared" si="184"/>
        <v>0</v>
      </c>
      <c r="AN209" s="163">
        <f t="shared" si="185"/>
        <v>0</v>
      </c>
      <c r="AO209" s="172">
        <f t="shared" si="194"/>
        <v>0</v>
      </c>
      <c r="AP209" s="6"/>
      <c r="AQ209" s="6"/>
      <c r="AR209" s="140">
        <f t="shared" si="186"/>
        <v>0</v>
      </c>
      <c r="AS209" s="163">
        <f t="shared" si="187"/>
        <v>0</v>
      </c>
      <c r="AT209" s="167">
        <f t="shared" si="188"/>
        <v>0</v>
      </c>
      <c r="AU209" s="168">
        <f t="shared" si="189"/>
        <v>0</v>
      </c>
    </row>
    <row r="210" spans="2:47" outlineLevel="1" x14ac:dyDescent="0.35">
      <c r="B210" s="237" t="s">
        <v>98</v>
      </c>
      <c r="C210" s="64" t="s">
        <v>106</v>
      </c>
      <c r="D210" s="70"/>
      <c r="E210" s="71"/>
      <c r="F210" s="70"/>
      <c r="G210" s="140">
        <f t="shared" si="168"/>
        <v>0</v>
      </c>
      <c r="H210" s="170">
        <f t="shared" si="169"/>
        <v>0</v>
      </c>
      <c r="I210" s="70"/>
      <c r="J210" s="140">
        <f t="shared" si="170"/>
        <v>0</v>
      </c>
      <c r="K210" s="170">
        <f t="shared" si="171"/>
        <v>0</v>
      </c>
      <c r="L210" s="70"/>
      <c r="M210" s="140">
        <f t="shared" si="172"/>
        <v>0</v>
      </c>
      <c r="N210" s="170">
        <f t="shared" si="173"/>
        <v>0</v>
      </c>
      <c r="O210" s="70"/>
      <c r="P210" s="140">
        <f t="shared" si="174"/>
        <v>0</v>
      </c>
      <c r="Q210" s="170">
        <f t="shared" si="175"/>
        <v>0</v>
      </c>
      <c r="R210" s="167">
        <f t="shared" si="176"/>
        <v>0</v>
      </c>
      <c r="S210" s="168">
        <f t="shared" si="177"/>
        <v>0</v>
      </c>
      <c r="U210" s="172">
        <f t="shared" si="190"/>
        <v>0</v>
      </c>
      <c r="V210" s="6"/>
      <c r="W210" s="6"/>
      <c r="X210" s="140">
        <f t="shared" si="178"/>
        <v>0</v>
      </c>
      <c r="Y210" s="170">
        <f t="shared" si="179"/>
        <v>0</v>
      </c>
      <c r="Z210" s="172">
        <f t="shared" si="191"/>
        <v>0</v>
      </c>
      <c r="AA210" s="6"/>
      <c r="AB210" s="6"/>
      <c r="AC210" s="140">
        <f t="shared" si="180"/>
        <v>0</v>
      </c>
      <c r="AD210" s="163">
        <f t="shared" si="181"/>
        <v>0</v>
      </c>
      <c r="AE210" s="172">
        <f t="shared" si="192"/>
        <v>0</v>
      </c>
      <c r="AF210" s="6"/>
      <c r="AG210" s="6"/>
      <c r="AH210" s="140">
        <f t="shared" si="182"/>
        <v>0</v>
      </c>
      <c r="AI210" s="163">
        <f t="shared" si="183"/>
        <v>0</v>
      </c>
      <c r="AJ210" s="172">
        <f t="shared" si="193"/>
        <v>0</v>
      </c>
      <c r="AK210" s="6"/>
      <c r="AL210" s="6"/>
      <c r="AM210" s="140">
        <f t="shared" si="184"/>
        <v>0</v>
      </c>
      <c r="AN210" s="163">
        <f t="shared" si="185"/>
        <v>0</v>
      </c>
      <c r="AO210" s="172">
        <f t="shared" si="194"/>
        <v>0</v>
      </c>
      <c r="AP210" s="6"/>
      <c r="AQ210" s="6"/>
      <c r="AR210" s="140">
        <f t="shared" si="186"/>
        <v>0</v>
      </c>
      <c r="AS210" s="163">
        <f t="shared" si="187"/>
        <v>0</v>
      </c>
      <c r="AT210" s="167">
        <f t="shared" si="188"/>
        <v>0</v>
      </c>
      <c r="AU210" s="168">
        <f t="shared" si="189"/>
        <v>0</v>
      </c>
    </row>
    <row r="211" spans="2:47" ht="15" customHeight="1" outlineLevel="1" x14ac:dyDescent="0.35">
      <c r="B211" s="50" t="s">
        <v>138</v>
      </c>
      <c r="C211" s="47" t="s">
        <v>106</v>
      </c>
      <c r="D211" s="173">
        <f>SUM(D189:D210)</f>
        <v>0</v>
      </c>
      <c r="E211" s="173">
        <f>SUM(E189:E210)</f>
        <v>0</v>
      </c>
      <c r="F211" s="173">
        <f>SUM(F189:F210)</f>
        <v>0</v>
      </c>
      <c r="G211" s="173">
        <f>SUM(G189:G210)</f>
        <v>0</v>
      </c>
      <c r="H211" s="169">
        <f>IFERROR((G211-E211)/E211,0)</f>
        <v>0</v>
      </c>
      <c r="I211" s="173">
        <f>SUM(I189:I210)</f>
        <v>0</v>
      </c>
      <c r="J211" s="173">
        <f>SUM(J189:J210)</f>
        <v>0</v>
      </c>
      <c r="K211" s="169">
        <f t="shared" si="171"/>
        <v>0</v>
      </c>
      <c r="L211" s="173">
        <f>SUM(L189:L210)</f>
        <v>0</v>
      </c>
      <c r="M211" s="173">
        <f>SUM(M189:M210)</f>
        <v>0</v>
      </c>
      <c r="N211" s="169">
        <f t="shared" si="173"/>
        <v>0</v>
      </c>
      <c r="O211" s="173">
        <f>SUM(O189:O210)</f>
        <v>0</v>
      </c>
      <c r="P211" s="173">
        <f>SUM(P189:P210)</f>
        <v>0</v>
      </c>
      <c r="Q211" s="169">
        <f t="shared" si="175"/>
        <v>0</v>
      </c>
      <c r="R211" s="173">
        <f>SUM(R189:R210)</f>
        <v>0</v>
      </c>
      <c r="S211" s="168">
        <f t="shared" si="177"/>
        <v>0</v>
      </c>
      <c r="U211" s="173">
        <f>SUM(U189:U210)</f>
        <v>0</v>
      </c>
      <c r="V211" s="173">
        <f>SUM(V189:V210)</f>
        <v>0</v>
      </c>
      <c r="W211" s="173">
        <f>SUM(W189:W210)</f>
        <v>0</v>
      </c>
      <c r="X211" s="173">
        <f>SUM(X189:X210)</f>
        <v>0</v>
      </c>
      <c r="Y211" s="169">
        <f>IFERROR((X211-P211)/P211,0)</f>
        <v>0</v>
      </c>
      <c r="Z211" s="173">
        <f>SUM(Z189:Z210)</f>
        <v>0</v>
      </c>
      <c r="AA211" s="173">
        <f>SUM(AA189:AA210)</f>
        <v>0</v>
      </c>
      <c r="AB211" s="173">
        <f>SUM(AB189:AB210)</f>
        <v>0</v>
      </c>
      <c r="AC211" s="173">
        <f>SUM(AC189:AC210)</f>
        <v>0</v>
      </c>
      <c r="AD211" s="164">
        <f t="shared" si="181"/>
        <v>0</v>
      </c>
      <c r="AE211" s="173">
        <f>SUM(AE189:AE210)</f>
        <v>0</v>
      </c>
      <c r="AF211" s="173">
        <f>SUM(AF189:AF210)</f>
        <v>0</v>
      </c>
      <c r="AG211" s="173">
        <f>SUM(AG189:AG210)</f>
        <v>0</v>
      </c>
      <c r="AH211" s="173">
        <f>SUM(AH189:AH210)</f>
        <v>0</v>
      </c>
      <c r="AI211" s="164">
        <f t="shared" si="183"/>
        <v>0</v>
      </c>
      <c r="AJ211" s="173">
        <f>SUM(AJ189:AJ210)</f>
        <v>0</v>
      </c>
      <c r="AK211" s="173">
        <f>SUM(AK189:AK210)</f>
        <v>0</v>
      </c>
      <c r="AL211" s="173">
        <f>SUM(AL189:AL210)</f>
        <v>0</v>
      </c>
      <c r="AM211" s="173">
        <f>SUM(AM189:AM210)</f>
        <v>0</v>
      </c>
      <c r="AN211" s="164">
        <f t="shared" si="185"/>
        <v>0</v>
      </c>
      <c r="AO211" s="173">
        <f>SUM(AO189:AO210)</f>
        <v>0</v>
      </c>
      <c r="AP211" s="173">
        <f>SUM(AP189:AP210)</f>
        <v>0</v>
      </c>
      <c r="AQ211" s="173">
        <f>SUM(AQ189:AQ210)</f>
        <v>0</v>
      </c>
      <c r="AR211" s="173">
        <f>SUM(AR189:AR210)</f>
        <v>0</v>
      </c>
      <c r="AS211" s="164">
        <f t="shared" si="187"/>
        <v>0</v>
      </c>
      <c r="AT211" s="173">
        <f>SUM(AT189:AT210)</f>
        <v>0</v>
      </c>
      <c r="AU211" s="168">
        <f t="shared" si="189"/>
        <v>0</v>
      </c>
    </row>
    <row r="213" spans="2:47" x14ac:dyDescent="0.35">
      <c r="U213" s="17"/>
    </row>
    <row r="214" spans="2:47" ht="15.5" x14ac:dyDescent="0.35">
      <c r="T214" s="104"/>
    </row>
  </sheetData>
  <mergeCells count="122">
    <mergeCell ref="Z158:AD158"/>
    <mergeCell ref="AE158:AI158"/>
    <mergeCell ref="U186:AU186"/>
    <mergeCell ref="D187:E187"/>
    <mergeCell ref="D128:Q128"/>
    <mergeCell ref="U70:AU70"/>
    <mergeCell ref="B184:AU184"/>
    <mergeCell ref="B186:B188"/>
    <mergeCell ref="AJ100:AN100"/>
    <mergeCell ref="AO100:AS100"/>
    <mergeCell ref="AT158:AU158"/>
    <mergeCell ref="O187:Q187"/>
    <mergeCell ref="AO158:AS158"/>
    <mergeCell ref="B157:B159"/>
    <mergeCell ref="C157:C159"/>
    <mergeCell ref="I158:K158"/>
    <mergeCell ref="U71:Y71"/>
    <mergeCell ref="Z71:AD71"/>
    <mergeCell ref="C70:C72"/>
    <mergeCell ref="AE129:AI129"/>
    <mergeCell ref="AJ129:AN129"/>
    <mergeCell ref="AE71:AI71"/>
    <mergeCell ref="L158:N158"/>
    <mergeCell ref="U158:Y158"/>
    <mergeCell ref="R186:S187"/>
    <mergeCell ref="R157:S158"/>
    <mergeCell ref="I129:K129"/>
    <mergeCell ref="L129:N129"/>
    <mergeCell ref="D157:Q157"/>
    <mergeCell ref="B155:AU155"/>
    <mergeCell ref="C128:C130"/>
    <mergeCell ref="B128:B130"/>
    <mergeCell ref="C186:C188"/>
    <mergeCell ref="AJ158:AN158"/>
    <mergeCell ref="D186:Q186"/>
    <mergeCell ref="AT187:AU187"/>
    <mergeCell ref="D158:E158"/>
    <mergeCell ref="F158:H158"/>
    <mergeCell ref="F187:H187"/>
    <mergeCell ref="I187:K187"/>
    <mergeCell ref="L187:N187"/>
    <mergeCell ref="AO187:AS187"/>
    <mergeCell ref="U157:AU157"/>
    <mergeCell ref="U187:Y187"/>
    <mergeCell ref="AE187:AI187"/>
    <mergeCell ref="AJ187:AN187"/>
    <mergeCell ref="O158:Q158"/>
    <mergeCell ref="Z187:AD187"/>
    <mergeCell ref="D129:E129"/>
    <mergeCell ref="U128:AU128"/>
    <mergeCell ref="AE100:AI100"/>
    <mergeCell ref="AT100:AU100"/>
    <mergeCell ref="AT71:AU71"/>
    <mergeCell ref="D100:E100"/>
    <mergeCell ref="F129:H129"/>
    <mergeCell ref="O129:Q129"/>
    <mergeCell ref="AO129:AS129"/>
    <mergeCell ref="R128:S129"/>
    <mergeCell ref="B126:AU126"/>
    <mergeCell ref="AT129:AU129"/>
    <mergeCell ref="U129:Y129"/>
    <mergeCell ref="Z129:AD129"/>
    <mergeCell ref="AE42:AI42"/>
    <mergeCell ref="AT12:AU12"/>
    <mergeCell ref="B39:AU39"/>
    <mergeCell ref="AE12:AI12"/>
    <mergeCell ref="C99:C101"/>
    <mergeCell ref="D42:E42"/>
    <mergeCell ref="AT42:AU42"/>
    <mergeCell ref="D70:Q70"/>
    <mergeCell ref="U42:Y42"/>
    <mergeCell ref="Z42:AD42"/>
    <mergeCell ref="U99:AU99"/>
    <mergeCell ref="B11:B13"/>
    <mergeCell ref="J2:L2"/>
    <mergeCell ref="D12:E12"/>
    <mergeCell ref="F12:H12"/>
    <mergeCell ref="C2:H2"/>
    <mergeCell ref="O100:Q100"/>
    <mergeCell ref="R99:S100"/>
    <mergeCell ref="B97:AU97"/>
    <mergeCell ref="I12:K12"/>
    <mergeCell ref="L12:N12"/>
    <mergeCell ref="O12:Q12"/>
    <mergeCell ref="U12:Y12"/>
    <mergeCell ref="Z12:AD12"/>
    <mergeCell ref="B41:B43"/>
    <mergeCell ref="AO71:AS71"/>
    <mergeCell ref="F71:H71"/>
    <mergeCell ref="R41:S42"/>
    <mergeCell ref="AJ71:AN71"/>
    <mergeCell ref="D11:Q11"/>
    <mergeCell ref="D41:Q41"/>
    <mergeCell ref="AJ42:AN42"/>
    <mergeCell ref="F100:H100"/>
    <mergeCell ref="D71:E71"/>
    <mergeCell ref="C11:C13"/>
    <mergeCell ref="AO42:AS42"/>
    <mergeCell ref="B5:I5"/>
    <mergeCell ref="B9:AU9"/>
    <mergeCell ref="C41:C43"/>
    <mergeCell ref="B99:B101"/>
    <mergeCell ref="AJ12:AN12"/>
    <mergeCell ref="AO12:AS12"/>
    <mergeCell ref="B68:AU68"/>
    <mergeCell ref="B70:B72"/>
    <mergeCell ref="Z100:AD100"/>
    <mergeCell ref="U11:AU11"/>
    <mergeCell ref="I71:K71"/>
    <mergeCell ref="L71:N71"/>
    <mergeCell ref="I100:K100"/>
    <mergeCell ref="L100:N100"/>
    <mergeCell ref="R70:S71"/>
    <mergeCell ref="U100:Y100"/>
    <mergeCell ref="D99:Q99"/>
    <mergeCell ref="R11:S12"/>
    <mergeCell ref="U41:AU41"/>
    <mergeCell ref="O42:Q42"/>
    <mergeCell ref="O71:Q71"/>
    <mergeCell ref="F42:H42"/>
    <mergeCell ref="I42:K42"/>
    <mergeCell ref="L42:N42"/>
  </mergeCells>
  <hyperlinks>
    <hyperlink ref="J2" location="'Αρχική σελίδα'!A1" display="Πίσω στην αρχική σελίδα" xr:uid="{F2DB9110-2100-4169-85A2-BE114765BB53}"/>
  </hyperlinks>
  <pageMargins left="0.7" right="0.7" top="0.75" bottom="0.75" header="0.3" footer="0.3"/>
  <pageSetup paperSize="8"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pageSetUpPr fitToPage="1"/>
  </sheetPr>
  <dimension ref="B2:AU214"/>
  <sheetViews>
    <sheetView showGridLines="0" zoomScale="80" zoomScaleNormal="80" workbookViewId="0">
      <pane xSplit="2" topLeftCell="C1" activePane="topRight" state="frozen"/>
      <selection activeCell="A31" sqref="A31"/>
      <selection pane="topRight" activeCell="AA75" sqref="AA75"/>
    </sheetView>
  </sheetViews>
  <sheetFormatPr defaultColWidth="8.81640625" defaultRowHeight="14.5" outlineLevelRow="1" x14ac:dyDescent="0.35"/>
  <cols>
    <col min="1" max="1" width="2.81640625" customWidth="1"/>
    <col min="2" max="2" width="62.81640625" customWidth="1"/>
    <col min="3" max="18" width="13.7265625" customWidth="1"/>
    <col min="19" max="19" width="18.7265625" customWidth="1"/>
    <col min="20" max="20" width="2.1796875" customWidth="1"/>
    <col min="21" max="46" width="13.7265625" customWidth="1"/>
    <col min="47" max="47" width="18.7265625" customWidth="1"/>
  </cols>
  <sheetData>
    <row r="2" spans="2:47" ht="18.5" x14ac:dyDescent="0.45">
      <c r="B2" s="1" t="s">
        <v>0</v>
      </c>
      <c r="C2" s="297" t="str">
        <f>'Αρχική σελίδα'!C3</f>
        <v>Δυτικής Μακεδονίας</v>
      </c>
      <c r="D2" s="297"/>
      <c r="E2" s="297"/>
      <c r="F2" s="297"/>
      <c r="G2" s="297"/>
      <c r="H2" s="297"/>
      <c r="J2" s="298" t="s">
        <v>59</v>
      </c>
      <c r="K2" s="298"/>
      <c r="L2" s="298"/>
    </row>
    <row r="3" spans="2:47" ht="18.5" x14ac:dyDescent="0.45">
      <c r="B3" s="2" t="s">
        <v>2</v>
      </c>
      <c r="C3" s="100">
        <f>'Αρχική σελίδα'!C4</f>
        <v>2024</v>
      </c>
      <c r="D3" s="46" t="s">
        <v>3</v>
      </c>
      <c r="E3" s="46">
        <f>C3+4</f>
        <v>2028</v>
      </c>
    </row>
    <row r="4" spans="2:47" ht="14.5" customHeight="1" x14ac:dyDescent="0.45">
      <c r="C4" s="2"/>
      <c r="D4" s="46"/>
      <c r="E4" s="46"/>
    </row>
    <row r="5" spans="2:47" ht="56.5" customHeight="1" x14ac:dyDescent="0.35">
      <c r="B5" s="299" t="s">
        <v>179</v>
      </c>
      <c r="C5" s="299"/>
      <c r="D5" s="299"/>
      <c r="E5" s="299"/>
      <c r="F5" s="299"/>
      <c r="G5" s="299"/>
      <c r="H5" s="299"/>
      <c r="I5" s="299"/>
    </row>
    <row r="6" spans="2:47" x14ac:dyDescent="0.35">
      <c r="B6" s="225"/>
      <c r="C6" s="225"/>
      <c r="D6" s="225"/>
      <c r="E6" s="225"/>
      <c r="F6" s="225"/>
      <c r="G6" s="225"/>
      <c r="H6" s="225"/>
    </row>
    <row r="7" spans="2:47" ht="18.5" x14ac:dyDescent="0.45">
      <c r="B7" s="101"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(2019 - 2023) και εξέλιξη σύμφωνα με το Πρόγραμμα Ανάπτυξης  2024 - 2028</v>
      </c>
      <c r="C7" s="102"/>
      <c r="D7" s="102"/>
      <c r="E7" s="102"/>
      <c r="F7" s="102"/>
      <c r="G7" s="102"/>
      <c r="H7" s="102"/>
      <c r="I7" s="102"/>
      <c r="J7" s="103"/>
      <c r="K7" s="99"/>
    </row>
    <row r="8" spans="2:47" ht="18.5" x14ac:dyDescent="0.45">
      <c r="B8" s="229"/>
      <c r="C8" s="57"/>
      <c r="D8" s="57"/>
      <c r="E8" s="57"/>
      <c r="F8" s="57"/>
      <c r="G8" s="57"/>
      <c r="H8" s="57"/>
      <c r="I8" s="57"/>
      <c r="J8" s="23"/>
    </row>
    <row r="9" spans="2:47" ht="15.5" x14ac:dyDescent="0.35">
      <c r="B9" s="296" t="s">
        <v>180</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row>
    <row r="10" spans="2:4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47" outlineLevel="1" x14ac:dyDescent="0.35">
      <c r="B11" s="340"/>
      <c r="C11" s="339" t="s">
        <v>105</v>
      </c>
      <c r="D11" s="312" t="s">
        <v>131</v>
      </c>
      <c r="E11" s="314"/>
      <c r="F11" s="314"/>
      <c r="G11" s="314"/>
      <c r="H11" s="314"/>
      <c r="I11" s="314"/>
      <c r="J11" s="314"/>
      <c r="K11" s="314"/>
      <c r="L11" s="314"/>
      <c r="M11" s="314"/>
      <c r="N11" s="314"/>
      <c r="O11" s="314"/>
      <c r="P11" s="314"/>
      <c r="Q11" s="313"/>
      <c r="R11" s="318" t="str">
        <f xml:space="preserve"> D12&amp;" - "&amp;O12</f>
        <v>2019 - 2023</v>
      </c>
      <c r="S11" s="333"/>
      <c r="U11" s="312" t="s">
        <v>132</v>
      </c>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3"/>
    </row>
    <row r="12" spans="2:47" outlineLevel="1" x14ac:dyDescent="0.35">
      <c r="B12" s="341"/>
      <c r="C12" s="339"/>
      <c r="D12" s="312">
        <f>$C$3-5</f>
        <v>2019</v>
      </c>
      <c r="E12" s="313"/>
      <c r="F12" s="312">
        <f>$C$3-4</f>
        <v>2020</v>
      </c>
      <c r="G12" s="314"/>
      <c r="H12" s="313"/>
      <c r="I12" s="312">
        <f>$C$3-3</f>
        <v>2021</v>
      </c>
      <c r="J12" s="314"/>
      <c r="K12" s="313"/>
      <c r="L12" s="312">
        <f>$C$3-2</f>
        <v>2022</v>
      </c>
      <c r="M12" s="314"/>
      <c r="N12" s="313"/>
      <c r="O12" s="312">
        <f>$C$3-1</f>
        <v>2023</v>
      </c>
      <c r="P12" s="314"/>
      <c r="Q12" s="313"/>
      <c r="R12" s="320"/>
      <c r="S12" s="334"/>
      <c r="U12" s="312">
        <f>$C$3</f>
        <v>2024</v>
      </c>
      <c r="V12" s="314"/>
      <c r="W12" s="314"/>
      <c r="X12" s="314"/>
      <c r="Y12" s="313"/>
      <c r="Z12" s="312">
        <f>$C$3+1</f>
        <v>2025</v>
      </c>
      <c r="AA12" s="314"/>
      <c r="AB12" s="314"/>
      <c r="AC12" s="314"/>
      <c r="AD12" s="313"/>
      <c r="AE12" s="312">
        <f>$C$3+2</f>
        <v>2026</v>
      </c>
      <c r="AF12" s="314"/>
      <c r="AG12" s="314"/>
      <c r="AH12" s="314"/>
      <c r="AI12" s="313"/>
      <c r="AJ12" s="312">
        <f>$C$3+3</f>
        <v>2027</v>
      </c>
      <c r="AK12" s="314"/>
      <c r="AL12" s="314"/>
      <c r="AM12" s="314"/>
      <c r="AN12" s="313"/>
      <c r="AO12" s="312">
        <f>$C$3+4</f>
        <v>2028</v>
      </c>
      <c r="AP12" s="314"/>
      <c r="AQ12" s="314"/>
      <c r="AR12" s="314"/>
      <c r="AS12" s="313"/>
      <c r="AT12" s="316" t="str">
        <f>U12&amp;" - "&amp;AO12</f>
        <v>2024 - 2028</v>
      </c>
      <c r="AU12" s="335"/>
    </row>
    <row r="13" spans="2:47" ht="43.5" outlineLevel="1" x14ac:dyDescent="0.35">
      <c r="B13" s="342"/>
      <c r="C13" s="339"/>
      <c r="D13" s="66" t="s">
        <v>144</v>
      </c>
      <c r="E13" s="67" t="s">
        <v>145</v>
      </c>
      <c r="F13" s="66" t="s">
        <v>144</v>
      </c>
      <c r="G13" s="9" t="s">
        <v>145</v>
      </c>
      <c r="H13" s="67" t="s">
        <v>135</v>
      </c>
      <c r="I13" s="66" t="s">
        <v>144</v>
      </c>
      <c r="J13" s="9" t="s">
        <v>145</v>
      </c>
      <c r="K13" s="67" t="s">
        <v>135</v>
      </c>
      <c r="L13" s="66" t="s">
        <v>144</v>
      </c>
      <c r="M13" s="9" t="s">
        <v>145</v>
      </c>
      <c r="N13" s="67" t="s">
        <v>135</v>
      </c>
      <c r="O13" s="66" t="s">
        <v>144</v>
      </c>
      <c r="P13" s="9" t="s">
        <v>145</v>
      </c>
      <c r="Q13" s="67" t="s">
        <v>135</v>
      </c>
      <c r="R13" s="66" t="s">
        <v>126</v>
      </c>
      <c r="S13" s="121" t="s">
        <v>136</v>
      </c>
      <c r="U13" s="66" t="s">
        <v>144</v>
      </c>
      <c r="V13" s="106" t="s">
        <v>177</v>
      </c>
      <c r="W13" s="106" t="s">
        <v>178</v>
      </c>
      <c r="X13" s="9" t="s">
        <v>145</v>
      </c>
      <c r="Y13" s="67" t="s">
        <v>135</v>
      </c>
      <c r="Z13" s="66" t="s">
        <v>144</v>
      </c>
      <c r="AA13" s="106" t="s">
        <v>177</v>
      </c>
      <c r="AB13" s="106" t="s">
        <v>178</v>
      </c>
      <c r="AC13" s="9" t="s">
        <v>145</v>
      </c>
      <c r="AD13" s="67" t="s">
        <v>135</v>
      </c>
      <c r="AE13" s="66" t="s">
        <v>144</v>
      </c>
      <c r="AF13" s="106" t="s">
        <v>177</v>
      </c>
      <c r="AG13" s="106" t="s">
        <v>178</v>
      </c>
      <c r="AH13" s="9" t="s">
        <v>145</v>
      </c>
      <c r="AI13" s="67" t="s">
        <v>135</v>
      </c>
      <c r="AJ13" s="66" t="s">
        <v>144</v>
      </c>
      <c r="AK13" s="106" t="s">
        <v>177</v>
      </c>
      <c r="AL13" s="106" t="s">
        <v>178</v>
      </c>
      <c r="AM13" s="9" t="s">
        <v>145</v>
      </c>
      <c r="AN13" s="67" t="s">
        <v>135</v>
      </c>
      <c r="AO13" s="66" t="s">
        <v>144</v>
      </c>
      <c r="AP13" s="106" t="s">
        <v>177</v>
      </c>
      <c r="AQ13" s="106" t="s">
        <v>178</v>
      </c>
      <c r="AR13" s="9" t="s">
        <v>145</v>
      </c>
      <c r="AS13" s="67" t="s">
        <v>135</v>
      </c>
      <c r="AT13" s="66" t="s">
        <v>126</v>
      </c>
      <c r="AU13" s="121" t="s">
        <v>136</v>
      </c>
    </row>
    <row r="14" spans="2:47" outlineLevel="1" x14ac:dyDescent="0.35">
      <c r="B14" s="236" t="s">
        <v>75</v>
      </c>
      <c r="C14" s="64" t="s">
        <v>106</v>
      </c>
      <c r="D14" s="161">
        <f t="shared" ref="D14:F35" si="0">D44+D73+D102+D131+D160+D189</f>
        <v>0</v>
      </c>
      <c r="E14" s="162">
        <f t="shared" si="0"/>
        <v>0</v>
      </c>
      <c r="F14" s="161">
        <f t="shared" si="0"/>
        <v>0</v>
      </c>
      <c r="G14" s="159">
        <f t="shared" ref="G14:G35" si="1">E14+F14</f>
        <v>0</v>
      </c>
      <c r="H14" s="163">
        <f t="shared" ref="H14:H35" si="2">IFERROR((G14-E14)/E14,0)</f>
        <v>0</v>
      </c>
      <c r="I14" s="161">
        <f t="shared" ref="I14:I35" si="3">I44+I73+I102+I131+I160+I189</f>
        <v>0</v>
      </c>
      <c r="J14" s="159">
        <f t="shared" ref="J14:J35" si="4">G14+I14</f>
        <v>0</v>
      </c>
      <c r="K14" s="163">
        <f t="shared" ref="K14:K36" si="5">IFERROR((J14-G14)/G14,0)</f>
        <v>0</v>
      </c>
      <c r="L14" s="161">
        <f t="shared" ref="L14:L35" si="6">L44+L73+L102+L131+L160+L189</f>
        <v>0</v>
      </c>
      <c r="M14" s="159">
        <f t="shared" ref="M14:M35" si="7">J14+L14</f>
        <v>0</v>
      </c>
      <c r="N14" s="163">
        <f t="shared" ref="N14:N36" si="8">IFERROR((M14-J14)/J14,0)</f>
        <v>0</v>
      </c>
      <c r="O14" s="161">
        <f t="shared" ref="O14:O35" si="9">O44+O73+O102+O131+O160+O189</f>
        <v>0</v>
      </c>
      <c r="P14" s="159">
        <f t="shared" ref="P14:P35" si="10">M14+O14</f>
        <v>0</v>
      </c>
      <c r="Q14" s="163">
        <f t="shared" ref="Q14:Q36" si="11">IFERROR((P14-M14)/M14,0)</f>
        <v>0</v>
      </c>
      <c r="R14" s="167">
        <f t="shared" ref="R14:R35" si="12">D14+F14+I14+L14+O14</f>
        <v>0</v>
      </c>
      <c r="S14" s="168">
        <f t="shared" ref="S14:S36" si="13">IFERROR((P14/E14)^(1/4)-1,0)</f>
        <v>0</v>
      </c>
      <c r="U14" s="161">
        <f t="shared" ref="U14:X35" si="14">U44+U73+U102+U131+U160+U189</f>
        <v>0</v>
      </c>
      <c r="V14" s="160">
        <f t="shared" si="14"/>
        <v>0</v>
      </c>
      <c r="W14" s="160">
        <f t="shared" si="14"/>
        <v>0</v>
      </c>
      <c r="X14" s="160">
        <f t="shared" si="14"/>
        <v>0</v>
      </c>
      <c r="Y14" s="170">
        <f t="shared" ref="Y14:Y35" si="15">IFERROR((X14-P14)/P14,0)</f>
        <v>0</v>
      </c>
      <c r="Z14" s="161">
        <f t="shared" ref="Z14:AC35" si="16">Z44+Z73+Z102+Z131+Z160+Z189</f>
        <v>0</v>
      </c>
      <c r="AA14" s="160">
        <f t="shared" si="16"/>
        <v>0</v>
      </c>
      <c r="AB14" s="160">
        <f t="shared" si="16"/>
        <v>0</v>
      </c>
      <c r="AC14" s="160">
        <f t="shared" si="16"/>
        <v>0</v>
      </c>
      <c r="AD14" s="170">
        <f t="shared" ref="AD14:AD36" si="17">IFERROR((AC14-X14)/X14,0)</f>
        <v>0</v>
      </c>
      <c r="AE14" s="161">
        <f t="shared" ref="AE14:AH35" si="18">AE44+AE73+AE102+AE131+AE160+AE189</f>
        <v>0</v>
      </c>
      <c r="AF14" s="160">
        <f t="shared" si="18"/>
        <v>0</v>
      </c>
      <c r="AG14" s="160">
        <f t="shared" si="18"/>
        <v>0</v>
      </c>
      <c r="AH14" s="160">
        <f t="shared" si="18"/>
        <v>0</v>
      </c>
      <c r="AI14" s="170">
        <f t="shared" ref="AI14:AI36" si="19">IFERROR((AH14-AC14)/AC14,0)</f>
        <v>0</v>
      </c>
      <c r="AJ14" s="161">
        <f t="shared" ref="AJ14:AM35" si="20">AJ44+AJ73+AJ102+AJ131+AJ160+AJ189</f>
        <v>0</v>
      </c>
      <c r="AK14" s="160">
        <f t="shared" si="20"/>
        <v>0</v>
      </c>
      <c r="AL14" s="160">
        <f t="shared" si="20"/>
        <v>0</v>
      </c>
      <c r="AM14" s="160">
        <f t="shared" si="20"/>
        <v>0</v>
      </c>
      <c r="AN14" s="170">
        <f t="shared" ref="AN14:AN36" si="21">IFERROR((AM14-AH14)/AH14,0)</f>
        <v>0</v>
      </c>
      <c r="AO14" s="161">
        <f t="shared" ref="AO14:AR35" si="22">AO44+AO73+AO102+AO131+AO160+AO189</f>
        <v>0</v>
      </c>
      <c r="AP14" s="160">
        <f t="shared" si="22"/>
        <v>0</v>
      </c>
      <c r="AQ14" s="160">
        <f t="shared" si="22"/>
        <v>0</v>
      </c>
      <c r="AR14" s="160">
        <f t="shared" si="22"/>
        <v>0</v>
      </c>
      <c r="AS14" s="170">
        <f t="shared" ref="AS14:AS36" si="23">IFERROR((AR14-AM14)/AM14,0)</f>
        <v>0</v>
      </c>
      <c r="AT14" s="167">
        <f t="shared" ref="AT14:AT35" si="24">U14+Z14+AE14+AJ14+AO14</f>
        <v>0</v>
      </c>
      <c r="AU14" s="168">
        <f t="shared" ref="AU14:AU36" si="25">IFERROR((AR14/X14)^(1/4)-1,0)</f>
        <v>0</v>
      </c>
    </row>
    <row r="15" spans="2:47" outlineLevel="1" x14ac:dyDescent="0.35">
      <c r="B15" s="237" t="s">
        <v>76</v>
      </c>
      <c r="C15" s="64" t="s">
        <v>106</v>
      </c>
      <c r="D15" s="161">
        <f t="shared" si="0"/>
        <v>0</v>
      </c>
      <c r="E15" s="162">
        <f t="shared" si="0"/>
        <v>0</v>
      </c>
      <c r="F15" s="161">
        <f t="shared" si="0"/>
        <v>0</v>
      </c>
      <c r="G15" s="159">
        <f t="shared" si="1"/>
        <v>0</v>
      </c>
      <c r="H15" s="163">
        <f t="shared" si="2"/>
        <v>0</v>
      </c>
      <c r="I15" s="161">
        <f t="shared" si="3"/>
        <v>0</v>
      </c>
      <c r="J15" s="159">
        <f t="shared" si="4"/>
        <v>0</v>
      </c>
      <c r="K15" s="163">
        <f t="shared" si="5"/>
        <v>0</v>
      </c>
      <c r="L15" s="161">
        <f t="shared" si="6"/>
        <v>0</v>
      </c>
      <c r="M15" s="159">
        <f t="shared" si="7"/>
        <v>0</v>
      </c>
      <c r="N15" s="163">
        <f t="shared" si="8"/>
        <v>0</v>
      </c>
      <c r="O15" s="161">
        <f t="shared" si="9"/>
        <v>0</v>
      </c>
      <c r="P15" s="159">
        <f t="shared" si="10"/>
        <v>0</v>
      </c>
      <c r="Q15" s="163">
        <f t="shared" si="11"/>
        <v>0</v>
      </c>
      <c r="R15" s="167">
        <f t="shared" si="12"/>
        <v>0</v>
      </c>
      <c r="S15" s="168">
        <f t="shared" si="13"/>
        <v>0</v>
      </c>
      <c r="U15" s="161">
        <f t="shared" si="14"/>
        <v>506</v>
      </c>
      <c r="V15" s="160">
        <f t="shared" si="14"/>
        <v>506</v>
      </c>
      <c r="W15" s="160">
        <f t="shared" si="14"/>
        <v>0</v>
      </c>
      <c r="X15" s="160">
        <f t="shared" si="14"/>
        <v>506</v>
      </c>
      <c r="Y15" s="170">
        <f t="shared" si="15"/>
        <v>0</v>
      </c>
      <c r="Z15" s="161">
        <f t="shared" si="16"/>
        <v>1502</v>
      </c>
      <c r="AA15" s="160">
        <f t="shared" si="16"/>
        <v>1502</v>
      </c>
      <c r="AB15" s="160">
        <f t="shared" si="16"/>
        <v>0</v>
      </c>
      <c r="AC15" s="160">
        <f t="shared" si="16"/>
        <v>2008</v>
      </c>
      <c r="AD15" s="170">
        <f t="shared" si="17"/>
        <v>2.9683794466403164</v>
      </c>
      <c r="AE15" s="161">
        <f t="shared" si="18"/>
        <v>1598</v>
      </c>
      <c r="AF15" s="160">
        <f t="shared" si="18"/>
        <v>1598</v>
      </c>
      <c r="AG15" s="160">
        <f t="shared" si="18"/>
        <v>0</v>
      </c>
      <c r="AH15" s="160">
        <f t="shared" si="18"/>
        <v>3606</v>
      </c>
      <c r="AI15" s="170">
        <f t="shared" si="19"/>
        <v>0.79581673306772904</v>
      </c>
      <c r="AJ15" s="161">
        <f t="shared" si="20"/>
        <v>620</v>
      </c>
      <c r="AK15" s="160">
        <f t="shared" si="20"/>
        <v>620</v>
      </c>
      <c r="AL15" s="160">
        <f t="shared" si="20"/>
        <v>0</v>
      </c>
      <c r="AM15" s="160">
        <f t="shared" si="20"/>
        <v>4226</v>
      </c>
      <c r="AN15" s="170">
        <f t="shared" si="21"/>
        <v>0.17193566278424849</v>
      </c>
      <c r="AO15" s="161">
        <f t="shared" si="22"/>
        <v>452</v>
      </c>
      <c r="AP15" s="160">
        <f t="shared" si="22"/>
        <v>452</v>
      </c>
      <c r="AQ15" s="160">
        <f t="shared" si="22"/>
        <v>0</v>
      </c>
      <c r="AR15" s="160">
        <f t="shared" si="22"/>
        <v>4678</v>
      </c>
      <c r="AS15" s="170">
        <f t="shared" si="23"/>
        <v>0.1069569332702319</v>
      </c>
      <c r="AT15" s="167">
        <f t="shared" si="24"/>
        <v>4678</v>
      </c>
      <c r="AU15" s="168">
        <f t="shared" si="25"/>
        <v>0.74372271554207869</v>
      </c>
    </row>
    <row r="16" spans="2:47" outlineLevel="1" x14ac:dyDescent="0.35">
      <c r="B16" s="237" t="s">
        <v>77</v>
      </c>
      <c r="C16" s="64" t="s">
        <v>106</v>
      </c>
      <c r="D16" s="161">
        <f t="shared" si="0"/>
        <v>0</v>
      </c>
      <c r="E16" s="162">
        <f t="shared" si="0"/>
        <v>0</v>
      </c>
      <c r="F16" s="161">
        <f t="shared" si="0"/>
        <v>0</v>
      </c>
      <c r="G16" s="159">
        <f t="shared" si="1"/>
        <v>0</v>
      </c>
      <c r="H16" s="163">
        <f t="shared" si="2"/>
        <v>0</v>
      </c>
      <c r="I16" s="161">
        <f t="shared" si="3"/>
        <v>0</v>
      </c>
      <c r="J16" s="159">
        <f t="shared" si="4"/>
        <v>0</v>
      </c>
      <c r="K16" s="163">
        <f t="shared" si="5"/>
        <v>0</v>
      </c>
      <c r="L16" s="161">
        <f t="shared" si="6"/>
        <v>0</v>
      </c>
      <c r="M16" s="159">
        <f t="shared" si="7"/>
        <v>0</v>
      </c>
      <c r="N16" s="163">
        <f t="shared" si="8"/>
        <v>0</v>
      </c>
      <c r="O16" s="161">
        <f t="shared" si="9"/>
        <v>0</v>
      </c>
      <c r="P16" s="159">
        <f t="shared" si="10"/>
        <v>0</v>
      </c>
      <c r="Q16" s="163">
        <f t="shared" si="11"/>
        <v>0</v>
      </c>
      <c r="R16" s="167">
        <f t="shared" si="12"/>
        <v>0</v>
      </c>
      <c r="S16" s="168">
        <f t="shared" si="13"/>
        <v>0</v>
      </c>
      <c r="U16" s="161">
        <f t="shared" si="14"/>
        <v>0</v>
      </c>
      <c r="V16" s="160">
        <f t="shared" si="14"/>
        <v>0</v>
      </c>
      <c r="W16" s="160">
        <f t="shared" si="14"/>
        <v>0</v>
      </c>
      <c r="X16" s="160">
        <f t="shared" si="14"/>
        <v>0</v>
      </c>
      <c r="Y16" s="170">
        <f t="shared" si="15"/>
        <v>0</v>
      </c>
      <c r="Z16" s="161">
        <f t="shared" si="16"/>
        <v>0</v>
      </c>
      <c r="AA16" s="160">
        <f t="shared" si="16"/>
        <v>0</v>
      </c>
      <c r="AB16" s="160">
        <f t="shared" si="16"/>
        <v>0</v>
      </c>
      <c r="AC16" s="160">
        <f t="shared" si="16"/>
        <v>0</v>
      </c>
      <c r="AD16" s="170">
        <f t="shared" si="17"/>
        <v>0</v>
      </c>
      <c r="AE16" s="161">
        <f t="shared" si="18"/>
        <v>0</v>
      </c>
      <c r="AF16" s="160">
        <f t="shared" si="18"/>
        <v>0</v>
      </c>
      <c r="AG16" s="160">
        <f t="shared" si="18"/>
        <v>0</v>
      </c>
      <c r="AH16" s="160">
        <f t="shared" si="18"/>
        <v>0</v>
      </c>
      <c r="AI16" s="170">
        <f t="shared" si="19"/>
        <v>0</v>
      </c>
      <c r="AJ16" s="161">
        <f t="shared" si="20"/>
        <v>0</v>
      </c>
      <c r="AK16" s="160">
        <f t="shared" si="20"/>
        <v>0</v>
      </c>
      <c r="AL16" s="160">
        <f t="shared" si="20"/>
        <v>0</v>
      </c>
      <c r="AM16" s="160">
        <f t="shared" si="20"/>
        <v>0</v>
      </c>
      <c r="AN16" s="170">
        <f t="shared" si="21"/>
        <v>0</v>
      </c>
      <c r="AO16" s="161">
        <f t="shared" si="22"/>
        <v>0</v>
      </c>
      <c r="AP16" s="160">
        <f t="shared" si="22"/>
        <v>0</v>
      </c>
      <c r="AQ16" s="160">
        <f t="shared" si="22"/>
        <v>0</v>
      </c>
      <c r="AR16" s="160">
        <f t="shared" si="22"/>
        <v>0</v>
      </c>
      <c r="AS16" s="170">
        <f t="shared" si="23"/>
        <v>0</v>
      </c>
      <c r="AT16" s="167">
        <f t="shared" si="24"/>
        <v>0</v>
      </c>
      <c r="AU16" s="168">
        <f t="shared" si="25"/>
        <v>0</v>
      </c>
    </row>
    <row r="17" spans="2:47" outlineLevel="1" x14ac:dyDescent="0.35">
      <c r="B17" s="237" t="s">
        <v>78</v>
      </c>
      <c r="C17" s="64" t="s">
        <v>106</v>
      </c>
      <c r="D17" s="161">
        <f t="shared" si="0"/>
        <v>0</v>
      </c>
      <c r="E17" s="162">
        <f t="shared" si="0"/>
        <v>0</v>
      </c>
      <c r="F17" s="161">
        <f t="shared" si="0"/>
        <v>0</v>
      </c>
      <c r="G17" s="159">
        <f t="shared" si="1"/>
        <v>0</v>
      </c>
      <c r="H17" s="163">
        <f t="shared" si="2"/>
        <v>0</v>
      </c>
      <c r="I17" s="161">
        <f t="shared" si="3"/>
        <v>0</v>
      </c>
      <c r="J17" s="159">
        <f t="shared" si="4"/>
        <v>0</v>
      </c>
      <c r="K17" s="163">
        <f t="shared" si="5"/>
        <v>0</v>
      </c>
      <c r="L17" s="161">
        <f t="shared" si="6"/>
        <v>0</v>
      </c>
      <c r="M17" s="159">
        <f t="shared" si="7"/>
        <v>0</v>
      </c>
      <c r="N17" s="163">
        <f t="shared" si="8"/>
        <v>0</v>
      </c>
      <c r="O17" s="161">
        <f t="shared" si="9"/>
        <v>0</v>
      </c>
      <c r="P17" s="159">
        <f t="shared" si="10"/>
        <v>0</v>
      </c>
      <c r="Q17" s="163">
        <f t="shared" si="11"/>
        <v>0</v>
      </c>
      <c r="R17" s="167">
        <f t="shared" si="12"/>
        <v>0</v>
      </c>
      <c r="S17" s="168">
        <f t="shared" si="13"/>
        <v>0</v>
      </c>
      <c r="U17" s="161">
        <f t="shared" si="14"/>
        <v>0</v>
      </c>
      <c r="V17" s="160">
        <f t="shared" si="14"/>
        <v>0</v>
      </c>
      <c r="W17" s="160">
        <f t="shared" si="14"/>
        <v>0</v>
      </c>
      <c r="X17" s="160">
        <f t="shared" si="14"/>
        <v>0</v>
      </c>
      <c r="Y17" s="170">
        <f t="shared" si="15"/>
        <v>0</v>
      </c>
      <c r="Z17" s="161">
        <f t="shared" si="16"/>
        <v>0</v>
      </c>
      <c r="AA17" s="160">
        <f t="shared" si="16"/>
        <v>0</v>
      </c>
      <c r="AB17" s="160">
        <f t="shared" si="16"/>
        <v>0</v>
      </c>
      <c r="AC17" s="160">
        <f t="shared" si="16"/>
        <v>0</v>
      </c>
      <c r="AD17" s="170">
        <f t="shared" si="17"/>
        <v>0</v>
      </c>
      <c r="AE17" s="161">
        <f t="shared" si="18"/>
        <v>0</v>
      </c>
      <c r="AF17" s="160">
        <f t="shared" si="18"/>
        <v>0</v>
      </c>
      <c r="AG17" s="160">
        <f t="shared" si="18"/>
        <v>0</v>
      </c>
      <c r="AH17" s="160">
        <f t="shared" si="18"/>
        <v>0</v>
      </c>
      <c r="AI17" s="170">
        <f t="shared" si="19"/>
        <v>0</v>
      </c>
      <c r="AJ17" s="161">
        <f t="shared" si="20"/>
        <v>0</v>
      </c>
      <c r="AK17" s="160">
        <f t="shared" si="20"/>
        <v>0</v>
      </c>
      <c r="AL17" s="160">
        <f t="shared" si="20"/>
        <v>0</v>
      </c>
      <c r="AM17" s="160">
        <f t="shared" si="20"/>
        <v>0</v>
      </c>
      <c r="AN17" s="170">
        <f t="shared" si="21"/>
        <v>0</v>
      </c>
      <c r="AO17" s="161">
        <f t="shared" si="22"/>
        <v>0</v>
      </c>
      <c r="AP17" s="160">
        <f t="shared" si="22"/>
        <v>0</v>
      </c>
      <c r="AQ17" s="160">
        <f t="shared" si="22"/>
        <v>0</v>
      </c>
      <c r="AR17" s="160">
        <f t="shared" si="22"/>
        <v>0</v>
      </c>
      <c r="AS17" s="170">
        <f t="shared" si="23"/>
        <v>0</v>
      </c>
      <c r="AT17" s="167">
        <f t="shared" si="24"/>
        <v>0</v>
      </c>
      <c r="AU17" s="168">
        <f t="shared" si="25"/>
        <v>0</v>
      </c>
    </row>
    <row r="18" spans="2:47" outlineLevel="1" x14ac:dyDescent="0.35">
      <c r="B18" s="236" t="s">
        <v>80</v>
      </c>
      <c r="C18" s="64" t="s">
        <v>106</v>
      </c>
      <c r="D18" s="161">
        <f t="shared" si="0"/>
        <v>0</v>
      </c>
      <c r="E18" s="162">
        <f t="shared" si="0"/>
        <v>0</v>
      </c>
      <c r="F18" s="161">
        <f t="shared" si="0"/>
        <v>0</v>
      </c>
      <c r="G18" s="159">
        <f t="shared" si="1"/>
        <v>0</v>
      </c>
      <c r="H18" s="163">
        <f t="shared" si="2"/>
        <v>0</v>
      </c>
      <c r="I18" s="161">
        <f t="shared" si="3"/>
        <v>0</v>
      </c>
      <c r="J18" s="159">
        <f t="shared" si="4"/>
        <v>0</v>
      </c>
      <c r="K18" s="163">
        <f t="shared" si="5"/>
        <v>0</v>
      </c>
      <c r="L18" s="161">
        <f t="shared" si="6"/>
        <v>0</v>
      </c>
      <c r="M18" s="159">
        <f t="shared" si="7"/>
        <v>0</v>
      </c>
      <c r="N18" s="163">
        <f t="shared" si="8"/>
        <v>0</v>
      </c>
      <c r="O18" s="161">
        <f t="shared" si="9"/>
        <v>0</v>
      </c>
      <c r="P18" s="159">
        <f t="shared" si="10"/>
        <v>0</v>
      </c>
      <c r="Q18" s="163">
        <f t="shared" si="11"/>
        <v>0</v>
      </c>
      <c r="R18" s="167">
        <f t="shared" si="12"/>
        <v>0</v>
      </c>
      <c r="S18" s="168">
        <f t="shared" si="13"/>
        <v>0</v>
      </c>
      <c r="U18" s="161">
        <f t="shared" si="14"/>
        <v>0</v>
      </c>
      <c r="V18" s="160">
        <f t="shared" si="14"/>
        <v>0</v>
      </c>
      <c r="W18" s="160">
        <f t="shared" si="14"/>
        <v>0</v>
      </c>
      <c r="X18" s="160">
        <f t="shared" si="14"/>
        <v>0</v>
      </c>
      <c r="Y18" s="170">
        <f t="shared" si="15"/>
        <v>0</v>
      </c>
      <c r="Z18" s="161">
        <f t="shared" si="16"/>
        <v>0</v>
      </c>
      <c r="AA18" s="160">
        <f t="shared" si="16"/>
        <v>0</v>
      </c>
      <c r="AB18" s="160">
        <f t="shared" si="16"/>
        <v>0</v>
      </c>
      <c r="AC18" s="160">
        <f t="shared" si="16"/>
        <v>0</v>
      </c>
      <c r="AD18" s="170">
        <f t="shared" si="17"/>
        <v>0</v>
      </c>
      <c r="AE18" s="161">
        <f t="shared" si="18"/>
        <v>0</v>
      </c>
      <c r="AF18" s="160">
        <f t="shared" si="18"/>
        <v>0</v>
      </c>
      <c r="AG18" s="160">
        <f t="shared" si="18"/>
        <v>0</v>
      </c>
      <c r="AH18" s="160">
        <f t="shared" si="18"/>
        <v>0</v>
      </c>
      <c r="AI18" s="170">
        <f t="shared" si="19"/>
        <v>0</v>
      </c>
      <c r="AJ18" s="161">
        <f t="shared" si="20"/>
        <v>0</v>
      </c>
      <c r="AK18" s="160">
        <f t="shared" si="20"/>
        <v>0</v>
      </c>
      <c r="AL18" s="160">
        <f t="shared" si="20"/>
        <v>0</v>
      </c>
      <c r="AM18" s="160">
        <f t="shared" si="20"/>
        <v>0</v>
      </c>
      <c r="AN18" s="170">
        <f t="shared" si="21"/>
        <v>0</v>
      </c>
      <c r="AO18" s="161">
        <f t="shared" si="22"/>
        <v>0</v>
      </c>
      <c r="AP18" s="160">
        <f t="shared" si="22"/>
        <v>0</v>
      </c>
      <c r="AQ18" s="160">
        <f t="shared" si="22"/>
        <v>0</v>
      </c>
      <c r="AR18" s="160">
        <f t="shared" si="22"/>
        <v>0</v>
      </c>
      <c r="AS18" s="170">
        <f t="shared" si="23"/>
        <v>0</v>
      </c>
      <c r="AT18" s="167">
        <f t="shared" si="24"/>
        <v>0</v>
      </c>
      <c r="AU18" s="168">
        <f t="shared" si="25"/>
        <v>0</v>
      </c>
    </row>
    <row r="19" spans="2:47" outlineLevel="1" x14ac:dyDescent="0.35">
      <c r="B19" s="237" t="s">
        <v>81</v>
      </c>
      <c r="C19" s="64" t="s">
        <v>106</v>
      </c>
      <c r="D19" s="161">
        <f t="shared" si="0"/>
        <v>0</v>
      </c>
      <c r="E19" s="162">
        <f t="shared" si="0"/>
        <v>0</v>
      </c>
      <c r="F19" s="161">
        <f t="shared" si="0"/>
        <v>0</v>
      </c>
      <c r="G19" s="159">
        <f t="shared" si="1"/>
        <v>0</v>
      </c>
      <c r="H19" s="163">
        <f t="shared" si="2"/>
        <v>0</v>
      </c>
      <c r="I19" s="161">
        <f t="shared" si="3"/>
        <v>0</v>
      </c>
      <c r="J19" s="159">
        <f t="shared" si="4"/>
        <v>0</v>
      </c>
      <c r="K19" s="163">
        <f t="shared" si="5"/>
        <v>0</v>
      </c>
      <c r="L19" s="161">
        <f t="shared" si="6"/>
        <v>0</v>
      </c>
      <c r="M19" s="159">
        <f t="shared" si="7"/>
        <v>0</v>
      </c>
      <c r="N19" s="163">
        <f t="shared" si="8"/>
        <v>0</v>
      </c>
      <c r="O19" s="161">
        <f t="shared" si="9"/>
        <v>0</v>
      </c>
      <c r="P19" s="159">
        <f t="shared" si="10"/>
        <v>0</v>
      </c>
      <c r="Q19" s="163">
        <f t="shared" si="11"/>
        <v>0</v>
      </c>
      <c r="R19" s="167">
        <f t="shared" si="12"/>
        <v>0</v>
      </c>
      <c r="S19" s="168">
        <f t="shared" si="13"/>
        <v>0</v>
      </c>
      <c r="U19" s="161">
        <f t="shared" si="14"/>
        <v>247</v>
      </c>
      <c r="V19" s="160">
        <f t="shared" si="14"/>
        <v>247</v>
      </c>
      <c r="W19" s="160">
        <f t="shared" si="14"/>
        <v>0</v>
      </c>
      <c r="X19" s="160">
        <f t="shared" si="14"/>
        <v>247</v>
      </c>
      <c r="Y19" s="170">
        <f t="shared" si="15"/>
        <v>0</v>
      </c>
      <c r="Z19" s="161">
        <f t="shared" si="16"/>
        <v>598</v>
      </c>
      <c r="AA19" s="160">
        <f t="shared" si="16"/>
        <v>598</v>
      </c>
      <c r="AB19" s="160">
        <f t="shared" si="16"/>
        <v>0</v>
      </c>
      <c r="AC19" s="160">
        <f t="shared" si="16"/>
        <v>845</v>
      </c>
      <c r="AD19" s="170">
        <f t="shared" si="17"/>
        <v>2.4210526315789473</v>
      </c>
      <c r="AE19" s="161">
        <f t="shared" si="18"/>
        <v>803</v>
      </c>
      <c r="AF19" s="160">
        <f t="shared" si="18"/>
        <v>803</v>
      </c>
      <c r="AG19" s="160">
        <f t="shared" si="18"/>
        <v>0</v>
      </c>
      <c r="AH19" s="160">
        <f t="shared" si="18"/>
        <v>1648</v>
      </c>
      <c r="AI19" s="170">
        <f t="shared" si="19"/>
        <v>0.95029585798816563</v>
      </c>
      <c r="AJ19" s="161">
        <f t="shared" si="20"/>
        <v>108</v>
      </c>
      <c r="AK19" s="160">
        <f t="shared" si="20"/>
        <v>108</v>
      </c>
      <c r="AL19" s="160">
        <f t="shared" si="20"/>
        <v>0</v>
      </c>
      <c r="AM19" s="160">
        <f t="shared" si="20"/>
        <v>1756</v>
      </c>
      <c r="AN19" s="170">
        <f t="shared" si="21"/>
        <v>6.553398058252427E-2</v>
      </c>
      <c r="AO19" s="161">
        <f t="shared" si="22"/>
        <v>74</v>
      </c>
      <c r="AP19" s="160">
        <f t="shared" si="22"/>
        <v>74</v>
      </c>
      <c r="AQ19" s="160">
        <f t="shared" si="22"/>
        <v>0</v>
      </c>
      <c r="AR19" s="160">
        <f t="shared" si="22"/>
        <v>1830</v>
      </c>
      <c r="AS19" s="170">
        <f t="shared" si="23"/>
        <v>4.2141230068337129E-2</v>
      </c>
      <c r="AT19" s="167">
        <f t="shared" si="24"/>
        <v>1830</v>
      </c>
      <c r="AU19" s="168">
        <f t="shared" si="25"/>
        <v>0.64982748401182788</v>
      </c>
    </row>
    <row r="20" spans="2:47" outlineLevel="1" x14ac:dyDescent="0.35">
      <c r="B20" s="236" t="s">
        <v>82</v>
      </c>
      <c r="C20" s="64" t="s">
        <v>106</v>
      </c>
      <c r="D20" s="161">
        <f t="shared" si="0"/>
        <v>0</v>
      </c>
      <c r="E20" s="162">
        <f t="shared" si="0"/>
        <v>0</v>
      </c>
      <c r="F20" s="161">
        <f t="shared" si="0"/>
        <v>0</v>
      </c>
      <c r="G20" s="159">
        <f t="shared" si="1"/>
        <v>0</v>
      </c>
      <c r="H20" s="163">
        <f t="shared" si="2"/>
        <v>0</v>
      </c>
      <c r="I20" s="161">
        <f t="shared" si="3"/>
        <v>0</v>
      </c>
      <c r="J20" s="159">
        <f t="shared" si="4"/>
        <v>0</v>
      </c>
      <c r="K20" s="163">
        <f t="shared" si="5"/>
        <v>0</v>
      </c>
      <c r="L20" s="161">
        <f t="shared" si="6"/>
        <v>0</v>
      </c>
      <c r="M20" s="159">
        <f t="shared" si="7"/>
        <v>0</v>
      </c>
      <c r="N20" s="163">
        <f t="shared" si="8"/>
        <v>0</v>
      </c>
      <c r="O20" s="161">
        <f t="shared" si="9"/>
        <v>0</v>
      </c>
      <c r="P20" s="159">
        <f t="shared" si="10"/>
        <v>0</v>
      </c>
      <c r="Q20" s="163">
        <f t="shared" si="11"/>
        <v>0</v>
      </c>
      <c r="R20" s="167">
        <f t="shared" si="12"/>
        <v>0</v>
      </c>
      <c r="S20" s="168">
        <f t="shared" si="13"/>
        <v>0</v>
      </c>
      <c r="U20" s="161">
        <f t="shared" si="14"/>
        <v>0</v>
      </c>
      <c r="V20" s="160">
        <f t="shared" si="14"/>
        <v>0</v>
      </c>
      <c r="W20" s="160">
        <f t="shared" si="14"/>
        <v>0</v>
      </c>
      <c r="X20" s="160">
        <f t="shared" si="14"/>
        <v>0</v>
      </c>
      <c r="Y20" s="170">
        <f t="shared" si="15"/>
        <v>0</v>
      </c>
      <c r="Z20" s="161">
        <f t="shared" si="16"/>
        <v>0</v>
      </c>
      <c r="AA20" s="160">
        <f t="shared" si="16"/>
        <v>0</v>
      </c>
      <c r="AB20" s="160">
        <f t="shared" si="16"/>
        <v>0</v>
      </c>
      <c r="AC20" s="160">
        <f t="shared" si="16"/>
        <v>0</v>
      </c>
      <c r="AD20" s="170">
        <f t="shared" si="17"/>
        <v>0</v>
      </c>
      <c r="AE20" s="161">
        <f t="shared" si="18"/>
        <v>0</v>
      </c>
      <c r="AF20" s="160">
        <f t="shared" si="18"/>
        <v>0</v>
      </c>
      <c r="AG20" s="160">
        <f t="shared" si="18"/>
        <v>0</v>
      </c>
      <c r="AH20" s="160">
        <f t="shared" si="18"/>
        <v>0</v>
      </c>
      <c r="AI20" s="170">
        <f t="shared" si="19"/>
        <v>0</v>
      </c>
      <c r="AJ20" s="161">
        <f t="shared" si="20"/>
        <v>0</v>
      </c>
      <c r="AK20" s="160">
        <f t="shared" si="20"/>
        <v>0</v>
      </c>
      <c r="AL20" s="160">
        <f t="shared" si="20"/>
        <v>0</v>
      </c>
      <c r="AM20" s="160">
        <f t="shared" si="20"/>
        <v>0</v>
      </c>
      <c r="AN20" s="170">
        <f t="shared" si="21"/>
        <v>0</v>
      </c>
      <c r="AO20" s="161">
        <f t="shared" si="22"/>
        <v>0</v>
      </c>
      <c r="AP20" s="160">
        <f t="shared" si="22"/>
        <v>0</v>
      </c>
      <c r="AQ20" s="160">
        <f t="shared" si="22"/>
        <v>0</v>
      </c>
      <c r="AR20" s="160">
        <f t="shared" si="22"/>
        <v>0</v>
      </c>
      <c r="AS20" s="170">
        <f t="shared" si="23"/>
        <v>0</v>
      </c>
      <c r="AT20" s="167">
        <f t="shared" si="24"/>
        <v>0</v>
      </c>
      <c r="AU20" s="168">
        <f t="shared" si="25"/>
        <v>0</v>
      </c>
    </row>
    <row r="21" spans="2:47" outlineLevel="1" x14ac:dyDescent="0.35">
      <c r="B21" s="237" t="s">
        <v>83</v>
      </c>
      <c r="C21" s="64" t="s">
        <v>106</v>
      </c>
      <c r="D21" s="161">
        <f t="shared" si="0"/>
        <v>0</v>
      </c>
      <c r="E21" s="162">
        <f t="shared" si="0"/>
        <v>0</v>
      </c>
      <c r="F21" s="161">
        <f t="shared" si="0"/>
        <v>0</v>
      </c>
      <c r="G21" s="159">
        <f t="shared" si="1"/>
        <v>0</v>
      </c>
      <c r="H21" s="163">
        <f t="shared" si="2"/>
        <v>0</v>
      </c>
      <c r="I21" s="161">
        <f t="shared" si="3"/>
        <v>0</v>
      </c>
      <c r="J21" s="159">
        <f t="shared" si="4"/>
        <v>0</v>
      </c>
      <c r="K21" s="163">
        <f t="shared" si="5"/>
        <v>0</v>
      </c>
      <c r="L21" s="161">
        <f t="shared" si="6"/>
        <v>0</v>
      </c>
      <c r="M21" s="159">
        <f t="shared" si="7"/>
        <v>0</v>
      </c>
      <c r="N21" s="163">
        <f t="shared" si="8"/>
        <v>0</v>
      </c>
      <c r="O21" s="161">
        <f t="shared" si="9"/>
        <v>0</v>
      </c>
      <c r="P21" s="159">
        <f t="shared" si="10"/>
        <v>0</v>
      </c>
      <c r="Q21" s="163">
        <f t="shared" si="11"/>
        <v>0</v>
      </c>
      <c r="R21" s="167">
        <f t="shared" si="12"/>
        <v>0</v>
      </c>
      <c r="S21" s="168">
        <f t="shared" si="13"/>
        <v>0</v>
      </c>
      <c r="U21" s="161">
        <f t="shared" si="14"/>
        <v>4009</v>
      </c>
      <c r="V21" s="160">
        <f t="shared" si="14"/>
        <v>4009</v>
      </c>
      <c r="W21" s="160">
        <f t="shared" si="14"/>
        <v>0</v>
      </c>
      <c r="X21" s="160">
        <f t="shared" si="14"/>
        <v>4009</v>
      </c>
      <c r="Y21" s="170">
        <f t="shared" si="15"/>
        <v>0</v>
      </c>
      <c r="Z21" s="161">
        <f t="shared" si="16"/>
        <v>150</v>
      </c>
      <c r="AA21" s="160">
        <f t="shared" si="16"/>
        <v>150</v>
      </c>
      <c r="AB21" s="160">
        <f t="shared" si="16"/>
        <v>0</v>
      </c>
      <c r="AC21" s="160">
        <f t="shared" si="16"/>
        <v>4159</v>
      </c>
      <c r="AD21" s="170">
        <f t="shared" si="17"/>
        <v>3.7415814417560492E-2</v>
      </c>
      <c r="AE21" s="161">
        <f t="shared" si="18"/>
        <v>236</v>
      </c>
      <c r="AF21" s="160">
        <f t="shared" si="18"/>
        <v>236</v>
      </c>
      <c r="AG21" s="160">
        <f t="shared" si="18"/>
        <v>0</v>
      </c>
      <c r="AH21" s="160">
        <f t="shared" si="18"/>
        <v>4395</v>
      </c>
      <c r="AI21" s="170">
        <f t="shared" si="19"/>
        <v>5.6744409713873525E-2</v>
      </c>
      <c r="AJ21" s="161">
        <f t="shared" si="20"/>
        <v>112</v>
      </c>
      <c r="AK21" s="160">
        <f t="shared" si="20"/>
        <v>112</v>
      </c>
      <c r="AL21" s="160">
        <f t="shared" si="20"/>
        <v>0</v>
      </c>
      <c r="AM21" s="160">
        <f t="shared" si="20"/>
        <v>4507</v>
      </c>
      <c r="AN21" s="170">
        <f t="shared" si="21"/>
        <v>2.5483503981797499E-2</v>
      </c>
      <c r="AO21" s="161">
        <f t="shared" si="22"/>
        <v>106</v>
      </c>
      <c r="AP21" s="160">
        <f t="shared" si="22"/>
        <v>106</v>
      </c>
      <c r="AQ21" s="160">
        <f t="shared" si="22"/>
        <v>0</v>
      </c>
      <c r="AR21" s="160">
        <f t="shared" si="22"/>
        <v>4613</v>
      </c>
      <c r="AS21" s="170">
        <f t="shared" si="23"/>
        <v>2.3518970490348345E-2</v>
      </c>
      <c r="AT21" s="167">
        <f t="shared" si="24"/>
        <v>4613</v>
      </c>
      <c r="AU21" s="168">
        <f t="shared" si="25"/>
        <v>3.5706852334146166E-2</v>
      </c>
    </row>
    <row r="22" spans="2:47" outlineLevel="1" x14ac:dyDescent="0.35">
      <c r="B22" s="237" t="s">
        <v>84</v>
      </c>
      <c r="C22" s="64" t="s">
        <v>106</v>
      </c>
      <c r="D22" s="161">
        <f t="shared" si="0"/>
        <v>0</v>
      </c>
      <c r="E22" s="162">
        <f t="shared" si="0"/>
        <v>0</v>
      </c>
      <c r="F22" s="161">
        <f t="shared" si="0"/>
        <v>0</v>
      </c>
      <c r="G22" s="159">
        <f t="shared" si="1"/>
        <v>0</v>
      </c>
      <c r="H22" s="163">
        <f t="shared" si="2"/>
        <v>0</v>
      </c>
      <c r="I22" s="161">
        <f t="shared" si="3"/>
        <v>0</v>
      </c>
      <c r="J22" s="159">
        <f t="shared" si="4"/>
        <v>0</v>
      </c>
      <c r="K22" s="163">
        <f t="shared" si="5"/>
        <v>0</v>
      </c>
      <c r="L22" s="161">
        <f t="shared" si="6"/>
        <v>0</v>
      </c>
      <c r="M22" s="159">
        <f t="shared" si="7"/>
        <v>0</v>
      </c>
      <c r="N22" s="163">
        <f t="shared" si="8"/>
        <v>0</v>
      </c>
      <c r="O22" s="161">
        <f t="shared" si="9"/>
        <v>0</v>
      </c>
      <c r="P22" s="159">
        <f t="shared" si="10"/>
        <v>0</v>
      </c>
      <c r="Q22" s="163">
        <f t="shared" si="11"/>
        <v>0</v>
      </c>
      <c r="R22" s="167">
        <f t="shared" si="12"/>
        <v>0</v>
      </c>
      <c r="S22" s="168">
        <f t="shared" si="13"/>
        <v>0</v>
      </c>
      <c r="U22" s="161">
        <f t="shared" si="14"/>
        <v>0</v>
      </c>
      <c r="V22" s="160">
        <f t="shared" si="14"/>
        <v>0</v>
      </c>
      <c r="W22" s="160">
        <f t="shared" si="14"/>
        <v>0</v>
      </c>
      <c r="X22" s="160">
        <f t="shared" si="14"/>
        <v>0</v>
      </c>
      <c r="Y22" s="170">
        <f t="shared" si="15"/>
        <v>0</v>
      </c>
      <c r="Z22" s="161">
        <f t="shared" si="16"/>
        <v>0</v>
      </c>
      <c r="AA22" s="160">
        <f t="shared" si="16"/>
        <v>0</v>
      </c>
      <c r="AB22" s="160">
        <f t="shared" si="16"/>
        <v>0</v>
      </c>
      <c r="AC22" s="160">
        <f t="shared" si="16"/>
        <v>0</v>
      </c>
      <c r="AD22" s="170">
        <f t="shared" si="17"/>
        <v>0</v>
      </c>
      <c r="AE22" s="161">
        <f t="shared" si="18"/>
        <v>0</v>
      </c>
      <c r="AF22" s="160">
        <f t="shared" si="18"/>
        <v>0</v>
      </c>
      <c r="AG22" s="160">
        <f t="shared" si="18"/>
        <v>0</v>
      </c>
      <c r="AH22" s="160">
        <f t="shared" si="18"/>
        <v>0</v>
      </c>
      <c r="AI22" s="170">
        <f t="shared" si="19"/>
        <v>0</v>
      </c>
      <c r="AJ22" s="161">
        <f t="shared" si="20"/>
        <v>0</v>
      </c>
      <c r="AK22" s="160">
        <f t="shared" si="20"/>
        <v>0</v>
      </c>
      <c r="AL22" s="160">
        <f t="shared" si="20"/>
        <v>0</v>
      </c>
      <c r="AM22" s="160">
        <f t="shared" si="20"/>
        <v>0</v>
      </c>
      <c r="AN22" s="170">
        <f t="shared" si="21"/>
        <v>0</v>
      </c>
      <c r="AO22" s="161">
        <f t="shared" si="22"/>
        <v>0</v>
      </c>
      <c r="AP22" s="160">
        <f t="shared" si="22"/>
        <v>0</v>
      </c>
      <c r="AQ22" s="160">
        <f t="shared" si="22"/>
        <v>0</v>
      </c>
      <c r="AR22" s="160">
        <f t="shared" si="22"/>
        <v>0</v>
      </c>
      <c r="AS22" s="170">
        <f t="shared" si="23"/>
        <v>0</v>
      </c>
      <c r="AT22" s="167">
        <f t="shared" si="24"/>
        <v>0</v>
      </c>
      <c r="AU22" s="168">
        <f t="shared" si="25"/>
        <v>0</v>
      </c>
    </row>
    <row r="23" spans="2:47" outlineLevel="1" x14ac:dyDescent="0.35">
      <c r="B23" s="237" t="s">
        <v>85</v>
      </c>
      <c r="C23" s="64" t="s">
        <v>106</v>
      </c>
      <c r="D23" s="161">
        <f t="shared" si="0"/>
        <v>0</v>
      </c>
      <c r="E23" s="162">
        <f t="shared" si="0"/>
        <v>0</v>
      </c>
      <c r="F23" s="161">
        <f t="shared" si="0"/>
        <v>0</v>
      </c>
      <c r="G23" s="159">
        <f t="shared" si="1"/>
        <v>0</v>
      </c>
      <c r="H23" s="163">
        <f t="shared" si="2"/>
        <v>0</v>
      </c>
      <c r="I23" s="161">
        <f t="shared" si="3"/>
        <v>0</v>
      </c>
      <c r="J23" s="159">
        <f t="shared" si="4"/>
        <v>0</v>
      </c>
      <c r="K23" s="163">
        <f t="shared" si="5"/>
        <v>0</v>
      </c>
      <c r="L23" s="161">
        <f t="shared" si="6"/>
        <v>0</v>
      </c>
      <c r="M23" s="159">
        <f t="shared" si="7"/>
        <v>0</v>
      </c>
      <c r="N23" s="163">
        <f t="shared" si="8"/>
        <v>0</v>
      </c>
      <c r="O23" s="161">
        <f t="shared" si="9"/>
        <v>0</v>
      </c>
      <c r="P23" s="159">
        <f t="shared" si="10"/>
        <v>0</v>
      </c>
      <c r="Q23" s="163">
        <f t="shared" si="11"/>
        <v>0</v>
      </c>
      <c r="R23" s="167">
        <f t="shared" si="12"/>
        <v>0</v>
      </c>
      <c r="S23" s="168">
        <f t="shared" si="13"/>
        <v>0</v>
      </c>
      <c r="U23" s="161">
        <f t="shared" si="14"/>
        <v>0</v>
      </c>
      <c r="V23" s="160">
        <f t="shared" si="14"/>
        <v>0</v>
      </c>
      <c r="W23" s="160">
        <f t="shared" si="14"/>
        <v>0</v>
      </c>
      <c r="X23" s="160">
        <f t="shared" si="14"/>
        <v>0</v>
      </c>
      <c r="Y23" s="170">
        <f t="shared" si="15"/>
        <v>0</v>
      </c>
      <c r="Z23" s="161">
        <f t="shared" si="16"/>
        <v>0</v>
      </c>
      <c r="AA23" s="160">
        <f t="shared" si="16"/>
        <v>0</v>
      </c>
      <c r="AB23" s="160">
        <f t="shared" si="16"/>
        <v>0</v>
      </c>
      <c r="AC23" s="160">
        <f t="shared" si="16"/>
        <v>0</v>
      </c>
      <c r="AD23" s="170">
        <f t="shared" si="17"/>
        <v>0</v>
      </c>
      <c r="AE23" s="161">
        <f t="shared" si="18"/>
        <v>0</v>
      </c>
      <c r="AF23" s="160">
        <f t="shared" si="18"/>
        <v>0</v>
      </c>
      <c r="AG23" s="160">
        <f t="shared" si="18"/>
        <v>0</v>
      </c>
      <c r="AH23" s="160">
        <f t="shared" si="18"/>
        <v>0</v>
      </c>
      <c r="AI23" s="170">
        <f t="shared" si="19"/>
        <v>0</v>
      </c>
      <c r="AJ23" s="161">
        <f t="shared" si="20"/>
        <v>0</v>
      </c>
      <c r="AK23" s="160">
        <f t="shared" si="20"/>
        <v>0</v>
      </c>
      <c r="AL23" s="160">
        <f t="shared" si="20"/>
        <v>0</v>
      </c>
      <c r="AM23" s="160">
        <f t="shared" si="20"/>
        <v>0</v>
      </c>
      <c r="AN23" s="170">
        <f t="shared" si="21"/>
        <v>0</v>
      </c>
      <c r="AO23" s="161">
        <f t="shared" si="22"/>
        <v>0</v>
      </c>
      <c r="AP23" s="160">
        <f t="shared" si="22"/>
        <v>0</v>
      </c>
      <c r="AQ23" s="160">
        <f t="shared" si="22"/>
        <v>0</v>
      </c>
      <c r="AR23" s="160">
        <f t="shared" si="22"/>
        <v>0</v>
      </c>
      <c r="AS23" s="170">
        <f t="shared" si="23"/>
        <v>0</v>
      </c>
      <c r="AT23" s="167">
        <f t="shared" si="24"/>
        <v>0</v>
      </c>
      <c r="AU23" s="168">
        <f t="shared" si="25"/>
        <v>0</v>
      </c>
    </row>
    <row r="24" spans="2:47" outlineLevel="1" x14ac:dyDescent="0.35">
      <c r="B24" s="236" t="s">
        <v>86</v>
      </c>
      <c r="C24" s="64" t="s">
        <v>106</v>
      </c>
      <c r="D24" s="161">
        <f t="shared" si="0"/>
        <v>0</v>
      </c>
      <c r="E24" s="162">
        <f t="shared" si="0"/>
        <v>0</v>
      </c>
      <c r="F24" s="161">
        <f t="shared" si="0"/>
        <v>0</v>
      </c>
      <c r="G24" s="159">
        <f t="shared" si="1"/>
        <v>0</v>
      </c>
      <c r="H24" s="163">
        <f t="shared" si="2"/>
        <v>0</v>
      </c>
      <c r="I24" s="161">
        <f t="shared" si="3"/>
        <v>0</v>
      </c>
      <c r="J24" s="159">
        <f t="shared" si="4"/>
        <v>0</v>
      </c>
      <c r="K24" s="163">
        <f t="shared" si="5"/>
        <v>0</v>
      </c>
      <c r="L24" s="161">
        <f t="shared" si="6"/>
        <v>0</v>
      </c>
      <c r="M24" s="159">
        <f t="shared" si="7"/>
        <v>0</v>
      </c>
      <c r="N24" s="163">
        <f t="shared" si="8"/>
        <v>0</v>
      </c>
      <c r="O24" s="161">
        <f t="shared" si="9"/>
        <v>0</v>
      </c>
      <c r="P24" s="159">
        <f t="shared" si="10"/>
        <v>0</v>
      </c>
      <c r="Q24" s="163">
        <f t="shared" si="11"/>
        <v>0</v>
      </c>
      <c r="R24" s="167">
        <f t="shared" si="12"/>
        <v>0</v>
      </c>
      <c r="S24" s="168">
        <f t="shared" si="13"/>
        <v>0</v>
      </c>
      <c r="U24" s="161">
        <f t="shared" si="14"/>
        <v>0</v>
      </c>
      <c r="V24" s="160">
        <f t="shared" si="14"/>
        <v>0</v>
      </c>
      <c r="W24" s="160">
        <f t="shared" si="14"/>
        <v>0</v>
      </c>
      <c r="X24" s="160">
        <f t="shared" si="14"/>
        <v>0</v>
      </c>
      <c r="Y24" s="170">
        <f t="shared" si="15"/>
        <v>0</v>
      </c>
      <c r="Z24" s="161">
        <f t="shared" si="16"/>
        <v>0</v>
      </c>
      <c r="AA24" s="160">
        <f t="shared" si="16"/>
        <v>0</v>
      </c>
      <c r="AB24" s="160">
        <f t="shared" si="16"/>
        <v>0</v>
      </c>
      <c r="AC24" s="160">
        <f t="shared" si="16"/>
        <v>0</v>
      </c>
      <c r="AD24" s="170">
        <f t="shared" si="17"/>
        <v>0</v>
      </c>
      <c r="AE24" s="161">
        <f t="shared" si="18"/>
        <v>0</v>
      </c>
      <c r="AF24" s="160">
        <f t="shared" si="18"/>
        <v>0</v>
      </c>
      <c r="AG24" s="160">
        <f t="shared" si="18"/>
        <v>0</v>
      </c>
      <c r="AH24" s="160">
        <f t="shared" si="18"/>
        <v>0</v>
      </c>
      <c r="AI24" s="170">
        <f t="shared" si="19"/>
        <v>0</v>
      </c>
      <c r="AJ24" s="161">
        <f t="shared" si="20"/>
        <v>0</v>
      </c>
      <c r="AK24" s="160">
        <f t="shared" si="20"/>
        <v>0</v>
      </c>
      <c r="AL24" s="160">
        <f t="shared" si="20"/>
        <v>0</v>
      </c>
      <c r="AM24" s="160">
        <f t="shared" si="20"/>
        <v>0</v>
      </c>
      <c r="AN24" s="170">
        <f t="shared" si="21"/>
        <v>0</v>
      </c>
      <c r="AO24" s="161">
        <f t="shared" si="22"/>
        <v>0</v>
      </c>
      <c r="AP24" s="160">
        <f t="shared" si="22"/>
        <v>0</v>
      </c>
      <c r="AQ24" s="160">
        <f t="shared" si="22"/>
        <v>0</v>
      </c>
      <c r="AR24" s="160">
        <f t="shared" si="22"/>
        <v>0</v>
      </c>
      <c r="AS24" s="170">
        <f t="shared" si="23"/>
        <v>0</v>
      </c>
      <c r="AT24" s="167">
        <f t="shared" si="24"/>
        <v>0</v>
      </c>
      <c r="AU24" s="168">
        <f t="shared" si="25"/>
        <v>0</v>
      </c>
    </row>
    <row r="25" spans="2:47" outlineLevel="1" x14ac:dyDescent="0.35">
      <c r="B25" s="237" t="s">
        <v>87</v>
      </c>
      <c r="C25" s="64" t="s">
        <v>106</v>
      </c>
      <c r="D25" s="161">
        <f t="shared" si="0"/>
        <v>0</v>
      </c>
      <c r="E25" s="162">
        <f t="shared" si="0"/>
        <v>0</v>
      </c>
      <c r="F25" s="161">
        <f t="shared" si="0"/>
        <v>0</v>
      </c>
      <c r="G25" s="159">
        <f t="shared" si="1"/>
        <v>0</v>
      </c>
      <c r="H25" s="163">
        <f t="shared" si="2"/>
        <v>0</v>
      </c>
      <c r="I25" s="161">
        <f t="shared" si="3"/>
        <v>0</v>
      </c>
      <c r="J25" s="159">
        <f t="shared" si="4"/>
        <v>0</v>
      </c>
      <c r="K25" s="163">
        <f t="shared" si="5"/>
        <v>0</v>
      </c>
      <c r="L25" s="161">
        <f t="shared" si="6"/>
        <v>0</v>
      </c>
      <c r="M25" s="159">
        <f t="shared" si="7"/>
        <v>0</v>
      </c>
      <c r="N25" s="163">
        <f t="shared" si="8"/>
        <v>0</v>
      </c>
      <c r="O25" s="161">
        <f t="shared" si="9"/>
        <v>0</v>
      </c>
      <c r="P25" s="159">
        <f t="shared" si="10"/>
        <v>0</v>
      </c>
      <c r="Q25" s="163">
        <f t="shared" si="11"/>
        <v>0</v>
      </c>
      <c r="R25" s="167">
        <f t="shared" si="12"/>
        <v>0</v>
      </c>
      <c r="S25" s="168">
        <f t="shared" si="13"/>
        <v>0</v>
      </c>
      <c r="U25" s="161">
        <f t="shared" si="14"/>
        <v>0</v>
      </c>
      <c r="V25" s="160">
        <f t="shared" si="14"/>
        <v>0</v>
      </c>
      <c r="W25" s="160">
        <f t="shared" si="14"/>
        <v>0</v>
      </c>
      <c r="X25" s="160">
        <f t="shared" si="14"/>
        <v>0</v>
      </c>
      <c r="Y25" s="170">
        <f t="shared" si="15"/>
        <v>0</v>
      </c>
      <c r="Z25" s="161">
        <f t="shared" si="16"/>
        <v>0</v>
      </c>
      <c r="AA25" s="160">
        <f t="shared" si="16"/>
        <v>0</v>
      </c>
      <c r="AB25" s="160">
        <f t="shared" si="16"/>
        <v>0</v>
      </c>
      <c r="AC25" s="160">
        <f t="shared" si="16"/>
        <v>0</v>
      </c>
      <c r="AD25" s="170">
        <f t="shared" si="17"/>
        <v>0</v>
      </c>
      <c r="AE25" s="161">
        <f t="shared" si="18"/>
        <v>0</v>
      </c>
      <c r="AF25" s="160">
        <f t="shared" si="18"/>
        <v>0</v>
      </c>
      <c r="AG25" s="160">
        <f t="shared" si="18"/>
        <v>0</v>
      </c>
      <c r="AH25" s="160">
        <f t="shared" si="18"/>
        <v>0</v>
      </c>
      <c r="AI25" s="170">
        <f t="shared" si="19"/>
        <v>0</v>
      </c>
      <c r="AJ25" s="161">
        <f t="shared" si="20"/>
        <v>0</v>
      </c>
      <c r="AK25" s="160">
        <f t="shared" si="20"/>
        <v>0</v>
      </c>
      <c r="AL25" s="160">
        <f t="shared" si="20"/>
        <v>0</v>
      </c>
      <c r="AM25" s="160">
        <f t="shared" si="20"/>
        <v>0</v>
      </c>
      <c r="AN25" s="170">
        <f t="shared" si="21"/>
        <v>0</v>
      </c>
      <c r="AO25" s="161">
        <f t="shared" si="22"/>
        <v>0</v>
      </c>
      <c r="AP25" s="160">
        <f t="shared" si="22"/>
        <v>0</v>
      </c>
      <c r="AQ25" s="160">
        <f t="shared" si="22"/>
        <v>0</v>
      </c>
      <c r="AR25" s="160">
        <f t="shared" si="22"/>
        <v>0</v>
      </c>
      <c r="AS25" s="170">
        <f t="shared" si="23"/>
        <v>0</v>
      </c>
      <c r="AT25" s="167">
        <f t="shared" si="24"/>
        <v>0</v>
      </c>
      <c r="AU25" s="168">
        <f t="shared" si="25"/>
        <v>0</v>
      </c>
    </row>
    <row r="26" spans="2:47" outlineLevel="1" x14ac:dyDescent="0.35">
      <c r="B26" s="237" t="s">
        <v>88</v>
      </c>
      <c r="C26" s="64" t="s">
        <v>106</v>
      </c>
      <c r="D26" s="161">
        <f t="shared" si="0"/>
        <v>0</v>
      </c>
      <c r="E26" s="162">
        <f t="shared" si="0"/>
        <v>0</v>
      </c>
      <c r="F26" s="161">
        <f t="shared" si="0"/>
        <v>0</v>
      </c>
      <c r="G26" s="159">
        <f t="shared" si="1"/>
        <v>0</v>
      </c>
      <c r="H26" s="163">
        <f t="shared" si="2"/>
        <v>0</v>
      </c>
      <c r="I26" s="161">
        <f t="shared" si="3"/>
        <v>0</v>
      </c>
      <c r="J26" s="159">
        <f t="shared" si="4"/>
        <v>0</v>
      </c>
      <c r="K26" s="163">
        <f t="shared" si="5"/>
        <v>0</v>
      </c>
      <c r="L26" s="161">
        <f t="shared" si="6"/>
        <v>0</v>
      </c>
      <c r="M26" s="159">
        <f t="shared" si="7"/>
        <v>0</v>
      </c>
      <c r="N26" s="163">
        <f t="shared" si="8"/>
        <v>0</v>
      </c>
      <c r="O26" s="161">
        <f t="shared" si="9"/>
        <v>0</v>
      </c>
      <c r="P26" s="159">
        <f t="shared" si="10"/>
        <v>0</v>
      </c>
      <c r="Q26" s="163">
        <f t="shared" si="11"/>
        <v>0</v>
      </c>
      <c r="R26" s="167">
        <f t="shared" si="12"/>
        <v>0</v>
      </c>
      <c r="S26" s="168">
        <f t="shared" si="13"/>
        <v>0</v>
      </c>
      <c r="U26" s="161">
        <f t="shared" si="14"/>
        <v>0</v>
      </c>
      <c r="V26" s="160">
        <f t="shared" si="14"/>
        <v>0</v>
      </c>
      <c r="W26" s="160">
        <f t="shared" si="14"/>
        <v>0</v>
      </c>
      <c r="X26" s="160">
        <f t="shared" si="14"/>
        <v>0</v>
      </c>
      <c r="Y26" s="170">
        <f t="shared" si="15"/>
        <v>0</v>
      </c>
      <c r="Z26" s="161">
        <f t="shared" si="16"/>
        <v>0</v>
      </c>
      <c r="AA26" s="160">
        <f t="shared" si="16"/>
        <v>0</v>
      </c>
      <c r="AB26" s="160">
        <f t="shared" si="16"/>
        <v>0</v>
      </c>
      <c r="AC26" s="160">
        <f t="shared" si="16"/>
        <v>0</v>
      </c>
      <c r="AD26" s="170">
        <f t="shared" si="17"/>
        <v>0</v>
      </c>
      <c r="AE26" s="161">
        <f t="shared" si="18"/>
        <v>0</v>
      </c>
      <c r="AF26" s="160">
        <f t="shared" si="18"/>
        <v>0</v>
      </c>
      <c r="AG26" s="160">
        <f t="shared" si="18"/>
        <v>0</v>
      </c>
      <c r="AH26" s="160">
        <f t="shared" si="18"/>
        <v>0</v>
      </c>
      <c r="AI26" s="170">
        <f t="shared" si="19"/>
        <v>0</v>
      </c>
      <c r="AJ26" s="161">
        <f t="shared" si="20"/>
        <v>0</v>
      </c>
      <c r="AK26" s="160">
        <f t="shared" si="20"/>
        <v>0</v>
      </c>
      <c r="AL26" s="160">
        <f t="shared" si="20"/>
        <v>0</v>
      </c>
      <c r="AM26" s="160">
        <f t="shared" si="20"/>
        <v>0</v>
      </c>
      <c r="AN26" s="170">
        <f t="shared" si="21"/>
        <v>0</v>
      </c>
      <c r="AO26" s="161">
        <f t="shared" si="22"/>
        <v>0</v>
      </c>
      <c r="AP26" s="160">
        <f t="shared" si="22"/>
        <v>0</v>
      </c>
      <c r="AQ26" s="160">
        <f t="shared" si="22"/>
        <v>0</v>
      </c>
      <c r="AR26" s="160">
        <f t="shared" si="22"/>
        <v>0</v>
      </c>
      <c r="AS26" s="170">
        <f t="shared" si="23"/>
        <v>0</v>
      </c>
      <c r="AT26" s="167">
        <f t="shared" si="24"/>
        <v>0</v>
      </c>
      <c r="AU26" s="168">
        <f t="shared" si="25"/>
        <v>0</v>
      </c>
    </row>
    <row r="27" spans="2:47" outlineLevel="1" x14ac:dyDescent="0.35">
      <c r="B27" s="236" t="s">
        <v>89</v>
      </c>
      <c r="C27" s="64" t="s">
        <v>106</v>
      </c>
      <c r="D27" s="161">
        <f t="shared" si="0"/>
        <v>0</v>
      </c>
      <c r="E27" s="162">
        <f t="shared" si="0"/>
        <v>0</v>
      </c>
      <c r="F27" s="161">
        <f t="shared" si="0"/>
        <v>0</v>
      </c>
      <c r="G27" s="159">
        <f t="shared" si="1"/>
        <v>0</v>
      </c>
      <c r="H27" s="163">
        <f t="shared" si="2"/>
        <v>0</v>
      </c>
      <c r="I27" s="161">
        <f t="shared" si="3"/>
        <v>0</v>
      </c>
      <c r="J27" s="159">
        <f t="shared" si="4"/>
        <v>0</v>
      </c>
      <c r="K27" s="163">
        <f t="shared" si="5"/>
        <v>0</v>
      </c>
      <c r="L27" s="161">
        <f t="shared" si="6"/>
        <v>0</v>
      </c>
      <c r="M27" s="159">
        <f t="shared" si="7"/>
        <v>0</v>
      </c>
      <c r="N27" s="163">
        <f t="shared" si="8"/>
        <v>0</v>
      </c>
      <c r="O27" s="161">
        <f t="shared" si="9"/>
        <v>0</v>
      </c>
      <c r="P27" s="159">
        <f t="shared" si="10"/>
        <v>0</v>
      </c>
      <c r="Q27" s="163">
        <f t="shared" si="11"/>
        <v>0</v>
      </c>
      <c r="R27" s="167">
        <f t="shared" si="12"/>
        <v>0</v>
      </c>
      <c r="S27" s="168">
        <f t="shared" si="13"/>
        <v>0</v>
      </c>
      <c r="U27" s="161">
        <f t="shared" si="14"/>
        <v>0</v>
      </c>
      <c r="V27" s="160">
        <f t="shared" si="14"/>
        <v>0</v>
      </c>
      <c r="W27" s="160">
        <f t="shared" si="14"/>
        <v>0</v>
      </c>
      <c r="X27" s="160">
        <f t="shared" si="14"/>
        <v>0</v>
      </c>
      <c r="Y27" s="170">
        <f t="shared" si="15"/>
        <v>0</v>
      </c>
      <c r="Z27" s="161">
        <f t="shared" si="16"/>
        <v>0</v>
      </c>
      <c r="AA27" s="160">
        <f t="shared" si="16"/>
        <v>0</v>
      </c>
      <c r="AB27" s="160">
        <f t="shared" si="16"/>
        <v>0</v>
      </c>
      <c r="AC27" s="160">
        <f t="shared" si="16"/>
        <v>0</v>
      </c>
      <c r="AD27" s="170">
        <f t="shared" si="17"/>
        <v>0</v>
      </c>
      <c r="AE27" s="161">
        <f t="shared" si="18"/>
        <v>0</v>
      </c>
      <c r="AF27" s="160">
        <f t="shared" si="18"/>
        <v>0</v>
      </c>
      <c r="AG27" s="160">
        <f t="shared" si="18"/>
        <v>0</v>
      </c>
      <c r="AH27" s="160">
        <f t="shared" si="18"/>
        <v>0</v>
      </c>
      <c r="AI27" s="170">
        <f t="shared" si="19"/>
        <v>0</v>
      </c>
      <c r="AJ27" s="161">
        <f t="shared" si="20"/>
        <v>0</v>
      </c>
      <c r="AK27" s="160">
        <f t="shared" si="20"/>
        <v>0</v>
      </c>
      <c r="AL27" s="160">
        <f t="shared" si="20"/>
        <v>0</v>
      </c>
      <c r="AM27" s="160">
        <f t="shared" si="20"/>
        <v>0</v>
      </c>
      <c r="AN27" s="170">
        <f t="shared" si="21"/>
        <v>0</v>
      </c>
      <c r="AO27" s="161">
        <f t="shared" si="22"/>
        <v>0</v>
      </c>
      <c r="AP27" s="160">
        <f t="shared" si="22"/>
        <v>0</v>
      </c>
      <c r="AQ27" s="160">
        <f t="shared" si="22"/>
        <v>0</v>
      </c>
      <c r="AR27" s="160">
        <f t="shared" si="22"/>
        <v>0</v>
      </c>
      <c r="AS27" s="170">
        <f t="shared" si="23"/>
        <v>0</v>
      </c>
      <c r="AT27" s="167">
        <f t="shared" si="24"/>
        <v>0</v>
      </c>
      <c r="AU27" s="168">
        <f t="shared" si="25"/>
        <v>0</v>
      </c>
    </row>
    <row r="28" spans="2:47" outlineLevel="1" x14ac:dyDescent="0.35">
      <c r="B28" s="237" t="s">
        <v>90</v>
      </c>
      <c r="C28" s="64" t="s">
        <v>106</v>
      </c>
      <c r="D28" s="161">
        <f t="shared" si="0"/>
        <v>0</v>
      </c>
      <c r="E28" s="162">
        <f t="shared" si="0"/>
        <v>0</v>
      </c>
      <c r="F28" s="161">
        <f t="shared" si="0"/>
        <v>0</v>
      </c>
      <c r="G28" s="159">
        <f t="shared" si="1"/>
        <v>0</v>
      </c>
      <c r="H28" s="163">
        <f t="shared" si="2"/>
        <v>0</v>
      </c>
      <c r="I28" s="161">
        <f t="shared" si="3"/>
        <v>0</v>
      </c>
      <c r="J28" s="159">
        <f t="shared" si="4"/>
        <v>0</v>
      </c>
      <c r="K28" s="163">
        <f t="shared" si="5"/>
        <v>0</v>
      </c>
      <c r="L28" s="161">
        <f t="shared" si="6"/>
        <v>0</v>
      </c>
      <c r="M28" s="159">
        <f t="shared" si="7"/>
        <v>0</v>
      </c>
      <c r="N28" s="163">
        <f t="shared" si="8"/>
        <v>0</v>
      </c>
      <c r="O28" s="161">
        <f t="shared" si="9"/>
        <v>0</v>
      </c>
      <c r="P28" s="159">
        <f t="shared" si="10"/>
        <v>0</v>
      </c>
      <c r="Q28" s="163">
        <f t="shared" si="11"/>
        <v>0</v>
      </c>
      <c r="R28" s="167">
        <f t="shared" si="12"/>
        <v>0</v>
      </c>
      <c r="S28" s="168">
        <f t="shared" si="13"/>
        <v>0</v>
      </c>
      <c r="U28" s="161">
        <f t="shared" si="14"/>
        <v>0</v>
      </c>
      <c r="V28" s="160">
        <f t="shared" si="14"/>
        <v>0</v>
      </c>
      <c r="W28" s="160">
        <f t="shared" si="14"/>
        <v>0</v>
      </c>
      <c r="X28" s="160">
        <f t="shared" si="14"/>
        <v>0</v>
      </c>
      <c r="Y28" s="170">
        <f t="shared" si="15"/>
        <v>0</v>
      </c>
      <c r="Z28" s="161">
        <f t="shared" si="16"/>
        <v>1</v>
      </c>
      <c r="AA28" s="160">
        <f t="shared" si="16"/>
        <v>1</v>
      </c>
      <c r="AB28" s="160">
        <f t="shared" si="16"/>
        <v>0</v>
      </c>
      <c r="AC28" s="160">
        <f t="shared" si="16"/>
        <v>1</v>
      </c>
      <c r="AD28" s="170">
        <f t="shared" si="17"/>
        <v>0</v>
      </c>
      <c r="AE28" s="161">
        <f t="shared" si="18"/>
        <v>149</v>
      </c>
      <c r="AF28" s="160">
        <f t="shared" si="18"/>
        <v>149</v>
      </c>
      <c r="AG28" s="160">
        <f t="shared" si="18"/>
        <v>0</v>
      </c>
      <c r="AH28" s="160">
        <f t="shared" si="18"/>
        <v>150</v>
      </c>
      <c r="AI28" s="170">
        <f t="shared" si="19"/>
        <v>149</v>
      </c>
      <c r="AJ28" s="161">
        <f t="shared" si="20"/>
        <v>199</v>
      </c>
      <c r="AK28" s="160">
        <f t="shared" si="20"/>
        <v>199</v>
      </c>
      <c r="AL28" s="160">
        <f t="shared" si="20"/>
        <v>0</v>
      </c>
      <c r="AM28" s="160">
        <f t="shared" si="20"/>
        <v>349</v>
      </c>
      <c r="AN28" s="170">
        <f t="shared" si="21"/>
        <v>1.3266666666666667</v>
      </c>
      <c r="AO28" s="161">
        <f t="shared" si="22"/>
        <v>51</v>
      </c>
      <c r="AP28" s="160">
        <f t="shared" si="22"/>
        <v>51</v>
      </c>
      <c r="AQ28" s="160">
        <f t="shared" si="22"/>
        <v>0</v>
      </c>
      <c r="AR28" s="160">
        <f t="shared" si="22"/>
        <v>400</v>
      </c>
      <c r="AS28" s="170">
        <f t="shared" si="23"/>
        <v>0.14613180515759314</v>
      </c>
      <c r="AT28" s="167">
        <f t="shared" si="24"/>
        <v>400</v>
      </c>
      <c r="AU28" s="168">
        <f t="shared" si="25"/>
        <v>0</v>
      </c>
    </row>
    <row r="29" spans="2:47" outlineLevel="1" x14ac:dyDescent="0.35">
      <c r="B29" s="236" t="s">
        <v>92</v>
      </c>
      <c r="C29" s="64" t="s">
        <v>106</v>
      </c>
      <c r="D29" s="161">
        <f t="shared" si="0"/>
        <v>0</v>
      </c>
      <c r="E29" s="162">
        <f t="shared" si="0"/>
        <v>0</v>
      </c>
      <c r="F29" s="161">
        <f t="shared" si="0"/>
        <v>0</v>
      </c>
      <c r="G29" s="159">
        <f t="shared" si="1"/>
        <v>0</v>
      </c>
      <c r="H29" s="163">
        <f t="shared" si="2"/>
        <v>0</v>
      </c>
      <c r="I29" s="161">
        <f t="shared" si="3"/>
        <v>0</v>
      </c>
      <c r="J29" s="159">
        <f t="shared" si="4"/>
        <v>0</v>
      </c>
      <c r="K29" s="163">
        <f t="shared" si="5"/>
        <v>0</v>
      </c>
      <c r="L29" s="161">
        <f t="shared" si="6"/>
        <v>0</v>
      </c>
      <c r="M29" s="159">
        <f t="shared" si="7"/>
        <v>0</v>
      </c>
      <c r="N29" s="163">
        <f t="shared" si="8"/>
        <v>0</v>
      </c>
      <c r="O29" s="161">
        <f t="shared" si="9"/>
        <v>0</v>
      </c>
      <c r="P29" s="159">
        <f t="shared" si="10"/>
        <v>0</v>
      </c>
      <c r="Q29" s="163">
        <f t="shared" si="11"/>
        <v>0</v>
      </c>
      <c r="R29" s="167">
        <f t="shared" si="12"/>
        <v>0</v>
      </c>
      <c r="S29" s="168">
        <f t="shared" si="13"/>
        <v>0</v>
      </c>
      <c r="U29" s="161">
        <f t="shared" si="14"/>
        <v>0</v>
      </c>
      <c r="V29" s="160">
        <f t="shared" si="14"/>
        <v>0</v>
      </c>
      <c r="W29" s="160">
        <f t="shared" si="14"/>
        <v>0</v>
      </c>
      <c r="X29" s="160">
        <f t="shared" si="14"/>
        <v>0</v>
      </c>
      <c r="Y29" s="170">
        <f t="shared" si="15"/>
        <v>0</v>
      </c>
      <c r="Z29" s="161">
        <f t="shared" si="16"/>
        <v>0</v>
      </c>
      <c r="AA29" s="160">
        <f t="shared" si="16"/>
        <v>0</v>
      </c>
      <c r="AB29" s="160">
        <f t="shared" si="16"/>
        <v>0</v>
      </c>
      <c r="AC29" s="160">
        <f t="shared" si="16"/>
        <v>0</v>
      </c>
      <c r="AD29" s="170">
        <f t="shared" si="17"/>
        <v>0</v>
      </c>
      <c r="AE29" s="161">
        <f t="shared" si="18"/>
        <v>0</v>
      </c>
      <c r="AF29" s="160">
        <f t="shared" si="18"/>
        <v>0</v>
      </c>
      <c r="AG29" s="160">
        <f t="shared" si="18"/>
        <v>0</v>
      </c>
      <c r="AH29" s="160">
        <f t="shared" si="18"/>
        <v>0</v>
      </c>
      <c r="AI29" s="170">
        <f t="shared" si="19"/>
        <v>0</v>
      </c>
      <c r="AJ29" s="161">
        <f t="shared" si="20"/>
        <v>0</v>
      </c>
      <c r="AK29" s="160">
        <f t="shared" si="20"/>
        <v>0</v>
      </c>
      <c r="AL29" s="160">
        <f t="shared" si="20"/>
        <v>0</v>
      </c>
      <c r="AM29" s="160">
        <f t="shared" si="20"/>
        <v>0</v>
      </c>
      <c r="AN29" s="170">
        <f t="shared" si="21"/>
        <v>0</v>
      </c>
      <c r="AO29" s="161">
        <f t="shared" si="22"/>
        <v>0</v>
      </c>
      <c r="AP29" s="160">
        <f t="shared" si="22"/>
        <v>0</v>
      </c>
      <c r="AQ29" s="160">
        <f t="shared" si="22"/>
        <v>0</v>
      </c>
      <c r="AR29" s="160">
        <f t="shared" si="22"/>
        <v>0</v>
      </c>
      <c r="AS29" s="170">
        <f t="shared" si="23"/>
        <v>0</v>
      </c>
      <c r="AT29" s="167">
        <f t="shared" si="24"/>
        <v>0</v>
      </c>
      <c r="AU29" s="168">
        <f t="shared" si="25"/>
        <v>0</v>
      </c>
    </row>
    <row r="30" spans="2:47" outlineLevel="1" x14ac:dyDescent="0.35">
      <c r="B30" s="237" t="s">
        <v>93</v>
      </c>
      <c r="C30" s="64" t="s">
        <v>106</v>
      </c>
      <c r="D30" s="161">
        <f t="shared" si="0"/>
        <v>0</v>
      </c>
      <c r="E30" s="162">
        <f t="shared" si="0"/>
        <v>0</v>
      </c>
      <c r="F30" s="161">
        <f t="shared" si="0"/>
        <v>0</v>
      </c>
      <c r="G30" s="159">
        <f t="shared" si="1"/>
        <v>0</v>
      </c>
      <c r="H30" s="163">
        <f t="shared" si="2"/>
        <v>0</v>
      </c>
      <c r="I30" s="161">
        <f t="shared" si="3"/>
        <v>0</v>
      </c>
      <c r="J30" s="159">
        <f t="shared" si="4"/>
        <v>0</v>
      </c>
      <c r="K30" s="163">
        <f t="shared" si="5"/>
        <v>0</v>
      </c>
      <c r="L30" s="161">
        <f t="shared" si="6"/>
        <v>0</v>
      </c>
      <c r="M30" s="159">
        <f t="shared" si="7"/>
        <v>0</v>
      </c>
      <c r="N30" s="163">
        <f t="shared" si="8"/>
        <v>0</v>
      </c>
      <c r="O30" s="161">
        <f t="shared" si="9"/>
        <v>0</v>
      </c>
      <c r="P30" s="159">
        <f t="shared" si="10"/>
        <v>0</v>
      </c>
      <c r="Q30" s="163">
        <f t="shared" si="11"/>
        <v>0</v>
      </c>
      <c r="R30" s="167">
        <f t="shared" si="12"/>
        <v>0</v>
      </c>
      <c r="S30" s="168">
        <f t="shared" si="13"/>
        <v>0</v>
      </c>
      <c r="U30" s="161">
        <f t="shared" si="14"/>
        <v>0</v>
      </c>
      <c r="V30" s="160">
        <f t="shared" si="14"/>
        <v>0</v>
      </c>
      <c r="W30" s="160">
        <f t="shared" si="14"/>
        <v>0</v>
      </c>
      <c r="X30" s="160">
        <f t="shared" si="14"/>
        <v>0</v>
      </c>
      <c r="Y30" s="170">
        <f t="shared" si="15"/>
        <v>0</v>
      </c>
      <c r="Z30" s="161">
        <f t="shared" si="16"/>
        <v>0</v>
      </c>
      <c r="AA30" s="160">
        <f t="shared" si="16"/>
        <v>0</v>
      </c>
      <c r="AB30" s="160">
        <f t="shared" si="16"/>
        <v>0</v>
      </c>
      <c r="AC30" s="160">
        <f t="shared" si="16"/>
        <v>0</v>
      </c>
      <c r="AD30" s="170">
        <f t="shared" si="17"/>
        <v>0</v>
      </c>
      <c r="AE30" s="161">
        <f t="shared" si="18"/>
        <v>0</v>
      </c>
      <c r="AF30" s="160">
        <f t="shared" si="18"/>
        <v>0</v>
      </c>
      <c r="AG30" s="160">
        <f t="shared" si="18"/>
        <v>0</v>
      </c>
      <c r="AH30" s="160">
        <f t="shared" si="18"/>
        <v>0</v>
      </c>
      <c r="AI30" s="170">
        <f t="shared" si="19"/>
        <v>0</v>
      </c>
      <c r="AJ30" s="161">
        <f t="shared" si="20"/>
        <v>0</v>
      </c>
      <c r="AK30" s="160">
        <f t="shared" si="20"/>
        <v>0</v>
      </c>
      <c r="AL30" s="160">
        <f t="shared" si="20"/>
        <v>0</v>
      </c>
      <c r="AM30" s="160">
        <f t="shared" si="20"/>
        <v>0</v>
      </c>
      <c r="AN30" s="170">
        <f t="shared" si="21"/>
        <v>0</v>
      </c>
      <c r="AO30" s="161">
        <f t="shared" si="22"/>
        <v>0</v>
      </c>
      <c r="AP30" s="160">
        <f t="shared" si="22"/>
        <v>0</v>
      </c>
      <c r="AQ30" s="160">
        <f t="shared" si="22"/>
        <v>0</v>
      </c>
      <c r="AR30" s="160">
        <f t="shared" si="22"/>
        <v>0</v>
      </c>
      <c r="AS30" s="170">
        <f t="shared" si="23"/>
        <v>0</v>
      </c>
      <c r="AT30" s="167">
        <f t="shared" si="24"/>
        <v>0</v>
      </c>
      <c r="AU30" s="168">
        <f t="shared" si="25"/>
        <v>0</v>
      </c>
    </row>
    <row r="31" spans="2:47" outlineLevel="1" x14ac:dyDescent="0.35">
      <c r="B31" s="237" t="s">
        <v>94</v>
      </c>
      <c r="C31" s="64" t="s">
        <v>106</v>
      </c>
      <c r="D31" s="161">
        <f t="shared" si="0"/>
        <v>0</v>
      </c>
      <c r="E31" s="162">
        <f t="shared" si="0"/>
        <v>0</v>
      </c>
      <c r="F31" s="161">
        <f t="shared" si="0"/>
        <v>0</v>
      </c>
      <c r="G31" s="159">
        <f t="shared" si="1"/>
        <v>0</v>
      </c>
      <c r="H31" s="163">
        <f t="shared" si="2"/>
        <v>0</v>
      </c>
      <c r="I31" s="161">
        <f t="shared" si="3"/>
        <v>0</v>
      </c>
      <c r="J31" s="159">
        <f t="shared" si="4"/>
        <v>0</v>
      </c>
      <c r="K31" s="163">
        <f t="shared" si="5"/>
        <v>0</v>
      </c>
      <c r="L31" s="161">
        <f t="shared" si="6"/>
        <v>0</v>
      </c>
      <c r="M31" s="159">
        <f t="shared" si="7"/>
        <v>0</v>
      </c>
      <c r="N31" s="163">
        <f t="shared" si="8"/>
        <v>0</v>
      </c>
      <c r="O31" s="161">
        <f t="shared" si="9"/>
        <v>0</v>
      </c>
      <c r="P31" s="159">
        <f t="shared" si="10"/>
        <v>0</v>
      </c>
      <c r="Q31" s="163">
        <f t="shared" si="11"/>
        <v>0</v>
      </c>
      <c r="R31" s="167">
        <f t="shared" si="12"/>
        <v>0</v>
      </c>
      <c r="S31" s="168">
        <f t="shared" si="13"/>
        <v>0</v>
      </c>
      <c r="U31" s="161">
        <f t="shared" si="14"/>
        <v>0</v>
      </c>
      <c r="V31" s="160">
        <f t="shared" si="14"/>
        <v>0</v>
      </c>
      <c r="W31" s="160">
        <f t="shared" si="14"/>
        <v>0</v>
      </c>
      <c r="X31" s="160">
        <f t="shared" si="14"/>
        <v>0</v>
      </c>
      <c r="Y31" s="170">
        <f t="shared" si="15"/>
        <v>0</v>
      </c>
      <c r="Z31" s="161">
        <f t="shared" si="16"/>
        <v>0</v>
      </c>
      <c r="AA31" s="160">
        <f t="shared" si="16"/>
        <v>0</v>
      </c>
      <c r="AB31" s="160">
        <f t="shared" si="16"/>
        <v>0</v>
      </c>
      <c r="AC31" s="160">
        <f t="shared" si="16"/>
        <v>0</v>
      </c>
      <c r="AD31" s="170">
        <f t="shared" si="17"/>
        <v>0</v>
      </c>
      <c r="AE31" s="161">
        <f t="shared" si="18"/>
        <v>0</v>
      </c>
      <c r="AF31" s="160">
        <f t="shared" si="18"/>
        <v>0</v>
      </c>
      <c r="AG31" s="160">
        <f t="shared" si="18"/>
        <v>0</v>
      </c>
      <c r="AH31" s="160">
        <f t="shared" si="18"/>
        <v>0</v>
      </c>
      <c r="AI31" s="170">
        <f t="shared" si="19"/>
        <v>0</v>
      </c>
      <c r="AJ31" s="161">
        <f t="shared" si="20"/>
        <v>0</v>
      </c>
      <c r="AK31" s="160">
        <f t="shared" si="20"/>
        <v>0</v>
      </c>
      <c r="AL31" s="160">
        <f t="shared" si="20"/>
        <v>0</v>
      </c>
      <c r="AM31" s="160">
        <f t="shared" si="20"/>
        <v>0</v>
      </c>
      <c r="AN31" s="170">
        <f t="shared" si="21"/>
        <v>0</v>
      </c>
      <c r="AO31" s="161">
        <f t="shared" si="22"/>
        <v>0</v>
      </c>
      <c r="AP31" s="160">
        <f t="shared" si="22"/>
        <v>0</v>
      </c>
      <c r="AQ31" s="160">
        <f t="shared" si="22"/>
        <v>0</v>
      </c>
      <c r="AR31" s="160">
        <f t="shared" si="22"/>
        <v>0</v>
      </c>
      <c r="AS31" s="170">
        <f t="shared" si="23"/>
        <v>0</v>
      </c>
      <c r="AT31" s="167">
        <f t="shared" si="24"/>
        <v>0</v>
      </c>
      <c r="AU31" s="168">
        <f t="shared" si="25"/>
        <v>0</v>
      </c>
    </row>
    <row r="32" spans="2:47" outlineLevel="1" x14ac:dyDescent="0.35">
      <c r="B32" s="237" t="s">
        <v>95</v>
      </c>
      <c r="C32" s="64" t="s">
        <v>106</v>
      </c>
      <c r="D32" s="161">
        <f t="shared" si="0"/>
        <v>0</v>
      </c>
      <c r="E32" s="162">
        <f t="shared" si="0"/>
        <v>0</v>
      </c>
      <c r="F32" s="161">
        <f t="shared" si="0"/>
        <v>0</v>
      </c>
      <c r="G32" s="159">
        <f t="shared" si="1"/>
        <v>0</v>
      </c>
      <c r="H32" s="163">
        <f t="shared" si="2"/>
        <v>0</v>
      </c>
      <c r="I32" s="161">
        <f t="shared" si="3"/>
        <v>0</v>
      </c>
      <c r="J32" s="159">
        <f t="shared" si="4"/>
        <v>0</v>
      </c>
      <c r="K32" s="163">
        <f t="shared" si="5"/>
        <v>0</v>
      </c>
      <c r="L32" s="161">
        <f t="shared" si="6"/>
        <v>0</v>
      </c>
      <c r="M32" s="159">
        <f t="shared" si="7"/>
        <v>0</v>
      </c>
      <c r="N32" s="163">
        <f t="shared" si="8"/>
        <v>0</v>
      </c>
      <c r="O32" s="161">
        <f t="shared" si="9"/>
        <v>0</v>
      </c>
      <c r="P32" s="159">
        <f t="shared" si="10"/>
        <v>0</v>
      </c>
      <c r="Q32" s="163">
        <f t="shared" si="11"/>
        <v>0</v>
      </c>
      <c r="R32" s="167">
        <f t="shared" si="12"/>
        <v>0</v>
      </c>
      <c r="S32" s="168">
        <f t="shared" si="13"/>
        <v>0</v>
      </c>
      <c r="U32" s="161">
        <f t="shared" si="14"/>
        <v>0</v>
      </c>
      <c r="V32" s="160">
        <f t="shared" si="14"/>
        <v>0</v>
      </c>
      <c r="W32" s="160">
        <f t="shared" si="14"/>
        <v>0</v>
      </c>
      <c r="X32" s="160">
        <f t="shared" si="14"/>
        <v>0</v>
      </c>
      <c r="Y32" s="170">
        <f t="shared" si="15"/>
        <v>0</v>
      </c>
      <c r="Z32" s="161">
        <f t="shared" si="16"/>
        <v>0</v>
      </c>
      <c r="AA32" s="160">
        <f t="shared" si="16"/>
        <v>0</v>
      </c>
      <c r="AB32" s="160">
        <f t="shared" si="16"/>
        <v>0</v>
      </c>
      <c r="AC32" s="160">
        <f t="shared" si="16"/>
        <v>0</v>
      </c>
      <c r="AD32" s="170">
        <f t="shared" si="17"/>
        <v>0</v>
      </c>
      <c r="AE32" s="161">
        <f t="shared" si="18"/>
        <v>100</v>
      </c>
      <c r="AF32" s="160">
        <f t="shared" si="18"/>
        <v>100</v>
      </c>
      <c r="AG32" s="160">
        <f t="shared" si="18"/>
        <v>0</v>
      </c>
      <c r="AH32" s="160">
        <f t="shared" si="18"/>
        <v>100</v>
      </c>
      <c r="AI32" s="170">
        <f t="shared" si="19"/>
        <v>0</v>
      </c>
      <c r="AJ32" s="161">
        <f t="shared" si="20"/>
        <v>199</v>
      </c>
      <c r="AK32" s="160">
        <f t="shared" si="20"/>
        <v>199</v>
      </c>
      <c r="AL32" s="160">
        <f t="shared" si="20"/>
        <v>0</v>
      </c>
      <c r="AM32" s="160">
        <f t="shared" si="20"/>
        <v>299</v>
      </c>
      <c r="AN32" s="170">
        <f t="shared" si="21"/>
        <v>1.99</v>
      </c>
      <c r="AO32" s="161">
        <f t="shared" si="22"/>
        <v>148</v>
      </c>
      <c r="AP32" s="160">
        <f t="shared" si="22"/>
        <v>148</v>
      </c>
      <c r="AQ32" s="160">
        <f t="shared" si="22"/>
        <v>0</v>
      </c>
      <c r="AR32" s="160">
        <f t="shared" si="22"/>
        <v>447</v>
      </c>
      <c r="AS32" s="170">
        <f t="shared" si="23"/>
        <v>0.49498327759197325</v>
      </c>
      <c r="AT32" s="167">
        <f t="shared" si="24"/>
        <v>447</v>
      </c>
      <c r="AU32" s="168">
        <f t="shared" si="25"/>
        <v>0</v>
      </c>
    </row>
    <row r="33" spans="2:47" outlineLevel="1" x14ac:dyDescent="0.35">
      <c r="B33" s="237" t="s">
        <v>96</v>
      </c>
      <c r="C33" s="64" t="s">
        <v>106</v>
      </c>
      <c r="D33" s="161">
        <f t="shared" si="0"/>
        <v>0</v>
      </c>
      <c r="E33" s="162">
        <f t="shared" si="0"/>
        <v>0</v>
      </c>
      <c r="F33" s="161">
        <f t="shared" si="0"/>
        <v>0</v>
      </c>
      <c r="G33" s="159">
        <f t="shared" si="1"/>
        <v>0</v>
      </c>
      <c r="H33" s="163">
        <f t="shared" si="2"/>
        <v>0</v>
      </c>
      <c r="I33" s="161">
        <f t="shared" si="3"/>
        <v>0</v>
      </c>
      <c r="J33" s="159">
        <f t="shared" si="4"/>
        <v>0</v>
      </c>
      <c r="K33" s="163">
        <f t="shared" si="5"/>
        <v>0</v>
      </c>
      <c r="L33" s="161">
        <f t="shared" si="6"/>
        <v>0</v>
      </c>
      <c r="M33" s="159">
        <f t="shared" si="7"/>
        <v>0</v>
      </c>
      <c r="N33" s="163">
        <f t="shared" si="8"/>
        <v>0</v>
      </c>
      <c r="O33" s="161">
        <f t="shared" si="9"/>
        <v>0</v>
      </c>
      <c r="P33" s="159">
        <f t="shared" si="10"/>
        <v>0</v>
      </c>
      <c r="Q33" s="163">
        <f t="shared" si="11"/>
        <v>0</v>
      </c>
      <c r="R33" s="167">
        <f t="shared" si="12"/>
        <v>0</v>
      </c>
      <c r="S33" s="168">
        <f t="shared" si="13"/>
        <v>0</v>
      </c>
      <c r="U33" s="161">
        <f t="shared" si="14"/>
        <v>0</v>
      </c>
      <c r="V33" s="160">
        <f t="shared" si="14"/>
        <v>0</v>
      </c>
      <c r="W33" s="160">
        <f t="shared" si="14"/>
        <v>0</v>
      </c>
      <c r="X33" s="160">
        <f t="shared" si="14"/>
        <v>0</v>
      </c>
      <c r="Y33" s="170">
        <f t="shared" si="15"/>
        <v>0</v>
      </c>
      <c r="Z33" s="161">
        <f t="shared" si="16"/>
        <v>0</v>
      </c>
      <c r="AA33" s="160">
        <f t="shared" si="16"/>
        <v>0</v>
      </c>
      <c r="AB33" s="160">
        <f t="shared" si="16"/>
        <v>0</v>
      </c>
      <c r="AC33" s="160">
        <f t="shared" si="16"/>
        <v>0</v>
      </c>
      <c r="AD33" s="170">
        <f t="shared" si="17"/>
        <v>0</v>
      </c>
      <c r="AE33" s="161">
        <f t="shared" si="18"/>
        <v>0</v>
      </c>
      <c r="AF33" s="160">
        <f t="shared" si="18"/>
        <v>0</v>
      </c>
      <c r="AG33" s="160">
        <f t="shared" si="18"/>
        <v>0</v>
      </c>
      <c r="AH33" s="160">
        <f t="shared" si="18"/>
        <v>0</v>
      </c>
      <c r="AI33" s="170">
        <f t="shared" si="19"/>
        <v>0</v>
      </c>
      <c r="AJ33" s="161">
        <f t="shared" si="20"/>
        <v>0</v>
      </c>
      <c r="AK33" s="160">
        <f t="shared" si="20"/>
        <v>0</v>
      </c>
      <c r="AL33" s="160">
        <f t="shared" si="20"/>
        <v>0</v>
      </c>
      <c r="AM33" s="160">
        <f t="shared" si="20"/>
        <v>0</v>
      </c>
      <c r="AN33" s="170">
        <f t="shared" si="21"/>
        <v>0</v>
      </c>
      <c r="AO33" s="161">
        <f t="shared" si="22"/>
        <v>0</v>
      </c>
      <c r="AP33" s="160">
        <f t="shared" si="22"/>
        <v>0</v>
      </c>
      <c r="AQ33" s="160">
        <f t="shared" si="22"/>
        <v>0</v>
      </c>
      <c r="AR33" s="160">
        <f t="shared" si="22"/>
        <v>0</v>
      </c>
      <c r="AS33" s="170">
        <f t="shared" si="23"/>
        <v>0</v>
      </c>
      <c r="AT33" s="167">
        <f t="shared" si="24"/>
        <v>0</v>
      </c>
      <c r="AU33" s="168">
        <f t="shared" si="25"/>
        <v>0</v>
      </c>
    </row>
    <row r="34" spans="2:47" outlineLevel="1" x14ac:dyDescent="0.35">
      <c r="B34" s="236" t="s">
        <v>97</v>
      </c>
      <c r="C34" s="64" t="s">
        <v>106</v>
      </c>
      <c r="D34" s="161">
        <f t="shared" si="0"/>
        <v>0</v>
      </c>
      <c r="E34" s="162">
        <f t="shared" si="0"/>
        <v>0</v>
      </c>
      <c r="F34" s="161">
        <f t="shared" si="0"/>
        <v>0</v>
      </c>
      <c r="G34" s="159">
        <f t="shared" si="1"/>
        <v>0</v>
      </c>
      <c r="H34" s="163">
        <f t="shared" si="2"/>
        <v>0</v>
      </c>
      <c r="I34" s="161">
        <f t="shared" si="3"/>
        <v>0</v>
      </c>
      <c r="J34" s="159">
        <f t="shared" si="4"/>
        <v>0</v>
      </c>
      <c r="K34" s="163">
        <f t="shared" si="5"/>
        <v>0</v>
      </c>
      <c r="L34" s="161">
        <f t="shared" si="6"/>
        <v>0</v>
      </c>
      <c r="M34" s="159">
        <f t="shared" si="7"/>
        <v>0</v>
      </c>
      <c r="N34" s="163">
        <f t="shared" si="8"/>
        <v>0</v>
      </c>
      <c r="O34" s="161">
        <f t="shared" si="9"/>
        <v>0</v>
      </c>
      <c r="P34" s="159">
        <f t="shared" si="10"/>
        <v>0</v>
      </c>
      <c r="Q34" s="163">
        <f t="shared" si="11"/>
        <v>0</v>
      </c>
      <c r="R34" s="167">
        <f t="shared" si="12"/>
        <v>0</v>
      </c>
      <c r="S34" s="168">
        <f t="shared" si="13"/>
        <v>0</v>
      </c>
      <c r="U34" s="161">
        <f t="shared" si="14"/>
        <v>0</v>
      </c>
      <c r="V34" s="160">
        <f t="shared" si="14"/>
        <v>0</v>
      </c>
      <c r="W34" s="160">
        <f t="shared" si="14"/>
        <v>0</v>
      </c>
      <c r="X34" s="160">
        <f t="shared" si="14"/>
        <v>0</v>
      </c>
      <c r="Y34" s="170">
        <f t="shared" si="15"/>
        <v>0</v>
      </c>
      <c r="Z34" s="161">
        <f t="shared" si="16"/>
        <v>0</v>
      </c>
      <c r="AA34" s="160">
        <f t="shared" si="16"/>
        <v>0</v>
      </c>
      <c r="AB34" s="160">
        <f t="shared" si="16"/>
        <v>0</v>
      </c>
      <c r="AC34" s="160">
        <f t="shared" si="16"/>
        <v>0</v>
      </c>
      <c r="AD34" s="170">
        <f t="shared" si="17"/>
        <v>0</v>
      </c>
      <c r="AE34" s="161">
        <f t="shared" si="18"/>
        <v>0</v>
      </c>
      <c r="AF34" s="160">
        <f t="shared" si="18"/>
        <v>0</v>
      </c>
      <c r="AG34" s="160">
        <f t="shared" si="18"/>
        <v>0</v>
      </c>
      <c r="AH34" s="160">
        <f t="shared" si="18"/>
        <v>0</v>
      </c>
      <c r="AI34" s="170">
        <f t="shared" si="19"/>
        <v>0</v>
      </c>
      <c r="AJ34" s="161">
        <f t="shared" si="20"/>
        <v>0</v>
      </c>
      <c r="AK34" s="160">
        <f t="shared" si="20"/>
        <v>0</v>
      </c>
      <c r="AL34" s="160">
        <f t="shared" si="20"/>
        <v>0</v>
      </c>
      <c r="AM34" s="160">
        <f t="shared" si="20"/>
        <v>0</v>
      </c>
      <c r="AN34" s="170">
        <f t="shared" si="21"/>
        <v>0</v>
      </c>
      <c r="AO34" s="161">
        <f t="shared" si="22"/>
        <v>0</v>
      </c>
      <c r="AP34" s="160">
        <f t="shared" si="22"/>
        <v>0</v>
      </c>
      <c r="AQ34" s="160">
        <f t="shared" si="22"/>
        <v>0</v>
      </c>
      <c r="AR34" s="160">
        <f t="shared" si="22"/>
        <v>0</v>
      </c>
      <c r="AS34" s="170">
        <f t="shared" si="23"/>
        <v>0</v>
      </c>
      <c r="AT34" s="167">
        <f t="shared" si="24"/>
        <v>0</v>
      </c>
      <c r="AU34" s="168">
        <f t="shared" si="25"/>
        <v>0</v>
      </c>
    </row>
    <row r="35" spans="2:47" outlineLevel="1" x14ac:dyDescent="0.35">
      <c r="B35" s="237" t="s">
        <v>98</v>
      </c>
      <c r="C35" s="64" t="s">
        <v>106</v>
      </c>
      <c r="D35" s="161">
        <f t="shared" si="0"/>
        <v>0</v>
      </c>
      <c r="E35" s="162">
        <f t="shared" si="0"/>
        <v>0</v>
      </c>
      <c r="F35" s="161">
        <f t="shared" si="0"/>
        <v>0</v>
      </c>
      <c r="G35" s="159">
        <f t="shared" si="1"/>
        <v>0</v>
      </c>
      <c r="H35" s="163">
        <f t="shared" si="2"/>
        <v>0</v>
      </c>
      <c r="I35" s="161">
        <f t="shared" si="3"/>
        <v>0</v>
      </c>
      <c r="J35" s="159">
        <f t="shared" si="4"/>
        <v>0</v>
      </c>
      <c r="K35" s="163">
        <f t="shared" si="5"/>
        <v>0</v>
      </c>
      <c r="L35" s="161">
        <f t="shared" si="6"/>
        <v>0</v>
      </c>
      <c r="M35" s="159">
        <f t="shared" si="7"/>
        <v>0</v>
      </c>
      <c r="N35" s="163">
        <f t="shared" si="8"/>
        <v>0</v>
      </c>
      <c r="O35" s="161">
        <f t="shared" si="9"/>
        <v>0</v>
      </c>
      <c r="P35" s="159">
        <f t="shared" si="10"/>
        <v>0</v>
      </c>
      <c r="Q35" s="163">
        <f t="shared" si="11"/>
        <v>0</v>
      </c>
      <c r="R35" s="167">
        <f t="shared" si="12"/>
        <v>0</v>
      </c>
      <c r="S35" s="168">
        <f t="shared" si="13"/>
        <v>0</v>
      </c>
      <c r="U35" s="161">
        <f t="shared" si="14"/>
        <v>306</v>
      </c>
      <c r="V35" s="160">
        <f t="shared" si="14"/>
        <v>306</v>
      </c>
      <c r="W35" s="160">
        <f t="shared" si="14"/>
        <v>0</v>
      </c>
      <c r="X35" s="160">
        <f t="shared" si="14"/>
        <v>306</v>
      </c>
      <c r="Y35" s="170">
        <f t="shared" si="15"/>
        <v>0</v>
      </c>
      <c r="Z35" s="161">
        <f t="shared" si="16"/>
        <v>1200</v>
      </c>
      <c r="AA35" s="160">
        <f t="shared" si="16"/>
        <v>1200</v>
      </c>
      <c r="AB35" s="160">
        <f t="shared" si="16"/>
        <v>0</v>
      </c>
      <c r="AC35" s="160">
        <f t="shared" si="16"/>
        <v>1506</v>
      </c>
      <c r="AD35" s="170">
        <f t="shared" si="17"/>
        <v>3.9215686274509802</v>
      </c>
      <c r="AE35" s="161">
        <f t="shared" si="18"/>
        <v>1299</v>
      </c>
      <c r="AF35" s="160">
        <f t="shared" si="18"/>
        <v>1299</v>
      </c>
      <c r="AG35" s="160">
        <f t="shared" si="18"/>
        <v>0</v>
      </c>
      <c r="AH35" s="160">
        <f t="shared" si="18"/>
        <v>2805</v>
      </c>
      <c r="AI35" s="170">
        <f t="shared" si="19"/>
        <v>0.86254980079681276</v>
      </c>
      <c r="AJ35" s="161">
        <f t="shared" si="20"/>
        <v>222</v>
      </c>
      <c r="AK35" s="160">
        <f t="shared" si="20"/>
        <v>222</v>
      </c>
      <c r="AL35" s="160">
        <f t="shared" si="20"/>
        <v>0</v>
      </c>
      <c r="AM35" s="160">
        <f t="shared" si="20"/>
        <v>3027</v>
      </c>
      <c r="AN35" s="170">
        <f t="shared" si="21"/>
        <v>7.9144385026737971E-2</v>
      </c>
      <c r="AO35" s="161">
        <f t="shared" si="22"/>
        <v>107</v>
      </c>
      <c r="AP35" s="160">
        <f t="shared" si="22"/>
        <v>107</v>
      </c>
      <c r="AQ35" s="160">
        <f t="shared" si="22"/>
        <v>0</v>
      </c>
      <c r="AR35" s="160">
        <f t="shared" si="22"/>
        <v>3134</v>
      </c>
      <c r="AS35" s="170">
        <f t="shared" si="23"/>
        <v>3.5348529897588368E-2</v>
      </c>
      <c r="AT35" s="167">
        <f t="shared" si="24"/>
        <v>3134</v>
      </c>
      <c r="AU35" s="168">
        <f t="shared" si="25"/>
        <v>0.78893430145928134</v>
      </c>
    </row>
    <row r="36" spans="2:47" ht="15" customHeight="1" outlineLevel="1" x14ac:dyDescent="0.35">
      <c r="B36" s="50" t="s">
        <v>138</v>
      </c>
      <c r="C36" s="47" t="s">
        <v>106</v>
      </c>
      <c r="D36" s="161">
        <f>SUM(D14:D35)</f>
        <v>0</v>
      </c>
      <c r="E36" s="161">
        <f>SUM(E14:E35)</f>
        <v>0</v>
      </c>
      <c r="F36" s="161">
        <f>SUM(F14:F35)</f>
        <v>0</v>
      </c>
      <c r="G36" s="161">
        <f>SUM(G14:G35)</f>
        <v>0</v>
      </c>
      <c r="H36" s="164">
        <f>IFERROR((G36-E36)/E36,0)</f>
        <v>0</v>
      </c>
      <c r="I36" s="161">
        <f>SUM(I14:I35)</f>
        <v>0</v>
      </c>
      <c r="J36" s="161">
        <f>SUM(J14:J35)</f>
        <v>0</v>
      </c>
      <c r="K36" s="164">
        <f t="shared" si="5"/>
        <v>0</v>
      </c>
      <c r="L36" s="161">
        <f>SUM(L14:L35)</f>
        <v>0</v>
      </c>
      <c r="M36" s="161">
        <f>SUM(M14:M35)</f>
        <v>0</v>
      </c>
      <c r="N36" s="164">
        <f t="shared" si="8"/>
        <v>0</v>
      </c>
      <c r="O36" s="161">
        <f>SUM(O14:O35)</f>
        <v>0</v>
      </c>
      <c r="P36" s="161">
        <f>SUM(P14:P35)</f>
        <v>0</v>
      </c>
      <c r="Q36" s="164">
        <f t="shared" si="11"/>
        <v>0</v>
      </c>
      <c r="R36" s="161">
        <f>SUM(R14:R35)</f>
        <v>0</v>
      </c>
      <c r="S36" s="168">
        <f t="shared" si="13"/>
        <v>0</v>
      </c>
      <c r="U36" s="161">
        <f>SUM(U14:U35)</f>
        <v>5068</v>
      </c>
      <c r="V36" s="161">
        <f>SUM(V14:V35)</f>
        <v>5068</v>
      </c>
      <c r="W36" s="161">
        <f>SUM(W14:W35)</f>
        <v>0</v>
      </c>
      <c r="X36" s="161">
        <f>SUM(X14:X35)</f>
        <v>5068</v>
      </c>
      <c r="Y36" s="169">
        <f>IFERROR((X36-P36)/P36,0)</f>
        <v>0</v>
      </c>
      <c r="Z36" s="161">
        <f>SUM(Z14:Z35)</f>
        <v>3451</v>
      </c>
      <c r="AA36" s="161">
        <f>SUM(AA14:AA35)</f>
        <v>3451</v>
      </c>
      <c r="AB36" s="161">
        <f>SUM(AB14:AB35)</f>
        <v>0</v>
      </c>
      <c r="AC36" s="161">
        <f>SUM(AC14:AC35)</f>
        <v>8519</v>
      </c>
      <c r="AD36" s="169">
        <f t="shared" si="17"/>
        <v>0.68093922651933703</v>
      </c>
      <c r="AE36" s="161">
        <f>SUM(AE14:AE35)</f>
        <v>4185</v>
      </c>
      <c r="AF36" s="161">
        <f>SUM(AF14:AF35)</f>
        <v>4185</v>
      </c>
      <c r="AG36" s="161">
        <f>SUM(AG14:AG35)</f>
        <v>0</v>
      </c>
      <c r="AH36" s="161">
        <f>SUM(AH14:AH35)</f>
        <v>12704</v>
      </c>
      <c r="AI36" s="169">
        <f t="shared" si="19"/>
        <v>0.49125484211761944</v>
      </c>
      <c r="AJ36" s="161">
        <f>SUM(AJ14:AJ35)</f>
        <v>1460</v>
      </c>
      <c r="AK36" s="161">
        <f>SUM(AK14:AK35)</f>
        <v>1460</v>
      </c>
      <c r="AL36" s="161">
        <f>SUM(AL14:AL35)</f>
        <v>0</v>
      </c>
      <c r="AM36" s="161">
        <f>SUM(AM14:AM35)</f>
        <v>14164</v>
      </c>
      <c r="AN36" s="169">
        <f t="shared" si="21"/>
        <v>0.11492443324937028</v>
      </c>
      <c r="AO36" s="161">
        <f>SUM(AO14:AO35)</f>
        <v>938</v>
      </c>
      <c r="AP36" s="161">
        <f>SUM(AP14:AP35)</f>
        <v>938</v>
      </c>
      <c r="AQ36" s="161">
        <f>SUM(AQ14:AQ35)</f>
        <v>0</v>
      </c>
      <c r="AR36" s="161">
        <f>SUM(AR14:AR35)</f>
        <v>15102</v>
      </c>
      <c r="AS36" s="169">
        <f t="shared" si="23"/>
        <v>6.622423044337758E-2</v>
      </c>
      <c r="AT36" s="161">
        <f>SUM(AT14:AT35)</f>
        <v>15102</v>
      </c>
      <c r="AU36" s="168">
        <f t="shared" si="25"/>
        <v>0.31386113155655648</v>
      </c>
    </row>
    <row r="37" spans="2:47" ht="15" customHeight="1" x14ac:dyDescent="0.35">
      <c r="O37" s="55"/>
    </row>
    <row r="38" spans="2:47" ht="15" customHeight="1" x14ac:dyDescent="0.35">
      <c r="O38" s="55"/>
    </row>
    <row r="39" spans="2:47" ht="15.5" x14ac:dyDescent="0.35">
      <c r="B39" s="296" t="s">
        <v>103</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row>
    <row r="40" spans="2:47" ht="5.5" customHeight="1" outlineLevel="1" x14ac:dyDescent="0.3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row>
    <row r="41" spans="2:47" outlineLevel="1" x14ac:dyDescent="0.35">
      <c r="B41" s="330"/>
      <c r="C41" s="339" t="s">
        <v>105</v>
      </c>
      <c r="D41" s="312" t="s">
        <v>131</v>
      </c>
      <c r="E41" s="314"/>
      <c r="F41" s="314"/>
      <c r="G41" s="314"/>
      <c r="H41" s="314"/>
      <c r="I41" s="314"/>
      <c r="J41" s="314"/>
      <c r="K41" s="314"/>
      <c r="L41" s="314"/>
      <c r="M41" s="314"/>
      <c r="N41" s="314"/>
      <c r="O41" s="314"/>
      <c r="P41" s="314"/>
      <c r="Q41" s="313"/>
      <c r="R41" s="318" t="str">
        <f xml:space="preserve"> D42&amp;" - "&amp;O42</f>
        <v>2019 - 2023</v>
      </c>
      <c r="S41" s="333"/>
      <c r="U41" s="312" t="s">
        <v>132</v>
      </c>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3"/>
    </row>
    <row r="42" spans="2:47" outlineLevel="1" x14ac:dyDescent="0.35">
      <c r="B42" s="331"/>
      <c r="C42" s="339"/>
      <c r="D42" s="312">
        <f>$C$3-5</f>
        <v>2019</v>
      </c>
      <c r="E42" s="313"/>
      <c r="F42" s="312">
        <f>$C$3-4</f>
        <v>2020</v>
      </c>
      <c r="G42" s="314"/>
      <c r="H42" s="313"/>
      <c r="I42" s="312">
        <f>$C$3-3</f>
        <v>2021</v>
      </c>
      <c r="J42" s="314"/>
      <c r="K42" s="313"/>
      <c r="L42" s="312">
        <f>$C$3-2</f>
        <v>2022</v>
      </c>
      <c r="M42" s="314"/>
      <c r="N42" s="313"/>
      <c r="O42" s="312">
        <f>$C$3-1</f>
        <v>2023</v>
      </c>
      <c r="P42" s="314"/>
      <c r="Q42" s="313"/>
      <c r="R42" s="320"/>
      <c r="S42" s="334"/>
      <c r="U42" s="312">
        <f>$C$3</f>
        <v>2024</v>
      </c>
      <c r="V42" s="314"/>
      <c r="W42" s="314"/>
      <c r="X42" s="314"/>
      <c r="Y42" s="313"/>
      <c r="Z42" s="312">
        <f>$C$3+1</f>
        <v>2025</v>
      </c>
      <c r="AA42" s="314"/>
      <c r="AB42" s="314"/>
      <c r="AC42" s="314"/>
      <c r="AD42" s="313"/>
      <c r="AE42" s="312">
        <f>$C$3+2</f>
        <v>2026</v>
      </c>
      <c r="AF42" s="314"/>
      <c r="AG42" s="314"/>
      <c r="AH42" s="314"/>
      <c r="AI42" s="313"/>
      <c r="AJ42" s="312">
        <f>$C$3+3</f>
        <v>2027</v>
      </c>
      <c r="AK42" s="314"/>
      <c r="AL42" s="314"/>
      <c r="AM42" s="314"/>
      <c r="AN42" s="313"/>
      <c r="AO42" s="312">
        <f>$C$3+4</f>
        <v>2028</v>
      </c>
      <c r="AP42" s="314"/>
      <c r="AQ42" s="314"/>
      <c r="AR42" s="314"/>
      <c r="AS42" s="313"/>
      <c r="AT42" s="316" t="str">
        <f>U42&amp;" - "&amp;AO42</f>
        <v>2024 - 2028</v>
      </c>
      <c r="AU42" s="335"/>
    </row>
    <row r="43" spans="2:47" ht="43.5" outlineLevel="1" x14ac:dyDescent="0.35">
      <c r="B43" s="332"/>
      <c r="C43" s="339"/>
      <c r="D43" s="66" t="s">
        <v>144</v>
      </c>
      <c r="E43" s="67" t="s">
        <v>145</v>
      </c>
      <c r="F43" s="66" t="s">
        <v>144</v>
      </c>
      <c r="G43" s="9" t="s">
        <v>145</v>
      </c>
      <c r="H43" s="67" t="s">
        <v>135</v>
      </c>
      <c r="I43" s="66" t="s">
        <v>144</v>
      </c>
      <c r="J43" s="9" t="s">
        <v>145</v>
      </c>
      <c r="K43" s="67" t="s">
        <v>135</v>
      </c>
      <c r="L43" s="66" t="s">
        <v>144</v>
      </c>
      <c r="M43" s="9" t="s">
        <v>145</v>
      </c>
      <c r="N43" s="67" t="s">
        <v>135</v>
      </c>
      <c r="O43" s="66" t="s">
        <v>144</v>
      </c>
      <c r="P43" s="9" t="s">
        <v>145</v>
      </c>
      <c r="Q43" s="67" t="s">
        <v>135</v>
      </c>
      <c r="R43" s="66" t="s">
        <v>126</v>
      </c>
      <c r="S43" s="121" t="s">
        <v>136</v>
      </c>
      <c r="U43" s="66" t="s">
        <v>144</v>
      </c>
      <c r="V43" s="106" t="s">
        <v>177</v>
      </c>
      <c r="W43" s="106" t="s">
        <v>178</v>
      </c>
      <c r="X43" s="9" t="s">
        <v>145</v>
      </c>
      <c r="Y43" s="67" t="s">
        <v>135</v>
      </c>
      <c r="Z43" s="66" t="s">
        <v>144</v>
      </c>
      <c r="AA43" s="106" t="s">
        <v>177</v>
      </c>
      <c r="AB43" s="106" t="s">
        <v>178</v>
      </c>
      <c r="AC43" s="9" t="s">
        <v>145</v>
      </c>
      <c r="AD43" s="67" t="s">
        <v>135</v>
      </c>
      <c r="AE43" s="66" t="s">
        <v>144</v>
      </c>
      <c r="AF43" s="106" t="s">
        <v>177</v>
      </c>
      <c r="AG43" s="106" t="s">
        <v>178</v>
      </c>
      <c r="AH43" s="9" t="s">
        <v>145</v>
      </c>
      <c r="AI43" s="67" t="s">
        <v>135</v>
      </c>
      <c r="AJ43" s="66" t="s">
        <v>144</v>
      </c>
      <c r="AK43" s="106" t="s">
        <v>177</v>
      </c>
      <c r="AL43" s="106" t="s">
        <v>178</v>
      </c>
      <c r="AM43" s="9" t="s">
        <v>145</v>
      </c>
      <c r="AN43" s="67" t="s">
        <v>135</v>
      </c>
      <c r="AO43" s="66" t="s">
        <v>144</v>
      </c>
      <c r="AP43" s="106" t="s">
        <v>177</v>
      </c>
      <c r="AQ43" s="106" t="s">
        <v>178</v>
      </c>
      <c r="AR43" s="9" t="s">
        <v>145</v>
      </c>
      <c r="AS43" s="67" t="s">
        <v>135</v>
      </c>
      <c r="AT43" s="66" t="s">
        <v>126</v>
      </c>
      <c r="AU43" s="121" t="s">
        <v>136</v>
      </c>
    </row>
    <row r="44" spans="2:47" outlineLevel="1" x14ac:dyDescent="0.35">
      <c r="B44" s="236" t="s">
        <v>75</v>
      </c>
      <c r="C44" s="64" t="s">
        <v>106</v>
      </c>
      <c r="D44" s="70"/>
      <c r="E44" s="71"/>
      <c r="F44" s="70"/>
      <c r="G44" s="140">
        <f t="shared" ref="G44:G65" si="26">E44+F44</f>
        <v>0</v>
      </c>
      <c r="H44" s="170">
        <f t="shared" ref="H44:H65" si="27">IFERROR((G44-E44)/E44,0)</f>
        <v>0</v>
      </c>
      <c r="I44" s="70"/>
      <c r="J44" s="140">
        <f t="shared" ref="J44:J65" si="28">G44+I44</f>
        <v>0</v>
      </c>
      <c r="K44" s="170">
        <f t="shared" ref="K44:K66" si="29">IFERROR((J44-G44)/G44,0)</f>
        <v>0</v>
      </c>
      <c r="L44" s="70"/>
      <c r="M44" s="140">
        <f t="shared" ref="M44:M65" si="30">J44+L44</f>
        <v>0</v>
      </c>
      <c r="N44" s="170">
        <f t="shared" ref="N44:N66" si="31">IFERROR((M44-J44)/J44,0)</f>
        <v>0</v>
      </c>
      <c r="O44" s="70"/>
      <c r="P44" s="140">
        <f t="shared" ref="P44:P65" si="32">M44+O44</f>
        <v>0</v>
      </c>
      <c r="Q44" s="170">
        <f t="shared" ref="Q44:Q66" si="33">IFERROR((P44-M44)/M44,0)</f>
        <v>0</v>
      </c>
      <c r="R44" s="167">
        <f t="shared" ref="R44:R65" si="34">D44+F44+I44+L44+O44</f>
        <v>0</v>
      </c>
      <c r="S44" s="168">
        <f t="shared" ref="S44:S66" si="35">IFERROR((P44/E44)^(1/4)-1,0)</f>
        <v>0</v>
      </c>
      <c r="U44" s="172">
        <f>V44+W44</f>
        <v>0</v>
      </c>
      <c r="V44" s="6"/>
      <c r="W44" s="6"/>
      <c r="X44" s="140">
        <f t="shared" ref="X44:X65" si="36">P44+U44</f>
        <v>0</v>
      </c>
      <c r="Y44" s="170">
        <f t="shared" ref="Y44:Y65" si="37">IFERROR((X44-P44)/P44,0)</f>
        <v>0</v>
      </c>
      <c r="Z44" s="172">
        <f>AA44+AB44</f>
        <v>0</v>
      </c>
      <c r="AA44" s="6"/>
      <c r="AB44" s="6"/>
      <c r="AC44" s="140">
        <f t="shared" ref="AC44:AC65" si="38">X44+Z44</f>
        <v>0</v>
      </c>
      <c r="AD44" s="163">
        <f t="shared" ref="AD44:AD66" si="39">IFERROR((AC44-X44)/X44,0)</f>
        <v>0</v>
      </c>
      <c r="AE44" s="172">
        <f>AF44+AG44</f>
        <v>0</v>
      </c>
      <c r="AF44" s="6"/>
      <c r="AG44" s="6"/>
      <c r="AH44" s="140">
        <f t="shared" ref="AH44:AH65" si="40">AC44+AE44</f>
        <v>0</v>
      </c>
      <c r="AI44" s="163">
        <f t="shared" ref="AI44:AI66" si="41">IFERROR((AH44-AC44)/AC44,0)</f>
        <v>0</v>
      </c>
      <c r="AJ44" s="172">
        <f>AK44+AL44</f>
        <v>0</v>
      </c>
      <c r="AK44" s="6"/>
      <c r="AL44" s="6"/>
      <c r="AM44" s="140">
        <f t="shared" ref="AM44:AM65" si="42">AH44+AJ44</f>
        <v>0</v>
      </c>
      <c r="AN44" s="163">
        <f t="shared" ref="AN44:AN66" si="43">IFERROR((AM44-AH44)/AH44,0)</f>
        <v>0</v>
      </c>
      <c r="AO44" s="172">
        <f>AP44+AQ44</f>
        <v>0</v>
      </c>
      <c r="AP44" s="6"/>
      <c r="AQ44" s="6"/>
      <c r="AR44" s="140">
        <f t="shared" ref="AR44:AR65" si="44">AM44+AO44</f>
        <v>0</v>
      </c>
      <c r="AS44" s="163">
        <f t="shared" ref="AS44:AS66" si="45">IFERROR((AR44-AM44)/AM44,0)</f>
        <v>0</v>
      </c>
      <c r="AT44" s="167">
        <f t="shared" ref="AT44:AT65" si="46">U44+Z44+AE44+AJ44+AO44</f>
        <v>0</v>
      </c>
      <c r="AU44" s="168">
        <f t="shared" ref="AU44:AU66" si="47">IFERROR((AR44/X44)^(1/4)-1,0)</f>
        <v>0</v>
      </c>
    </row>
    <row r="45" spans="2:47" outlineLevel="1" x14ac:dyDescent="0.35">
      <c r="B45" s="237" t="s">
        <v>76</v>
      </c>
      <c r="C45" s="64" t="s">
        <v>106</v>
      </c>
      <c r="D45" s="70"/>
      <c r="E45" s="71"/>
      <c r="F45" s="70"/>
      <c r="G45" s="140">
        <f t="shared" si="26"/>
        <v>0</v>
      </c>
      <c r="H45" s="170">
        <f t="shared" si="27"/>
        <v>0</v>
      </c>
      <c r="I45" s="70"/>
      <c r="J45" s="140">
        <f t="shared" si="28"/>
        <v>0</v>
      </c>
      <c r="K45" s="170">
        <f t="shared" si="29"/>
        <v>0</v>
      </c>
      <c r="L45" s="70"/>
      <c r="M45" s="140">
        <f t="shared" si="30"/>
        <v>0</v>
      </c>
      <c r="N45" s="170">
        <f t="shared" si="31"/>
        <v>0</v>
      </c>
      <c r="O45" s="70"/>
      <c r="P45" s="140">
        <f t="shared" si="32"/>
        <v>0</v>
      </c>
      <c r="Q45" s="170">
        <f t="shared" si="33"/>
        <v>0</v>
      </c>
      <c r="R45" s="167">
        <f t="shared" si="34"/>
        <v>0</v>
      </c>
      <c r="S45" s="168">
        <f t="shared" si="35"/>
        <v>0</v>
      </c>
      <c r="U45" s="172">
        <f t="shared" ref="U45:U65" si="48">V45+W45</f>
        <v>9</v>
      </c>
      <c r="V45" s="6">
        <v>9</v>
      </c>
      <c r="W45" s="6"/>
      <c r="X45" s="140">
        <f t="shared" si="36"/>
        <v>9</v>
      </c>
      <c r="Y45" s="170">
        <f t="shared" si="37"/>
        <v>0</v>
      </c>
      <c r="Z45" s="172">
        <f t="shared" ref="Z45:Z65" si="49">AA45+AB45</f>
        <v>26</v>
      </c>
      <c r="AA45" s="6">
        <v>26</v>
      </c>
      <c r="AB45" s="6"/>
      <c r="AC45" s="140">
        <f t="shared" si="38"/>
        <v>35</v>
      </c>
      <c r="AD45" s="163">
        <f t="shared" si="39"/>
        <v>2.8888888888888888</v>
      </c>
      <c r="AE45" s="172">
        <f t="shared" ref="AE45:AE65" si="50">AF45+AG45</f>
        <v>27</v>
      </c>
      <c r="AF45" s="6">
        <v>27</v>
      </c>
      <c r="AG45" s="6"/>
      <c r="AH45" s="140">
        <f t="shared" si="40"/>
        <v>62</v>
      </c>
      <c r="AI45" s="163">
        <f t="shared" si="41"/>
        <v>0.77142857142857146</v>
      </c>
      <c r="AJ45" s="172">
        <f t="shared" ref="AJ45:AJ65" si="51">AK45+AL45</f>
        <v>11</v>
      </c>
      <c r="AK45" s="6">
        <v>11</v>
      </c>
      <c r="AL45" s="6"/>
      <c r="AM45" s="140">
        <f t="shared" si="42"/>
        <v>73</v>
      </c>
      <c r="AN45" s="163">
        <f t="shared" si="43"/>
        <v>0.17741935483870969</v>
      </c>
      <c r="AO45" s="172">
        <f t="shared" ref="AO45:AO65" si="52">AP45+AQ45</f>
        <v>8</v>
      </c>
      <c r="AP45" s="6">
        <v>8</v>
      </c>
      <c r="AQ45" s="6"/>
      <c r="AR45" s="140">
        <f t="shared" si="44"/>
        <v>81</v>
      </c>
      <c r="AS45" s="163">
        <f t="shared" si="45"/>
        <v>0.1095890410958904</v>
      </c>
      <c r="AT45" s="167">
        <f t="shared" si="46"/>
        <v>81</v>
      </c>
      <c r="AU45" s="168">
        <f t="shared" si="47"/>
        <v>0.73205080756887742</v>
      </c>
    </row>
    <row r="46" spans="2:47" outlineLevel="1" x14ac:dyDescent="0.35">
      <c r="B46" s="237" t="s">
        <v>77</v>
      </c>
      <c r="C46" s="64" t="s">
        <v>106</v>
      </c>
      <c r="D46" s="70"/>
      <c r="E46" s="71"/>
      <c r="F46" s="70"/>
      <c r="G46" s="140">
        <f t="shared" si="26"/>
        <v>0</v>
      </c>
      <c r="H46" s="170">
        <f t="shared" si="27"/>
        <v>0</v>
      </c>
      <c r="I46" s="70"/>
      <c r="J46" s="140">
        <f t="shared" si="28"/>
        <v>0</v>
      </c>
      <c r="K46" s="170">
        <f t="shared" si="29"/>
        <v>0</v>
      </c>
      <c r="L46" s="70"/>
      <c r="M46" s="140">
        <f t="shared" si="30"/>
        <v>0</v>
      </c>
      <c r="N46" s="170">
        <f t="shared" si="31"/>
        <v>0</v>
      </c>
      <c r="O46" s="70"/>
      <c r="P46" s="140">
        <f t="shared" si="32"/>
        <v>0</v>
      </c>
      <c r="Q46" s="170">
        <f t="shared" si="33"/>
        <v>0</v>
      </c>
      <c r="R46" s="167">
        <f t="shared" si="34"/>
        <v>0</v>
      </c>
      <c r="S46" s="168">
        <f t="shared" si="35"/>
        <v>0</v>
      </c>
      <c r="U46" s="172">
        <f t="shared" si="48"/>
        <v>0</v>
      </c>
      <c r="V46" s="6"/>
      <c r="W46" s="6"/>
      <c r="X46" s="140">
        <f t="shared" si="36"/>
        <v>0</v>
      </c>
      <c r="Y46" s="170">
        <f t="shared" si="37"/>
        <v>0</v>
      </c>
      <c r="Z46" s="172">
        <f t="shared" si="49"/>
        <v>0</v>
      </c>
      <c r="AA46" s="6"/>
      <c r="AB46" s="6"/>
      <c r="AC46" s="140">
        <f t="shared" si="38"/>
        <v>0</v>
      </c>
      <c r="AD46" s="163">
        <f t="shared" si="39"/>
        <v>0</v>
      </c>
      <c r="AE46" s="172">
        <f t="shared" si="50"/>
        <v>0</v>
      </c>
      <c r="AF46" s="6"/>
      <c r="AG46" s="6"/>
      <c r="AH46" s="140">
        <f t="shared" si="40"/>
        <v>0</v>
      </c>
      <c r="AI46" s="163">
        <f t="shared" si="41"/>
        <v>0</v>
      </c>
      <c r="AJ46" s="172">
        <f t="shared" si="51"/>
        <v>0</v>
      </c>
      <c r="AK46" s="6"/>
      <c r="AL46" s="6"/>
      <c r="AM46" s="140">
        <f t="shared" si="42"/>
        <v>0</v>
      </c>
      <c r="AN46" s="163">
        <f t="shared" si="43"/>
        <v>0</v>
      </c>
      <c r="AO46" s="172">
        <f t="shared" si="52"/>
        <v>0</v>
      </c>
      <c r="AP46" s="6"/>
      <c r="AQ46" s="6"/>
      <c r="AR46" s="140">
        <f t="shared" si="44"/>
        <v>0</v>
      </c>
      <c r="AS46" s="163">
        <f t="shared" si="45"/>
        <v>0</v>
      </c>
      <c r="AT46" s="167">
        <f t="shared" si="46"/>
        <v>0</v>
      </c>
      <c r="AU46" s="168">
        <f t="shared" si="47"/>
        <v>0</v>
      </c>
    </row>
    <row r="47" spans="2:47" outlineLevel="1" x14ac:dyDescent="0.35">
      <c r="B47" s="237" t="s">
        <v>78</v>
      </c>
      <c r="C47" s="64" t="s">
        <v>106</v>
      </c>
      <c r="D47" s="70"/>
      <c r="E47" s="71"/>
      <c r="F47" s="70"/>
      <c r="G47" s="140">
        <f t="shared" si="26"/>
        <v>0</v>
      </c>
      <c r="H47" s="170">
        <f t="shared" si="27"/>
        <v>0</v>
      </c>
      <c r="I47" s="70"/>
      <c r="J47" s="140">
        <f t="shared" si="28"/>
        <v>0</v>
      </c>
      <c r="K47" s="170">
        <f t="shared" si="29"/>
        <v>0</v>
      </c>
      <c r="L47" s="70"/>
      <c r="M47" s="140">
        <f t="shared" si="30"/>
        <v>0</v>
      </c>
      <c r="N47" s="170">
        <f t="shared" si="31"/>
        <v>0</v>
      </c>
      <c r="O47" s="70"/>
      <c r="P47" s="140">
        <f t="shared" si="32"/>
        <v>0</v>
      </c>
      <c r="Q47" s="170">
        <f t="shared" si="33"/>
        <v>0</v>
      </c>
      <c r="R47" s="167">
        <f t="shared" si="34"/>
        <v>0</v>
      </c>
      <c r="S47" s="168">
        <f t="shared" si="35"/>
        <v>0</v>
      </c>
      <c r="U47" s="172">
        <f t="shared" si="48"/>
        <v>0</v>
      </c>
      <c r="V47" s="6"/>
      <c r="W47" s="6"/>
      <c r="X47" s="140">
        <f t="shared" si="36"/>
        <v>0</v>
      </c>
      <c r="Y47" s="170">
        <f t="shared" si="37"/>
        <v>0</v>
      </c>
      <c r="Z47" s="172">
        <f t="shared" si="49"/>
        <v>0</v>
      </c>
      <c r="AA47" s="6"/>
      <c r="AB47" s="6"/>
      <c r="AC47" s="140">
        <f t="shared" si="38"/>
        <v>0</v>
      </c>
      <c r="AD47" s="163">
        <f t="shared" si="39"/>
        <v>0</v>
      </c>
      <c r="AE47" s="172">
        <f t="shared" si="50"/>
        <v>0</v>
      </c>
      <c r="AF47" s="6"/>
      <c r="AG47" s="6"/>
      <c r="AH47" s="140">
        <f t="shared" si="40"/>
        <v>0</v>
      </c>
      <c r="AI47" s="163">
        <f t="shared" si="41"/>
        <v>0</v>
      </c>
      <c r="AJ47" s="172">
        <f t="shared" si="51"/>
        <v>0</v>
      </c>
      <c r="AK47" s="6"/>
      <c r="AL47" s="6"/>
      <c r="AM47" s="140">
        <f t="shared" si="42"/>
        <v>0</v>
      </c>
      <c r="AN47" s="163">
        <f t="shared" si="43"/>
        <v>0</v>
      </c>
      <c r="AO47" s="172">
        <f t="shared" si="52"/>
        <v>0</v>
      </c>
      <c r="AP47" s="6"/>
      <c r="AQ47" s="6"/>
      <c r="AR47" s="140">
        <f t="shared" si="44"/>
        <v>0</v>
      </c>
      <c r="AS47" s="163">
        <f t="shared" si="45"/>
        <v>0</v>
      </c>
      <c r="AT47" s="167">
        <f t="shared" si="46"/>
        <v>0</v>
      </c>
      <c r="AU47" s="168">
        <f t="shared" si="47"/>
        <v>0</v>
      </c>
    </row>
    <row r="48" spans="2:47" outlineLevel="1" x14ac:dyDescent="0.35">
      <c r="B48" s="236" t="s">
        <v>80</v>
      </c>
      <c r="C48" s="64" t="s">
        <v>106</v>
      </c>
      <c r="D48" s="70"/>
      <c r="E48" s="71"/>
      <c r="F48" s="70"/>
      <c r="G48" s="140">
        <f t="shared" si="26"/>
        <v>0</v>
      </c>
      <c r="H48" s="170">
        <f t="shared" si="27"/>
        <v>0</v>
      </c>
      <c r="I48" s="70"/>
      <c r="J48" s="140">
        <f t="shared" si="28"/>
        <v>0</v>
      </c>
      <c r="K48" s="170">
        <f t="shared" si="29"/>
        <v>0</v>
      </c>
      <c r="L48" s="70"/>
      <c r="M48" s="140">
        <f t="shared" si="30"/>
        <v>0</v>
      </c>
      <c r="N48" s="170">
        <f t="shared" si="31"/>
        <v>0</v>
      </c>
      <c r="O48" s="70"/>
      <c r="P48" s="140">
        <f t="shared" si="32"/>
        <v>0</v>
      </c>
      <c r="Q48" s="170">
        <f t="shared" si="33"/>
        <v>0</v>
      </c>
      <c r="R48" s="167">
        <f t="shared" si="34"/>
        <v>0</v>
      </c>
      <c r="S48" s="168">
        <f t="shared" si="35"/>
        <v>0</v>
      </c>
      <c r="U48" s="172">
        <f t="shared" si="48"/>
        <v>0</v>
      </c>
      <c r="V48" s="6"/>
      <c r="W48" s="6"/>
      <c r="X48" s="140">
        <f t="shared" si="36"/>
        <v>0</v>
      </c>
      <c r="Y48" s="170">
        <f t="shared" si="37"/>
        <v>0</v>
      </c>
      <c r="Z48" s="172">
        <f t="shared" si="49"/>
        <v>0</v>
      </c>
      <c r="AA48" s="6"/>
      <c r="AB48" s="6"/>
      <c r="AC48" s="140">
        <f t="shared" si="38"/>
        <v>0</v>
      </c>
      <c r="AD48" s="163">
        <f t="shared" si="39"/>
        <v>0</v>
      </c>
      <c r="AE48" s="172">
        <f t="shared" si="50"/>
        <v>0</v>
      </c>
      <c r="AF48" s="6"/>
      <c r="AG48" s="6"/>
      <c r="AH48" s="140">
        <f t="shared" si="40"/>
        <v>0</v>
      </c>
      <c r="AI48" s="163">
        <f t="shared" si="41"/>
        <v>0</v>
      </c>
      <c r="AJ48" s="172">
        <f t="shared" si="51"/>
        <v>0</v>
      </c>
      <c r="AK48" s="6"/>
      <c r="AL48" s="6"/>
      <c r="AM48" s="140">
        <f t="shared" si="42"/>
        <v>0</v>
      </c>
      <c r="AN48" s="163">
        <f t="shared" si="43"/>
        <v>0</v>
      </c>
      <c r="AO48" s="172">
        <f t="shared" si="52"/>
        <v>0</v>
      </c>
      <c r="AP48" s="6"/>
      <c r="AQ48" s="6"/>
      <c r="AR48" s="140">
        <f t="shared" si="44"/>
        <v>0</v>
      </c>
      <c r="AS48" s="163">
        <f t="shared" si="45"/>
        <v>0</v>
      </c>
      <c r="AT48" s="167">
        <f t="shared" si="46"/>
        <v>0</v>
      </c>
      <c r="AU48" s="168">
        <f t="shared" si="47"/>
        <v>0</v>
      </c>
    </row>
    <row r="49" spans="2:47" outlineLevel="1" x14ac:dyDescent="0.35">
      <c r="B49" s="237" t="s">
        <v>81</v>
      </c>
      <c r="C49" s="64" t="s">
        <v>106</v>
      </c>
      <c r="D49" s="70"/>
      <c r="E49" s="71"/>
      <c r="F49" s="70"/>
      <c r="G49" s="140">
        <f t="shared" si="26"/>
        <v>0</v>
      </c>
      <c r="H49" s="170">
        <f t="shared" si="27"/>
        <v>0</v>
      </c>
      <c r="I49" s="70"/>
      <c r="J49" s="140">
        <f t="shared" si="28"/>
        <v>0</v>
      </c>
      <c r="K49" s="170">
        <f t="shared" si="29"/>
        <v>0</v>
      </c>
      <c r="L49" s="70"/>
      <c r="M49" s="140">
        <f t="shared" si="30"/>
        <v>0</v>
      </c>
      <c r="N49" s="170">
        <f t="shared" si="31"/>
        <v>0</v>
      </c>
      <c r="O49" s="70"/>
      <c r="P49" s="140">
        <f t="shared" si="32"/>
        <v>0</v>
      </c>
      <c r="Q49" s="170">
        <f t="shared" si="33"/>
        <v>0</v>
      </c>
      <c r="R49" s="167">
        <f t="shared" si="34"/>
        <v>0</v>
      </c>
      <c r="S49" s="168">
        <f t="shared" si="35"/>
        <v>0</v>
      </c>
      <c r="U49" s="172">
        <f t="shared" si="48"/>
        <v>4</v>
      </c>
      <c r="V49" s="6">
        <v>4</v>
      </c>
      <c r="W49" s="6"/>
      <c r="X49" s="140">
        <f t="shared" si="36"/>
        <v>4</v>
      </c>
      <c r="Y49" s="170">
        <f t="shared" si="37"/>
        <v>0</v>
      </c>
      <c r="Z49" s="172">
        <f t="shared" si="49"/>
        <v>10</v>
      </c>
      <c r="AA49" s="6">
        <v>10</v>
      </c>
      <c r="AB49" s="6"/>
      <c r="AC49" s="140">
        <f t="shared" si="38"/>
        <v>14</v>
      </c>
      <c r="AD49" s="163">
        <f t="shared" si="39"/>
        <v>2.5</v>
      </c>
      <c r="AE49" s="172">
        <f t="shared" si="50"/>
        <v>14</v>
      </c>
      <c r="AF49" s="6">
        <v>14</v>
      </c>
      <c r="AG49" s="6"/>
      <c r="AH49" s="140">
        <f t="shared" si="40"/>
        <v>28</v>
      </c>
      <c r="AI49" s="163">
        <f t="shared" si="41"/>
        <v>1</v>
      </c>
      <c r="AJ49" s="172">
        <f t="shared" si="51"/>
        <v>2</v>
      </c>
      <c r="AK49" s="6">
        <v>2</v>
      </c>
      <c r="AL49" s="6"/>
      <c r="AM49" s="140">
        <f t="shared" si="42"/>
        <v>30</v>
      </c>
      <c r="AN49" s="163">
        <f t="shared" si="43"/>
        <v>7.1428571428571425E-2</v>
      </c>
      <c r="AO49" s="172">
        <f t="shared" si="52"/>
        <v>1</v>
      </c>
      <c r="AP49" s="6">
        <v>1</v>
      </c>
      <c r="AQ49" s="6"/>
      <c r="AR49" s="140">
        <f t="shared" si="44"/>
        <v>31</v>
      </c>
      <c r="AS49" s="163">
        <f t="shared" si="45"/>
        <v>3.3333333333333333E-2</v>
      </c>
      <c r="AT49" s="167">
        <f t="shared" si="46"/>
        <v>31</v>
      </c>
      <c r="AU49" s="168">
        <f t="shared" si="47"/>
        <v>0.6684969827407572</v>
      </c>
    </row>
    <row r="50" spans="2:47" outlineLevel="1" x14ac:dyDescent="0.35">
      <c r="B50" s="236" t="s">
        <v>82</v>
      </c>
      <c r="C50" s="64" t="s">
        <v>106</v>
      </c>
      <c r="D50" s="70"/>
      <c r="E50" s="71"/>
      <c r="F50" s="70"/>
      <c r="G50" s="140">
        <f t="shared" si="26"/>
        <v>0</v>
      </c>
      <c r="H50" s="170">
        <f t="shared" si="27"/>
        <v>0</v>
      </c>
      <c r="I50" s="70"/>
      <c r="J50" s="140">
        <f t="shared" si="28"/>
        <v>0</v>
      </c>
      <c r="K50" s="170">
        <f t="shared" si="29"/>
        <v>0</v>
      </c>
      <c r="L50" s="70"/>
      <c r="M50" s="140">
        <f t="shared" si="30"/>
        <v>0</v>
      </c>
      <c r="N50" s="170">
        <f t="shared" si="31"/>
        <v>0</v>
      </c>
      <c r="O50" s="70"/>
      <c r="P50" s="140">
        <f t="shared" si="32"/>
        <v>0</v>
      </c>
      <c r="Q50" s="170">
        <f t="shared" si="33"/>
        <v>0</v>
      </c>
      <c r="R50" s="167">
        <f t="shared" si="34"/>
        <v>0</v>
      </c>
      <c r="S50" s="168">
        <f t="shared" si="35"/>
        <v>0</v>
      </c>
      <c r="U50" s="172">
        <f t="shared" si="48"/>
        <v>0</v>
      </c>
      <c r="V50" s="6"/>
      <c r="W50" s="6"/>
      <c r="X50" s="140">
        <f t="shared" si="36"/>
        <v>0</v>
      </c>
      <c r="Y50" s="170">
        <f t="shared" si="37"/>
        <v>0</v>
      </c>
      <c r="Z50" s="172">
        <f t="shared" si="49"/>
        <v>0</v>
      </c>
      <c r="AA50" s="6"/>
      <c r="AB50" s="6"/>
      <c r="AC50" s="140">
        <f t="shared" si="38"/>
        <v>0</v>
      </c>
      <c r="AD50" s="163">
        <f t="shared" si="39"/>
        <v>0</v>
      </c>
      <c r="AE50" s="172">
        <f t="shared" si="50"/>
        <v>0</v>
      </c>
      <c r="AF50" s="6"/>
      <c r="AG50" s="6"/>
      <c r="AH50" s="140">
        <f t="shared" si="40"/>
        <v>0</v>
      </c>
      <c r="AI50" s="163">
        <f t="shared" si="41"/>
        <v>0</v>
      </c>
      <c r="AJ50" s="172">
        <f t="shared" si="51"/>
        <v>0</v>
      </c>
      <c r="AK50" s="6"/>
      <c r="AL50" s="6"/>
      <c r="AM50" s="140">
        <f t="shared" si="42"/>
        <v>0</v>
      </c>
      <c r="AN50" s="163">
        <f t="shared" si="43"/>
        <v>0</v>
      </c>
      <c r="AO50" s="172">
        <f t="shared" si="52"/>
        <v>0</v>
      </c>
      <c r="AP50" s="6"/>
      <c r="AQ50" s="6"/>
      <c r="AR50" s="140">
        <f t="shared" si="44"/>
        <v>0</v>
      </c>
      <c r="AS50" s="163">
        <f t="shared" si="45"/>
        <v>0</v>
      </c>
      <c r="AT50" s="167">
        <f t="shared" si="46"/>
        <v>0</v>
      </c>
      <c r="AU50" s="168">
        <f t="shared" si="47"/>
        <v>0</v>
      </c>
    </row>
    <row r="51" spans="2:47" outlineLevel="1" x14ac:dyDescent="0.35">
      <c r="B51" s="237" t="s">
        <v>83</v>
      </c>
      <c r="C51" s="64" t="s">
        <v>106</v>
      </c>
      <c r="D51" s="70"/>
      <c r="E51" s="71"/>
      <c r="F51" s="70"/>
      <c r="G51" s="140">
        <f t="shared" si="26"/>
        <v>0</v>
      </c>
      <c r="H51" s="170">
        <f t="shared" si="27"/>
        <v>0</v>
      </c>
      <c r="I51" s="70"/>
      <c r="J51" s="140">
        <f t="shared" si="28"/>
        <v>0</v>
      </c>
      <c r="K51" s="170">
        <f t="shared" si="29"/>
        <v>0</v>
      </c>
      <c r="L51" s="70"/>
      <c r="M51" s="140">
        <f t="shared" si="30"/>
        <v>0</v>
      </c>
      <c r="N51" s="170">
        <f t="shared" si="31"/>
        <v>0</v>
      </c>
      <c r="O51" s="70"/>
      <c r="P51" s="140">
        <f t="shared" si="32"/>
        <v>0</v>
      </c>
      <c r="Q51" s="170">
        <f t="shared" si="33"/>
        <v>0</v>
      </c>
      <c r="R51" s="167">
        <f t="shared" si="34"/>
        <v>0</v>
      </c>
      <c r="S51" s="168">
        <f t="shared" si="35"/>
        <v>0</v>
      </c>
      <c r="U51" s="172">
        <f t="shared" si="48"/>
        <v>80</v>
      </c>
      <c r="V51" s="6">
        <v>80</v>
      </c>
      <c r="W51" s="6"/>
      <c r="X51" s="140">
        <f t="shared" si="36"/>
        <v>80</v>
      </c>
      <c r="Y51" s="170">
        <f t="shared" si="37"/>
        <v>0</v>
      </c>
      <c r="Z51" s="172">
        <f t="shared" si="49"/>
        <v>3</v>
      </c>
      <c r="AA51" s="6">
        <v>3</v>
      </c>
      <c r="AB51" s="6"/>
      <c r="AC51" s="140">
        <f t="shared" si="38"/>
        <v>83</v>
      </c>
      <c r="AD51" s="163">
        <f t="shared" si="39"/>
        <v>3.7499999999999999E-2</v>
      </c>
      <c r="AE51" s="172">
        <f t="shared" si="50"/>
        <v>4</v>
      </c>
      <c r="AF51" s="6">
        <v>4</v>
      </c>
      <c r="AG51" s="6"/>
      <c r="AH51" s="140">
        <f t="shared" si="40"/>
        <v>87</v>
      </c>
      <c r="AI51" s="163">
        <f t="shared" si="41"/>
        <v>4.8192771084337352E-2</v>
      </c>
      <c r="AJ51" s="172">
        <f t="shared" si="51"/>
        <v>2</v>
      </c>
      <c r="AK51" s="6">
        <v>2</v>
      </c>
      <c r="AL51" s="6"/>
      <c r="AM51" s="140">
        <f t="shared" si="42"/>
        <v>89</v>
      </c>
      <c r="AN51" s="163">
        <f t="shared" si="43"/>
        <v>2.2988505747126436E-2</v>
      </c>
      <c r="AO51" s="172">
        <f t="shared" si="52"/>
        <v>2</v>
      </c>
      <c r="AP51" s="6">
        <v>2</v>
      </c>
      <c r="AQ51" s="6"/>
      <c r="AR51" s="140">
        <f t="shared" si="44"/>
        <v>91</v>
      </c>
      <c r="AS51" s="163">
        <f t="shared" si="45"/>
        <v>2.247191011235955E-2</v>
      </c>
      <c r="AT51" s="167">
        <f t="shared" si="46"/>
        <v>91</v>
      </c>
      <c r="AU51" s="168">
        <f t="shared" si="47"/>
        <v>3.2732516378310317E-2</v>
      </c>
    </row>
    <row r="52" spans="2:47" outlineLevel="1" x14ac:dyDescent="0.35">
      <c r="B52" s="237" t="s">
        <v>84</v>
      </c>
      <c r="C52" s="64" t="s">
        <v>106</v>
      </c>
      <c r="D52" s="70"/>
      <c r="E52" s="71"/>
      <c r="F52" s="70"/>
      <c r="G52" s="140">
        <f t="shared" si="26"/>
        <v>0</v>
      </c>
      <c r="H52" s="170">
        <f t="shared" si="27"/>
        <v>0</v>
      </c>
      <c r="I52" s="70"/>
      <c r="J52" s="140">
        <f t="shared" si="28"/>
        <v>0</v>
      </c>
      <c r="K52" s="170">
        <f t="shared" si="29"/>
        <v>0</v>
      </c>
      <c r="L52" s="70"/>
      <c r="M52" s="140">
        <f t="shared" si="30"/>
        <v>0</v>
      </c>
      <c r="N52" s="170">
        <f t="shared" si="31"/>
        <v>0</v>
      </c>
      <c r="O52" s="70"/>
      <c r="P52" s="140">
        <f t="shared" si="32"/>
        <v>0</v>
      </c>
      <c r="Q52" s="170">
        <f t="shared" si="33"/>
        <v>0</v>
      </c>
      <c r="R52" s="167">
        <f t="shared" si="34"/>
        <v>0</v>
      </c>
      <c r="S52" s="168">
        <f t="shared" si="35"/>
        <v>0</v>
      </c>
      <c r="U52" s="172">
        <f t="shared" si="48"/>
        <v>0</v>
      </c>
      <c r="V52" s="6"/>
      <c r="W52" s="6"/>
      <c r="X52" s="140">
        <f t="shared" si="36"/>
        <v>0</v>
      </c>
      <c r="Y52" s="170">
        <f t="shared" si="37"/>
        <v>0</v>
      </c>
      <c r="Z52" s="172">
        <f t="shared" si="49"/>
        <v>0</v>
      </c>
      <c r="AA52" s="6"/>
      <c r="AB52" s="6"/>
      <c r="AC52" s="140">
        <f t="shared" si="38"/>
        <v>0</v>
      </c>
      <c r="AD52" s="163">
        <f t="shared" si="39"/>
        <v>0</v>
      </c>
      <c r="AE52" s="172">
        <f t="shared" si="50"/>
        <v>0</v>
      </c>
      <c r="AF52" s="6"/>
      <c r="AG52" s="6"/>
      <c r="AH52" s="140">
        <f t="shared" si="40"/>
        <v>0</v>
      </c>
      <c r="AI52" s="163">
        <f t="shared" si="41"/>
        <v>0</v>
      </c>
      <c r="AJ52" s="172">
        <f t="shared" si="51"/>
        <v>0</v>
      </c>
      <c r="AK52" s="6"/>
      <c r="AL52" s="6"/>
      <c r="AM52" s="140">
        <f t="shared" si="42"/>
        <v>0</v>
      </c>
      <c r="AN52" s="163">
        <f t="shared" si="43"/>
        <v>0</v>
      </c>
      <c r="AO52" s="172">
        <f t="shared" si="52"/>
        <v>0</v>
      </c>
      <c r="AP52" s="6"/>
      <c r="AQ52" s="6"/>
      <c r="AR52" s="140">
        <f t="shared" si="44"/>
        <v>0</v>
      </c>
      <c r="AS52" s="163">
        <f t="shared" si="45"/>
        <v>0</v>
      </c>
      <c r="AT52" s="167">
        <f t="shared" si="46"/>
        <v>0</v>
      </c>
      <c r="AU52" s="168">
        <f t="shared" si="47"/>
        <v>0</v>
      </c>
    </row>
    <row r="53" spans="2:47" outlineLevel="1" x14ac:dyDescent="0.35">
      <c r="B53" s="237" t="s">
        <v>85</v>
      </c>
      <c r="C53" s="64" t="s">
        <v>106</v>
      </c>
      <c r="D53" s="70"/>
      <c r="E53" s="71"/>
      <c r="F53" s="70"/>
      <c r="G53" s="140">
        <f t="shared" si="26"/>
        <v>0</v>
      </c>
      <c r="H53" s="170">
        <f t="shared" si="27"/>
        <v>0</v>
      </c>
      <c r="I53" s="70"/>
      <c r="J53" s="140">
        <f t="shared" si="28"/>
        <v>0</v>
      </c>
      <c r="K53" s="170">
        <f t="shared" si="29"/>
        <v>0</v>
      </c>
      <c r="L53" s="70"/>
      <c r="M53" s="140">
        <f t="shared" si="30"/>
        <v>0</v>
      </c>
      <c r="N53" s="170">
        <f t="shared" si="31"/>
        <v>0</v>
      </c>
      <c r="O53" s="70"/>
      <c r="P53" s="140">
        <f t="shared" si="32"/>
        <v>0</v>
      </c>
      <c r="Q53" s="170">
        <f t="shared" si="33"/>
        <v>0</v>
      </c>
      <c r="R53" s="167">
        <f t="shared" si="34"/>
        <v>0</v>
      </c>
      <c r="S53" s="168">
        <f t="shared" si="35"/>
        <v>0</v>
      </c>
      <c r="U53" s="172">
        <f t="shared" si="48"/>
        <v>0</v>
      </c>
      <c r="V53" s="6"/>
      <c r="W53" s="6"/>
      <c r="X53" s="140">
        <f t="shared" si="36"/>
        <v>0</v>
      </c>
      <c r="Y53" s="170">
        <f t="shared" si="37"/>
        <v>0</v>
      </c>
      <c r="Z53" s="172">
        <f t="shared" si="49"/>
        <v>0</v>
      </c>
      <c r="AA53" s="6"/>
      <c r="AB53" s="6"/>
      <c r="AC53" s="140">
        <f t="shared" si="38"/>
        <v>0</v>
      </c>
      <c r="AD53" s="163">
        <f t="shared" si="39"/>
        <v>0</v>
      </c>
      <c r="AE53" s="172">
        <f t="shared" si="50"/>
        <v>0</v>
      </c>
      <c r="AF53" s="6"/>
      <c r="AG53" s="6"/>
      <c r="AH53" s="140">
        <f t="shared" si="40"/>
        <v>0</v>
      </c>
      <c r="AI53" s="163">
        <f t="shared" si="41"/>
        <v>0</v>
      </c>
      <c r="AJ53" s="172">
        <f t="shared" si="51"/>
        <v>0</v>
      </c>
      <c r="AK53" s="6"/>
      <c r="AL53" s="6"/>
      <c r="AM53" s="140">
        <f t="shared" si="42"/>
        <v>0</v>
      </c>
      <c r="AN53" s="163">
        <f t="shared" si="43"/>
        <v>0</v>
      </c>
      <c r="AO53" s="172">
        <f t="shared" si="52"/>
        <v>0</v>
      </c>
      <c r="AP53" s="6"/>
      <c r="AQ53" s="6"/>
      <c r="AR53" s="140">
        <f t="shared" si="44"/>
        <v>0</v>
      </c>
      <c r="AS53" s="163">
        <f t="shared" si="45"/>
        <v>0</v>
      </c>
      <c r="AT53" s="167">
        <f t="shared" si="46"/>
        <v>0</v>
      </c>
      <c r="AU53" s="168">
        <f t="shared" si="47"/>
        <v>0</v>
      </c>
    </row>
    <row r="54" spans="2:47" outlineLevel="1" x14ac:dyDescent="0.35">
      <c r="B54" s="236" t="s">
        <v>86</v>
      </c>
      <c r="C54" s="64" t="s">
        <v>106</v>
      </c>
      <c r="D54" s="70"/>
      <c r="E54" s="71"/>
      <c r="F54" s="70"/>
      <c r="G54" s="140">
        <f t="shared" si="26"/>
        <v>0</v>
      </c>
      <c r="H54" s="170">
        <f t="shared" si="27"/>
        <v>0</v>
      </c>
      <c r="I54" s="70"/>
      <c r="J54" s="140">
        <f t="shared" si="28"/>
        <v>0</v>
      </c>
      <c r="K54" s="170">
        <f t="shared" si="29"/>
        <v>0</v>
      </c>
      <c r="L54" s="70"/>
      <c r="M54" s="140">
        <f t="shared" si="30"/>
        <v>0</v>
      </c>
      <c r="N54" s="170">
        <f t="shared" si="31"/>
        <v>0</v>
      </c>
      <c r="O54" s="70"/>
      <c r="P54" s="140">
        <f t="shared" si="32"/>
        <v>0</v>
      </c>
      <c r="Q54" s="170">
        <f t="shared" si="33"/>
        <v>0</v>
      </c>
      <c r="R54" s="167">
        <f t="shared" si="34"/>
        <v>0</v>
      </c>
      <c r="S54" s="168">
        <f t="shared" si="35"/>
        <v>0</v>
      </c>
      <c r="U54" s="172">
        <f t="shared" si="48"/>
        <v>0</v>
      </c>
      <c r="V54" s="6"/>
      <c r="W54" s="6"/>
      <c r="X54" s="140">
        <f t="shared" si="36"/>
        <v>0</v>
      </c>
      <c r="Y54" s="170">
        <f t="shared" si="37"/>
        <v>0</v>
      </c>
      <c r="Z54" s="172">
        <f t="shared" si="49"/>
        <v>0</v>
      </c>
      <c r="AA54" s="6"/>
      <c r="AB54" s="6"/>
      <c r="AC54" s="140">
        <f t="shared" si="38"/>
        <v>0</v>
      </c>
      <c r="AD54" s="163">
        <f t="shared" si="39"/>
        <v>0</v>
      </c>
      <c r="AE54" s="172">
        <f t="shared" si="50"/>
        <v>0</v>
      </c>
      <c r="AF54" s="6"/>
      <c r="AG54" s="6"/>
      <c r="AH54" s="140">
        <f t="shared" si="40"/>
        <v>0</v>
      </c>
      <c r="AI54" s="163">
        <f t="shared" si="41"/>
        <v>0</v>
      </c>
      <c r="AJ54" s="172">
        <f t="shared" si="51"/>
        <v>0</v>
      </c>
      <c r="AK54" s="6"/>
      <c r="AL54" s="6"/>
      <c r="AM54" s="140">
        <f t="shared" si="42"/>
        <v>0</v>
      </c>
      <c r="AN54" s="163">
        <f t="shared" si="43"/>
        <v>0</v>
      </c>
      <c r="AO54" s="172">
        <f t="shared" si="52"/>
        <v>0</v>
      </c>
      <c r="AP54" s="6"/>
      <c r="AQ54" s="6"/>
      <c r="AR54" s="140">
        <f t="shared" si="44"/>
        <v>0</v>
      </c>
      <c r="AS54" s="163">
        <f t="shared" si="45"/>
        <v>0</v>
      </c>
      <c r="AT54" s="167">
        <f t="shared" si="46"/>
        <v>0</v>
      </c>
      <c r="AU54" s="168">
        <f t="shared" si="47"/>
        <v>0</v>
      </c>
    </row>
    <row r="55" spans="2:47" outlineLevel="1" x14ac:dyDescent="0.35">
      <c r="B55" s="237" t="s">
        <v>87</v>
      </c>
      <c r="C55" s="64" t="s">
        <v>106</v>
      </c>
      <c r="D55" s="70"/>
      <c r="E55" s="71"/>
      <c r="F55" s="70"/>
      <c r="G55" s="140">
        <f t="shared" si="26"/>
        <v>0</v>
      </c>
      <c r="H55" s="170">
        <f t="shared" si="27"/>
        <v>0</v>
      </c>
      <c r="I55" s="70"/>
      <c r="J55" s="140">
        <f t="shared" si="28"/>
        <v>0</v>
      </c>
      <c r="K55" s="170">
        <f t="shared" si="29"/>
        <v>0</v>
      </c>
      <c r="L55" s="70"/>
      <c r="M55" s="140">
        <f t="shared" si="30"/>
        <v>0</v>
      </c>
      <c r="N55" s="170">
        <f t="shared" si="31"/>
        <v>0</v>
      </c>
      <c r="O55" s="70"/>
      <c r="P55" s="140">
        <f t="shared" si="32"/>
        <v>0</v>
      </c>
      <c r="Q55" s="170">
        <f t="shared" si="33"/>
        <v>0</v>
      </c>
      <c r="R55" s="167">
        <f t="shared" si="34"/>
        <v>0</v>
      </c>
      <c r="S55" s="168">
        <f t="shared" si="35"/>
        <v>0</v>
      </c>
      <c r="U55" s="172">
        <f t="shared" si="48"/>
        <v>0</v>
      </c>
      <c r="V55" s="6"/>
      <c r="W55" s="6"/>
      <c r="X55" s="140">
        <f t="shared" si="36"/>
        <v>0</v>
      </c>
      <c r="Y55" s="170">
        <f t="shared" si="37"/>
        <v>0</v>
      </c>
      <c r="Z55" s="172">
        <f t="shared" si="49"/>
        <v>0</v>
      </c>
      <c r="AA55" s="6"/>
      <c r="AB55" s="6"/>
      <c r="AC55" s="140">
        <f t="shared" si="38"/>
        <v>0</v>
      </c>
      <c r="AD55" s="163">
        <f t="shared" si="39"/>
        <v>0</v>
      </c>
      <c r="AE55" s="172">
        <f t="shared" si="50"/>
        <v>0</v>
      </c>
      <c r="AF55" s="6"/>
      <c r="AG55" s="6"/>
      <c r="AH55" s="140">
        <f t="shared" si="40"/>
        <v>0</v>
      </c>
      <c r="AI55" s="163">
        <f t="shared" si="41"/>
        <v>0</v>
      </c>
      <c r="AJ55" s="172">
        <f t="shared" si="51"/>
        <v>0</v>
      </c>
      <c r="AK55" s="6"/>
      <c r="AL55" s="6"/>
      <c r="AM55" s="140">
        <f t="shared" si="42"/>
        <v>0</v>
      </c>
      <c r="AN55" s="163">
        <f t="shared" si="43"/>
        <v>0</v>
      </c>
      <c r="AO55" s="172">
        <f t="shared" si="52"/>
        <v>0</v>
      </c>
      <c r="AP55" s="6"/>
      <c r="AQ55" s="6"/>
      <c r="AR55" s="140">
        <f t="shared" si="44"/>
        <v>0</v>
      </c>
      <c r="AS55" s="163">
        <f t="shared" si="45"/>
        <v>0</v>
      </c>
      <c r="AT55" s="167">
        <f t="shared" si="46"/>
        <v>0</v>
      </c>
      <c r="AU55" s="168">
        <f t="shared" si="47"/>
        <v>0</v>
      </c>
    </row>
    <row r="56" spans="2:47" outlineLevel="1" x14ac:dyDescent="0.35">
      <c r="B56" s="237" t="s">
        <v>88</v>
      </c>
      <c r="C56" s="64" t="s">
        <v>106</v>
      </c>
      <c r="D56" s="70"/>
      <c r="E56" s="71"/>
      <c r="F56" s="70"/>
      <c r="G56" s="140">
        <f t="shared" si="26"/>
        <v>0</v>
      </c>
      <c r="H56" s="170">
        <f t="shared" si="27"/>
        <v>0</v>
      </c>
      <c r="I56" s="70"/>
      <c r="J56" s="140">
        <f t="shared" si="28"/>
        <v>0</v>
      </c>
      <c r="K56" s="170">
        <f t="shared" si="29"/>
        <v>0</v>
      </c>
      <c r="L56" s="70"/>
      <c r="M56" s="140">
        <f t="shared" si="30"/>
        <v>0</v>
      </c>
      <c r="N56" s="170">
        <f t="shared" si="31"/>
        <v>0</v>
      </c>
      <c r="O56" s="70"/>
      <c r="P56" s="140">
        <f t="shared" si="32"/>
        <v>0</v>
      </c>
      <c r="Q56" s="170">
        <f t="shared" si="33"/>
        <v>0</v>
      </c>
      <c r="R56" s="167">
        <f t="shared" si="34"/>
        <v>0</v>
      </c>
      <c r="S56" s="168">
        <f t="shared" si="35"/>
        <v>0</v>
      </c>
      <c r="U56" s="172">
        <f t="shared" si="48"/>
        <v>0</v>
      </c>
      <c r="V56" s="6"/>
      <c r="W56" s="6"/>
      <c r="X56" s="140">
        <f t="shared" si="36"/>
        <v>0</v>
      </c>
      <c r="Y56" s="170">
        <f t="shared" si="37"/>
        <v>0</v>
      </c>
      <c r="Z56" s="172">
        <f t="shared" si="49"/>
        <v>0</v>
      </c>
      <c r="AA56" s="6"/>
      <c r="AB56" s="6"/>
      <c r="AC56" s="140">
        <f t="shared" si="38"/>
        <v>0</v>
      </c>
      <c r="AD56" s="163">
        <f t="shared" si="39"/>
        <v>0</v>
      </c>
      <c r="AE56" s="172">
        <f t="shared" si="50"/>
        <v>0</v>
      </c>
      <c r="AF56" s="6"/>
      <c r="AG56" s="6"/>
      <c r="AH56" s="140">
        <f t="shared" si="40"/>
        <v>0</v>
      </c>
      <c r="AI56" s="163">
        <f t="shared" si="41"/>
        <v>0</v>
      </c>
      <c r="AJ56" s="172">
        <f t="shared" si="51"/>
        <v>0</v>
      </c>
      <c r="AK56" s="6"/>
      <c r="AL56" s="6"/>
      <c r="AM56" s="140">
        <f t="shared" si="42"/>
        <v>0</v>
      </c>
      <c r="AN56" s="163">
        <f t="shared" si="43"/>
        <v>0</v>
      </c>
      <c r="AO56" s="172">
        <f t="shared" si="52"/>
        <v>0</v>
      </c>
      <c r="AP56" s="6"/>
      <c r="AQ56" s="6"/>
      <c r="AR56" s="140">
        <f t="shared" si="44"/>
        <v>0</v>
      </c>
      <c r="AS56" s="163">
        <f t="shared" si="45"/>
        <v>0</v>
      </c>
      <c r="AT56" s="167">
        <f t="shared" si="46"/>
        <v>0</v>
      </c>
      <c r="AU56" s="168">
        <f t="shared" si="47"/>
        <v>0</v>
      </c>
    </row>
    <row r="57" spans="2:47" outlineLevel="1" x14ac:dyDescent="0.35">
      <c r="B57" s="236" t="s">
        <v>89</v>
      </c>
      <c r="C57" s="64" t="s">
        <v>106</v>
      </c>
      <c r="D57" s="70"/>
      <c r="E57" s="71"/>
      <c r="F57" s="70"/>
      <c r="G57" s="140">
        <f t="shared" si="26"/>
        <v>0</v>
      </c>
      <c r="H57" s="170">
        <f t="shared" si="27"/>
        <v>0</v>
      </c>
      <c r="I57" s="70"/>
      <c r="J57" s="140">
        <f t="shared" si="28"/>
        <v>0</v>
      </c>
      <c r="K57" s="170">
        <f t="shared" si="29"/>
        <v>0</v>
      </c>
      <c r="L57" s="70"/>
      <c r="M57" s="140">
        <f t="shared" si="30"/>
        <v>0</v>
      </c>
      <c r="N57" s="170">
        <f t="shared" si="31"/>
        <v>0</v>
      </c>
      <c r="O57" s="70"/>
      <c r="P57" s="140">
        <f t="shared" si="32"/>
        <v>0</v>
      </c>
      <c r="Q57" s="170">
        <f t="shared" si="33"/>
        <v>0</v>
      </c>
      <c r="R57" s="167">
        <f t="shared" si="34"/>
        <v>0</v>
      </c>
      <c r="S57" s="168">
        <f t="shared" si="35"/>
        <v>0</v>
      </c>
      <c r="U57" s="172">
        <f t="shared" si="48"/>
        <v>0</v>
      </c>
      <c r="V57" s="6"/>
      <c r="W57" s="6"/>
      <c r="X57" s="140">
        <f t="shared" si="36"/>
        <v>0</v>
      </c>
      <c r="Y57" s="170">
        <f t="shared" si="37"/>
        <v>0</v>
      </c>
      <c r="Z57" s="172">
        <f t="shared" si="49"/>
        <v>0</v>
      </c>
      <c r="AA57" s="6"/>
      <c r="AB57" s="6"/>
      <c r="AC57" s="140">
        <f t="shared" si="38"/>
        <v>0</v>
      </c>
      <c r="AD57" s="163">
        <f t="shared" si="39"/>
        <v>0</v>
      </c>
      <c r="AE57" s="172">
        <f t="shared" si="50"/>
        <v>0</v>
      </c>
      <c r="AF57" s="6"/>
      <c r="AG57" s="6"/>
      <c r="AH57" s="140">
        <f t="shared" si="40"/>
        <v>0</v>
      </c>
      <c r="AI57" s="163">
        <f t="shared" si="41"/>
        <v>0</v>
      </c>
      <c r="AJ57" s="172">
        <f t="shared" si="51"/>
        <v>0</v>
      </c>
      <c r="AK57" s="6"/>
      <c r="AL57" s="6"/>
      <c r="AM57" s="140">
        <f t="shared" si="42"/>
        <v>0</v>
      </c>
      <c r="AN57" s="163">
        <f t="shared" si="43"/>
        <v>0</v>
      </c>
      <c r="AO57" s="172">
        <f t="shared" si="52"/>
        <v>0</v>
      </c>
      <c r="AP57" s="6"/>
      <c r="AQ57" s="6"/>
      <c r="AR57" s="140">
        <f t="shared" si="44"/>
        <v>0</v>
      </c>
      <c r="AS57" s="163">
        <f t="shared" si="45"/>
        <v>0</v>
      </c>
      <c r="AT57" s="167">
        <f t="shared" si="46"/>
        <v>0</v>
      </c>
      <c r="AU57" s="168">
        <f t="shared" si="47"/>
        <v>0</v>
      </c>
    </row>
    <row r="58" spans="2:47" outlineLevel="1" x14ac:dyDescent="0.35">
      <c r="B58" s="237" t="s">
        <v>90</v>
      </c>
      <c r="C58" s="64" t="s">
        <v>106</v>
      </c>
      <c r="D58" s="70"/>
      <c r="E58" s="71"/>
      <c r="F58" s="70"/>
      <c r="G58" s="140">
        <f t="shared" si="26"/>
        <v>0</v>
      </c>
      <c r="H58" s="170">
        <f t="shared" si="27"/>
        <v>0</v>
      </c>
      <c r="I58" s="70"/>
      <c r="J58" s="140">
        <f t="shared" si="28"/>
        <v>0</v>
      </c>
      <c r="K58" s="170">
        <f t="shared" si="29"/>
        <v>0</v>
      </c>
      <c r="L58" s="70"/>
      <c r="M58" s="140">
        <f t="shared" si="30"/>
        <v>0</v>
      </c>
      <c r="N58" s="170">
        <f t="shared" si="31"/>
        <v>0</v>
      </c>
      <c r="O58" s="70"/>
      <c r="P58" s="140">
        <f t="shared" si="32"/>
        <v>0</v>
      </c>
      <c r="Q58" s="170">
        <f t="shared" si="33"/>
        <v>0</v>
      </c>
      <c r="R58" s="167">
        <f t="shared" si="34"/>
        <v>0</v>
      </c>
      <c r="S58" s="168">
        <f t="shared" si="35"/>
        <v>0</v>
      </c>
      <c r="U58" s="172">
        <f t="shared" si="48"/>
        <v>0</v>
      </c>
      <c r="V58" s="6">
        <v>0</v>
      </c>
      <c r="W58" s="6"/>
      <c r="X58" s="140">
        <f t="shared" si="36"/>
        <v>0</v>
      </c>
      <c r="Y58" s="170">
        <f t="shared" si="37"/>
        <v>0</v>
      </c>
      <c r="Z58" s="172">
        <f t="shared" si="49"/>
        <v>0</v>
      </c>
      <c r="AA58" s="6">
        <v>0</v>
      </c>
      <c r="AB58" s="6"/>
      <c r="AC58" s="140">
        <f t="shared" si="38"/>
        <v>0</v>
      </c>
      <c r="AD58" s="163">
        <f t="shared" si="39"/>
        <v>0</v>
      </c>
      <c r="AE58" s="172">
        <f t="shared" si="50"/>
        <v>3</v>
      </c>
      <c r="AF58" s="6">
        <v>3</v>
      </c>
      <c r="AG58" s="6"/>
      <c r="AH58" s="140">
        <f t="shared" si="40"/>
        <v>3</v>
      </c>
      <c r="AI58" s="163">
        <f t="shared" si="41"/>
        <v>0</v>
      </c>
      <c r="AJ58" s="172">
        <f t="shared" si="51"/>
        <v>3</v>
      </c>
      <c r="AK58" s="6">
        <v>3</v>
      </c>
      <c r="AL58" s="6"/>
      <c r="AM58" s="140">
        <f t="shared" si="42"/>
        <v>6</v>
      </c>
      <c r="AN58" s="163">
        <f t="shared" si="43"/>
        <v>1</v>
      </c>
      <c r="AO58" s="172">
        <f t="shared" si="52"/>
        <v>1</v>
      </c>
      <c r="AP58" s="6">
        <v>1</v>
      </c>
      <c r="AQ58" s="6"/>
      <c r="AR58" s="140">
        <f t="shared" si="44"/>
        <v>7</v>
      </c>
      <c r="AS58" s="163">
        <f t="shared" si="45"/>
        <v>0.16666666666666666</v>
      </c>
      <c r="AT58" s="167">
        <f t="shared" si="46"/>
        <v>7</v>
      </c>
      <c r="AU58" s="168">
        <f t="shared" si="47"/>
        <v>0</v>
      </c>
    </row>
    <row r="59" spans="2:47" outlineLevel="1" x14ac:dyDescent="0.35">
      <c r="B59" s="236" t="s">
        <v>92</v>
      </c>
      <c r="C59" s="64" t="s">
        <v>106</v>
      </c>
      <c r="D59" s="70"/>
      <c r="E59" s="71"/>
      <c r="F59" s="70"/>
      <c r="G59" s="140">
        <f t="shared" si="26"/>
        <v>0</v>
      </c>
      <c r="H59" s="170">
        <f t="shared" si="27"/>
        <v>0</v>
      </c>
      <c r="I59" s="70"/>
      <c r="J59" s="140">
        <f t="shared" si="28"/>
        <v>0</v>
      </c>
      <c r="K59" s="170">
        <f t="shared" si="29"/>
        <v>0</v>
      </c>
      <c r="L59" s="70"/>
      <c r="M59" s="140">
        <f t="shared" si="30"/>
        <v>0</v>
      </c>
      <c r="N59" s="170">
        <f t="shared" si="31"/>
        <v>0</v>
      </c>
      <c r="O59" s="70"/>
      <c r="P59" s="140">
        <f t="shared" si="32"/>
        <v>0</v>
      </c>
      <c r="Q59" s="170">
        <f t="shared" si="33"/>
        <v>0</v>
      </c>
      <c r="R59" s="167">
        <f t="shared" si="34"/>
        <v>0</v>
      </c>
      <c r="S59" s="168">
        <f t="shared" si="35"/>
        <v>0</v>
      </c>
      <c r="U59" s="172">
        <f t="shared" si="48"/>
        <v>0</v>
      </c>
      <c r="V59" s="6"/>
      <c r="W59" s="6"/>
      <c r="X59" s="140">
        <f t="shared" si="36"/>
        <v>0</v>
      </c>
      <c r="Y59" s="170">
        <f t="shared" si="37"/>
        <v>0</v>
      </c>
      <c r="Z59" s="172">
        <f t="shared" si="49"/>
        <v>0</v>
      </c>
      <c r="AA59" s="6"/>
      <c r="AB59" s="6"/>
      <c r="AC59" s="140">
        <f t="shared" si="38"/>
        <v>0</v>
      </c>
      <c r="AD59" s="163">
        <f t="shared" si="39"/>
        <v>0</v>
      </c>
      <c r="AE59" s="172">
        <f t="shared" si="50"/>
        <v>0</v>
      </c>
      <c r="AF59" s="6"/>
      <c r="AG59" s="6"/>
      <c r="AH59" s="140">
        <f t="shared" si="40"/>
        <v>0</v>
      </c>
      <c r="AI59" s="163">
        <f t="shared" si="41"/>
        <v>0</v>
      </c>
      <c r="AJ59" s="172">
        <f t="shared" si="51"/>
        <v>0</v>
      </c>
      <c r="AK59" s="6"/>
      <c r="AL59" s="6"/>
      <c r="AM59" s="140">
        <f t="shared" si="42"/>
        <v>0</v>
      </c>
      <c r="AN59" s="163">
        <f t="shared" si="43"/>
        <v>0</v>
      </c>
      <c r="AO59" s="172">
        <f t="shared" si="52"/>
        <v>0</v>
      </c>
      <c r="AP59" s="6"/>
      <c r="AQ59" s="6"/>
      <c r="AR59" s="140">
        <f t="shared" si="44"/>
        <v>0</v>
      </c>
      <c r="AS59" s="163">
        <f t="shared" si="45"/>
        <v>0</v>
      </c>
      <c r="AT59" s="167">
        <f t="shared" si="46"/>
        <v>0</v>
      </c>
      <c r="AU59" s="168">
        <f t="shared" si="47"/>
        <v>0</v>
      </c>
    </row>
    <row r="60" spans="2:47" outlineLevel="1" x14ac:dyDescent="0.35">
      <c r="B60" s="237" t="s">
        <v>93</v>
      </c>
      <c r="C60" s="64" t="s">
        <v>106</v>
      </c>
      <c r="D60" s="70"/>
      <c r="E60" s="71"/>
      <c r="F60" s="70"/>
      <c r="G60" s="140">
        <f t="shared" si="26"/>
        <v>0</v>
      </c>
      <c r="H60" s="170">
        <f t="shared" si="27"/>
        <v>0</v>
      </c>
      <c r="I60" s="70"/>
      <c r="J60" s="140">
        <f t="shared" si="28"/>
        <v>0</v>
      </c>
      <c r="K60" s="170">
        <f t="shared" si="29"/>
        <v>0</v>
      </c>
      <c r="L60" s="70"/>
      <c r="M60" s="140">
        <f t="shared" si="30"/>
        <v>0</v>
      </c>
      <c r="N60" s="170">
        <f t="shared" si="31"/>
        <v>0</v>
      </c>
      <c r="O60" s="70"/>
      <c r="P60" s="140">
        <f t="shared" si="32"/>
        <v>0</v>
      </c>
      <c r="Q60" s="170">
        <f t="shared" si="33"/>
        <v>0</v>
      </c>
      <c r="R60" s="167">
        <f t="shared" si="34"/>
        <v>0</v>
      </c>
      <c r="S60" s="168">
        <f t="shared" si="35"/>
        <v>0</v>
      </c>
      <c r="U60" s="172">
        <f t="shared" si="48"/>
        <v>0</v>
      </c>
      <c r="V60" s="6"/>
      <c r="W60" s="6"/>
      <c r="X60" s="140">
        <f t="shared" si="36"/>
        <v>0</v>
      </c>
      <c r="Y60" s="170">
        <f t="shared" si="37"/>
        <v>0</v>
      </c>
      <c r="Z60" s="172">
        <f t="shared" si="49"/>
        <v>0</v>
      </c>
      <c r="AA60" s="6"/>
      <c r="AB60" s="6"/>
      <c r="AC60" s="140">
        <f t="shared" si="38"/>
        <v>0</v>
      </c>
      <c r="AD60" s="163">
        <f t="shared" si="39"/>
        <v>0</v>
      </c>
      <c r="AE60" s="172">
        <f t="shared" si="50"/>
        <v>0</v>
      </c>
      <c r="AF60" s="6"/>
      <c r="AG60" s="6"/>
      <c r="AH60" s="140">
        <f t="shared" si="40"/>
        <v>0</v>
      </c>
      <c r="AI60" s="163">
        <f t="shared" si="41"/>
        <v>0</v>
      </c>
      <c r="AJ60" s="172">
        <f t="shared" si="51"/>
        <v>0</v>
      </c>
      <c r="AK60" s="6"/>
      <c r="AL60" s="6"/>
      <c r="AM60" s="140">
        <f t="shared" si="42"/>
        <v>0</v>
      </c>
      <c r="AN60" s="163">
        <f t="shared" si="43"/>
        <v>0</v>
      </c>
      <c r="AO60" s="172">
        <f t="shared" si="52"/>
        <v>0</v>
      </c>
      <c r="AP60" s="6"/>
      <c r="AQ60" s="6"/>
      <c r="AR60" s="140">
        <f t="shared" si="44"/>
        <v>0</v>
      </c>
      <c r="AS60" s="163">
        <f t="shared" si="45"/>
        <v>0</v>
      </c>
      <c r="AT60" s="167">
        <f t="shared" si="46"/>
        <v>0</v>
      </c>
      <c r="AU60" s="168">
        <f t="shared" si="47"/>
        <v>0</v>
      </c>
    </row>
    <row r="61" spans="2:47" outlineLevel="1" x14ac:dyDescent="0.35">
      <c r="B61" s="237" t="s">
        <v>94</v>
      </c>
      <c r="C61" s="64" t="s">
        <v>106</v>
      </c>
      <c r="D61" s="70"/>
      <c r="E61" s="71"/>
      <c r="F61" s="70"/>
      <c r="G61" s="140">
        <f t="shared" si="26"/>
        <v>0</v>
      </c>
      <c r="H61" s="170">
        <f t="shared" si="27"/>
        <v>0</v>
      </c>
      <c r="I61" s="70"/>
      <c r="J61" s="140">
        <f t="shared" si="28"/>
        <v>0</v>
      </c>
      <c r="K61" s="170">
        <f t="shared" si="29"/>
        <v>0</v>
      </c>
      <c r="L61" s="70"/>
      <c r="M61" s="140">
        <f t="shared" si="30"/>
        <v>0</v>
      </c>
      <c r="N61" s="170">
        <f t="shared" si="31"/>
        <v>0</v>
      </c>
      <c r="O61" s="70"/>
      <c r="P61" s="140">
        <f t="shared" si="32"/>
        <v>0</v>
      </c>
      <c r="Q61" s="170">
        <f t="shared" si="33"/>
        <v>0</v>
      </c>
      <c r="R61" s="167">
        <f t="shared" si="34"/>
        <v>0</v>
      </c>
      <c r="S61" s="168">
        <f t="shared" si="35"/>
        <v>0</v>
      </c>
      <c r="U61" s="172">
        <f t="shared" si="48"/>
        <v>0</v>
      </c>
      <c r="V61" s="6"/>
      <c r="W61" s="6"/>
      <c r="X61" s="140">
        <f t="shared" si="36"/>
        <v>0</v>
      </c>
      <c r="Y61" s="170">
        <f t="shared" si="37"/>
        <v>0</v>
      </c>
      <c r="Z61" s="172">
        <f t="shared" si="49"/>
        <v>0</v>
      </c>
      <c r="AA61" s="6"/>
      <c r="AB61" s="6"/>
      <c r="AC61" s="140">
        <f t="shared" si="38"/>
        <v>0</v>
      </c>
      <c r="AD61" s="163">
        <f t="shared" si="39"/>
        <v>0</v>
      </c>
      <c r="AE61" s="172">
        <f t="shared" si="50"/>
        <v>0</v>
      </c>
      <c r="AF61" s="6"/>
      <c r="AG61" s="6"/>
      <c r="AH61" s="140">
        <f t="shared" si="40"/>
        <v>0</v>
      </c>
      <c r="AI61" s="163">
        <f t="shared" si="41"/>
        <v>0</v>
      </c>
      <c r="AJ61" s="172">
        <f t="shared" si="51"/>
        <v>0</v>
      </c>
      <c r="AK61" s="6"/>
      <c r="AL61" s="6"/>
      <c r="AM61" s="140">
        <f t="shared" si="42"/>
        <v>0</v>
      </c>
      <c r="AN61" s="163">
        <f t="shared" si="43"/>
        <v>0</v>
      </c>
      <c r="AO61" s="172">
        <f t="shared" si="52"/>
        <v>0</v>
      </c>
      <c r="AP61" s="6"/>
      <c r="AQ61" s="6"/>
      <c r="AR61" s="140">
        <f t="shared" si="44"/>
        <v>0</v>
      </c>
      <c r="AS61" s="163">
        <f t="shared" si="45"/>
        <v>0</v>
      </c>
      <c r="AT61" s="167">
        <f t="shared" si="46"/>
        <v>0</v>
      </c>
      <c r="AU61" s="168">
        <f t="shared" si="47"/>
        <v>0</v>
      </c>
    </row>
    <row r="62" spans="2:47" outlineLevel="1" x14ac:dyDescent="0.35">
      <c r="B62" s="237" t="s">
        <v>95</v>
      </c>
      <c r="C62" s="64" t="s">
        <v>106</v>
      </c>
      <c r="D62" s="70"/>
      <c r="E62" s="71"/>
      <c r="F62" s="70"/>
      <c r="G62" s="140">
        <f t="shared" si="26"/>
        <v>0</v>
      </c>
      <c r="H62" s="170">
        <f t="shared" si="27"/>
        <v>0</v>
      </c>
      <c r="I62" s="70"/>
      <c r="J62" s="140">
        <f t="shared" si="28"/>
        <v>0</v>
      </c>
      <c r="K62" s="170">
        <f t="shared" si="29"/>
        <v>0</v>
      </c>
      <c r="L62" s="70"/>
      <c r="M62" s="140">
        <f t="shared" si="30"/>
        <v>0</v>
      </c>
      <c r="N62" s="170">
        <f t="shared" si="31"/>
        <v>0</v>
      </c>
      <c r="O62" s="70"/>
      <c r="P62" s="140">
        <f t="shared" si="32"/>
        <v>0</v>
      </c>
      <c r="Q62" s="170">
        <f t="shared" si="33"/>
        <v>0</v>
      </c>
      <c r="R62" s="167">
        <f t="shared" si="34"/>
        <v>0</v>
      </c>
      <c r="S62" s="168">
        <f t="shared" si="35"/>
        <v>0</v>
      </c>
      <c r="U62" s="172">
        <f t="shared" si="48"/>
        <v>0</v>
      </c>
      <c r="V62" s="6">
        <v>0</v>
      </c>
      <c r="W62" s="6"/>
      <c r="X62" s="140">
        <f t="shared" si="36"/>
        <v>0</v>
      </c>
      <c r="Y62" s="170">
        <f t="shared" si="37"/>
        <v>0</v>
      </c>
      <c r="Z62" s="172">
        <f t="shared" si="49"/>
        <v>0</v>
      </c>
      <c r="AA62" s="6">
        <v>0</v>
      </c>
      <c r="AB62" s="6"/>
      <c r="AC62" s="140">
        <f t="shared" si="38"/>
        <v>0</v>
      </c>
      <c r="AD62" s="163">
        <f t="shared" si="39"/>
        <v>0</v>
      </c>
      <c r="AE62" s="172">
        <f t="shared" si="50"/>
        <v>2</v>
      </c>
      <c r="AF62" s="6">
        <v>2</v>
      </c>
      <c r="AG62" s="6"/>
      <c r="AH62" s="140">
        <f t="shared" si="40"/>
        <v>2</v>
      </c>
      <c r="AI62" s="163">
        <f t="shared" si="41"/>
        <v>0</v>
      </c>
      <c r="AJ62" s="172">
        <f t="shared" si="51"/>
        <v>3</v>
      </c>
      <c r="AK62" s="6">
        <v>3</v>
      </c>
      <c r="AL62" s="6"/>
      <c r="AM62" s="140">
        <f t="shared" si="42"/>
        <v>5</v>
      </c>
      <c r="AN62" s="163">
        <f t="shared" si="43"/>
        <v>1.5</v>
      </c>
      <c r="AO62" s="172">
        <f t="shared" si="52"/>
        <v>3</v>
      </c>
      <c r="AP62" s="6">
        <v>3</v>
      </c>
      <c r="AQ62" s="6"/>
      <c r="AR62" s="140">
        <f t="shared" si="44"/>
        <v>8</v>
      </c>
      <c r="AS62" s="163">
        <f t="shared" si="45"/>
        <v>0.6</v>
      </c>
      <c r="AT62" s="167">
        <f t="shared" si="46"/>
        <v>8</v>
      </c>
      <c r="AU62" s="168">
        <f t="shared" si="47"/>
        <v>0</v>
      </c>
    </row>
    <row r="63" spans="2:47" outlineLevel="1" x14ac:dyDescent="0.35">
      <c r="B63" s="237" t="s">
        <v>96</v>
      </c>
      <c r="C63" s="64" t="s">
        <v>106</v>
      </c>
      <c r="D63" s="70"/>
      <c r="E63" s="71"/>
      <c r="F63" s="70"/>
      <c r="G63" s="140">
        <f t="shared" si="26"/>
        <v>0</v>
      </c>
      <c r="H63" s="170">
        <f t="shared" si="27"/>
        <v>0</v>
      </c>
      <c r="I63" s="70"/>
      <c r="J63" s="140">
        <f t="shared" si="28"/>
        <v>0</v>
      </c>
      <c r="K63" s="170">
        <f t="shared" si="29"/>
        <v>0</v>
      </c>
      <c r="L63" s="70"/>
      <c r="M63" s="140">
        <f t="shared" si="30"/>
        <v>0</v>
      </c>
      <c r="N63" s="170">
        <f t="shared" si="31"/>
        <v>0</v>
      </c>
      <c r="O63" s="70"/>
      <c r="P63" s="140">
        <f t="shared" si="32"/>
        <v>0</v>
      </c>
      <c r="Q63" s="170">
        <f t="shared" si="33"/>
        <v>0</v>
      </c>
      <c r="R63" s="167">
        <f t="shared" si="34"/>
        <v>0</v>
      </c>
      <c r="S63" s="168">
        <f t="shared" si="35"/>
        <v>0</v>
      </c>
      <c r="U63" s="172">
        <f t="shared" si="48"/>
        <v>0</v>
      </c>
      <c r="V63" s="6"/>
      <c r="W63" s="6"/>
      <c r="X63" s="140">
        <f t="shared" si="36"/>
        <v>0</v>
      </c>
      <c r="Y63" s="170">
        <f t="shared" si="37"/>
        <v>0</v>
      </c>
      <c r="Z63" s="172">
        <f t="shared" si="49"/>
        <v>0</v>
      </c>
      <c r="AA63" s="6"/>
      <c r="AB63" s="6"/>
      <c r="AC63" s="140">
        <f t="shared" si="38"/>
        <v>0</v>
      </c>
      <c r="AD63" s="163">
        <f t="shared" si="39"/>
        <v>0</v>
      </c>
      <c r="AE63" s="172">
        <f t="shared" si="50"/>
        <v>0</v>
      </c>
      <c r="AF63" s="6"/>
      <c r="AG63" s="6"/>
      <c r="AH63" s="140">
        <f t="shared" si="40"/>
        <v>0</v>
      </c>
      <c r="AI63" s="163">
        <f t="shared" si="41"/>
        <v>0</v>
      </c>
      <c r="AJ63" s="172">
        <f t="shared" si="51"/>
        <v>0</v>
      </c>
      <c r="AK63" s="6"/>
      <c r="AL63" s="6"/>
      <c r="AM63" s="140">
        <f t="shared" si="42"/>
        <v>0</v>
      </c>
      <c r="AN63" s="163">
        <f t="shared" si="43"/>
        <v>0</v>
      </c>
      <c r="AO63" s="172">
        <f t="shared" si="52"/>
        <v>0</v>
      </c>
      <c r="AP63" s="6"/>
      <c r="AQ63" s="6"/>
      <c r="AR63" s="140">
        <f t="shared" si="44"/>
        <v>0</v>
      </c>
      <c r="AS63" s="163">
        <f t="shared" si="45"/>
        <v>0</v>
      </c>
      <c r="AT63" s="167">
        <f t="shared" si="46"/>
        <v>0</v>
      </c>
      <c r="AU63" s="168">
        <f t="shared" si="47"/>
        <v>0</v>
      </c>
    </row>
    <row r="64" spans="2:47" outlineLevel="1" x14ac:dyDescent="0.35">
      <c r="B64" s="236" t="s">
        <v>97</v>
      </c>
      <c r="C64" s="64" t="s">
        <v>106</v>
      </c>
      <c r="D64" s="70"/>
      <c r="E64" s="71"/>
      <c r="F64" s="70"/>
      <c r="G64" s="140">
        <f t="shared" si="26"/>
        <v>0</v>
      </c>
      <c r="H64" s="170">
        <f t="shared" si="27"/>
        <v>0</v>
      </c>
      <c r="I64" s="70"/>
      <c r="J64" s="140">
        <f t="shared" si="28"/>
        <v>0</v>
      </c>
      <c r="K64" s="170">
        <f t="shared" si="29"/>
        <v>0</v>
      </c>
      <c r="L64" s="70"/>
      <c r="M64" s="140">
        <f t="shared" si="30"/>
        <v>0</v>
      </c>
      <c r="N64" s="170">
        <f t="shared" si="31"/>
        <v>0</v>
      </c>
      <c r="O64" s="70"/>
      <c r="P64" s="140">
        <f t="shared" si="32"/>
        <v>0</v>
      </c>
      <c r="Q64" s="170">
        <f t="shared" si="33"/>
        <v>0</v>
      </c>
      <c r="R64" s="167">
        <f t="shared" si="34"/>
        <v>0</v>
      </c>
      <c r="S64" s="168">
        <f t="shared" si="35"/>
        <v>0</v>
      </c>
      <c r="U64" s="172">
        <f t="shared" si="48"/>
        <v>0</v>
      </c>
      <c r="V64" s="6"/>
      <c r="W64" s="6"/>
      <c r="X64" s="140">
        <f t="shared" si="36"/>
        <v>0</v>
      </c>
      <c r="Y64" s="170">
        <f t="shared" si="37"/>
        <v>0</v>
      </c>
      <c r="Z64" s="172">
        <f t="shared" si="49"/>
        <v>0</v>
      </c>
      <c r="AA64" s="6"/>
      <c r="AB64" s="6"/>
      <c r="AC64" s="140">
        <f t="shared" si="38"/>
        <v>0</v>
      </c>
      <c r="AD64" s="163">
        <f t="shared" si="39"/>
        <v>0</v>
      </c>
      <c r="AE64" s="172">
        <f t="shared" si="50"/>
        <v>0</v>
      </c>
      <c r="AF64" s="6"/>
      <c r="AG64" s="6"/>
      <c r="AH64" s="140">
        <f t="shared" si="40"/>
        <v>0</v>
      </c>
      <c r="AI64" s="163">
        <f t="shared" si="41"/>
        <v>0</v>
      </c>
      <c r="AJ64" s="172">
        <f t="shared" si="51"/>
        <v>0</v>
      </c>
      <c r="AK64" s="6"/>
      <c r="AL64" s="6"/>
      <c r="AM64" s="140">
        <f t="shared" si="42"/>
        <v>0</v>
      </c>
      <c r="AN64" s="163">
        <f t="shared" si="43"/>
        <v>0</v>
      </c>
      <c r="AO64" s="172">
        <f t="shared" si="52"/>
        <v>0</v>
      </c>
      <c r="AP64" s="6"/>
      <c r="AQ64" s="6"/>
      <c r="AR64" s="140">
        <f t="shared" si="44"/>
        <v>0</v>
      </c>
      <c r="AS64" s="163">
        <f t="shared" si="45"/>
        <v>0</v>
      </c>
      <c r="AT64" s="167">
        <f t="shared" si="46"/>
        <v>0</v>
      </c>
      <c r="AU64" s="168">
        <f t="shared" si="47"/>
        <v>0</v>
      </c>
    </row>
    <row r="65" spans="2:47" outlineLevel="1" x14ac:dyDescent="0.35">
      <c r="B65" s="237" t="s">
        <v>98</v>
      </c>
      <c r="C65" s="64" t="s">
        <v>106</v>
      </c>
      <c r="D65" s="70"/>
      <c r="E65" s="71"/>
      <c r="F65" s="70"/>
      <c r="G65" s="140">
        <f t="shared" si="26"/>
        <v>0</v>
      </c>
      <c r="H65" s="170">
        <f t="shared" si="27"/>
        <v>0</v>
      </c>
      <c r="I65" s="70"/>
      <c r="J65" s="140">
        <f t="shared" si="28"/>
        <v>0</v>
      </c>
      <c r="K65" s="170">
        <f t="shared" si="29"/>
        <v>0</v>
      </c>
      <c r="L65" s="70"/>
      <c r="M65" s="140">
        <f t="shared" si="30"/>
        <v>0</v>
      </c>
      <c r="N65" s="170">
        <f t="shared" si="31"/>
        <v>0</v>
      </c>
      <c r="O65" s="70"/>
      <c r="P65" s="140">
        <f t="shared" si="32"/>
        <v>0</v>
      </c>
      <c r="Q65" s="170">
        <f t="shared" si="33"/>
        <v>0</v>
      </c>
      <c r="R65" s="167">
        <f t="shared" si="34"/>
        <v>0</v>
      </c>
      <c r="S65" s="168">
        <f t="shared" si="35"/>
        <v>0</v>
      </c>
      <c r="U65" s="172">
        <f t="shared" si="48"/>
        <v>5</v>
      </c>
      <c r="V65" s="6">
        <v>5</v>
      </c>
      <c r="W65" s="6"/>
      <c r="X65" s="140">
        <f t="shared" si="36"/>
        <v>5</v>
      </c>
      <c r="Y65" s="170">
        <f t="shared" si="37"/>
        <v>0</v>
      </c>
      <c r="Z65" s="172">
        <f t="shared" si="49"/>
        <v>21</v>
      </c>
      <c r="AA65" s="6">
        <v>21</v>
      </c>
      <c r="AB65" s="6"/>
      <c r="AC65" s="140">
        <f t="shared" si="38"/>
        <v>26</v>
      </c>
      <c r="AD65" s="163">
        <f t="shared" si="39"/>
        <v>4.2</v>
      </c>
      <c r="AE65" s="172">
        <f t="shared" si="50"/>
        <v>22</v>
      </c>
      <c r="AF65" s="6">
        <v>22</v>
      </c>
      <c r="AG65" s="6"/>
      <c r="AH65" s="140">
        <f t="shared" si="40"/>
        <v>48</v>
      </c>
      <c r="AI65" s="163">
        <f t="shared" si="41"/>
        <v>0.84615384615384615</v>
      </c>
      <c r="AJ65" s="172">
        <f t="shared" si="51"/>
        <v>4</v>
      </c>
      <c r="AK65" s="6">
        <v>4</v>
      </c>
      <c r="AL65" s="6"/>
      <c r="AM65" s="140">
        <f t="shared" si="42"/>
        <v>52</v>
      </c>
      <c r="AN65" s="163">
        <f t="shared" si="43"/>
        <v>8.3333333333333329E-2</v>
      </c>
      <c r="AO65" s="172">
        <f t="shared" si="52"/>
        <v>2</v>
      </c>
      <c r="AP65" s="6">
        <v>2</v>
      </c>
      <c r="AQ65" s="6"/>
      <c r="AR65" s="140">
        <f t="shared" si="44"/>
        <v>54</v>
      </c>
      <c r="AS65" s="163">
        <f t="shared" si="45"/>
        <v>3.8461538461538464E-2</v>
      </c>
      <c r="AT65" s="167">
        <f t="shared" si="46"/>
        <v>54</v>
      </c>
      <c r="AU65" s="168">
        <f t="shared" si="47"/>
        <v>0.81282523841406085</v>
      </c>
    </row>
    <row r="66" spans="2:47" ht="15" customHeight="1" outlineLevel="1" x14ac:dyDescent="0.35">
      <c r="B66" s="50" t="s">
        <v>138</v>
      </c>
      <c r="C66" s="47" t="s">
        <v>106</v>
      </c>
      <c r="D66" s="173">
        <f>SUM(D44:D65)</f>
        <v>0</v>
      </c>
      <c r="E66" s="173">
        <f>SUM(E44:E65)</f>
        <v>0</v>
      </c>
      <c r="F66" s="173">
        <f>SUM(F44:F65)</f>
        <v>0</v>
      </c>
      <c r="G66" s="173">
        <f>SUM(G44:G65)</f>
        <v>0</v>
      </c>
      <c r="H66" s="169">
        <f>IFERROR((G66-E66)/E66,0)</f>
        <v>0</v>
      </c>
      <c r="I66" s="173">
        <f>SUM(I44:I65)</f>
        <v>0</v>
      </c>
      <c r="J66" s="173">
        <f>SUM(J44:J65)</f>
        <v>0</v>
      </c>
      <c r="K66" s="169">
        <f t="shared" si="29"/>
        <v>0</v>
      </c>
      <c r="L66" s="173">
        <f>SUM(L44:L65)</f>
        <v>0</v>
      </c>
      <c r="M66" s="173">
        <f>SUM(M44:M65)</f>
        <v>0</v>
      </c>
      <c r="N66" s="169">
        <f t="shared" si="31"/>
        <v>0</v>
      </c>
      <c r="O66" s="173">
        <f>SUM(O44:O65)</f>
        <v>0</v>
      </c>
      <c r="P66" s="173">
        <f>SUM(P44:P65)</f>
        <v>0</v>
      </c>
      <c r="Q66" s="169">
        <f t="shared" si="33"/>
        <v>0</v>
      </c>
      <c r="R66" s="173">
        <f>SUM(R44:R65)</f>
        <v>0</v>
      </c>
      <c r="S66" s="168">
        <f t="shared" si="35"/>
        <v>0</v>
      </c>
      <c r="U66" s="173">
        <f>SUM(U44:U65)</f>
        <v>98</v>
      </c>
      <c r="V66" s="173">
        <f>SUM(V44:V65)</f>
        <v>98</v>
      </c>
      <c r="W66" s="173">
        <f>SUM(W44:W65)</f>
        <v>0</v>
      </c>
      <c r="X66" s="173">
        <f>SUM(X44:X65)</f>
        <v>98</v>
      </c>
      <c r="Y66" s="169">
        <f>IFERROR((X66-P66)/P66,0)</f>
        <v>0</v>
      </c>
      <c r="Z66" s="173">
        <f>SUM(Z44:Z65)</f>
        <v>60</v>
      </c>
      <c r="AA66" s="173">
        <f>SUM(AA44:AA65)</f>
        <v>60</v>
      </c>
      <c r="AB66" s="173">
        <f>SUM(AB44:AB65)</f>
        <v>0</v>
      </c>
      <c r="AC66" s="173">
        <f>SUM(AC44:AC65)</f>
        <v>158</v>
      </c>
      <c r="AD66" s="164">
        <f t="shared" si="39"/>
        <v>0.61224489795918369</v>
      </c>
      <c r="AE66" s="173">
        <f>SUM(AE44:AE65)</f>
        <v>72</v>
      </c>
      <c r="AF66" s="173">
        <f>SUM(AF44:AF65)</f>
        <v>72</v>
      </c>
      <c r="AG66" s="173">
        <f>SUM(AG44:AG65)</f>
        <v>0</v>
      </c>
      <c r="AH66" s="173">
        <f>SUM(AH44:AH65)</f>
        <v>230</v>
      </c>
      <c r="AI66" s="164">
        <f t="shared" si="41"/>
        <v>0.45569620253164556</v>
      </c>
      <c r="AJ66" s="173">
        <f>SUM(AJ44:AJ65)</f>
        <v>25</v>
      </c>
      <c r="AK66" s="173">
        <f>SUM(AK44:AK65)</f>
        <v>25</v>
      </c>
      <c r="AL66" s="173">
        <f>SUM(AL44:AL65)</f>
        <v>0</v>
      </c>
      <c r="AM66" s="173">
        <f>SUM(AM44:AM65)</f>
        <v>255</v>
      </c>
      <c r="AN66" s="164">
        <f t="shared" si="43"/>
        <v>0.10869565217391304</v>
      </c>
      <c r="AO66" s="173">
        <f>SUM(AO44:AO65)</f>
        <v>17</v>
      </c>
      <c r="AP66" s="173">
        <f>SUM(AP44:AP65)</f>
        <v>17</v>
      </c>
      <c r="AQ66" s="173">
        <f>SUM(AQ44:AQ65)</f>
        <v>0</v>
      </c>
      <c r="AR66" s="173">
        <f>SUM(AR44:AR65)</f>
        <v>272</v>
      </c>
      <c r="AS66" s="164">
        <f t="shared" si="45"/>
        <v>6.6666666666666666E-2</v>
      </c>
      <c r="AT66" s="173">
        <f>SUM(AT44:AT65)</f>
        <v>272</v>
      </c>
      <c r="AU66" s="168">
        <f t="shared" si="47"/>
        <v>0.29073089978898614</v>
      </c>
    </row>
    <row r="67" spans="2:47" ht="15" customHeight="1" x14ac:dyDescent="0.35"/>
    <row r="68" spans="2:47" ht="15.5" x14ac:dyDescent="0.35">
      <c r="B68" s="296" t="s">
        <v>108</v>
      </c>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row>
    <row r="69" spans="2:47" ht="5.5" customHeight="1" outlineLevel="1" x14ac:dyDescent="0.3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row>
    <row r="70" spans="2:47" outlineLevel="1" x14ac:dyDescent="0.35">
      <c r="B70" s="330"/>
      <c r="C70" s="339" t="s">
        <v>105</v>
      </c>
      <c r="D70" s="312" t="s">
        <v>131</v>
      </c>
      <c r="E70" s="314"/>
      <c r="F70" s="314"/>
      <c r="G70" s="314"/>
      <c r="H70" s="314"/>
      <c r="I70" s="314"/>
      <c r="J70" s="314"/>
      <c r="K70" s="314"/>
      <c r="L70" s="314"/>
      <c r="M70" s="314"/>
      <c r="N70" s="314"/>
      <c r="O70" s="314"/>
      <c r="P70" s="314"/>
      <c r="Q70" s="313"/>
      <c r="R70" s="318" t="str">
        <f xml:space="preserve"> D71&amp;" - "&amp;O71</f>
        <v>2019 - 2023</v>
      </c>
      <c r="S70" s="333"/>
      <c r="U70" s="312" t="s">
        <v>132</v>
      </c>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3"/>
    </row>
    <row r="71" spans="2:47" outlineLevel="1" x14ac:dyDescent="0.35">
      <c r="B71" s="331"/>
      <c r="C71" s="339"/>
      <c r="D71" s="312">
        <f>$C$3-5</f>
        <v>2019</v>
      </c>
      <c r="E71" s="313"/>
      <c r="F71" s="312">
        <f>$C$3-4</f>
        <v>2020</v>
      </c>
      <c r="G71" s="314"/>
      <c r="H71" s="313"/>
      <c r="I71" s="312">
        <f>$C$3-3</f>
        <v>2021</v>
      </c>
      <c r="J71" s="314"/>
      <c r="K71" s="313"/>
      <c r="L71" s="312">
        <f>$C$3-2</f>
        <v>2022</v>
      </c>
      <c r="M71" s="314"/>
      <c r="N71" s="313"/>
      <c r="O71" s="312">
        <f>$C$3-1</f>
        <v>2023</v>
      </c>
      <c r="P71" s="314"/>
      <c r="Q71" s="313"/>
      <c r="R71" s="320"/>
      <c r="S71" s="334"/>
      <c r="U71" s="312">
        <f>$C$3</f>
        <v>2024</v>
      </c>
      <c r="V71" s="314"/>
      <c r="W71" s="314"/>
      <c r="X71" s="314"/>
      <c r="Y71" s="313"/>
      <c r="Z71" s="312">
        <f>$C$3+1</f>
        <v>2025</v>
      </c>
      <c r="AA71" s="314"/>
      <c r="AB71" s="314"/>
      <c r="AC71" s="314"/>
      <c r="AD71" s="313"/>
      <c r="AE71" s="312">
        <f>$C$3+2</f>
        <v>2026</v>
      </c>
      <c r="AF71" s="314"/>
      <c r="AG71" s="314"/>
      <c r="AH71" s="314"/>
      <c r="AI71" s="313"/>
      <c r="AJ71" s="312">
        <f>$C$3+3</f>
        <v>2027</v>
      </c>
      <c r="AK71" s="314"/>
      <c r="AL71" s="314"/>
      <c r="AM71" s="314"/>
      <c r="AN71" s="313"/>
      <c r="AO71" s="312">
        <f>$C$3+4</f>
        <v>2028</v>
      </c>
      <c r="AP71" s="314"/>
      <c r="AQ71" s="314"/>
      <c r="AR71" s="314"/>
      <c r="AS71" s="313"/>
      <c r="AT71" s="316" t="str">
        <f>U71&amp;" - "&amp;AO71</f>
        <v>2024 - 2028</v>
      </c>
      <c r="AU71" s="335"/>
    </row>
    <row r="72" spans="2:47" ht="43.5" outlineLevel="1" x14ac:dyDescent="0.35">
      <c r="B72" s="332"/>
      <c r="C72" s="339"/>
      <c r="D72" s="66" t="s">
        <v>144</v>
      </c>
      <c r="E72" s="67" t="s">
        <v>145</v>
      </c>
      <c r="F72" s="66" t="s">
        <v>144</v>
      </c>
      <c r="G72" s="9" t="s">
        <v>145</v>
      </c>
      <c r="H72" s="67" t="s">
        <v>135</v>
      </c>
      <c r="I72" s="66" t="s">
        <v>144</v>
      </c>
      <c r="J72" s="9" t="s">
        <v>145</v>
      </c>
      <c r="K72" s="67" t="s">
        <v>135</v>
      </c>
      <c r="L72" s="66" t="s">
        <v>144</v>
      </c>
      <c r="M72" s="9" t="s">
        <v>145</v>
      </c>
      <c r="N72" s="67" t="s">
        <v>135</v>
      </c>
      <c r="O72" s="66" t="s">
        <v>144</v>
      </c>
      <c r="P72" s="9" t="s">
        <v>145</v>
      </c>
      <c r="Q72" s="67" t="s">
        <v>135</v>
      </c>
      <c r="R72" s="66" t="s">
        <v>126</v>
      </c>
      <c r="S72" s="121" t="s">
        <v>136</v>
      </c>
      <c r="U72" s="66" t="s">
        <v>144</v>
      </c>
      <c r="V72" s="106" t="s">
        <v>177</v>
      </c>
      <c r="W72" s="106" t="s">
        <v>178</v>
      </c>
      <c r="X72" s="9" t="s">
        <v>145</v>
      </c>
      <c r="Y72" s="67" t="s">
        <v>135</v>
      </c>
      <c r="Z72" s="66" t="s">
        <v>144</v>
      </c>
      <c r="AA72" s="106" t="s">
        <v>177</v>
      </c>
      <c r="AB72" s="106" t="s">
        <v>178</v>
      </c>
      <c r="AC72" s="9" t="s">
        <v>145</v>
      </c>
      <c r="AD72" s="67" t="s">
        <v>135</v>
      </c>
      <c r="AE72" s="66" t="s">
        <v>144</v>
      </c>
      <c r="AF72" s="106" t="s">
        <v>177</v>
      </c>
      <c r="AG72" s="106" t="s">
        <v>178</v>
      </c>
      <c r="AH72" s="9" t="s">
        <v>145</v>
      </c>
      <c r="AI72" s="67" t="s">
        <v>135</v>
      </c>
      <c r="AJ72" s="66" t="s">
        <v>144</v>
      </c>
      <c r="AK72" s="106" t="s">
        <v>177</v>
      </c>
      <c r="AL72" s="106" t="s">
        <v>178</v>
      </c>
      <c r="AM72" s="9" t="s">
        <v>145</v>
      </c>
      <c r="AN72" s="67" t="s">
        <v>135</v>
      </c>
      <c r="AO72" s="66" t="s">
        <v>144</v>
      </c>
      <c r="AP72" s="106" t="s">
        <v>177</v>
      </c>
      <c r="AQ72" s="106" t="s">
        <v>178</v>
      </c>
      <c r="AR72" s="9" t="s">
        <v>145</v>
      </c>
      <c r="AS72" s="67" t="s">
        <v>135</v>
      </c>
      <c r="AT72" s="66" t="s">
        <v>126</v>
      </c>
      <c r="AU72" s="121" t="s">
        <v>136</v>
      </c>
    </row>
    <row r="73" spans="2:47" outlineLevel="1" x14ac:dyDescent="0.35">
      <c r="B73" s="236" t="s">
        <v>75</v>
      </c>
      <c r="C73" s="64" t="s">
        <v>106</v>
      </c>
      <c r="D73" s="70"/>
      <c r="E73" s="71"/>
      <c r="F73" s="70"/>
      <c r="G73" s="140">
        <f t="shared" ref="G73:G94" si="53">E73+F73</f>
        <v>0</v>
      </c>
      <c r="H73" s="170">
        <f t="shared" ref="H73:H94" si="54">IFERROR((G73-E73)/E73,0)</f>
        <v>0</v>
      </c>
      <c r="I73" s="70"/>
      <c r="J73" s="140">
        <f t="shared" ref="J73:J94" si="55">G73+I73</f>
        <v>0</v>
      </c>
      <c r="K73" s="170">
        <f t="shared" ref="K73:K95" si="56">IFERROR((J73-G73)/G73,0)</f>
        <v>0</v>
      </c>
      <c r="L73" s="70"/>
      <c r="M73" s="140">
        <f t="shared" ref="M73:M94" si="57">J73+L73</f>
        <v>0</v>
      </c>
      <c r="N73" s="170">
        <f t="shared" ref="N73:N95" si="58">IFERROR((M73-J73)/J73,0)</f>
        <v>0</v>
      </c>
      <c r="O73" s="70"/>
      <c r="P73" s="140">
        <f t="shared" ref="P73:P94" si="59">M73+O73</f>
        <v>0</v>
      </c>
      <c r="Q73" s="170">
        <f t="shared" ref="Q73:Q95" si="60">IFERROR((P73-M73)/M73,0)</f>
        <v>0</v>
      </c>
      <c r="R73" s="167">
        <f t="shared" ref="R73:R94" si="61">D73+F73+I73+L73+O73</f>
        <v>0</v>
      </c>
      <c r="S73" s="168">
        <f t="shared" ref="S73:S95" si="62">IFERROR((P73/E73)^(1/4)-1,0)</f>
        <v>0</v>
      </c>
      <c r="U73" s="172">
        <f>V73+W73</f>
        <v>0</v>
      </c>
      <c r="V73" s="6"/>
      <c r="W73" s="6"/>
      <c r="X73" s="140">
        <f t="shared" ref="X73:X94" si="63">P73+U73</f>
        <v>0</v>
      </c>
      <c r="Y73" s="170">
        <f t="shared" ref="Y73:Y94" si="64">IFERROR((X73-P73)/P73,0)</f>
        <v>0</v>
      </c>
      <c r="Z73" s="172">
        <f>AA73+AB73</f>
        <v>0</v>
      </c>
      <c r="AA73" s="6"/>
      <c r="AB73" s="6"/>
      <c r="AC73" s="140">
        <f t="shared" ref="AC73:AC94" si="65">X73+Z73</f>
        <v>0</v>
      </c>
      <c r="AD73" s="163">
        <f t="shared" ref="AD73:AD95" si="66">IFERROR((AC73-X73)/X73,0)</f>
        <v>0</v>
      </c>
      <c r="AE73" s="172">
        <f>AF73+AG73</f>
        <v>0</v>
      </c>
      <c r="AF73" s="6"/>
      <c r="AG73" s="6"/>
      <c r="AH73" s="140">
        <f t="shared" ref="AH73:AH94" si="67">AC73+AE73</f>
        <v>0</v>
      </c>
      <c r="AI73" s="163">
        <f t="shared" ref="AI73:AI95" si="68">IFERROR((AH73-AC73)/AC73,0)</f>
        <v>0</v>
      </c>
      <c r="AJ73" s="172">
        <f>AK73+AL73</f>
        <v>0</v>
      </c>
      <c r="AK73" s="6"/>
      <c r="AL73" s="6"/>
      <c r="AM73" s="140">
        <f t="shared" ref="AM73:AM94" si="69">AH73+AJ73</f>
        <v>0</v>
      </c>
      <c r="AN73" s="163">
        <f t="shared" ref="AN73:AN95" si="70">IFERROR((AM73-AH73)/AH73,0)</f>
        <v>0</v>
      </c>
      <c r="AO73" s="172">
        <f>AP73+AQ73</f>
        <v>0</v>
      </c>
      <c r="AP73" s="6"/>
      <c r="AQ73" s="6"/>
      <c r="AR73" s="140">
        <f t="shared" ref="AR73:AR94" si="71">AM73+AO73</f>
        <v>0</v>
      </c>
      <c r="AS73" s="163">
        <f t="shared" ref="AS73:AS95" si="72">IFERROR((AR73-AM73)/AM73,0)</f>
        <v>0</v>
      </c>
      <c r="AT73" s="167">
        <f t="shared" ref="AT73:AT94" si="73">U73+Z73+AE73+AJ73+AO73</f>
        <v>0</v>
      </c>
      <c r="AU73" s="168">
        <f>IFERROR((AR73/X73)^(1/4)-1,0)</f>
        <v>0</v>
      </c>
    </row>
    <row r="74" spans="2:47" outlineLevel="1" x14ac:dyDescent="0.35">
      <c r="B74" s="237" t="s">
        <v>76</v>
      </c>
      <c r="C74" s="64" t="s">
        <v>106</v>
      </c>
      <c r="D74" s="70"/>
      <c r="E74" s="71"/>
      <c r="F74" s="70"/>
      <c r="G74" s="140">
        <f t="shared" si="53"/>
        <v>0</v>
      </c>
      <c r="H74" s="170">
        <f t="shared" si="54"/>
        <v>0</v>
      </c>
      <c r="I74" s="70"/>
      <c r="J74" s="140">
        <f t="shared" si="55"/>
        <v>0</v>
      </c>
      <c r="K74" s="170">
        <f t="shared" si="56"/>
        <v>0</v>
      </c>
      <c r="L74" s="70"/>
      <c r="M74" s="140">
        <f t="shared" si="57"/>
        <v>0</v>
      </c>
      <c r="N74" s="170">
        <f t="shared" si="58"/>
        <v>0</v>
      </c>
      <c r="O74" s="70"/>
      <c r="P74" s="140">
        <f t="shared" si="59"/>
        <v>0</v>
      </c>
      <c r="Q74" s="170">
        <f t="shared" si="60"/>
        <v>0</v>
      </c>
      <c r="R74" s="167">
        <f t="shared" si="61"/>
        <v>0</v>
      </c>
      <c r="S74" s="168">
        <f t="shared" si="62"/>
        <v>0</v>
      </c>
      <c r="U74" s="172">
        <f t="shared" ref="U74:U94" si="74">V74+W74</f>
        <v>482</v>
      </c>
      <c r="V74" s="6">
        <v>482</v>
      </c>
      <c r="W74" s="6"/>
      <c r="X74" s="140">
        <f t="shared" si="63"/>
        <v>482</v>
      </c>
      <c r="Y74" s="170">
        <f t="shared" si="64"/>
        <v>0</v>
      </c>
      <c r="Z74" s="172">
        <f t="shared" ref="Z74:Z94" si="75">AA74+AB74</f>
        <v>1432</v>
      </c>
      <c r="AA74" s="6">
        <f>700+732</f>
        <v>1432</v>
      </c>
      <c r="AB74" s="6"/>
      <c r="AC74" s="140">
        <f t="shared" si="65"/>
        <v>1914</v>
      </c>
      <c r="AD74" s="163">
        <f t="shared" si="66"/>
        <v>2.9709543568464731</v>
      </c>
      <c r="AE74" s="172">
        <f t="shared" ref="AE74:AE94" si="76">AF74+AG74</f>
        <v>1527</v>
      </c>
      <c r="AF74" s="6">
        <v>1527</v>
      </c>
      <c r="AG74" s="6"/>
      <c r="AH74" s="140">
        <f t="shared" si="67"/>
        <v>3441</v>
      </c>
      <c r="AI74" s="163">
        <f t="shared" si="68"/>
        <v>0.79780564263322884</v>
      </c>
      <c r="AJ74" s="172">
        <f t="shared" ref="AJ74:AJ94" si="77">AK74+AL74</f>
        <v>591</v>
      </c>
      <c r="AK74" s="6">
        <v>591</v>
      </c>
      <c r="AL74" s="6"/>
      <c r="AM74" s="140">
        <f t="shared" si="69"/>
        <v>4032</v>
      </c>
      <c r="AN74" s="163">
        <f t="shared" si="70"/>
        <v>0.17175239755884916</v>
      </c>
      <c r="AO74" s="172">
        <f t="shared" ref="AO74:AO94" si="78">AP74+AQ74</f>
        <v>432</v>
      </c>
      <c r="AP74" s="6">
        <v>432</v>
      </c>
      <c r="AQ74" s="6"/>
      <c r="AR74" s="140">
        <f t="shared" si="71"/>
        <v>4464</v>
      </c>
      <c r="AS74" s="163">
        <f t="shared" si="72"/>
        <v>0.10714285714285714</v>
      </c>
      <c r="AT74" s="167">
        <f t="shared" si="73"/>
        <v>4464</v>
      </c>
      <c r="AU74" s="168">
        <f t="shared" ref="AU74:AU94" si="79">IFERROR((AR74/X74)^(1/4)-1,0)</f>
        <v>0.74449322412734409</v>
      </c>
    </row>
    <row r="75" spans="2:47" outlineLevel="1" x14ac:dyDescent="0.35">
      <c r="B75" s="237" t="s">
        <v>77</v>
      </c>
      <c r="C75" s="64" t="s">
        <v>106</v>
      </c>
      <c r="D75" s="70"/>
      <c r="E75" s="71"/>
      <c r="F75" s="70"/>
      <c r="G75" s="140">
        <f t="shared" si="53"/>
        <v>0</v>
      </c>
      <c r="H75" s="170">
        <f t="shared" si="54"/>
        <v>0</v>
      </c>
      <c r="I75" s="70"/>
      <c r="J75" s="140">
        <f t="shared" si="55"/>
        <v>0</v>
      </c>
      <c r="K75" s="170">
        <f t="shared" si="56"/>
        <v>0</v>
      </c>
      <c r="L75" s="70"/>
      <c r="M75" s="140">
        <f t="shared" si="57"/>
        <v>0</v>
      </c>
      <c r="N75" s="170">
        <f t="shared" si="58"/>
        <v>0</v>
      </c>
      <c r="O75" s="70"/>
      <c r="P75" s="140">
        <f t="shared" si="59"/>
        <v>0</v>
      </c>
      <c r="Q75" s="170">
        <f t="shared" si="60"/>
        <v>0</v>
      </c>
      <c r="R75" s="167">
        <f t="shared" si="61"/>
        <v>0</v>
      </c>
      <c r="S75" s="168">
        <f t="shared" si="62"/>
        <v>0</v>
      </c>
      <c r="U75" s="172">
        <f t="shared" si="74"/>
        <v>0</v>
      </c>
      <c r="V75" s="6"/>
      <c r="W75" s="6"/>
      <c r="X75" s="140">
        <f t="shared" si="63"/>
        <v>0</v>
      </c>
      <c r="Y75" s="170">
        <f t="shared" si="64"/>
        <v>0</v>
      </c>
      <c r="Z75" s="172">
        <f t="shared" si="75"/>
        <v>0</v>
      </c>
      <c r="AA75" s="6"/>
      <c r="AB75" s="6"/>
      <c r="AC75" s="140">
        <f t="shared" si="65"/>
        <v>0</v>
      </c>
      <c r="AD75" s="163">
        <f t="shared" si="66"/>
        <v>0</v>
      </c>
      <c r="AE75" s="172">
        <f t="shared" si="76"/>
        <v>0</v>
      </c>
      <c r="AF75" s="6"/>
      <c r="AG75" s="6"/>
      <c r="AH75" s="140">
        <f t="shared" si="67"/>
        <v>0</v>
      </c>
      <c r="AI75" s="163">
        <f t="shared" si="68"/>
        <v>0</v>
      </c>
      <c r="AJ75" s="172">
        <f t="shared" si="77"/>
        <v>0</v>
      </c>
      <c r="AK75" s="6"/>
      <c r="AL75" s="6"/>
      <c r="AM75" s="140">
        <f t="shared" si="69"/>
        <v>0</v>
      </c>
      <c r="AN75" s="163">
        <f t="shared" si="70"/>
        <v>0</v>
      </c>
      <c r="AO75" s="172">
        <f t="shared" si="78"/>
        <v>0</v>
      </c>
      <c r="AP75" s="6"/>
      <c r="AQ75" s="6"/>
      <c r="AR75" s="140">
        <f t="shared" si="71"/>
        <v>0</v>
      </c>
      <c r="AS75" s="163">
        <f t="shared" si="72"/>
        <v>0</v>
      </c>
      <c r="AT75" s="167">
        <f t="shared" si="73"/>
        <v>0</v>
      </c>
      <c r="AU75" s="168">
        <f t="shared" si="79"/>
        <v>0</v>
      </c>
    </row>
    <row r="76" spans="2:47" outlineLevel="1" x14ac:dyDescent="0.35">
      <c r="B76" s="237" t="s">
        <v>78</v>
      </c>
      <c r="C76" s="64" t="s">
        <v>106</v>
      </c>
      <c r="D76" s="70"/>
      <c r="E76" s="71"/>
      <c r="F76" s="70"/>
      <c r="G76" s="140">
        <f t="shared" si="53"/>
        <v>0</v>
      </c>
      <c r="H76" s="170">
        <f t="shared" si="54"/>
        <v>0</v>
      </c>
      <c r="I76" s="70"/>
      <c r="J76" s="140">
        <f t="shared" si="55"/>
        <v>0</v>
      </c>
      <c r="K76" s="170">
        <f t="shared" si="56"/>
        <v>0</v>
      </c>
      <c r="L76" s="70"/>
      <c r="M76" s="140">
        <f t="shared" si="57"/>
        <v>0</v>
      </c>
      <c r="N76" s="170">
        <f t="shared" si="58"/>
        <v>0</v>
      </c>
      <c r="O76" s="70"/>
      <c r="P76" s="140">
        <f t="shared" si="59"/>
        <v>0</v>
      </c>
      <c r="Q76" s="170">
        <f t="shared" si="60"/>
        <v>0</v>
      </c>
      <c r="R76" s="167">
        <f t="shared" si="61"/>
        <v>0</v>
      </c>
      <c r="S76" s="168">
        <f t="shared" si="62"/>
        <v>0</v>
      </c>
      <c r="U76" s="172">
        <f t="shared" si="74"/>
        <v>0</v>
      </c>
      <c r="V76" s="6"/>
      <c r="W76" s="6"/>
      <c r="X76" s="140">
        <f t="shared" si="63"/>
        <v>0</v>
      </c>
      <c r="Y76" s="170">
        <f t="shared" si="64"/>
        <v>0</v>
      </c>
      <c r="Z76" s="172">
        <f t="shared" si="75"/>
        <v>0</v>
      </c>
      <c r="AA76" s="6"/>
      <c r="AB76" s="6"/>
      <c r="AC76" s="140">
        <f t="shared" si="65"/>
        <v>0</v>
      </c>
      <c r="AD76" s="163">
        <f t="shared" si="66"/>
        <v>0</v>
      </c>
      <c r="AE76" s="172">
        <f t="shared" si="76"/>
        <v>0</v>
      </c>
      <c r="AF76" s="6"/>
      <c r="AG76" s="6"/>
      <c r="AH76" s="140">
        <f t="shared" si="67"/>
        <v>0</v>
      </c>
      <c r="AI76" s="163">
        <f t="shared" si="68"/>
        <v>0</v>
      </c>
      <c r="AJ76" s="172">
        <f t="shared" si="77"/>
        <v>0</v>
      </c>
      <c r="AK76" s="6"/>
      <c r="AL76" s="6"/>
      <c r="AM76" s="140">
        <f t="shared" si="69"/>
        <v>0</v>
      </c>
      <c r="AN76" s="163">
        <f t="shared" si="70"/>
        <v>0</v>
      </c>
      <c r="AO76" s="172">
        <f t="shared" si="78"/>
        <v>0</v>
      </c>
      <c r="AP76" s="6"/>
      <c r="AQ76" s="6"/>
      <c r="AR76" s="140">
        <f t="shared" si="71"/>
        <v>0</v>
      </c>
      <c r="AS76" s="163">
        <f t="shared" si="72"/>
        <v>0</v>
      </c>
      <c r="AT76" s="167">
        <f t="shared" si="73"/>
        <v>0</v>
      </c>
      <c r="AU76" s="168">
        <f t="shared" si="79"/>
        <v>0</v>
      </c>
    </row>
    <row r="77" spans="2:47" outlineLevel="1" x14ac:dyDescent="0.35">
      <c r="B77" s="236" t="s">
        <v>80</v>
      </c>
      <c r="C77" s="64" t="s">
        <v>106</v>
      </c>
      <c r="D77" s="70"/>
      <c r="E77" s="71"/>
      <c r="F77" s="70"/>
      <c r="G77" s="140">
        <f t="shared" si="53"/>
        <v>0</v>
      </c>
      <c r="H77" s="170">
        <f t="shared" si="54"/>
        <v>0</v>
      </c>
      <c r="I77" s="70"/>
      <c r="J77" s="140">
        <f t="shared" si="55"/>
        <v>0</v>
      </c>
      <c r="K77" s="170">
        <f t="shared" si="56"/>
        <v>0</v>
      </c>
      <c r="L77" s="70"/>
      <c r="M77" s="140">
        <f t="shared" si="57"/>
        <v>0</v>
      </c>
      <c r="N77" s="170">
        <f t="shared" si="58"/>
        <v>0</v>
      </c>
      <c r="O77" s="70"/>
      <c r="P77" s="140">
        <f t="shared" si="59"/>
        <v>0</v>
      </c>
      <c r="Q77" s="170">
        <f t="shared" si="60"/>
        <v>0</v>
      </c>
      <c r="R77" s="167">
        <f t="shared" si="61"/>
        <v>0</v>
      </c>
      <c r="S77" s="168">
        <f t="shared" si="62"/>
        <v>0</v>
      </c>
      <c r="U77" s="172">
        <f t="shared" si="74"/>
        <v>0</v>
      </c>
      <c r="V77" s="6"/>
      <c r="W77" s="6"/>
      <c r="X77" s="140">
        <f t="shared" si="63"/>
        <v>0</v>
      </c>
      <c r="Y77" s="170">
        <f t="shared" si="64"/>
        <v>0</v>
      </c>
      <c r="Z77" s="172">
        <f t="shared" si="75"/>
        <v>0</v>
      </c>
      <c r="AA77" s="6"/>
      <c r="AB77" s="6"/>
      <c r="AC77" s="140">
        <f t="shared" si="65"/>
        <v>0</v>
      </c>
      <c r="AD77" s="163">
        <f t="shared" si="66"/>
        <v>0</v>
      </c>
      <c r="AE77" s="172">
        <f t="shared" si="76"/>
        <v>0</v>
      </c>
      <c r="AF77" s="6"/>
      <c r="AG77" s="6"/>
      <c r="AH77" s="140">
        <f t="shared" si="67"/>
        <v>0</v>
      </c>
      <c r="AI77" s="163">
        <f t="shared" si="68"/>
        <v>0</v>
      </c>
      <c r="AJ77" s="172">
        <f t="shared" si="77"/>
        <v>0</v>
      </c>
      <c r="AK77" s="6"/>
      <c r="AL77" s="6"/>
      <c r="AM77" s="140">
        <f t="shared" si="69"/>
        <v>0</v>
      </c>
      <c r="AN77" s="163">
        <f t="shared" si="70"/>
        <v>0</v>
      </c>
      <c r="AO77" s="172">
        <f t="shared" si="78"/>
        <v>0</v>
      </c>
      <c r="AP77" s="6"/>
      <c r="AQ77" s="6"/>
      <c r="AR77" s="140">
        <f t="shared" si="71"/>
        <v>0</v>
      </c>
      <c r="AS77" s="163">
        <f t="shared" si="72"/>
        <v>0</v>
      </c>
      <c r="AT77" s="167">
        <f t="shared" si="73"/>
        <v>0</v>
      </c>
      <c r="AU77" s="168">
        <f t="shared" si="79"/>
        <v>0</v>
      </c>
    </row>
    <row r="78" spans="2:47" outlineLevel="1" x14ac:dyDescent="0.35">
      <c r="B78" s="237" t="s">
        <v>81</v>
      </c>
      <c r="C78" s="64" t="s">
        <v>106</v>
      </c>
      <c r="D78" s="70"/>
      <c r="E78" s="71"/>
      <c r="F78" s="70"/>
      <c r="G78" s="140">
        <f t="shared" si="53"/>
        <v>0</v>
      </c>
      <c r="H78" s="170">
        <f t="shared" si="54"/>
        <v>0</v>
      </c>
      <c r="I78" s="70"/>
      <c r="J78" s="140">
        <f t="shared" si="55"/>
        <v>0</v>
      </c>
      <c r="K78" s="170">
        <f t="shared" si="56"/>
        <v>0</v>
      </c>
      <c r="L78" s="70"/>
      <c r="M78" s="140">
        <f t="shared" si="57"/>
        <v>0</v>
      </c>
      <c r="N78" s="170">
        <f t="shared" si="58"/>
        <v>0</v>
      </c>
      <c r="O78" s="70"/>
      <c r="P78" s="140">
        <f t="shared" si="59"/>
        <v>0</v>
      </c>
      <c r="Q78" s="170">
        <f t="shared" si="60"/>
        <v>0</v>
      </c>
      <c r="R78" s="167">
        <f t="shared" si="61"/>
        <v>0</v>
      </c>
      <c r="S78" s="168">
        <f t="shared" si="62"/>
        <v>0</v>
      </c>
      <c r="U78" s="172">
        <f t="shared" si="74"/>
        <v>237</v>
      </c>
      <c r="V78" s="6">
        <v>237</v>
      </c>
      <c r="W78" s="6"/>
      <c r="X78" s="140">
        <f t="shared" si="63"/>
        <v>237</v>
      </c>
      <c r="Y78" s="170">
        <f t="shared" si="64"/>
        <v>0</v>
      </c>
      <c r="Z78" s="172">
        <f t="shared" si="75"/>
        <v>573</v>
      </c>
      <c r="AA78" s="6">
        <v>573</v>
      </c>
      <c r="AB78" s="6"/>
      <c r="AC78" s="140">
        <f t="shared" si="65"/>
        <v>810</v>
      </c>
      <c r="AD78" s="163">
        <f t="shared" si="66"/>
        <v>2.4177215189873418</v>
      </c>
      <c r="AE78" s="172">
        <f t="shared" si="76"/>
        <v>764</v>
      </c>
      <c r="AF78" s="6">
        <v>764</v>
      </c>
      <c r="AG78" s="6"/>
      <c r="AH78" s="140">
        <f t="shared" si="67"/>
        <v>1574</v>
      </c>
      <c r="AI78" s="163">
        <f t="shared" si="68"/>
        <v>0.94320987654320987</v>
      </c>
      <c r="AJ78" s="172">
        <f t="shared" si="77"/>
        <v>103</v>
      </c>
      <c r="AK78" s="6">
        <v>103</v>
      </c>
      <c r="AL78" s="6"/>
      <c r="AM78" s="140">
        <f t="shared" si="69"/>
        <v>1677</v>
      </c>
      <c r="AN78" s="163">
        <f t="shared" si="70"/>
        <v>6.5438373570520972E-2</v>
      </c>
      <c r="AO78" s="172">
        <f t="shared" si="78"/>
        <v>71</v>
      </c>
      <c r="AP78" s="6">
        <v>71</v>
      </c>
      <c r="AQ78" s="6"/>
      <c r="AR78" s="140">
        <f t="shared" si="71"/>
        <v>1748</v>
      </c>
      <c r="AS78" s="163">
        <f t="shared" si="72"/>
        <v>4.2337507453786526E-2</v>
      </c>
      <c r="AT78" s="167">
        <f t="shared" si="73"/>
        <v>1748</v>
      </c>
      <c r="AU78" s="168">
        <f t="shared" si="79"/>
        <v>0.64796608827098079</v>
      </c>
    </row>
    <row r="79" spans="2:47" outlineLevel="1" x14ac:dyDescent="0.35">
      <c r="B79" s="236" t="s">
        <v>82</v>
      </c>
      <c r="C79" s="64" t="s">
        <v>106</v>
      </c>
      <c r="D79" s="70"/>
      <c r="E79" s="71"/>
      <c r="F79" s="70"/>
      <c r="G79" s="140">
        <f t="shared" si="53"/>
        <v>0</v>
      </c>
      <c r="H79" s="170">
        <f t="shared" si="54"/>
        <v>0</v>
      </c>
      <c r="I79" s="70"/>
      <c r="J79" s="140">
        <f t="shared" si="55"/>
        <v>0</v>
      </c>
      <c r="K79" s="170">
        <f t="shared" si="56"/>
        <v>0</v>
      </c>
      <c r="L79" s="70"/>
      <c r="M79" s="140">
        <f t="shared" si="57"/>
        <v>0</v>
      </c>
      <c r="N79" s="170">
        <f t="shared" si="58"/>
        <v>0</v>
      </c>
      <c r="O79" s="70"/>
      <c r="P79" s="140">
        <f t="shared" si="59"/>
        <v>0</v>
      </c>
      <c r="Q79" s="170">
        <f t="shared" si="60"/>
        <v>0</v>
      </c>
      <c r="R79" s="167">
        <f t="shared" si="61"/>
        <v>0</v>
      </c>
      <c r="S79" s="168">
        <f t="shared" si="62"/>
        <v>0</v>
      </c>
      <c r="U79" s="172">
        <f t="shared" si="74"/>
        <v>0</v>
      </c>
      <c r="V79" s="6"/>
      <c r="W79" s="6"/>
      <c r="X79" s="140">
        <f t="shared" si="63"/>
        <v>0</v>
      </c>
      <c r="Y79" s="170">
        <f t="shared" si="64"/>
        <v>0</v>
      </c>
      <c r="Z79" s="172">
        <f t="shared" si="75"/>
        <v>0</v>
      </c>
      <c r="AA79" s="6"/>
      <c r="AB79" s="6"/>
      <c r="AC79" s="140">
        <f t="shared" si="65"/>
        <v>0</v>
      </c>
      <c r="AD79" s="163">
        <f t="shared" si="66"/>
        <v>0</v>
      </c>
      <c r="AE79" s="172">
        <f t="shared" si="76"/>
        <v>0</v>
      </c>
      <c r="AF79" s="6"/>
      <c r="AG79" s="6"/>
      <c r="AH79" s="140">
        <f t="shared" si="67"/>
        <v>0</v>
      </c>
      <c r="AI79" s="163">
        <f t="shared" si="68"/>
        <v>0</v>
      </c>
      <c r="AJ79" s="172">
        <f t="shared" si="77"/>
        <v>0</v>
      </c>
      <c r="AK79" s="6"/>
      <c r="AL79" s="6"/>
      <c r="AM79" s="140">
        <f t="shared" si="69"/>
        <v>0</v>
      </c>
      <c r="AN79" s="163">
        <f t="shared" si="70"/>
        <v>0</v>
      </c>
      <c r="AO79" s="172">
        <f t="shared" si="78"/>
        <v>0</v>
      </c>
      <c r="AP79" s="6"/>
      <c r="AQ79" s="6"/>
      <c r="AR79" s="140">
        <f t="shared" si="71"/>
        <v>0</v>
      </c>
      <c r="AS79" s="163">
        <f t="shared" si="72"/>
        <v>0</v>
      </c>
      <c r="AT79" s="167">
        <f t="shared" si="73"/>
        <v>0</v>
      </c>
      <c r="AU79" s="168">
        <f t="shared" si="79"/>
        <v>0</v>
      </c>
    </row>
    <row r="80" spans="2:47" outlineLevel="1" x14ac:dyDescent="0.35">
      <c r="B80" s="237" t="s">
        <v>83</v>
      </c>
      <c r="C80" s="64" t="s">
        <v>106</v>
      </c>
      <c r="D80" s="70"/>
      <c r="E80" s="71"/>
      <c r="F80" s="70"/>
      <c r="G80" s="140">
        <f t="shared" si="53"/>
        <v>0</v>
      </c>
      <c r="H80" s="170">
        <f t="shared" si="54"/>
        <v>0</v>
      </c>
      <c r="I80" s="70"/>
      <c r="J80" s="140">
        <f t="shared" si="55"/>
        <v>0</v>
      </c>
      <c r="K80" s="170">
        <f t="shared" si="56"/>
        <v>0</v>
      </c>
      <c r="L80" s="70"/>
      <c r="M80" s="140">
        <f t="shared" si="57"/>
        <v>0</v>
      </c>
      <c r="N80" s="170">
        <f t="shared" si="58"/>
        <v>0</v>
      </c>
      <c r="O80" s="70"/>
      <c r="P80" s="140">
        <f t="shared" si="59"/>
        <v>0</v>
      </c>
      <c r="Q80" s="170">
        <f t="shared" si="60"/>
        <v>0</v>
      </c>
      <c r="R80" s="167">
        <f t="shared" si="61"/>
        <v>0</v>
      </c>
      <c r="S80" s="168">
        <f t="shared" si="62"/>
        <v>0</v>
      </c>
      <c r="U80" s="172">
        <f t="shared" si="74"/>
        <v>3928</v>
      </c>
      <c r="V80" s="6">
        <v>3928</v>
      </c>
      <c r="W80" s="6"/>
      <c r="X80" s="140">
        <f t="shared" si="63"/>
        <v>3928</v>
      </c>
      <c r="Y80" s="170">
        <f t="shared" si="64"/>
        <v>0</v>
      </c>
      <c r="Z80" s="172">
        <f t="shared" si="75"/>
        <v>143</v>
      </c>
      <c r="AA80" s="6">
        <v>143</v>
      </c>
      <c r="AB80" s="6"/>
      <c r="AC80" s="140">
        <f t="shared" si="65"/>
        <v>4071</v>
      </c>
      <c r="AD80" s="163">
        <f t="shared" si="66"/>
        <v>3.6405295315682283E-2</v>
      </c>
      <c r="AE80" s="172">
        <f t="shared" si="76"/>
        <v>225</v>
      </c>
      <c r="AF80" s="6">
        <v>225</v>
      </c>
      <c r="AG80" s="6"/>
      <c r="AH80" s="140">
        <f t="shared" si="67"/>
        <v>4296</v>
      </c>
      <c r="AI80" s="163">
        <f t="shared" si="68"/>
        <v>5.5268975681650699E-2</v>
      </c>
      <c r="AJ80" s="172">
        <f t="shared" si="77"/>
        <v>106</v>
      </c>
      <c r="AK80" s="6">
        <v>106</v>
      </c>
      <c r="AL80" s="6"/>
      <c r="AM80" s="140">
        <f t="shared" si="69"/>
        <v>4402</v>
      </c>
      <c r="AN80" s="163">
        <f t="shared" si="70"/>
        <v>2.4674115456238363E-2</v>
      </c>
      <c r="AO80" s="172">
        <f t="shared" si="78"/>
        <v>100</v>
      </c>
      <c r="AP80" s="6">
        <v>100</v>
      </c>
      <c r="AQ80" s="6"/>
      <c r="AR80" s="140">
        <f t="shared" si="71"/>
        <v>4502</v>
      </c>
      <c r="AS80" s="163">
        <f t="shared" si="72"/>
        <v>2.271694684234439E-2</v>
      </c>
      <c r="AT80" s="167">
        <f t="shared" si="73"/>
        <v>4502</v>
      </c>
      <c r="AU80" s="168">
        <f t="shared" si="79"/>
        <v>3.4685833366709939E-2</v>
      </c>
    </row>
    <row r="81" spans="2:47" outlineLevel="1" x14ac:dyDescent="0.35">
      <c r="B81" s="237" t="s">
        <v>84</v>
      </c>
      <c r="C81" s="64" t="s">
        <v>106</v>
      </c>
      <c r="D81" s="70"/>
      <c r="E81" s="71"/>
      <c r="F81" s="70"/>
      <c r="G81" s="140">
        <f t="shared" si="53"/>
        <v>0</v>
      </c>
      <c r="H81" s="170">
        <f t="shared" si="54"/>
        <v>0</v>
      </c>
      <c r="I81" s="70"/>
      <c r="J81" s="140">
        <f t="shared" si="55"/>
        <v>0</v>
      </c>
      <c r="K81" s="170">
        <f t="shared" si="56"/>
        <v>0</v>
      </c>
      <c r="L81" s="70"/>
      <c r="M81" s="140">
        <f t="shared" si="57"/>
        <v>0</v>
      </c>
      <c r="N81" s="170">
        <f t="shared" si="58"/>
        <v>0</v>
      </c>
      <c r="O81" s="70"/>
      <c r="P81" s="140">
        <f t="shared" si="59"/>
        <v>0</v>
      </c>
      <c r="Q81" s="170">
        <f t="shared" si="60"/>
        <v>0</v>
      </c>
      <c r="R81" s="167">
        <f t="shared" si="61"/>
        <v>0</v>
      </c>
      <c r="S81" s="168">
        <f t="shared" si="62"/>
        <v>0</v>
      </c>
      <c r="U81" s="172">
        <f t="shared" si="74"/>
        <v>0</v>
      </c>
      <c r="V81" s="6"/>
      <c r="W81" s="6"/>
      <c r="X81" s="140">
        <f t="shared" si="63"/>
        <v>0</v>
      </c>
      <c r="Y81" s="170">
        <f t="shared" si="64"/>
        <v>0</v>
      </c>
      <c r="Z81" s="172">
        <f t="shared" si="75"/>
        <v>0</v>
      </c>
      <c r="AA81" s="6"/>
      <c r="AB81" s="6"/>
      <c r="AC81" s="140">
        <f t="shared" si="65"/>
        <v>0</v>
      </c>
      <c r="AD81" s="163">
        <f t="shared" si="66"/>
        <v>0</v>
      </c>
      <c r="AE81" s="172">
        <f t="shared" si="76"/>
        <v>0</v>
      </c>
      <c r="AF81" s="6"/>
      <c r="AG81" s="6"/>
      <c r="AH81" s="140">
        <f t="shared" si="67"/>
        <v>0</v>
      </c>
      <c r="AI81" s="163">
        <f t="shared" si="68"/>
        <v>0</v>
      </c>
      <c r="AJ81" s="172">
        <f t="shared" si="77"/>
        <v>0</v>
      </c>
      <c r="AK81" s="6"/>
      <c r="AL81" s="6"/>
      <c r="AM81" s="140">
        <f t="shared" si="69"/>
        <v>0</v>
      </c>
      <c r="AN81" s="163">
        <f t="shared" si="70"/>
        <v>0</v>
      </c>
      <c r="AO81" s="172">
        <f t="shared" si="78"/>
        <v>0</v>
      </c>
      <c r="AP81" s="6"/>
      <c r="AQ81" s="6"/>
      <c r="AR81" s="140">
        <f t="shared" si="71"/>
        <v>0</v>
      </c>
      <c r="AS81" s="163">
        <f t="shared" si="72"/>
        <v>0</v>
      </c>
      <c r="AT81" s="167">
        <f t="shared" si="73"/>
        <v>0</v>
      </c>
      <c r="AU81" s="168">
        <f t="shared" si="79"/>
        <v>0</v>
      </c>
    </row>
    <row r="82" spans="2:47" outlineLevel="1" x14ac:dyDescent="0.35">
      <c r="B82" s="237" t="s">
        <v>85</v>
      </c>
      <c r="C82" s="64" t="s">
        <v>106</v>
      </c>
      <c r="D82" s="70"/>
      <c r="E82" s="71"/>
      <c r="F82" s="70"/>
      <c r="G82" s="140">
        <f t="shared" si="53"/>
        <v>0</v>
      </c>
      <c r="H82" s="170">
        <f t="shared" si="54"/>
        <v>0</v>
      </c>
      <c r="I82" s="70"/>
      <c r="J82" s="140">
        <f t="shared" si="55"/>
        <v>0</v>
      </c>
      <c r="K82" s="170">
        <f t="shared" si="56"/>
        <v>0</v>
      </c>
      <c r="L82" s="70"/>
      <c r="M82" s="140">
        <f t="shared" si="57"/>
        <v>0</v>
      </c>
      <c r="N82" s="170">
        <f t="shared" si="58"/>
        <v>0</v>
      </c>
      <c r="O82" s="70"/>
      <c r="P82" s="140">
        <f t="shared" si="59"/>
        <v>0</v>
      </c>
      <c r="Q82" s="170">
        <f t="shared" si="60"/>
        <v>0</v>
      </c>
      <c r="R82" s="167">
        <f t="shared" si="61"/>
        <v>0</v>
      </c>
      <c r="S82" s="168">
        <f t="shared" si="62"/>
        <v>0</v>
      </c>
      <c r="U82" s="172">
        <f t="shared" si="74"/>
        <v>0</v>
      </c>
      <c r="V82" s="6"/>
      <c r="W82" s="6"/>
      <c r="X82" s="140">
        <f t="shared" si="63"/>
        <v>0</v>
      </c>
      <c r="Y82" s="170">
        <f t="shared" si="64"/>
        <v>0</v>
      </c>
      <c r="Z82" s="172">
        <f t="shared" si="75"/>
        <v>0</v>
      </c>
      <c r="AA82" s="6"/>
      <c r="AB82" s="6"/>
      <c r="AC82" s="140">
        <f t="shared" si="65"/>
        <v>0</v>
      </c>
      <c r="AD82" s="163">
        <f t="shared" si="66"/>
        <v>0</v>
      </c>
      <c r="AE82" s="172">
        <f t="shared" si="76"/>
        <v>0</v>
      </c>
      <c r="AF82" s="6"/>
      <c r="AG82" s="6"/>
      <c r="AH82" s="140">
        <f t="shared" si="67"/>
        <v>0</v>
      </c>
      <c r="AI82" s="163">
        <f t="shared" si="68"/>
        <v>0</v>
      </c>
      <c r="AJ82" s="172">
        <f t="shared" si="77"/>
        <v>0</v>
      </c>
      <c r="AK82" s="6"/>
      <c r="AL82" s="6"/>
      <c r="AM82" s="140">
        <f t="shared" si="69"/>
        <v>0</v>
      </c>
      <c r="AN82" s="163">
        <f t="shared" si="70"/>
        <v>0</v>
      </c>
      <c r="AO82" s="172">
        <f t="shared" si="78"/>
        <v>0</v>
      </c>
      <c r="AP82" s="6"/>
      <c r="AQ82" s="6"/>
      <c r="AR82" s="140">
        <f t="shared" si="71"/>
        <v>0</v>
      </c>
      <c r="AS82" s="163">
        <f t="shared" si="72"/>
        <v>0</v>
      </c>
      <c r="AT82" s="167">
        <f t="shared" si="73"/>
        <v>0</v>
      </c>
      <c r="AU82" s="168">
        <f t="shared" si="79"/>
        <v>0</v>
      </c>
    </row>
    <row r="83" spans="2:47" outlineLevel="1" x14ac:dyDescent="0.35">
      <c r="B83" s="236" t="s">
        <v>86</v>
      </c>
      <c r="C83" s="64" t="s">
        <v>106</v>
      </c>
      <c r="D83" s="70"/>
      <c r="E83" s="71"/>
      <c r="F83" s="70"/>
      <c r="G83" s="140">
        <f t="shared" si="53"/>
        <v>0</v>
      </c>
      <c r="H83" s="170">
        <f t="shared" si="54"/>
        <v>0</v>
      </c>
      <c r="I83" s="70"/>
      <c r="J83" s="140">
        <f t="shared" si="55"/>
        <v>0</v>
      </c>
      <c r="K83" s="170">
        <f t="shared" si="56"/>
        <v>0</v>
      </c>
      <c r="L83" s="70"/>
      <c r="M83" s="140">
        <f t="shared" si="57"/>
        <v>0</v>
      </c>
      <c r="N83" s="170">
        <f t="shared" si="58"/>
        <v>0</v>
      </c>
      <c r="O83" s="70"/>
      <c r="P83" s="140">
        <f t="shared" si="59"/>
        <v>0</v>
      </c>
      <c r="Q83" s="170">
        <f t="shared" si="60"/>
        <v>0</v>
      </c>
      <c r="R83" s="167">
        <f t="shared" si="61"/>
        <v>0</v>
      </c>
      <c r="S83" s="168">
        <f t="shared" si="62"/>
        <v>0</v>
      </c>
      <c r="U83" s="172">
        <f t="shared" si="74"/>
        <v>0</v>
      </c>
      <c r="V83" s="6"/>
      <c r="W83" s="6"/>
      <c r="X83" s="140">
        <f t="shared" si="63"/>
        <v>0</v>
      </c>
      <c r="Y83" s="170">
        <f t="shared" si="64"/>
        <v>0</v>
      </c>
      <c r="Z83" s="172">
        <f t="shared" si="75"/>
        <v>0</v>
      </c>
      <c r="AA83" s="6"/>
      <c r="AB83" s="6"/>
      <c r="AC83" s="140">
        <f t="shared" si="65"/>
        <v>0</v>
      </c>
      <c r="AD83" s="163">
        <f t="shared" si="66"/>
        <v>0</v>
      </c>
      <c r="AE83" s="172">
        <f t="shared" si="76"/>
        <v>0</v>
      </c>
      <c r="AF83" s="6"/>
      <c r="AG83" s="6"/>
      <c r="AH83" s="140">
        <f t="shared" si="67"/>
        <v>0</v>
      </c>
      <c r="AI83" s="163">
        <f t="shared" si="68"/>
        <v>0</v>
      </c>
      <c r="AJ83" s="172">
        <f t="shared" si="77"/>
        <v>0</v>
      </c>
      <c r="AK83" s="6"/>
      <c r="AL83" s="6"/>
      <c r="AM83" s="140">
        <f t="shared" si="69"/>
        <v>0</v>
      </c>
      <c r="AN83" s="163">
        <f t="shared" si="70"/>
        <v>0</v>
      </c>
      <c r="AO83" s="172">
        <f t="shared" si="78"/>
        <v>0</v>
      </c>
      <c r="AP83" s="6"/>
      <c r="AQ83" s="6"/>
      <c r="AR83" s="140">
        <f t="shared" si="71"/>
        <v>0</v>
      </c>
      <c r="AS83" s="163">
        <f t="shared" si="72"/>
        <v>0</v>
      </c>
      <c r="AT83" s="167">
        <f t="shared" si="73"/>
        <v>0</v>
      </c>
      <c r="AU83" s="168">
        <f t="shared" si="79"/>
        <v>0</v>
      </c>
    </row>
    <row r="84" spans="2:47" outlineLevel="1" x14ac:dyDescent="0.35">
      <c r="B84" s="237" t="s">
        <v>87</v>
      </c>
      <c r="C84" s="64" t="s">
        <v>106</v>
      </c>
      <c r="D84" s="70"/>
      <c r="E84" s="71"/>
      <c r="F84" s="70"/>
      <c r="G84" s="140">
        <f t="shared" si="53"/>
        <v>0</v>
      </c>
      <c r="H84" s="170">
        <f t="shared" si="54"/>
        <v>0</v>
      </c>
      <c r="I84" s="70"/>
      <c r="J84" s="140">
        <f t="shared" si="55"/>
        <v>0</v>
      </c>
      <c r="K84" s="170">
        <f t="shared" si="56"/>
        <v>0</v>
      </c>
      <c r="L84" s="70"/>
      <c r="M84" s="140">
        <f t="shared" si="57"/>
        <v>0</v>
      </c>
      <c r="N84" s="170">
        <f t="shared" si="58"/>
        <v>0</v>
      </c>
      <c r="O84" s="70"/>
      <c r="P84" s="140">
        <f t="shared" si="59"/>
        <v>0</v>
      </c>
      <c r="Q84" s="170">
        <f t="shared" si="60"/>
        <v>0</v>
      </c>
      <c r="R84" s="167">
        <f t="shared" si="61"/>
        <v>0</v>
      </c>
      <c r="S84" s="168">
        <f t="shared" si="62"/>
        <v>0</v>
      </c>
      <c r="U84" s="172">
        <f t="shared" si="74"/>
        <v>0</v>
      </c>
      <c r="V84" s="6"/>
      <c r="W84" s="6"/>
      <c r="X84" s="140">
        <f t="shared" si="63"/>
        <v>0</v>
      </c>
      <c r="Y84" s="170">
        <f t="shared" si="64"/>
        <v>0</v>
      </c>
      <c r="Z84" s="172">
        <f t="shared" si="75"/>
        <v>0</v>
      </c>
      <c r="AA84" s="6"/>
      <c r="AB84" s="6"/>
      <c r="AC84" s="140">
        <f t="shared" si="65"/>
        <v>0</v>
      </c>
      <c r="AD84" s="163">
        <f t="shared" si="66"/>
        <v>0</v>
      </c>
      <c r="AE84" s="172">
        <f t="shared" si="76"/>
        <v>0</v>
      </c>
      <c r="AF84" s="6"/>
      <c r="AG84" s="6"/>
      <c r="AH84" s="140">
        <f t="shared" si="67"/>
        <v>0</v>
      </c>
      <c r="AI84" s="163">
        <f t="shared" si="68"/>
        <v>0</v>
      </c>
      <c r="AJ84" s="172">
        <f t="shared" si="77"/>
        <v>0</v>
      </c>
      <c r="AK84" s="6"/>
      <c r="AL84" s="6"/>
      <c r="AM84" s="140">
        <f t="shared" si="69"/>
        <v>0</v>
      </c>
      <c r="AN84" s="163">
        <f t="shared" si="70"/>
        <v>0</v>
      </c>
      <c r="AO84" s="172">
        <f t="shared" si="78"/>
        <v>0</v>
      </c>
      <c r="AP84" s="6"/>
      <c r="AQ84" s="6"/>
      <c r="AR84" s="140">
        <f t="shared" si="71"/>
        <v>0</v>
      </c>
      <c r="AS84" s="163">
        <f t="shared" si="72"/>
        <v>0</v>
      </c>
      <c r="AT84" s="167">
        <f t="shared" si="73"/>
        <v>0</v>
      </c>
      <c r="AU84" s="168">
        <f t="shared" si="79"/>
        <v>0</v>
      </c>
    </row>
    <row r="85" spans="2:47" outlineLevel="1" x14ac:dyDescent="0.35">
      <c r="B85" s="237" t="s">
        <v>88</v>
      </c>
      <c r="C85" s="64" t="s">
        <v>106</v>
      </c>
      <c r="D85" s="70"/>
      <c r="E85" s="71"/>
      <c r="F85" s="70"/>
      <c r="G85" s="140">
        <f t="shared" si="53"/>
        <v>0</v>
      </c>
      <c r="H85" s="170">
        <f t="shared" si="54"/>
        <v>0</v>
      </c>
      <c r="I85" s="70"/>
      <c r="J85" s="140">
        <f t="shared" si="55"/>
        <v>0</v>
      </c>
      <c r="K85" s="170">
        <f t="shared" si="56"/>
        <v>0</v>
      </c>
      <c r="L85" s="70"/>
      <c r="M85" s="140">
        <f t="shared" si="57"/>
        <v>0</v>
      </c>
      <c r="N85" s="170">
        <f t="shared" si="58"/>
        <v>0</v>
      </c>
      <c r="O85" s="70"/>
      <c r="P85" s="140">
        <f t="shared" si="59"/>
        <v>0</v>
      </c>
      <c r="Q85" s="170">
        <f t="shared" si="60"/>
        <v>0</v>
      </c>
      <c r="R85" s="167">
        <f t="shared" si="61"/>
        <v>0</v>
      </c>
      <c r="S85" s="168">
        <f t="shared" si="62"/>
        <v>0</v>
      </c>
      <c r="U85" s="172">
        <f t="shared" si="74"/>
        <v>0</v>
      </c>
      <c r="V85" s="6"/>
      <c r="W85" s="6"/>
      <c r="X85" s="140">
        <f t="shared" si="63"/>
        <v>0</v>
      </c>
      <c r="Y85" s="170">
        <f t="shared" si="64"/>
        <v>0</v>
      </c>
      <c r="Z85" s="172">
        <f t="shared" si="75"/>
        <v>0</v>
      </c>
      <c r="AA85" s="6"/>
      <c r="AB85" s="6"/>
      <c r="AC85" s="140">
        <f t="shared" si="65"/>
        <v>0</v>
      </c>
      <c r="AD85" s="163">
        <f t="shared" si="66"/>
        <v>0</v>
      </c>
      <c r="AE85" s="172">
        <f t="shared" si="76"/>
        <v>0</v>
      </c>
      <c r="AF85" s="6"/>
      <c r="AG85" s="6"/>
      <c r="AH85" s="140">
        <f t="shared" si="67"/>
        <v>0</v>
      </c>
      <c r="AI85" s="163">
        <f t="shared" si="68"/>
        <v>0</v>
      </c>
      <c r="AJ85" s="172">
        <f t="shared" si="77"/>
        <v>0</v>
      </c>
      <c r="AK85" s="6"/>
      <c r="AL85" s="6"/>
      <c r="AM85" s="140">
        <f t="shared" si="69"/>
        <v>0</v>
      </c>
      <c r="AN85" s="163">
        <f t="shared" si="70"/>
        <v>0</v>
      </c>
      <c r="AO85" s="172">
        <f t="shared" si="78"/>
        <v>0</v>
      </c>
      <c r="AP85" s="6"/>
      <c r="AQ85" s="6"/>
      <c r="AR85" s="140">
        <f t="shared" si="71"/>
        <v>0</v>
      </c>
      <c r="AS85" s="163">
        <f t="shared" si="72"/>
        <v>0</v>
      </c>
      <c r="AT85" s="167">
        <f t="shared" si="73"/>
        <v>0</v>
      </c>
      <c r="AU85" s="168">
        <f t="shared" si="79"/>
        <v>0</v>
      </c>
    </row>
    <row r="86" spans="2:47" outlineLevel="1" x14ac:dyDescent="0.35">
      <c r="B86" s="236" t="s">
        <v>89</v>
      </c>
      <c r="C86" s="64" t="s">
        <v>106</v>
      </c>
      <c r="D86" s="70"/>
      <c r="E86" s="71"/>
      <c r="F86" s="70"/>
      <c r="G86" s="140">
        <f t="shared" si="53"/>
        <v>0</v>
      </c>
      <c r="H86" s="170">
        <f t="shared" si="54"/>
        <v>0</v>
      </c>
      <c r="I86" s="70"/>
      <c r="J86" s="140">
        <f t="shared" si="55"/>
        <v>0</v>
      </c>
      <c r="K86" s="170">
        <f t="shared" si="56"/>
        <v>0</v>
      </c>
      <c r="L86" s="70"/>
      <c r="M86" s="140">
        <f t="shared" si="57"/>
        <v>0</v>
      </c>
      <c r="N86" s="170">
        <f t="shared" si="58"/>
        <v>0</v>
      </c>
      <c r="O86" s="70"/>
      <c r="P86" s="140">
        <f t="shared" si="59"/>
        <v>0</v>
      </c>
      <c r="Q86" s="170">
        <f t="shared" si="60"/>
        <v>0</v>
      </c>
      <c r="R86" s="167">
        <f t="shared" si="61"/>
        <v>0</v>
      </c>
      <c r="S86" s="168">
        <f t="shared" si="62"/>
        <v>0</v>
      </c>
      <c r="U86" s="172">
        <f t="shared" si="74"/>
        <v>0</v>
      </c>
      <c r="V86" s="6"/>
      <c r="W86" s="6"/>
      <c r="X86" s="140">
        <f t="shared" si="63"/>
        <v>0</v>
      </c>
      <c r="Y86" s="170">
        <f t="shared" si="64"/>
        <v>0</v>
      </c>
      <c r="Z86" s="172">
        <f t="shared" si="75"/>
        <v>0</v>
      </c>
      <c r="AA86" s="6"/>
      <c r="AB86" s="6"/>
      <c r="AC86" s="140">
        <f t="shared" si="65"/>
        <v>0</v>
      </c>
      <c r="AD86" s="163">
        <f t="shared" si="66"/>
        <v>0</v>
      </c>
      <c r="AE86" s="172">
        <f t="shared" si="76"/>
        <v>0</v>
      </c>
      <c r="AF86" s="6"/>
      <c r="AG86" s="6"/>
      <c r="AH86" s="140">
        <f t="shared" si="67"/>
        <v>0</v>
      </c>
      <c r="AI86" s="163">
        <f t="shared" si="68"/>
        <v>0</v>
      </c>
      <c r="AJ86" s="172">
        <f t="shared" si="77"/>
        <v>0</v>
      </c>
      <c r="AK86" s="6"/>
      <c r="AL86" s="6"/>
      <c r="AM86" s="140">
        <f t="shared" si="69"/>
        <v>0</v>
      </c>
      <c r="AN86" s="163">
        <f t="shared" si="70"/>
        <v>0</v>
      </c>
      <c r="AO86" s="172">
        <f t="shared" si="78"/>
        <v>0</v>
      </c>
      <c r="AP86" s="6"/>
      <c r="AQ86" s="6"/>
      <c r="AR86" s="140">
        <f t="shared" si="71"/>
        <v>0</v>
      </c>
      <c r="AS86" s="163">
        <f t="shared" si="72"/>
        <v>0</v>
      </c>
      <c r="AT86" s="167">
        <f t="shared" si="73"/>
        <v>0</v>
      </c>
      <c r="AU86" s="168">
        <f t="shared" si="79"/>
        <v>0</v>
      </c>
    </row>
    <row r="87" spans="2:47" outlineLevel="1" x14ac:dyDescent="0.35">
      <c r="B87" s="237" t="s">
        <v>90</v>
      </c>
      <c r="C87" s="64" t="s">
        <v>106</v>
      </c>
      <c r="D87" s="70"/>
      <c r="E87" s="71"/>
      <c r="F87" s="70"/>
      <c r="G87" s="140">
        <f t="shared" si="53"/>
        <v>0</v>
      </c>
      <c r="H87" s="170">
        <f t="shared" si="54"/>
        <v>0</v>
      </c>
      <c r="I87" s="70"/>
      <c r="J87" s="140">
        <f t="shared" si="55"/>
        <v>0</v>
      </c>
      <c r="K87" s="170">
        <f t="shared" si="56"/>
        <v>0</v>
      </c>
      <c r="L87" s="70"/>
      <c r="M87" s="140">
        <f t="shared" si="57"/>
        <v>0</v>
      </c>
      <c r="N87" s="170">
        <f t="shared" si="58"/>
        <v>0</v>
      </c>
      <c r="O87" s="70"/>
      <c r="P87" s="140">
        <f t="shared" si="59"/>
        <v>0</v>
      </c>
      <c r="Q87" s="170">
        <f t="shared" si="60"/>
        <v>0</v>
      </c>
      <c r="R87" s="167">
        <f t="shared" si="61"/>
        <v>0</v>
      </c>
      <c r="S87" s="168">
        <f t="shared" si="62"/>
        <v>0</v>
      </c>
      <c r="U87" s="172">
        <f t="shared" si="74"/>
        <v>0</v>
      </c>
      <c r="V87" s="6">
        <v>0</v>
      </c>
      <c r="W87" s="6"/>
      <c r="X87" s="140">
        <f t="shared" si="63"/>
        <v>0</v>
      </c>
      <c r="Y87" s="170">
        <f t="shared" si="64"/>
        <v>0</v>
      </c>
      <c r="Z87" s="172">
        <f t="shared" si="75"/>
        <v>1</v>
      </c>
      <c r="AA87" s="6">
        <v>1</v>
      </c>
      <c r="AB87" s="6"/>
      <c r="AC87" s="140">
        <f t="shared" si="65"/>
        <v>1</v>
      </c>
      <c r="AD87" s="163">
        <f t="shared" si="66"/>
        <v>0</v>
      </c>
      <c r="AE87" s="172">
        <f t="shared" si="76"/>
        <v>143</v>
      </c>
      <c r="AF87" s="6">
        <v>143</v>
      </c>
      <c r="AG87" s="6"/>
      <c r="AH87" s="140">
        <f t="shared" si="67"/>
        <v>144</v>
      </c>
      <c r="AI87" s="163">
        <f t="shared" si="68"/>
        <v>143</v>
      </c>
      <c r="AJ87" s="172">
        <f t="shared" si="77"/>
        <v>191</v>
      </c>
      <c r="AK87" s="6">
        <v>191</v>
      </c>
      <c r="AL87" s="6"/>
      <c r="AM87" s="140">
        <f t="shared" si="69"/>
        <v>335</v>
      </c>
      <c r="AN87" s="163">
        <f t="shared" si="70"/>
        <v>1.3263888888888888</v>
      </c>
      <c r="AO87" s="172">
        <f t="shared" si="78"/>
        <v>48</v>
      </c>
      <c r="AP87" s="6">
        <v>48</v>
      </c>
      <c r="AQ87" s="6"/>
      <c r="AR87" s="140">
        <f t="shared" si="71"/>
        <v>383</v>
      </c>
      <c r="AS87" s="163">
        <f t="shared" si="72"/>
        <v>0.14328358208955225</v>
      </c>
      <c r="AT87" s="167">
        <f t="shared" si="73"/>
        <v>383</v>
      </c>
      <c r="AU87" s="168">
        <f t="shared" si="79"/>
        <v>0</v>
      </c>
    </row>
    <row r="88" spans="2:47" outlineLevel="1" x14ac:dyDescent="0.35">
      <c r="B88" s="236" t="s">
        <v>92</v>
      </c>
      <c r="C88" s="64" t="s">
        <v>106</v>
      </c>
      <c r="D88" s="70"/>
      <c r="E88" s="71"/>
      <c r="F88" s="70"/>
      <c r="G88" s="140">
        <f t="shared" si="53"/>
        <v>0</v>
      </c>
      <c r="H88" s="170">
        <f t="shared" si="54"/>
        <v>0</v>
      </c>
      <c r="I88" s="70"/>
      <c r="J88" s="140">
        <f t="shared" si="55"/>
        <v>0</v>
      </c>
      <c r="K88" s="170">
        <f t="shared" si="56"/>
        <v>0</v>
      </c>
      <c r="L88" s="70"/>
      <c r="M88" s="140">
        <f t="shared" si="57"/>
        <v>0</v>
      </c>
      <c r="N88" s="170">
        <f t="shared" si="58"/>
        <v>0</v>
      </c>
      <c r="O88" s="70"/>
      <c r="P88" s="140">
        <f t="shared" si="59"/>
        <v>0</v>
      </c>
      <c r="Q88" s="170">
        <f t="shared" si="60"/>
        <v>0</v>
      </c>
      <c r="R88" s="167">
        <f t="shared" si="61"/>
        <v>0</v>
      </c>
      <c r="S88" s="168">
        <f t="shared" si="62"/>
        <v>0</v>
      </c>
      <c r="U88" s="172">
        <f t="shared" si="74"/>
        <v>0</v>
      </c>
      <c r="V88" s="6"/>
      <c r="W88" s="6"/>
      <c r="X88" s="140">
        <f t="shared" si="63"/>
        <v>0</v>
      </c>
      <c r="Y88" s="170">
        <f t="shared" si="64"/>
        <v>0</v>
      </c>
      <c r="Z88" s="172">
        <f t="shared" si="75"/>
        <v>0</v>
      </c>
      <c r="AA88" s="6"/>
      <c r="AB88" s="6"/>
      <c r="AC88" s="140">
        <f t="shared" si="65"/>
        <v>0</v>
      </c>
      <c r="AD88" s="163">
        <f t="shared" si="66"/>
        <v>0</v>
      </c>
      <c r="AE88" s="172">
        <f t="shared" si="76"/>
        <v>0</v>
      </c>
      <c r="AF88" s="6"/>
      <c r="AG88" s="6"/>
      <c r="AH88" s="140">
        <f t="shared" si="67"/>
        <v>0</v>
      </c>
      <c r="AI88" s="163">
        <f t="shared" si="68"/>
        <v>0</v>
      </c>
      <c r="AJ88" s="172">
        <f t="shared" si="77"/>
        <v>0</v>
      </c>
      <c r="AK88" s="6"/>
      <c r="AL88" s="6"/>
      <c r="AM88" s="140">
        <f t="shared" si="69"/>
        <v>0</v>
      </c>
      <c r="AN88" s="163">
        <f t="shared" si="70"/>
        <v>0</v>
      </c>
      <c r="AO88" s="172">
        <f t="shared" si="78"/>
        <v>0</v>
      </c>
      <c r="AP88" s="6"/>
      <c r="AQ88" s="6"/>
      <c r="AR88" s="140">
        <f t="shared" si="71"/>
        <v>0</v>
      </c>
      <c r="AS88" s="163">
        <f t="shared" si="72"/>
        <v>0</v>
      </c>
      <c r="AT88" s="167">
        <f t="shared" si="73"/>
        <v>0</v>
      </c>
      <c r="AU88" s="168">
        <f t="shared" si="79"/>
        <v>0</v>
      </c>
    </row>
    <row r="89" spans="2:47" outlineLevel="1" x14ac:dyDescent="0.35">
      <c r="B89" s="237" t="s">
        <v>93</v>
      </c>
      <c r="C89" s="64" t="s">
        <v>106</v>
      </c>
      <c r="D89" s="70"/>
      <c r="E89" s="71"/>
      <c r="F89" s="70"/>
      <c r="G89" s="140">
        <f t="shared" si="53"/>
        <v>0</v>
      </c>
      <c r="H89" s="170">
        <f t="shared" si="54"/>
        <v>0</v>
      </c>
      <c r="I89" s="70"/>
      <c r="J89" s="140">
        <f t="shared" si="55"/>
        <v>0</v>
      </c>
      <c r="K89" s="170">
        <f t="shared" si="56"/>
        <v>0</v>
      </c>
      <c r="L89" s="70"/>
      <c r="M89" s="140">
        <f t="shared" si="57"/>
        <v>0</v>
      </c>
      <c r="N89" s="170">
        <f t="shared" si="58"/>
        <v>0</v>
      </c>
      <c r="O89" s="70"/>
      <c r="P89" s="140">
        <f t="shared" si="59"/>
        <v>0</v>
      </c>
      <c r="Q89" s="170">
        <f t="shared" si="60"/>
        <v>0</v>
      </c>
      <c r="R89" s="167">
        <f t="shared" si="61"/>
        <v>0</v>
      </c>
      <c r="S89" s="168">
        <f t="shared" si="62"/>
        <v>0</v>
      </c>
      <c r="U89" s="172">
        <f t="shared" si="74"/>
        <v>0</v>
      </c>
      <c r="V89" s="6"/>
      <c r="W89" s="6"/>
      <c r="X89" s="140">
        <f t="shared" si="63"/>
        <v>0</v>
      </c>
      <c r="Y89" s="170">
        <f t="shared" si="64"/>
        <v>0</v>
      </c>
      <c r="Z89" s="172">
        <f t="shared" si="75"/>
        <v>0</v>
      </c>
      <c r="AA89" s="6"/>
      <c r="AB89" s="6"/>
      <c r="AC89" s="140">
        <f t="shared" si="65"/>
        <v>0</v>
      </c>
      <c r="AD89" s="163">
        <f t="shared" si="66"/>
        <v>0</v>
      </c>
      <c r="AE89" s="172">
        <f t="shared" si="76"/>
        <v>0</v>
      </c>
      <c r="AF89" s="6"/>
      <c r="AG89" s="6"/>
      <c r="AH89" s="140">
        <f t="shared" si="67"/>
        <v>0</v>
      </c>
      <c r="AI89" s="163">
        <f t="shared" si="68"/>
        <v>0</v>
      </c>
      <c r="AJ89" s="172">
        <f t="shared" si="77"/>
        <v>0</v>
      </c>
      <c r="AK89" s="6"/>
      <c r="AL89" s="6"/>
      <c r="AM89" s="140">
        <f t="shared" si="69"/>
        <v>0</v>
      </c>
      <c r="AN89" s="163">
        <f t="shared" si="70"/>
        <v>0</v>
      </c>
      <c r="AO89" s="172">
        <f t="shared" si="78"/>
        <v>0</v>
      </c>
      <c r="AP89" s="6"/>
      <c r="AQ89" s="6"/>
      <c r="AR89" s="140">
        <f t="shared" si="71"/>
        <v>0</v>
      </c>
      <c r="AS89" s="163">
        <f t="shared" si="72"/>
        <v>0</v>
      </c>
      <c r="AT89" s="167">
        <f t="shared" si="73"/>
        <v>0</v>
      </c>
      <c r="AU89" s="168">
        <f t="shared" si="79"/>
        <v>0</v>
      </c>
    </row>
    <row r="90" spans="2:47" outlineLevel="1" x14ac:dyDescent="0.35">
      <c r="B90" s="237" t="s">
        <v>94</v>
      </c>
      <c r="C90" s="64" t="s">
        <v>106</v>
      </c>
      <c r="D90" s="70"/>
      <c r="E90" s="71"/>
      <c r="F90" s="70"/>
      <c r="G90" s="140">
        <f t="shared" si="53"/>
        <v>0</v>
      </c>
      <c r="H90" s="170">
        <f t="shared" si="54"/>
        <v>0</v>
      </c>
      <c r="I90" s="70"/>
      <c r="J90" s="140">
        <f t="shared" si="55"/>
        <v>0</v>
      </c>
      <c r="K90" s="170">
        <f t="shared" si="56"/>
        <v>0</v>
      </c>
      <c r="L90" s="70"/>
      <c r="M90" s="140">
        <f t="shared" si="57"/>
        <v>0</v>
      </c>
      <c r="N90" s="170">
        <f t="shared" si="58"/>
        <v>0</v>
      </c>
      <c r="O90" s="70"/>
      <c r="P90" s="140">
        <f t="shared" si="59"/>
        <v>0</v>
      </c>
      <c r="Q90" s="170">
        <f t="shared" si="60"/>
        <v>0</v>
      </c>
      <c r="R90" s="167">
        <f t="shared" si="61"/>
        <v>0</v>
      </c>
      <c r="S90" s="168">
        <f t="shared" si="62"/>
        <v>0</v>
      </c>
      <c r="U90" s="172">
        <f t="shared" si="74"/>
        <v>0</v>
      </c>
      <c r="V90" s="6"/>
      <c r="W90" s="6"/>
      <c r="X90" s="140">
        <f t="shared" si="63"/>
        <v>0</v>
      </c>
      <c r="Y90" s="170">
        <f t="shared" si="64"/>
        <v>0</v>
      </c>
      <c r="Z90" s="172">
        <f t="shared" si="75"/>
        <v>0</v>
      </c>
      <c r="AA90" s="6"/>
      <c r="AB90" s="6"/>
      <c r="AC90" s="140">
        <f t="shared" si="65"/>
        <v>0</v>
      </c>
      <c r="AD90" s="163">
        <f t="shared" si="66"/>
        <v>0</v>
      </c>
      <c r="AE90" s="172">
        <f t="shared" si="76"/>
        <v>0</v>
      </c>
      <c r="AF90" s="6"/>
      <c r="AG90" s="6"/>
      <c r="AH90" s="140">
        <f t="shared" si="67"/>
        <v>0</v>
      </c>
      <c r="AI90" s="163">
        <f t="shared" si="68"/>
        <v>0</v>
      </c>
      <c r="AJ90" s="172">
        <f t="shared" si="77"/>
        <v>0</v>
      </c>
      <c r="AK90" s="6"/>
      <c r="AL90" s="6"/>
      <c r="AM90" s="140">
        <f t="shared" si="69"/>
        <v>0</v>
      </c>
      <c r="AN90" s="163">
        <f t="shared" si="70"/>
        <v>0</v>
      </c>
      <c r="AO90" s="172">
        <f t="shared" si="78"/>
        <v>0</v>
      </c>
      <c r="AP90" s="6"/>
      <c r="AQ90" s="6"/>
      <c r="AR90" s="140">
        <f t="shared" si="71"/>
        <v>0</v>
      </c>
      <c r="AS90" s="163">
        <f t="shared" si="72"/>
        <v>0</v>
      </c>
      <c r="AT90" s="167">
        <f t="shared" si="73"/>
        <v>0</v>
      </c>
      <c r="AU90" s="168">
        <f t="shared" si="79"/>
        <v>0</v>
      </c>
    </row>
    <row r="91" spans="2:47" outlineLevel="1" x14ac:dyDescent="0.35">
      <c r="B91" s="237" t="s">
        <v>95</v>
      </c>
      <c r="C91" s="64" t="s">
        <v>106</v>
      </c>
      <c r="D91" s="70"/>
      <c r="E91" s="71"/>
      <c r="F91" s="70"/>
      <c r="G91" s="140">
        <f t="shared" si="53"/>
        <v>0</v>
      </c>
      <c r="H91" s="170">
        <f t="shared" si="54"/>
        <v>0</v>
      </c>
      <c r="I91" s="70"/>
      <c r="J91" s="140">
        <f t="shared" si="55"/>
        <v>0</v>
      </c>
      <c r="K91" s="170">
        <f t="shared" si="56"/>
        <v>0</v>
      </c>
      <c r="L91" s="70"/>
      <c r="M91" s="140">
        <f t="shared" si="57"/>
        <v>0</v>
      </c>
      <c r="N91" s="170">
        <f t="shared" si="58"/>
        <v>0</v>
      </c>
      <c r="O91" s="70"/>
      <c r="P91" s="140">
        <f t="shared" si="59"/>
        <v>0</v>
      </c>
      <c r="Q91" s="170">
        <f t="shared" si="60"/>
        <v>0</v>
      </c>
      <c r="R91" s="167">
        <f t="shared" si="61"/>
        <v>0</v>
      </c>
      <c r="S91" s="168">
        <f t="shared" si="62"/>
        <v>0</v>
      </c>
      <c r="U91" s="172">
        <f t="shared" si="74"/>
        <v>0</v>
      </c>
      <c r="V91" s="6">
        <v>0</v>
      </c>
      <c r="W91" s="6"/>
      <c r="X91" s="140">
        <f t="shared" si="63"/>
        <v>0</v>
      </c>
      <c r="Y91" s="170">
        <f t="shared" si="64"/>
        <v>0</v>
      </c>
      <c r="Z91" s="172">
        <f t="shared" si="75"/>
        <v>0</v>
      </c>
      <c r="AA91" s="6"/>
      <c r="AB91" s="6"/>
      <c r="AC91" s="140">
        <f t="shared" si="65"/>
        <v>0</v>
      </c>
      <c r="AD91" s="163">
        <f t="shared" si="66"/>
        <v>0</v>
      </c>
      <c r="AE91" s="172">
        <f t="shared" si="76"/>
        <v>95</v>
      </c>
      <c r="AF91" s="6">
        <v>95</v>
      </c>
      <c r="AG91" s="6"/>
      <c r="AH91" s="140">
        <f t="shared" si="67"/>
        <v>95</v>
      </c>
      <c r="AI91" s="163">
        <f t="shared" si="68"/>
        <v>0</v>
      </c>
      <c r="AJ91" s="172">
        <f t="shared" si="77"/>
        <v>191</v>
      </c>
      <c r="AK91" s="6">
        <v>191</v>
      </c>
      <c r="AL91" s="6"/>
      <c r="AM91" s="140">
        <f t="shared" si="69"/>
        <v>286</v>
      </c>
      <c r="AN91" s="163">
        <f t="shared" si="70"/>
        <v>2.0105263157894737</v>
      </c>
      <c r="AO91" s="172">
        <f t="shared" si="78"/>
        <v>143</v>
      </c>
      <c r="AP91" s="6">
        <v>143</v>
      </c>
      <c r="AQ91" s="6"/>
      <c r="AR91" s="140">
        <f t="shared" si="71"/>
        <v>429</v>
      </c>
      <c r="AS91" s="163">
        <f t="shared" si="72"/>
        <v>0.5</v>
      </c>
      <c r="AT91" s="167">
        <f t="shared" si="73"/>
        <v>429</v>
      </c>
      <c r="AU91" s="168">
        <f t="shared" si="79"/>
        <v>0</v>
      </c>
    </row>
    <row r="92" spans="2:47" outlineLevel="1" x14ac:dyDescent="0.35">
      <c r="B92" s="237" t="s">
        <v>96</v>
      </c>
      <c r="C92" s="64" t="s">
        <v>106</v>
      </c>
      <c r="D92" s="70"/>
      <c r="E92" s="71"/>
      <c r="F92" s="70"/>
      <c r="G92" s="140">
        <f t="shared" si="53"/>
        <v>0</v>
      </c>
      <c r="H92" s="170">
        <f t="shared" si="54"/>
        <v>0</v>
      </c>
      <c r="I92" s="70"/>
      <c r="J92" s="140">
        <f t="shared" si="55"/>
        <v>0</v>
      </c>
      <c r="K92" s="170">
        <f t="shared" si="56"/>
        <v>0</v>
      </c>
      <c r="L92" s="70"/>
      <c r="M92" s="140">
        <f t="shared" si="57"/>
        <v>0</v>
      </c>
      <c r="N92" s="170">
        <f t="shared" si="58"/>
        <v>0</v>
      </c>
      <c r="O92" s="70"/>
      <c r="P92" s="140">
        <f t="shared" si="59"/>
        <v>0</v>
      </c>
      <c r="Q92" s="170">
        <f t="shared" si="60"/>
        <v>0</v>
      </c>
      <c r="R92" s="167">
        <f t="shared" si="61"/>
        <v>0</v>
      </c>
      <c r="S92" s="168">
        <f t="shared" si="62"/>
        <v>0</v>
      </c>
      <c r="U92" s="172">
        <f t="shared" si="74"/>
        <v>0</v>
      </c>
      <c r="V92" s="6"/>
      <c r="W92" s="6"/>
      <c r="X92" s="140">
        <f t="shared" si="63"/>
        <v>0</v>
      </c>
      <c r="Y92" s="170">
        <f t="shared" si="64"/>
        <v>0</v>
      </c>
      <c r="Z92" s="172">
        <f t="shared" si="75"/>
        <v>0</v>
      </c>
      <c r="AA92" s="6"/>
      <c r="AB92" s="6"/>
      <c r="AC92" s="140">
        <f t="shared" si="65"/>
        <v>0</v>
      </c>
      <c r="AD92" s="163">
        <f t="shared" si="66"/>
        <v>0</v>
      </c>
      <c r="AE92" s="172">
        <f t="shared" si="76"/>
        <v>0</v>
      </c>
      <c r="AF92" s="6"/>
      <c r="AG92" s="6"/>
      <c r="AH92" s="140">
        <f t="shared" si="67"/>
        <v>0</v>
      </c>
      <c r="AI92" s="163">
        <f t="shared" si="68"/>
        <v>0</v>
      </c>
      <c r="AJ92" s="172">
        <f t="shared" si="77"/>
        <v>0</v>
      </c>
      <c r="AK92" s="6"/>
      <c r="AL92" s="6"/>
      <c r="AM92" s="140">
        <f t="shared" si="69"/>
        <v>0</v>
      </c>
      <c r="AN92" s="163">
        <f t="shared" si="70"/>
        <v>0</v>
      </c>
      <c r="AO92" s="172">
        <f t="shared" si="78"/>
        <v>0</v>
      </c>
      <c r="AP92" s="6"/>
      <c r="AQ92" s="6"/>
      <c r="AR92" s="140">
        <f t="shared" si="71"/>
        <v>0</v>
      </c>
      <c r="AS92" s="163">
        <f t="shared" si="72"/>
        <v>0</v>
      </c>
      <c r="AT92" s="167">
        <f t="shared" si="73"/>
        <v>0</v>
      </c>
      <c r="AU92" s="168">
        <f t="shared" si="79"/>
        <v>0</v>
      </c>
    </row>
    <row r="93" spans="2:47" outlineLevel="1" x14ac:dyDescent="0.35">
      <c r="B93" s="236" t="s">
        <v>97</v>
      </c>
      <c r="C93" s="64" t="s">
        <v>106</v>
      </c>
      <c r="D93" s="70"/>
      <c r="E93" s="71"/>
      <c r="F93" s="70"/>
      <c r="G93" s="140">
        <f t="shared" si="53"/>
        <v>0</v>
      </c>
      <c r="H93" s="170">
        <f t="shared" si="54"/>
        <v>0</v>
      </c>
      <c r="I93" s="70"/>
      <c r="J93" s="140">
        <f t="shared" si="55"/>
        <v>0</v>
      </c>
      <c r="K93" s="170">
        <f t="shared" si="56"/>
        <v>0</v>
      </c>
      <c r="L93" s="70"/>
      <c r="M93" s="140">
        <f t="shared" si="57"/>
        <v>0</v>
      </c>
      <c r="N93" s="170">
        <f t="shared" si="58"/>
        <v>0</v>
      </c>
      <c r="O93" s="70"/>
      <c r="P93" s="140">
        <f t="shared" si="59"/>
        <v>0</v>
      </c>
      <c r="Q93" s="170">
        <f t="shared" si="60"/>
        <v>0</v>
      </c>
      <c r="R93" s="167">
        <f t="shared" si="61"/>
        <v>0</v>
      </c>
      <c r="S93" s="168">
        <f t="shared" si="62"/>
        <v>0</v>
      </c>
      <c r="U93" s="172">
        <f t="shared" si="74"/>
        <v>0</v>
      </c>
      <c r="V93" s="6"/>
      <c r="W93" s="6"/>
      <c r="X93" s="140">
        <f t="shared" si="63"/>
        <v>0</v>
      </c>
      <c r="Y93" s="170">
        <f t="shared" si="64"/>
        <v>0</v>
      </c>
      <c r="Z93" s="172">
        <f t="shared" si="75"/>
        <v>0</v>
      </c>
      <c r="AA93" s="6"/>
      <c r="AB93" s="6"/>
      <c r="AC93" s="140">
        <f t="shared" si="65"/>
        <v>0</v>
      </c>
      <c r="AD93" s="163">
        <f t="shared" si="66"/>
        <v>0</v>
      </c>
      <c r="AE93" s="172">
        <f t="shared" si="76"/>
        <v>0</v>
      </c>
      <c r="AF93" s="6"/>
      <c r="AG93" s="6"/>
      <c r="AH93" s="140">
        <f t="shared" si="67"/>
        <v>0</v>
      </c>
      <c r="AI93" s="163">
        <f t="shared" si="68"/>
        <v>0</v>
      </c>
      <c r="AJ93" s="172">
        <f t="shared" si="77"/>
        <v>0</v>
      </c>
      <c r="AK93" s="6"/>
      <c r="AL93" s="6"/>
      <c r="AM93" s="140">
        <f t="shared" si="69"/>
        <v>0</v>
      </c>
      <c r="AN93" s="163">
        <f t="shared" si="70"/>
        <v>0</v>
      </c>
      <c r="AO93" s="172">
        <f t="shared" si="78"/>
        <v>0</v>
      </c>
      <c r="AP93" s="6"/>
      <c r="AQ93" s="6"/>
      <c r="AR93" s="140">
        <f t="shared" si="71"/>
        <v>0</v>
      </c>
      <c r="AS93" s="163">
        <f t="shared" si="72"/>
        <v>0</v>
      </c>
      <c r="AT93" s="167">
        <f t="shared" si="73"/>
        <v>0</v>
      </c>
      <c r="AU93" s="168">
        <f t="shared" si="79"/>
        <v>0</v>
      </c>
    </row>
    <row r="94" spans="2:47" outlineLevel="1" x14ac:dyDescent="0.35">
      <c r="B94" s="237" t="s">
        <v>98</v>
      </c>
      <c r="C94" s="64" t="s">
        <v>106</v>
      </c>
      <c r="D94" s="70"/>
      <c r="E94" s="71"/>
      <c r="F94" s="70"/>
      <c r="G94" s="140">
        <f t="shared" si="53"/>
        <v>0</v>
      </c>
      <c r="H94" s="170">
        <f t="shared" si="54"/>
        <v>0</v>
      </c>
      <c r="I94" s="70"/>
      <c r="J94" s="140">
        <f t="shared" si="55"/>
        <v>0</v>
      </c>
      <c r="K94" s="170">
        <f t="shared" si="56"/>
        <v>0</v>
      </c>
      <c r="L94" s="70"/>
      <c r="M94" s="140">
        <f t="shared" si="57"/>
        <v>0</v>
      </c>
      <c r="N94" s="170">
        <f t="shared" si="58"/>
        <v>0</v>
      </c>
      <c r="O94" s="70"/>
      <c r="P94" s="140">
        <f t="shared" si="59"/>
        <v>0</v>
      </c>
      <c r="Q94" s="170">
        <f t="shared" si="60"/>
        <v>0</v>
      </c>
      <c r="R94" s="167">
        <f t="shared" si="61"/>
        <v>0</v>
      </c>
      <c r="S94" s="168">
        <f t="shared" si="62"/>
        <v>0</v>
      </c>
      <c r="U94" s="172">
        <f t="shared" si="74"/>
        <v>292</v>
      </c>
      <c r="V94" s="6">
        <v>292</v>
      </c>
      <c r="W94" s="6"/>
      <c r="X94" s="140">
        <f t="shared" si="63"/>
        <v>292</v>
      </c>
      <c r="Y94" s="170">
        <f t="shared" si="64"/>
        <v>0</v>
      </c>
      <c r="Z94" s="172">
        <f t="shared" si="75"/>
        <v>1145</v>
      </c>
      <c r="AA94" s="6">
        <f>288+857</f>
        <v>1145</v>
      </c>
      <c r="AB94" s="6"/>
      <c r="AC94" s="140">
        <f t="shared" si="65"/>
        <v>1437</v>
      </c>
      <c r="AD94" s="163">
        <f t="shared" si="66"/>
        <v>3.9212328767123288</v>
      </c>
      <c r="AE94" s="172">
        <f t="shared" si="76"/>
        <v>1241</v>
      </c>
      <c r="AF94" s="6">
        <v>1241</v>
      </c>
      <c r="AG94" s="6"/>
      <c r="AH94" s="140">
        <f t="shared" si="67"/>
        <v>2678</v>
      </c>
      <c r="AI94" s="163">
        <f t="shared" si="68"/>
        <v>0.86360473208072375</v>
      </c>
      <c r="AJ94" s="172">
        <f t="shared" si="77"/>
        <v>211</v>
      </c>
      <c r="AK94" s="6">
        <v>211</v>
      </c>
      <c r="AL94" s="6"/>
      <c r="AM94" s="140">
        <f t="shared" si="69"/>
        <v>2889</v>
      </c>
      <c r="AN94" s="163">
        <f t="shared" si="70"/>
        <v>7.8790141896938018E-2</v>
      </c>
      <c r="AO94" s="172">
        <f t="shared" si="78"/>
        <v>100</v>
      </c>
      <c r="AP94" s="6">
        <v>100</v>
      </c>
      <c r="AQ94" s="6"/>
      <c r="AR94" s="140">
        <f t="shared" si="71"/>
        <v>2989</v>
      </c>
      <c r="AS94" s="163">
        <f t="shared" si="72"/>
        <v>3.4614053305642094E-2</v>
      </c>
      <c r="AT94" s="167">
        <f t="shared" si="73"/>
        <v>2989</v>
      </c>
      <c r="AU94" s="168">
        <f t="shared" si="79"/>
        <v>0.78869282909255434</v>
      </c>
    </row>
    <row r="95" spans="2:47" ht="15" customHeight="1" outlineLevel="1" x14ac:dyDescent="0.35">
      <c r="B95" s="50" t="s">
        <v>138</v>
      </c>
      <c r="C95" s="47" t="s">
        <v>106</v>
      </c>
      <c r="D95" s="173">
        <f>SUM(D73:D94)</f>
        <v>0</v>
      </c>
      <c r="E95" s="173">
        <f>SUM(E73:E94)</f>
        <v>0</v>
      </c>
      <c r="F95" s="173">
        <f>SUM(F73:F94)</f>
        <v>0</v>
      </c>
      <c r="G95" s="173">
        <f>SUM(G73:G94)</f>
        <v>0</v>
      </c>
      <c r="H95" s="169">
        <f>IFERROR((G95-E95)/E95,0)</f>
        <v>0</v>
      </c>
      <c r="I95" s="173">
        <f>SUM(I73:I94)</f>
        <v>0</v>
      </c>
      <c r="J95" s="173">
        <f>SUM(J73:J94)</f>
        <v>0</v>
      </c>
      <c r="K95" s="169">
        <f t="shared" si="56"/>
        <v>0</v>
      </c>
      <c r="L95" s="173">
        <f>SUM(L73:L94)</f>
        <v>0</v>
      </c>
      <c r="M95" s="173">
        <f>SUM(M73:M94)</f>
        <v>0</v>
      </c>
      <c r="N95" s="169">
        <f t="shared" si="58"/>
        <v>0</v>
      </c>
      <c r="O95" s="173">
        <f>SUM(O73:O94)</f>
        <v>0</v>
      </c>
      <c r="P95" s="173">
        <f>SUM(P73:P94)</f>
        <v>0</v>
      </c>
      <c r="Q95" s="169">
        <f t="shared" si="60"/>
        <v>0</v>
      </c>
      <c r="R95" s="173">
        <f>SUM(R73:R94)</f>
        <v>0</v>
      </c>
      <c r="S95" s="168">
        <f t="shared" si="62"/>
        <v>0</v>
      </c>
      <c r="U95" s="173">
        <f>SUM(U73:U94)</f>
        <v>4939</v>
      </c>
      <c r="V95" s="173">
        <f>SUM(V73:V94)</f>
        <v>4939</v>
      </c>
      <c r="W95" s="173">
        <f>SUM(W73:W94)</f>
        <v>0</v>
      </c>
      <c r="X95" s="173">
        <f>SUM(X73:X94)</f>
        <v>4939</v>
      </c>
      <c r="Y95" s="169">
        <f>IFERROR((X95-P95)/P95,0)</f>
        <v>0</v>
      </c>
      <c r="Z95" s="173">
        <f>SUM(Z73:Z94)</f>
        <v>3294</v>
      </c>
      <c r="AA95" s="173">
        <f>SUM(AA73:AA94)</f>
        <v>3294</v>
      </c>
      <c r="AB95" s="173">
        <f>SUM(AB73:AB94)</f>
        <v>0</v>
      </c>
      <c r="AC95" s="173">
        <f>SUM(AC73:AC94)</f>
        <v>8233</v>
      </c>
      <c r="AD95" s="164">
        <f t="shared" si="66"/>
        <v>0.66693662684753996</v>
      </c>
      <c r="AE95" s="173">
        <f>SUM(AE73:AE94)</f>
        <v>3995</v>
      </c>
      <c r="AF95" s="173">
        <f>SUM(AF73:AF94)</f>
        <v>3995</v>
      </c>
      <c r="AG95" s="173">
        <f>SUM(AG73:AG94)</f>
        <v>0</v>
      </c>
      <c r="AH95" s="173">
        <f>SUM(AH73:AH94)</f>
        <v>12228</v>
      </c>
      <c r="AI95" s="164">
        <f t="shared" si="68"/>
        <v>0.48524231750273289</v>
      </c>
      <c r="AJ95" s="173">
        <f>SUM(AJ73:AJ94)</f>
        <v>1393</v>
      </c>
      <c r="AK95" s="173">
        <f>SUM(AK73:AK94)</f>
        <v>1393</v>
      </c>
      <c r="AL95" s="173">
        <f>SUM(AL73:AL94)</f>
        <v>0</v>
      </c>
      <c r="AM95" s="173">
        <f>SUM(AM73:AM94)</f>
        <v>13621</v>
      </c>
      <c r="AN95" s="164">
        <f t="shared" si="70"/>
        <v>0.11391887471377167</v>
      </c>
      <c r="AO95" s="173">
        <f>SUM(AO73:AO94)</f>
        <v>894</v>
      </c>
      <c r="AP95" s="173">
        <f>SUM(AP73:AP94)</f>
        <v>894</v>
      </c>
      <c r="AQ95" s="173">
        <f>SUM(AQ73:AQ94)</f>
        <v>0</v>
      </c>
      <c r="AR95" s="173">
        <f>SUM(AR73:AR94)</f>
        <v>14515</v>
      </c>
      <c r="AS95" s="164">
        <f t="shared" si="72"/>
        <v>6.5633947580941196E-2</v>
      </c>
      <c r="AT95" s="173">
        <f>SUM(AT73:AT94)</f>
        <v>14515</v>
      </c>
      <c r="AU95" s="168">
        <f t="shared" ref="AU95" si="80">IFERROR((AR95/X95)^(1/4)-1,0)</f>
        <v>0.30931608580242531</v>
      </c>
    </row>
    <row r="96" spans="2:47" ht="15" customHeight="1" x14ac:dyDescent="0.35"/>
    <row r="97" spans="2:47" ht="15.5" x14ac:dyDescent="0.35">
      <c r="B97" s="296" t="s">
        <v>109</v>
      </c>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row>
    <row r="98" spans="2:47" ht="5.5" customHeight="1" outlineLevel="1" x14ac:dyDescent="0.35">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row>
    <row r="99" spans="2:47" outlineLevel="1" x14ac:dyDescent="0.35">
      <c r="B99" s="330"/>
      <c r="C99" s="339" t="s">
        <v>105</v>
      </c>
      <c r="D99" s="312" t="s">
        <v>131</v>
      </c>
      <c r="E99" s="314"/>
      <c r="F99" s="314"/>
      <c r="G99" s="314"/>
      <c r="H99" s="314"/>
      <c r="I99" s="314"/>
      <c r="J99" s="314"/>
      <c r="K99" s="314"/>
      <c r="L99" s="314"/>
      <c r="M99" s="314"/>
      <c r="N99" s="314"/>
      <c r="O99" s="314"/>
      <c r="P99" s="314"/>
      <c r="Q99" s="313"/>
      <c r="R99" s="318" t="str">
        <f xml:space="preserve"> D100&amp;" - "&amp;O100</f>
        <v>2019 - 2023</v>
      </c>
      <c r="S99" s="333"/>
      <c r="U99" s="312" t="s">
        <v>132</v>
      </c>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3"/>
    </row>
    <row r="100" spans="2:47" outlineLevel="1" x14ac:dyDescent="0.35">
      <c r="B100" s="331"/>
      <c r="C100" s="339"/>
      <c r="D100" s="312">
        <f>$C$3-5</f>
        <v>2019</v>
      </c>
      <c r="E100" s="313"/>
      <c r="F100" s="312">
        <f>$C$3-4</f>
        <v>2020</v>
      </c>
      <c r="G100" s="314"/>
      <c r="H100" s="313"/>
      <c r="I100" s="312">
        <f>$C$3-3</f>
        <v>2021</v>
      </c>
      <c r="J100" s="314"/>
      <c r="K100" s="313"/>
      <c r="L100" s="312">
        <f>$C$3-2</f>
        <v>2022</v>
      </c>
      <c r="M100" s="314"/>
      <c r="N100" s="313"/>
      <c r="O100" s="312">
        <f>$C$3-1</f>
        <v>2023</v>
      </c>
      <c r="P100" s="314"/>
      <c r="Q100" s="313"/>
      <c r="R100" s="320"/>
      <c r="S100" s="334"/>
      <c r="U100" s="312">
        <f>$C$3</f>
        <v>2024</v>
      </c>
      <c r="V100" s="314"/>
      <c r="W100" s="314"/>
      <c r="X100" s="314"/>
      <c r="Y100" s="313"/>
      <c r="Z100" s="312">
        <f>$C$3+1</f>
        <v>2025</v>
      </c>
      <c r="AA100" s="314"/>
      <c r="AB100" s="314"/>
      <c r="AC100" s="314"/>
      <c r="AD100" s="313"/>
      <c r="AE100" s="312">
        <f>$C$3+2</f>
        <v>2026</v>
      </c>
      <c r="AF100" s="314"/>
      <c r="AG100" s="314"/>
      <c r="AH100" s="314"/>
      <c r="AI100" s="313"/>
      <c r="AJ100" s="312">
        <f>$C$3+3</f>
        <v>2027</v>
      </c>
      <c r="AK100" s="314"/>
      <c r="AL100" s="314"/>
      <c r="AM100" s="314"/>
      <c r="AN100" s="313"/>
      <c r="AO100" s="312">
        <f>$C$3+4</f>
        <v>2028</v>
      </c>
      <c r="AP100" s="314"/>
      <c r="AQ100" s="314"/>
      <c r="AR100" s="314"/>
      <c r="AS100" s="313"/>
      <c r="AT100" s="316" t="str">
        <f>U100&amp;" - "&amp;AO100</f>
        <v>2024 - 2028</v>
      </c>
      <c r="AU100" s="335"/>
    </row>
    <row r="101" spans="2:47" ht="43.5" outlineLevel="1" x14ac:dyDescent="0.35">
      <c r="B101" s="332"/>
      <c r="C101" s="339"/>
      <c r="D101" s="66" t="s">
        <v>144</v>
      </c>
      <c r="E101" s="67" t="s">
        <v>145</v>
      </c>
      <c r="F101" s="66" t="s">
        <v>144</v>
      </c>
      <c r="G101" s="9" t="s">
        <v>145</v>
      </c>
      <c r="H101" s="67" t="s">
        <v>135</v>
      </c>
      <c r="I101" s="66" t="s">
        <v>144</v>
      </c>
      <c r="J101" s="9" t="s">
        <v>145</v>
      </c>
      <c r="K101" s="67" t="s">
        <v>135</v>
      </c>
      <c r="L101" s="66" t="s">
        <v>144</v>
      </c>
      <c r="M101" s="9" t="s">
        <v>145</v>
      </c>
      <c r="N101" s="67" t="s">
        <v>135</v>
      </c>
      <c r="O101" s="66" t="s">
        <v>144</v>
      </c>
      <c r="P101" s="9" t="s">
        <v>145</v>
      </c>
      <c r="Q101" s="67" t="s">
        <v>135</v>
      </c>
      <c r="R101" s="66" t="s">
        <v>126</v>
      </c>
      <c r="S101" s="121" t="s">
        <v>136</v>
      </c>
      <c r="U101" s="66" t="s">
        <v>144</v>
      </c>
      <c r="V101" s="106" t="s">
        <v>177</v>
      </c>
      <c r="W101" s="106" t="s">
        <v>178</v>
      </c>
      <c r="X101" s="9" t="s">
        <v>145</v>
      </c>
      <c r="Y101" s="67" t="s">
        <v>135</v>
      </c>
      <c r="Z101" s="66" t="s">
        <v>144</v>
      </c>
      <c r="AA101" s="106" t="s">
        <v>177</v>
      </c>
      <c r="AB101" s="106" t="s">
        <v>178</v>
      </c>
      <c r="AC101" s="9" t="s">
        <v>145</v>
      </c>
      <c r="AD101" s="67" t="s">
        <v>135</v>
      </c>
      <c r="AE101" s="66" t="s">
        <v>144</v>
      </c>
      <c r="AF101" s="106" t="s">
        <v>177</v>
      </c>
      <c r="AG101" s="106" t="s">
        <v>178</v>
      </c>
      <c r="AH101" s="9" t="s">
        <v>145</v>
      </c>
      <c r="AI101" s="67" t="s">
        <v>135</v>
      </c>
      <c r="AJ101" s="66" t="s">
        <v>144</v>
      </c>
      <c r="AK101" s="106" t="s">
        <v>177</v>
      </c>
      <c r="AL101" s="106" t="s">
        <v>178</v>
      </c>
      <c r="AM101" s="9" t="s">
        <v>145</v>
      </c>
      <c r="AN101" s="67" t="s">
        <v>135</v>
      </c>
      <c r="AO101" s="66" t="s">
        <v>144</v>
      </c>
      <c r="AP101" s="106" t="s">
        <v>177</v>
      </c>
      <c r="AQ101" s="106" t="s">
        <v>178</v>
      </c>
      <c r="AR101" s="9" t="s">
        <v>145</v>
      </c>
      <c r="AS101" s="67" t="s">
        <v>135</v>
      </c>
      <c r="AT101" s="66" t="s">
        <v>126</v>
      </c>
      <c r="AU101" s="121" t="s">
        <v>136</v>
      </c>
    </row>
    <row r="102" spans="2:47" outlineLevel="1" x14ac:dyDescent="0.35">
      <c r="B102" s="236" t="s">
        <v>75</v>
      </c>
      <c r="C102" s="64" t="s">
        <v>106</v>
      </c>
      <c r="D102" s="70"/>
      <c r="E102" s="71"/>
      <c r="F102" s="70"/>
      <c r="G102" s="140">
        <f t="shared" ref="G102:G123" si="81">E102+F102</f>
        <v>0</v>
      </c>
      <c r="H102" s="170">
        <f t="shared" ref="H102:H123" si="82">IFERROR((G102-E102)/E102,0)</f>
        <v>0</v>
      </c>
      <c r="I102" s="70"/>
      <c r="J102" s="140">
        <f t="shared" ref="J102:J123" si="83">G102+I102</f>
        <v>0</v>
      </c>
      <c r="K102" s="170">
        <f t="shared" ref="K102:K123" si="84">IFERROR((J102-G102)/G102,0)</f>
        <v>0</v>
      </c>
      <c r="L102" s="70"/>
      <c r="M102" s="140">
        <f t="shared" ref="M102:M123" si="85">J102+L102</f>
        <v>0</v>
      </c>
      <c r="N102" s="170">
        <f t="shared" ref="N102:N123" si="86">IFERROR((M102-J102)/J102,0)</f>
        <v>0</v>
      </c>
      <c r="O102" s="70"/>
      <c r="P102" s="140">
        <f t="shared" ref="P102:P123" si="87">M102+O102</f>
        <v>0</v>
      </c>
      <c r="Q102" s="170">
        <f t="shared" ref="Q102:Q124" si="88">IFERROR((P102-M102)/M102,0)</f>
        <v>0</v>
      </c>
      <c r="R102" s="167">
        <f t="shared" ref="R102:R123" si="89">D102+F102+I102+L102+O102</f>
        <v>0</v>
      </c>
      <c r="S102" s="168">
        <f t="shared" ref="S102:S124" si="90">IFERROR((P102/E102)^(1/4)-1,0)</f>
        <v>0</v>
      </c>
      <c r="U102" s="172">
        <f>V102+W102</f>
        <v>0</v>
      </c>
      <c r="V102" s="6"/>
      <c r="W102" s="6"/>
      <c r="X102" s="140">
        <f t="shared" ref="X102:X123" si="91">P102+U102</f>
        <v>0</v>
      </c>
      <c r="Y102" s="170">
        <f>IFERROR((X102-P102)/P102,0)</f>
        <v>0</v>
      </c>
      <c r="Z102" s="172">
        <f>AA102+AB102</f>
        <v>0</v>
      </c>
      <c r="AA102" s="6"/>
      <c r="AB102" s="6"/>
      <c r="AC102" s="140">
        <f t="shared" ref="AC102:AC123" si="92">X102+Z102</f>
        <v>0</v>
      </c>
      <c r="AD102" s="163">
        <f t="shared" ref="AD102:AD123" si="93">IFERROR((AC102-X102)/X102,0)</f>
        <v>0</v>
      </c>
      <c r="AE102" s="172">
        <f>AF102+AG102</f>
        <v>0</v>
      </c>
      <c r="AF102" s="6"/>
      <c r="AG102" s="6"/>
      <c r="AH102" s="140">
        <f t="shared" ref="AH102:AH123" si="94">AC102+AE102</f>
        <v>0</v>
      </c>
      <c r="AI102" s="163">
        <f t="shared" ref="AI102:AI123" si="95">IFERROR((AH102-AC102)/AC102,0)</f>
        <v>0</v>
      </c>
      <c r="AJ102" s="172">
        <f>AK102+AL102</f>
        <v>0</v>
      </c>
      <c r="AK102" s="6"/>
      <c r="AL102" s="6"/>
      <c r="AM102" s="140">
        <f t="shared" ref="AM102:AM123" si="96">AH102+AJ102</f>
        <v>0</v>
      </c>
      <c r="AN102" s="163">
        <f t="shared" ref="AN102:AN123" si="97">IFERROR((AM102-AH102)/AH102,0)</f>
        <v>0</v>
      </c>
      <c r="AO102" s="172">
        <f>AP102+AQ102</f>
        <v>0</v>
      </c>
      <c r="AP102" s="6"/>
      <c r="AQ102" s="6"/>
      <c r="AR102" s="140">
        <f t="shared" ref="AR102:AR123" si="98">AM102+AO102</f>
        <v>0</v>
      </c>
      <c r="AS102" s="163">
        <f t="shared" ref="AS102:AS123" si="99">IFERROR((AR102-AM102)/AM102,0)</f>
        <v>0</v>
      </c>
      <c r="AT102" s="167">
        <f t="shared" ref="AT102:AT123" si="100">U102+Z102+AE102+AJ102+AO102</f>
        <v>0</v>
      </c>
      <c r="AU102" s="168">
        <f t="shared" ref="AU102:AU123" si="101">IFERROR((AR102/X102)^(1/4)-1,0)</f>
        <v>0</v>
      </c>
    </row>
    <row r="103" spans="2:47" outlineLevel="1" x14ac:dyDescent="0.35">
      <c r="B103" s="237" t="s">
        <v>76</v>
      </c>
      <c r="C103" s="64" t="s">
        <v>106</v>
      </c>
      <c r="D103" s="70"/>
      <c r="E103" s="71"/>
      <c r="F103" s="70"/>
      <c r="G103" s="140">
        <f t="shared" si="81"/>
        <v>0</v>
      </c>
      <c r="H103" s="170">
        <f t="shared" si="82"/>
        <v>0</v>
      </c>
      <c r="I103" s="70"/>
      <c r="J103" s="140">
        <f t="shared" si="83"/>
        <v>0</v>
      </c>
      <c r="K103" s="170">
        <f t="shared" si="84"/>
        <v>0</v>
      </c>
      <c r="L103" s="70"/>
      <c r="M103" s="140">
        <f t="shared" si="85"/>
        <v>0</v>
      </c>
      <c r="N103" s="170">
        <f t="shared" si="86"/>
        <v>0</v>
      </c>
      <c r="O103" s="70"/>
      <c r="P103" s="140">
        <f t="shared" si="87"/>
        <v>0</v>
      </c>
      <c r="Q103" s="170">
        <f t="shared" si="88"/>
        <v>0</v>
      </c>
      <c r="R103" s="167">
        <f t="shared" si="89"/>
        <v>0</v>
      </c>
      <c r="S103" s="168">
        <f t="shared" si="90"/>
        <v>0</v>
      </c>
      <c r="U103" s="172">
        <f t="shared" ref="U103:U123" si="102">V103+W103</f>
        <v>9</v>
      </c>
      <c r="V103" s="6">
        <v>9</v>
      </c>
      <c r="W103" s="6"/>
      <c r="X103" s="140">
        <f t="shared" si="91"/>
        <v>9</v>
      </c>
      <c r="Y103" s="170">
        <f t="shared" ref="Y103:Y123" si="103">IFERROR((X103-P103)/P103,0)</f>
        <v>0</v>
      </c>
      <c r="Z103" s="172">
        <f t="shared" ref="Z103:Z123" si="104">AA103+AB103</f>
        <v>26</v>
      </c>
      <c r="AA103" s="6">
        <v>26</v>
      </c>
      <c r="AB103" s="6"/>
      <c r="AC103" s="140">
        <f t="shared" si="92"/>
        <v>35</v>
      </c>
      <c r="AD103" s="163">
        <f t="shared" si="93"/>
        <v>2.8888888888888888</v>
      </c>
      <c r="AE103" s="172">
        <f t="shared" ref="AE103:AE123" si="105">AF103+AG103</f>
        <v>28</v>
      </c>
      <c r="AF103" s="6">
        <v>28</v>
      </c>
      <c r="AG103" s="6"/>
      <c r="AH103" s="140">
        <f t="shared" si="94"/>
        <v>63</v>
      </c>
      <c r="AI103" s="163">
        <f t="shared" si="95"/>
        <v>0.8</v>
      </c>
      <c r="AJ103" s="172">
        <f t="shared" ref="AJ103:AJ123" si="106">AK103+AL103</f>
        <v>10</v>
      </c>
      <c r="AK103" s="6">
        <v>10</v>
      </c>
      <c r="AL103" s="6"/>
      <c r="AM103" s="140">
        <f t="shared" si="96"/>
        <v>73</v>
      </c>
      <c r="AN103" s="163">
        <f t="shared" si="97"/>
        <v>0.15873015873015872</v>
      </c>
      <c r="AO103" s="172">
        <f t="shared" ref="AO103:AO123" si="107">AP103+AQ103</f>
        <v>6</v>
      </c>
      <c r="AP103" s="6">
        <v>6</v>
      </c>
      <c r="AQ103" s="6"/>
      <c r="AR103" s="140">
        <f t="shared" si="98"/>
        <v>79</v>
      </c>
      <c r="AS103" s="163">
        <f t="shared" si="99"/>
        <v>8.2191780821917804E-2</v>
      </c>
      <c r="AT103" s="167">
        <f t="shared" si="100"/>
        <v>79</v>
      </c>
      <c r="AU103" s="168">
        <f t="shared" si="101"/>
        <v>0.72125868841337448</v>
      </c>
    </row>
    <row r="104" spans="2:47" outlineLevel="1" x14ac:dyDescent="0.35">
      <c r="B104" s="237" t="s">
        <v>77</v>
      </c>
      <c r="C104" s="64" t="s">
        <v>106</v>
      </c>
      <c r="D104" s="70"/>
      <c r="E104" s="71"/>
      <c r="F104" s="70"/>
      <c r="G104" s="140">
        <f t="shared" si="81"/>
        <v>0</v>
      </c>
      <c r="H104" s="170">
        <f t="shared" si="82"/>
        <v>0</v>
      </c>
      <c r="I104" s="70"/>
      <c r="J104" s="140">
        <f t="shared" si="83"/>
        <v>0</v>
      </c>
      <c r="K104" s="170">
        <f t="shared" si="84"/>
        <v>0</v>
      </c>
      <c r="L104" s="70"/>
      <c r="M104" s="140">
        <f t="shared" si="85"/>
        <v>0</v>
      </c>
      <c r="N104" s="170">
        <f t="shared" si="86"/>
        <v>0</v>
      </c>
      <c r="O104" s="70"/>
      <c r="P104" s="140">
        <f t="shared" si="87"/>
        <v>0</v>
      </c>
      <c r="Q104" s="170">
        <f t="shared" si="88"/>
        <v>0</v>
      </c>
      <c r="R104" s="167">
        <f t="shared" si="89"/>
        <v>0</v>
      </c>
      <c r="S104" s="168">
        <f t="shared" si="90"/>
        <v>0</v>
      </c>
      <c r="U104" s="172">
        <f t="shared" si="102"/>
        <v>0</v>
      </c>
      <c r="V104" s="6"/>
      <c r="W104" s="6"/>
      <c r="X104" s="140">
        <f t="shared" si="91"/>
        <v>0</v>
      </c>
      <c r="Y104" s="170">
        <f t="shared" si="103"/>
        <v>0</v>
      </c>
      <c r="Z104" s="172">
        <f t="shared" si="104"/>
        <v>0</v>
      </c>
      <c r="AA104" s="6"/>
      <c r="AB104" s="6"/>
      <c r="AC104" s="140">
        <f t="shared" si="92"/>
        <v>0</v>
      </c>
      <c r="AD104" s="163">
        <f t="shared" si="93"/>
        <v>0</v>
      </c>
      <c r="AE104" s="172">
        <f t="shared" si="105"/>
        <v>0</v>
      </c>
      <c r="AF104" s="6"/>
      <c r="AG104" s="6"/>
      <c r="AH104" s="140">
        <f t="shared" si="94"/>
        <v>0</v>
      </c>
      <c r="AI104" s="163">
        <f t="shared" si="95"/>
        <v>0</v>
      </c>
      <c r="AJ104" s="172">
        <f t="shared" si="106"/>
        <v>0</v>
      </c>
      <c r="AK104" s="6"/>
      <c r="AL104" s="6"/>
      <c r="AM104" s="140">
        <f t="shared" si="96"/>
        <v>0</v>
      </c>
      <c r="AN104" s="163">
        <f t="shared" si="97"/>
        <v>0</v>
      </c>
      <c r="AO104" s="172">
        <f t="shared" si="107"/>
        <v>0</v>
      </c>
      <c r="AP104" s="6"/>
      <c r="AQ104" s="6"/>
      <c r="AR104" s="140">
        <f t="shared" si="98"/>
        <v>0</v>
      </c>
      <c r="AS104" s="163">
        <f t="shared" si="99"/>
        <v>0</v>
      </c>
      <c r="AT104" s="167">
        <f t="shared" si="100"/>
        <v>0</v>
      </c>
      <c r="AU104" s="168">
        <f t="shared" si="101"/>
        <v>0</v>
      </c>
    </row>
    <row r="105" spans="2:47" outlineLevel="1" x14ac:dyDescent="0.35">
      <c r="B105" s="237" t="s">
        <v>78</v>
      </c>
      <c r="C105" s="64" t="s">
        <v>106</v>
      </c>
      <c r="D105" s="70"/>
      <c r="E105" s="71"/>
      <c r="F105" s="70"/>
      <c r="G105" s="140">
        <f t="shared" si="81"/>
        <v>0</v>
      </c>
      <c r="H105" s="170">
        <f t="shared" si="82"/>
        <v>0</v>
      </c>
      <c r="I105" s="70"/>
      <c r="J105" s="140">
        <f t="shared" si="83"/>
        <v>0</v>
      </c>
      <c r="K105" s="170">
        <f t="shared" si="84"/>
        <v>0</v>
      </c>
      <c r="L105" s="70"/>
      <c r="M105" s="140">
        <f t="shared" si="85"/>
        <v>0</v>
      </c>
      <c r="N105" s="170">
        <f t="shared" si="86"/>
        <v>0</v>
      </c>
      <c r="O105" s="70"/>
      <c r="P105" s="140">
        <f t="shared" si="87"/>
        <v>0</v>
      </c>
      <c r="Q105" s="170">
        <f t="shared" si="88"/>
        <v>0</v>
      </c>
      <c r="R105" s="167">
        <f t="shared" si="89"/>
        <v>0</v>
      </c>
      <c r="S105" s="168">
        <f t="shared" si="90"/>
        <v>0</v>
      </c>
      <c r="U105" s="172">
        <f t="shared" si="102"/>
        <v>0</v>
      </c>
      <c r="V105" s="6"/>
      <c r="W105" s="6"/>
      <c r="X105" s="140">
        <f t="shared" si="91"/>
        <v>0</v>
      </c>
      <c r="Y105" s="170">
        <f t="shared" si="103"/>
        <v>0</v>
      </c>
      <c r="Z105" s="172">
        <f t="shared" si="104"/>
        <v>0</v>
      </c>
      <c r="AA105" s="6"/>
      <c r="AB105" s="6"/>
      <c r="AC105" s="140">
        <f t="shared" si="92"/>
        <v>0</v>
      </c>
      <c r="AD105" s="163">
        <f t="shared" si="93"/>
        <v>0</v>
      </c>
      <c r="AE105" s="172">
        <f t="shared" si="105"/>
        <v>0</v>
      </c>
      <c r="AF105" s="6"/>
      <c r="AG105" s="6"/>
      <c r="AH105" s="140">
        <f t="shared" si="94"/>
        <v>0</v>
      </c>
      <c r="AI105" s="163">
        <f t="shared" si="95"/>
        <v>0</v>
      </c>
      <c r="AJ105" s="172">
        <f t="shared" si="106"/>
        <v>0</v>
      </c>
      <c r="AK105" s="6"/>
      <c r="AL105" s="6"/>
      <c r="AM105" s="140">
        <f t="shared" si="96"/>
        <v>0</v>
      </c>
      <c r="AN105" s="163">
        <f t="shared" si="97"/>
        <v>0</v>
      </c>
      <c r="AO105" s="172">
        <f t="shared" si="107"/>
        <v>0</v>
      </c>
      <c r="AP105" s="6"/>
      <c r="AQ105" s="6"/>
      <c r="AR105" s="140">
        <f t="shared" si="98"/>
        <v>0</v>
      </c>
      <c r="AS105" s="163">
        <f t="shared" si="99"/>
        <v>0</v>
      </c>
      <c r="AT105" s="167">
        <f t="shared" si="100"/>
        <v>0</v>
      </c>
      <c r="AU105" s="168">
        <f t="shared" si="101"/>
        <v>0</v>
      </c>
    </row>
    <row r="106" spans="2:47" outlineLevel="1" x14ac:dyDescent="0.35">
      <c r="B106" s="236" t="s">
        <v>80</v>
      </c>
      <c r="C106" s="64" t="s">
        <v>106</v>
      </c>
      <c r="D106" s="70"/>
      <c r="E106" s="71"/>
      <c r="F106" s="70"/>
      <c r="G106" s="140">
        <f t="shared" si="81"/>
        <v>0</v>
      </c>
      <c r="H106" s="170">
        <f t="shared" si="82"/>
        <v>0</v>
      </c>
      <c r="I106" s="70"/>
      <c r="J106" s="140">
        <f t="shared" si="83"/>
        <v>0</v>
      </c>
      <c r="K106" s="170">
        <f t="shared" si="84"/>
        <v>0</v>
      </c>
      <c r="L106" s="70"/>
      <c r="M106" s="140">
        <f t="shared" si="85"/>
        <v>0</v>
      </c>
      <c r="N106" s="170">
        <f t="shared" si="86"/>
        <v>0</v>
      </c>
      <c r="O106" s="70"/>
      <c r="P106" s="140">
        <f t="shared" si="87"/>
        <v>0</v>
      </c>
      <c r="Q106" s="170">
        <f t="shared" si="88"/>
        <v>0</v>
      </c>
      <c r="R106" s="167">
        <f t="shared" si="89"/>
        <v>0</v>
      </c>
      <c r="S106" s="168">
        <f t="shared" si="90"/>
        <v>0</v>
      </c>
      <c r="U106" s="172">
        <f t="shared" si="102"/>
        <v>0</v>
      </c>
      <c r="V106" s="6"/>
      <c r="W106" s="6"/>
      <c r="X106" s="140">
        <f t="shared" si="91"/>
        <v>0</v>
      </c>
      <c r="Y106" s="170">
        <f t="shared" si="103"/>
        <v>0</v>
      </c>
      <c r="Z106" s="172">
        <f t="shared" si="104"/>
        <v>0</v>
      </c>
      <c r="AA106" s="6"/>
      <c r="AB106" s="6"/>
      <c r="AC106" s="140">
        <f t="shared" si="92"/>
        <v>0</v>
      </c>
      <c r="AD106" s="163">
        <f t="shared" si="93"/>
        <v>0</v>
      </c>
      <c r="AE106" s="172">
        <f t="shared" si="105"/>
        <v>0</v>
      </c>
      <c r="AF106" s="6"/>
      <c r="AG106" s="6"/>
      <c r="AH106" s="140">
        <f t="shared" si="94"/>
        <v>0</v>
      </c>
      <c r="AI106" s="163">
        <f t="shared" si="95"/>
        <v>0</v>
      </c>
      <c r="AJ106" s="172">
        <f t="shared" si="106"/>
        <v>0</v>
      </c>
      <c r="AK106" s="6"/>
      <c r="AL106" s="6"/>
      <c r="AM106" s="140">
        <f t="shared" si="96"/>
        <v>0</v>
      </c>
      <c r="AN106" s="163">
        <f t="shared" si="97"/>
        <v>0</v>
      </c>
      <c r="AO106" s="172">
        <f t="shared" si="107"/>
        <v>0</v>
      </c>
      <c r="AP106" s="6"/>
      <c r="AQ106" s="6"/>
      <c r="AR106" s="140">
        <f t="shared" si="98"/>
        <v>0</v>
      </c>
      <c r="AS106" s="163">
        <f t="shared" si="99"/>
        <v>0</v>
      </c>
      <c r="AT106" s="167">
        <f t="shared" si="100"/>
        <v>0</v>
      </c>
      <c r="AU106" s="168">
        <f t="shared" si="101"/>
        <v>0</v>
      </c>
    </row>
    <row r="107" spans="2:47" outlineLevel="1" x14ac:dyDescent="0.35">
      <c r="B107" s="237" t="s">
        <v>81</v>
      </c>
      <c r="C107" s="64" t="s">
        <v>106</v>
      </c>
      <c r="D107" s="70"/>
      <c r="E107" s="71"/>
      <c r="F107" s="70"/>
      <c r="G107" s="140">
        <f t="shared" si="81"/>
        <v>0</v>
      </c>
      <c r="H107" s="170">
        <f t="shared" si="82"/>
        <v>0</v>
      </c>
      <c r="I107" s="70"/>
      <c r="J107" s="140">
        <f t="shared" si="83"/>
        <v>0</v>
      </c>
      <c r="K107" s="170">
        <f t="shared" si="84"/>
        <v>0</v>
      </c>
      <c r="L107" s="70"/>
      <c r="M107" s="140">
        <f t="shared" si="85"/>
        <v>0</v>
      </c>
      <c r="N107" s="170">
        <f t="shared" si="86"/>
        <v>0</v>
      </c>
      <c r="O107" s="70"/>
      <c r="P107" s="140">
        <f t="shared" si="87"/>
        <v>0</v>
      </c>
      <c r="Q107" s="170">
        <f t="shared" si="88"/>
        <v>0</v>
      </c>
      <c r="R107" s="167">
        <f t="shared" si="89"/>
        <v>0</v>
      </c>
      <c r="S107" s="168">
        <f t="shared" si="90"/>
        <v>0</v>
      </c>
      <c r="U107" s="172">
        <f t="shared" si="102"/>
        <v>4</v>
      </c>
      <c r="V107" s="6">
        <v>4</v>
      </c>
      <c r="W107" s="6"/>
      <c r="X107" s="140">
        <f t="shared" si="91"/>
        <v>4</v>
      </c>
      <c r="Y107" s="170">
        <f t="shared" si="103"/>
        <v>0</v>
      </c>
      <c r="Z107" s="172">
        <f t="shared" si="104"/>
        <v>9</v>
      </c>
      <c r="AA107" s="6">
        <v>9</v>
      </c>
      <c r="AB107" s="6"/>
      <c r="AC107" s="140">
        <f t="shared" si="92"/>
        <v>13</v>
      </c>
      <c r="AD107" s="163">
        <f t="shared" si="93"/>
        <v>2.25</v>
      </c>
      <c r="AE107" s="172">
        <f t="shared" si="105"/>
        <v>18</v>
      </c>
      <c r="AF107" s="6">
        <v>18</v>
      </c>
      <c r="AG107" s="6"/>
      <c r="AH107" s="140">
        <f t="shared" si="94"/>
        <v>31</v>
      </c>
      <c r="AI107" s="163">
        <f t="shared" si="95"/>
        <v>1.3846153846153846</v>
      </c>
      <c r="AJ107" s="172">
        <f t="shared" si="106"/>
        <v>2</v>
      </c>
      <c r="AK107" s="6">
        <v>2</v>
      </c>
      <c r="AL107" s="6"/>
      <c r="AM107" s="140">
        <f t="shared" si="96"/>
        <v>33</v>
      </c>
      <c r="AN107" s="163">
        <f t="shared" si="97"/>
        <v>6.4516129032258063E-2</v>
      </c>
      <c r="AO107" s="172">
        <f t="shared" si="107"/>
        <v>1</v>
      </c>
      <c r="AP107" s="6">
        <v>1</v>
      </c>
      <c r="AQ107" s="6"/>
      <c r="AR107" s="140">
        <f t="shared" si="98"/>
        <v>34</v>
      </c>
      <c r="AS107" s="163">
        <f t="shared" si="99"/>
        <v>3.0303030303030304E-2</v>
      </c>
      <c r="AT107" s="167">
        <f t="shared" si="100"/>
        <v>34</v>
      </c>
      <c r="AU107" s="168">
        <f t="shared" si="101"/>
        <v>0.70747648517414441</v>
      </c>
    </row>
    <row r="108" spans="2:47" outlineLevel="1" x14ac:dyDescent="0.35">
      <c r="B108" s="236" t="s">
        <v>82</v>
      </c>
      <c r="C108" s="64" t="s">
        <v>106</v>
      </c>
      <c r="D108" s="70"/>
      <c r="E108" s="71"/>
      <c r="F108" s="70"/>
      <c r="G108" s="140">
        <f t="shared" si="81"/>
        <v>0</v>
      </c>
      <c r="H108" s="170">
        <f t="shared" si="82"/>
        <v>0</v>
      </c>
      <c r="I108" s="70"/>
      <c r="J108" s="140">
        <f t="shared" si="83"/>
        <v>0</v>
      </c>
      <c r="K108" s="170">
        <f t="shared" si="84"/>
        <v>0</v>
      </c>
      <c r="L108" s="70"/>
      <c r="M108" s="140">
        <f t="shared" si="85"/>
        <v>0</v>
      </c>
      <c r="N108" s="170">
        <f t="shared" si="86"/>
        <v>0</v>
      </c>
      <c r="O108" s="70"/>
      <c r="P108" s="140">
        <f t="shared" si="87"/>
        <v>0</v>
      </c>
      <c r="Q108" s="170">
        <f t="shared" si="88"/>
        <v>0</v>
      </c>
      <c r="R108" s="167">
        <f t="shared" si="89"/>
        <v>0</v>
      </c>
      <c r="S108" s="168">
        <f t="shared" si="90"/>
        <v>0</v>
      </c>
      <c r="U108" s="172">
        <f t="shared" si="102"/>
        <v>0</v>
      </c>
      <c r="V108" s="6"/>
      <c r="W108" s="6"/>
      <c r="X108" s="140">
        <f t="shared" si="91"/>
        <v>0</v>
      </c>
      <c r="Y108" s="170">
        <f t="shared" si="103"/>
        <v>0</v>
      </c>
      <c r="Z108" s="172">
        <f t="shared" si="104"/>
        <v>0</v>
      </c>
      <c r="AA108" s="6"/>
      <c r="AB108" s="6"/>
      <c r="AC108" s="140">
        <f t="shared" si="92"/>
        <v>0</v>
      </c>
      <c r="AD108" s="163">
        <f t="shared" si="93"/>
        <v>0</v>
      </c>
      <c r="AE108" s="172">
        <f t="shared" si="105"/>
        <v>0</v>
      </c>
      <c r="AF108" s="6"/>
      <c r="AG108" s="6"/>
      <c r="AH108" s="140">
        <f t="shared" si="94"/>
        <v>0</v>
      </c>
      <c r="AI108" s="163">
        <f t="shared" si="95"/>
        <v>0</v>
      </c>
      <c r="AJ108" s="172">
        <f t="shared" si="106"/>
        <v>0</v>
      </c>
      <c r="AK108" s="6"/>
      <c r="AL108" s="6"/>
      <c r="AM108" s="140">
        <f t="shared" si="96"/>
        <v>0</v>
      </c>
      <c r="AN108" s="163">
        <f t="shared" si="97"/>
        <v>0</v>
      </c>
      <c r="AO108" s="172">
        <f t="shared" si="107"/>
        <v>0</v>
      </c>
      <c r="AP108" s="6"/>
      <c r="AQ108" s="6"/>
      <c r="AR108" s="140">
        <f t="shared" si="98"/>
        <v>0</v>
      </c>
      <c r="AS108" s="163">
        <f t="shared" si="99"/>
        <v>0</v>
      </c>
      <c r="AT108" s="167">
        <f t="shared" si="100"/>
        <v>0</v>
      </c>
      <c r="AU108" s="168">
        <f t="shared" si="101"/>
        <v>0</v>
      </c>
    </row>
    <row r="109" spans="2:47" outlineLevel="1" x14ac:dyDescent="0.35">
      <c r="B109" s="237" t="s">
        <v>83</v>
      </c>
      <c r="C109" s="64" t="s">
        <v>106</v>
      </c>
      <c r="D109" s="70"/>
      <c r="E109" s="71"/>
      <c r="F109" s="70"/>
      <c r="G109" s="140">
        <f t="shared" si="81"/>
        <v>0</v>
      </c>
      <c r="H109" s="170">
        <f t="shared" si="82"/>
        <v>0</v>
      </c>
      <c r="I109" s="70"/>
      <c r="J109" s="140">
        <f t="shared" si="83"/>
        <v>0</v>
      </c>
      <c r="K109" s="170">
        <f t="shared" si="84"/>
        <v>0</v>
      </c>
      <c r="L109" s="70"/>
      <c r="M109" s="140">
        <f t="shared" si="85"/>
        <v>0</v>
      </c>
      <c r="N109" s="170">
        <f t="shared" si="86"/>
        <v>0</v>
      </c>
      <c r="O109" s="70"/>
      <c r="P109" s="140">
        <f t="shared" si="87"/>
        <v>0</v>
      </c>
      <c r="Q109" s="170">
        <f t="shared" si="88"/>
        <v>0</v>
      </c>
      <c r="R109" s="167">
        <f t="shared" si="89"/>
        <v>0</v>
      </c>
      <c r="S109" s="168">
        <f t="shared" si="90"/>
        <v>0</v>
      </c>
      <c r="U109" s="172">
        <f t="shared" si="102"/>
        <v>1</v>
      </c>
      <c r="V109" s="6">
        <v>1</v>
      </c>
      <c r="W109" s="6"/>
      <c r="X109" s="140">
        <f t="shared" si="91"/>
        <v>1</v>
      </c>
      <c r="Y109" s="170">
        <f t="shared" si="103"/>
        <v>0</v>
      </c>
      <c r="Z109" s="172">
        <f t="shared" si="104"/>
        <v>2</v>
      </c>
      <c r="AA109" s="6">
        <v>2</v>
      </c>
      <c r="AB109" s="6"/>
      <c r="AC109" s="140">
        <f t="shared" si="92"/>
        <v>3</v>
      </c>
      <c r="AD109" s="163">
        <f t="shared" si="93"/>
        <v>2</v>
      </c>
      <c r="AE109" s="172">
        <f t="shared" si="105"/>
        <v>4</v>
      </c>
      <c r="AF109" s="6">
        <v>4</v>
      </c>
      <c r="AG109" s="6"/>
      <c r="AH109" s="140">
        <f t="shared" si="94"/>
        <v>7</v>
      </c>
      <c r="AI109" s="163">
        <f t="shared" si="95"/>
        <v>1.3333333333333333</v>
      </c>
      <c r="AJ109" s="172">
        <f t="shared" si="106"/>
        <v>2</v>
      </c>
      <c r="AK109" s="6">
        <v>2</v>
      </c>
      <c r="AL109" s="6"/>
      <c r="AM109" s="140">
        <f t="shared" si="96"/>
        <v>9</v>
      </c>
      <c r="AN109" s="163">
        <f t="shared" si="97"/>
        <v>0.2857142857142857</v>
      </c>
      <c r="AO109" s="172">
        <f t="shared" si="107"/>
        <v>2</v>
      </c>
      <c r="AP109" s="6">
        <v>2</v>
      </c>
      <c r="AQ109" s="6"/>
      <c r="AR109" s="140">
        <f t="shared" si="98"/>
        <v>11</v>
      </c>
      <c r="AS109" s="163">
        <f t="shared" si="99"/>
        <v>0.22222222222222221</v>
      </c>
      <c r="AT109" s="167">
        <f t="shared" si="100"/>
        <v>11</v>
      </c>
      <c r="AU109" s="168">
        <f t="shared" si="101"/>
        <v>0.82116028683787201</v>
      </c>
    </row>
    <row r="110" spans="2:47" outlineLevel="1" x14ac:dyDescent="0.35">
      <c r="B110" s="237" t="s">
        <v>84</v>
      </c>
      <c r="C110" s="64" t="s">
        <v>106</v>
      </c>
      <c r="D110" s="70"/>
      <c r="E110" s="71"/>
      <c r="F110" s="70"/>
      <c r="G110" s="140">
        <f t="shared" si="81"/>
        <v>0</v>
      </c>
      <c r="H110" s="170">
        <f t="shared" si="82"/>
        <v>0</v>
      </c>
      <c r="I110" s="70"/>
      <c r="J110" s="140">
        <f t="shared" si="83"/>
        <v>0</v>
      </c>
      <c r="K110" s="170">
        <f t="shared" si="84"/>
        <v>0</v>
      </c>
      <c r="L110" s="70"/>
      <c r="M110" s="140">
        <f t="shared" si="85"/>
        <v>0</v>
      </c>
      <c r="N110" s="170">
        <f t="shared" si="86"/>
        <v>0</v>
      </c>
      <c r="O110" s="70"/>
      <c r="P110" s="140">
        <f t="shared" si="87"/>
        <v>0</v>
      </c>
      <c r="Q110" s="170">
        <f t="shared" si="88"/>
        <v>0</v>
      </c>
      <c r="R110" s="167">
        <f t="shared" si="89"/>
        <v>0</v>
      </c>
      <c r="S110" s="168">
        <f t="shared" si="90"/>
        <v>0</v>
      </c>
      <c r="U110" s="172">
        <f t="shared" si="102"/>
        <v>0</v>
      </c>
      <c r="V110" s="6"/>
      <c r="W110" s="6"/>
      <c r="X110" s="140">
        <f t="shared" si="91"/>
        <v>0</v>
      </c>
      <c r="Y110" s="170">
        <f t="shared" si="103"/>
        <v>0</v>
      </c>
      <c r="Z110" s="172">
        <f t="shared" si="104"/>
        <v>0</v>
      </c>
      <c r="AA110" s="6"/>
      <c r="AB110" s="6"/>
      <c r="AC110" s="140">
        <f t="shared" si="92"/>
        <v>0</v>
      </c>
      <c r="AD110" s="163">
        <f t="shared" si="93"/>
        <v>0</v>
      </c>
      <c r="AE110" s="172">
        <f t="shared" si="105"/>
        <v>0</v>
      </c>
      <c r="AF110" s="6"/>
      <c r="AG110" s="6"/>
      <c r="AH110" s="140">
        <f t="shared" si="94"/>
        <v>0</v>
      </c>
      <c r="AI110" s="163">
        <f t="shared" si="95"/>
        <v>0</v>
      </c>
      <c r="AJ110" s="172">
        <f t="shared" si="106"/>
        <v>0</v>
      </c>
      <c r="AK110" s="6"/>
      <c r="AL110" s="6"/>
      <c r="AM110" s="140">
        <f t="shared" si="96"/>
        <v>0</v>
      </c>
      <c r="AN110" s="163">
        <f t="shared" si="97"/>
        <v>0</v>
      </c>
      <c r="AO110" s="172">
        <f t="shared" si="107"/>
        <v>0</v>
      </c>
      <c r="AP110" s="6"/>
      <c r="AQ110" s="6"/>
      <c r="AR110" s="140">
        <f t="shared" si="98"/>
        <v>0</v>
      </c>
      <c r="AS110" s="163">
        <f t="shared" si="99"/>
        <v>0</v>
      </c>
      <c r="AT110" s="167">
        <f t="shared" si="100"/>
        <v>0</v>
      </c>
      <c r="AU110" s="168">
        <f t="shared" si="101"/>
        <v>0</v>
      </c>
    </row>
    <row r="111" spans="2:47" outlineLevel="1" x14ac:dyDescent="0.35">
      <c r="B111" s="237" t="s">
        <v>85</v>
      </c>
      <c r="C111" s="64" t="s">
        <v>106</v>
      </c>
      <c r="D111" s="70"/>
      <c r="E111" s="71"/>
      <c r="F111" s="70"/>
      <c r="G111" s="140">
        <f t="shared" si="81"/>
        <v>0</v>
      </c>
      <c r="H111" s="170">
        <f t="shared" si="82"/>
        <v>0</v>
      </c>
      <c r="I111" s="70"/>
      <c r="J111" s="140">
        <f t="shared" si="83"/>
        <v>0</v>
      </c>
      <c r="K111" s="170">
        <f t="shared" si="84"/>
        <v>0</v>
      </c>
      <c r="L111" s="70"/>
      <c r="M111" s="140">
        <f t="shared" si="85"/>
        <v>0</v>
      </c>
      <c r="N111" s="170">
        <f t="shared" si="86"/>
        <v>0</v>
      </c>
      <c r="O111" s="70"/>
      <c r="P111" s="140">
        <f t="shared" si="87"/>
        <v>0</v>
      </c>
      <c r="Q111" s="170">
        <f t="shared" si="88"/>
        <v>0</v>
      </c>
      <c r="R111" s="167">
        <f t="shared" si="89"/>
        <v>0</v>
      </c>
      <c r="S111" s="168">
        <f t="shared" si="90"/>
        <v>0</v>
      </c>
      <c r="U111" s="172">
        <f t="shared" si="102"/>
        <v>0</v>
      </c>
      <c r="V111" s="6"/>
      <c r="W111" s="6"/>
      <c r="X111" s="140">
        <f t="shared" si="91"/>
        <v>0</v>
      </c>
      <c r="Y111" s="170">
        <f t="shared" si="103"/>
        <v>0</v>
      </c>
      <c r="Z111" s="172">
        <f t="shared" si="104"/>
        <v>0</v>
      </c>
      <c r="AA111" s="6"/>
      <c r="AB111" s="6"/>
      <c r="AC111" s="140">
        <f t="shared" si="92"/>
        <v>0</v>
      </c>
      <c r="AD111" s="163">
        <f t="shared" si="93"/>
        <v>0</v>
      </c>
      <c r="AE111" s="172">
        <f t="shared" si="105"/>
        <v>0</v>
      </c>
      <c r="AF111" s="6"/>
      <c r="AG111" s="6"/>
      <c r="AH111" s="140">
        <f t="shared" si="94"/>
        <v>0</v>
      </c>
      <c r="AI111" s="163">
        <f t="shared" si="95"/>
        <v>0</v>
      </c>
      <c r="AJ111" s="172">
        <f t="shared" si="106"/>
        <v>0</v>
      </c>
      <c r="AK111" s="6"/>
      <c r="AL111" s="6"/>
      <c r="AM111" s="140">
        <f t="shared" si="96"/>
        <v>0</v>
      </c>
      <c r="AN111" s="163">
        <f t="shared" si="97"/>
        <v>0</v>
      </c>
      <c r="AO111" s="172">
        <f t="shared" si="107"/>
        <v>0</v>
      </c>
      <c r="AP111" s="6"/>
      <c r="AQ111" s="6"/>
      <c r="AR111" s="140">
        <f t="shared" si="98"/>
        <v>0</v>
      </c>
      <c r="AS111" s="163">
        <f t="shared" si="99"/>
        <v>0</v>
      </c>
      <c r="AT111" s="167">
        <f t="shared" si="100"/>
        <v>0</v>
      </c>
      <c r="AU111" s="168">
        <f t="shared" si="101"/>
        <v>0</v>
      </c>
    </row>
    <row r="112" spans="2:47" outlineLevel="1" x14ac:dyDescent="0.35">
      <c r="B112" s="236" t="s">
        <v>86</v>
      </c>
      <c r="C112" s="64" t="s">
        <v>106</v>
      </c>
      <c r="D112" s="70"/>
      <c r="E112" s="71"/>
      <c r="F112" s="70"/>
      <c r="G112" s="140">
        <f t="shared" si="81"/>
        <v>0</v>
      </c>
      <c r="H112" s="170">
        <f t="shared" si="82"/>
        <v>0</v>
      </c>
      <c r="I112" s="70"/>
      <c r="J112" s="140">
        <f t="shared" si="83"/>
        <v>0</v>
      </c>
      <c r="K112" s="170">
        <f t="shared" si="84"/>
        <v>0</v>
      </c>
      <c r="L112" s="70"/>
      <c r="M112" s="140">
        <f t="shared" si="85"/>
        <v>0</v>
      </c>
      <c r="N112" s="170">
        <f t="shared" si="86"/>
        <v>0</v>
      </c>
      <c r="O112" s="70"/>
      <c r="P112" s="140">
        <f t="shared" si="87"/>
        <v>0</v>
      </c>
      <c r="Q112" s="170">
        <f t="shared" si="88"/>
        <v>0</v>
      </c>
      <c r="R112" s="167">
        <f t="shared" si="89"/>
        <v>0</v>
      </c>
      <c r="S112" s="168">
        <f t="shared" si="90"/>
        <v>0</v>
      </c>
      <c r="U112" s="172">
        <f t="shared" si="102"/>
        <v>0</v>
      </c>
      <c r="V112" s="6"/>
      <c r="W112" s="6"/>
      <c r="X112" s="140">
        <f t="shared" si="91"/>
        <v>0</v>
      </c>
      <c r="Y112" s="170">
        <f t="shared" si="103"/>
        <v>0</v>
      </c>
      <c r="Z112" s="172">
        <f t="shared" si="104"/>
        <v>0</v>
      </c>
      <c r="AA112" s="6"/>
      <c r="AB112" s="6"/>
      <c r="AC112" s="140">
        <f t="shared" si="92"/>
        <v>0</v>
      </c>
      <c r="AD112" s="163">
        <f t="shared" si="93"/>
        <v>0</v>
      </c>
      <c r="AE112" s="172">
        <f t="shared" si="105"/>
        <v>0</v>
      </c>
      <c r="AF112" s="6"/>
      <c r="AG112" s="6"/>
      <c r="AH112" s="140">
        <f t="shared" si="94"/>
        <v>0</v>
      </c>
      <c r="AI112" s="163">
        <f t="shared" si="95"/>
        <v>0</v>
      </c>
      <c r="AJ112" s="172">
        <f t="shared" si="106"/>
        <v>0</v>
      </c>
      <c r="AK112" s="6"/>
      <c r="AL112" s="6"/>
      <c r="AM112" s="140">
        <f t="shared" si="96"/>
        <v>0</v>
      </c>
      <c r="AN112" s="163">
        <f t="shared" si="97"/>
        <v>0</v>
      </c>
      <c r="AO112" s="172">
        <f t="shared" si="107"/>
        <v>0</v>
      </c>
      <c r="AP112" s="6"/>
      <c r="AQ112" s="6"/>
      <c r="AR112" s="140">
        <f t="shared" si="98"/>
        <v>0</v>
      </c>
      <c r="AS112" s="163">
        <f t="shared" si="99"/>
        <v>0</v>
      </c>
      <c r="AT112" s="167">
        <f t="shared" si="100"/>
        <v>0</v>
      </c>
      <c r="AU112" s="168">
        <f t="shared" si="101"/>
        <v>0</v>
      </c>
    </row>
    <row r="113" spans="2:47" outlineLevel="1" x14ac:dyDescent="0.35">
      <c r="B113" s="237" t="s">
        <v>87</v>
      </c>
      <c r="C113" s="64" t="s">
        <v>106</v>
      </c>
      <c r="D113" s="70"/>
      <c r="E113" s="71"/>
      <c r="F113" s="70"/>
      <c r="G113" s="140">
        <f t="shared" si="81"/>
        <v>0</v>
      </c>
      <c r="H113" s="170">
        <f t="shared" si="82"/>
        <v>0</v>
      </c>
      <c r="I113" s="70"/>
      <c r="J113" s="140">
        <f t="shared" si="83"/>
        <v>0</v>
      </c>
      <c r="K113" s="170">
        <f t="shared" si="84"/>
        <v>0</v>
      </c>
      <c r="L113" s="70"/>
      <c r="M113" s="140">
        <f t="shared" si="85"/>
        <v>0</v>
      </c>
      <c r="N113" s="170">
        <f t="shared" si="86"/>
        <v>0</v>
      </c>
      <c r="O113" s="70"/>
      <c r="P113" s="140">
        <f t="shared" si="87"/>
        <v>0</v>
      </c>
      <c r="Q113" s="170">
        <f t="shared" si="88"/>
        <v>0</v>
      </c>
      <c r="R113" s="167">
        <f t="shared" si="89"/>
        <v>0</v>
      </c>
      <c r="S113" s="168">
        <f t="shared" si="90"/>
        <v>0</v>
      </c>
      <c r="U113" s="172">
        <f t="shared" si="102"/>
        <v>0</v>
      </c>
      <c r="V113" s="6"/>
      <c r="W113" s="6"/>
      <c r="X113" s="140">
        <f t="shared" si="91"/>
        <v>0</v>
      </c>
      <c r="Y113" s="170">
        <f t="shared" si="103"/>
        <v>0</v>
      </c>
      <c r="Z113" s="172">
        <f t="shared" si="104"/>
        <v>0</v>
      </c>
      <c r="AA113" s="6"/>
      <c r="AB113" s="6"/>
      <c r="AC113" s="140">
        <f t="shared" si="92"/>
        <v>0</v>
      </c>
      <c r="AD113" s="163">
        <f t="shared" si="93"/>
        <v>0</v>
      </c>
      <c r="AE113" s="172">
        <f t="shared" si="105"/>
        <v>0</v>
      </c>
      <c r="AF113" s="6"/>
      <c r="AG113" s="6"/>
      <c r="AH113" s="140">
        <f t="shared" si="94"/>
        <v>0</v>
      </c>
      <c r="AI113" s="163">
        <f t="shared" si="95"/>
        <v>0</v>
      </c>
      <c r="AJ113" s="172">
        <f t="shared" si="106"/>
        <v>0</v>
      </c>
      <c r="AK113" s="6"/>
      <c r="AL113" s="6"/>
      <c r="AM113" s="140">
        <f t="shared" si="96"/>
        <v>0</v>
      </c>
      <c r="AN113" s="163">
        <f t="shared" si="97"/>
        <v>0</v>
      </c>
      <c r="AO113" s="172">
        <f t="shared" si="107"/>
        <v>0</v>
      </c>
      <c r="AP113" s="6"/>
      <c r="AQ113" s="6"/>
      <c r="AR113" s="140">
        <f t="shared" si="98"/>
        <v>0</v>
      </c>
      <c r="AS113" s="163">
        <f t="shared" si="99"/>
        <v>0</v>
      </c>
      <c r="AT113" s="167">
        <f t="shared" si="100"/>
        <v>0</v>
      </c>
      <c r="AU113" s="168">
        <f t="shared" si="101"/>
        <v>0</v>
      </c>
    </row>
    <row r="114" spans="2:47" outlineLevel="1" x14ac:dyDescent="0.35">
      <c r="B114" s="237" t="s">
        <v>88</v>
      </c>
      <c r="C114" s="64" t="s">
        <v>106</v>
      </c>
      <c r="D114" s="70"/>
      <c r="E114" s="71"/>
      <c r="F114" s="70"/>
      <c r="G114" s="140">
        <f t="shared" si="81"/>
        <v>0</v>
      </c>
      <c r="H114" s="170">
        <f t="shared" si="82"/>
        <v>0</v>
      </c>
      <c r="I114" s="70"/>
      <c r="J114" s="140">
        <f t="shared" si="83"/>
        <v>0</v>
      </c>
      <c r="K114" s="170">
        <f t="shared" si="84"/>
        <v>0</v>
      </c>
      <c r="L114" s="70"/>
      <c r="M114" s="140">
        <f t="shared" si="85"/>
        <v>0</v>
      </c>
      <c r="N114" s="170">
        <f t="shared" si="86"/>
        <v>0</v>
      </c>
      <c r="O114" s="70"/>
      <c r="P114" s="140">
        <f t="shared" si="87"/>
        <v>0</v>
      </c>
      <c r="Q114" s="170">
        <f t="shared" si="88"/>
        <v>0</v>
      </c>
      <c r="R114" s="167">
        <f t="shared" si="89"/>
        <v>0</v>
      </c>
      <c r="S114" s="168">
        <f t="shared" si="90"/>
        <v>0</v>
      </c>
      <c r="U114" s="172">
        <f t="shared" si="102"/>
        <v>0</v>
      </c>
      <c r="V114" s="6"/>
      <c r="W114" s="6"/>
      <c r="X114" s="140">
        <f t="shared" si="91"/>
        <v>0</v>
      </c>
      <c r="Y114" s="170">
        <f t="shared" si="103"/>
        <v>0</v>
      </c>
      <c r="Z114" s="172">
        <f t="shared" si="104"/>
        <v>0</v>
      </c>
      <c r="AA114" s="6"/>
      <c r="AB114" s="6"/>
      <c r="AC114" s="140">
        <f t="shared" si="92"/>
        <v>0</v>
      </c>
      <c r="AD114" s="163">
        <f t="shared" si="93"/>
        <v>0</v>
      </c>
      <c r="AE114" s="172">
        <f t="shared" si="105"/>
        <v>0</v>
      </c>
      <c r="AF114" s="6"/>
      <c r="AG114" s="6"/>
      <c r="AH114" s="140">
        <f t="shared" si="94"/>
        <v>0</v>
      </c>
      <c r="AI114" s="163">
        <f t="shared" si="95"/>
        <v>0</v>
      </c>
      <c r="AJ114" s="172">
        <f t="shared" si="106"/>
        <v>0</v>
      </c>
      <c r="AK114" s="6"/>
      <c r="AL114" s="6"/>
      <c r="AM114" s="140">
        <f t="shared" si="96"/>
        <v>0</v>
      </c>
      <c r="AN114" s="163">
        <f t="shared" si="97"/>
        <v>0</v>
      </c>
      <c r="AO114" s="172">
        <f t="shared" si="107"/>
        <v>0</v>
      </c>
      <c r="AP114" s="6"/>
      <c r="AQ114" s="6"/>
      <c r="AR114" s="140">
        <f t="shared" si="98"/>
        <v>0</v>
      </c>
      <c r="AS114" s="163">
        <f t="shared" si="99"/>
        <v>0</v>
      </c>
      <c r="AT114" s="167">
        <f t="shared" si="100"/>
        <v>0</v>
      </c>
      <c r="AU114" s="168">
        <f t="shared" si="101"/>
        <v>0</v>
      </c>
    </row>
    <row r="115" spans="2:47" outlineLevel="1" x14ac:dyDescent="0.35">
      <c r="B115" s="236" t="s">
        <v>89</v>
      </c>
      <c r="C115" s="64" t="s">
        <v>106</v>
      </c>
      <c r="D115" s="70"/>
      <c r="E115" s="71"/>
      <c r="F115" s="70"/>
      <c r="G115" s="140">
        <f t="shared" si="81"/>
        <v>0</v>
      </c>
      <c r="H115" s="170">
        <f t="shared" si="82"/>
        <v>0</v>
      </c>
      <c r="I115" s="70"/>
      <c r="J115" s="140">
        <f t="shared" si="83"/>
        <v>0</v>
      </c>
      <c r="K115" s="170">
        <f t="shared" si="84"/>
        <v>0</v>
      </c>
      <c r="L115" s="70"/>
      <c r="M115" s="140">
        <f t="shared" si="85"/>
        <v>0</v>
      </c>
      <c r="N115" s="170">
        <f t="shared" si="86"/>
        <v>0</v>
      </c>
      <c r="O115" s="70"/>
      <c r="P115" s="140">
        <f t="shared" si="87"/>
        <v>0</v>
      </c>
      <c r="Q115" s="170">
        <f t="shared" si="88"/>
        <v>0</v>
      </c>
      <c r="R115" s="167">
        <f t="shared" si="89"/>
        <v>0</v>
      </c>
      <c r="S115" s="168">
        <f t="shared" si="90"/>
        <v>0</v>
      </c>
      <c r="U115" s="172">
        <f t="shared" si="102"/>
        <v>0</v>
      </c>
      <c r="V115" s="6"/>
      <c r="W115" s="6"/>
      <c r="X115" s="140">
        <f t="shared" si="91"/>
        <v>0</v>
      </c>
      <c r="Y115" s="170">
        <f t="shared" si="103"/>
        <v>0</v>
      </c>
      <c r="Z115" s="172">
        <f t="shared" si="104"/>
        <v>0</v>
      </c>
      <c r="AA115" s="6"/>
      <c r="AB115" s="6"/>
      <c r="AC115" s="140">
        <f t="shared" si="92"/>
        <v>0</v>
      </c>
      <c r="AD115" s="163">
        <f t="shared" si="93"/>
        <v>0</v>
      </c>
      <c r="AE115" s="172">
        <f t="shared" si="105"/>
        <v>0</v>
      </c>
      <c r="AF115" s="6"/>
      <c r="AG115" s="6"/>
      <c r="AH115" s="140">
        <f t="shared" si="94"/>
        <v>0</v>
      </c>
      <c r="AI115" s="163">
        <f t="shared" si="95"/>
        <v>0</v>
      </c>
      <c r="AJ115" s="172">
        <f t="shared" si="106"/>
        <v>0</v>
      </c>
      <c r="AK115" s="6"/>
      <c r="AL115" s="6"/>
      <c r="AM115" s="140">
        <f t="shared" si="96"/>
        <v>0</v>
      </c>
      <c r="AN115" s="163">
        <f t="shared" si="97"/>
        <v>0</v>
      </c>
      <c r="AO115" s="172">
        <f t="shared" si="107"/>
        <v>0</v>
      </c>
      <c r="AP115" s="6"/>
      <c r="AQ115" s="6"/>
      <c r="AR115" s="140">
        <f t="shared" si="98"/>
        <v>0</v>
      </c>
      <c r="AS115" s="163">
        <f t="shared" si="99"/>
        <v>0</v>
      </c>
      <c r="AT115" s="167">
        <f t="shared" si="100"/>
        <v>0</v>
      </c>
      <c r="AU115" s="168">
        <f t="shared" si="101"/>
        <v>0</v>
      </c>
    </row>
    <row r="116" spans="2:47" outlineLevel="1" x14ac:dyDescent="0.35">
      <c r="B116" s="237" t="s">
        <v>90</v>
      </c>
      <c r="C116" s="64" t="s">
        <v>106</v>
      </c>
      <c r="D116" s="70"/>
      <c r="E116" s="71"/>
      <c r="F116" s="70"/>
      <c r="G116" s="140">
        <f t="shared" si="81"/>
        <v>0</v>
      </c>
      <c r="H116" s="170">
        <f t="shared" si="82"/>
        <v>0</v>
      </c>
      <c r="I116" s="70"/>
      <c r="J116" s="140">
        <f t="shared" si="83"/>
        <v>0</v>
      </c>
      <c r="K116" s="170">
        <f t="shared" si="84"/>
        <v>0</v>
      </c>
      <c r="L116" s="70"/>
      <c r="M116" s="140">
        <f t="shared" si="85"/>
        <v>0</v>
      </c>
      <c r="N116" s="170">
        <f t="shared" si="86"/>
        <v>0</v>
      </c>
      <c r="O116" s="70"/>
      <c r="P116" s="140">
        <f t="shared" si="87"/>
        <v>0</v>
      </c>
      <c r="Q116" s="170">
        <f t="shared" si="88"/>
        <v>0</v>
      </c>
      <c r="R116" s="167">
        <f t="shared" si="89"/>
        <v>0</v>
      </c>
      <c r="S116" s="168">
        <f t="shared" si="90"/>
        <v>0</v>
      </c>
      <c r="U116" s="172">
        <f t="shared" si="102"/>
        <v>0</v>
      </c>
      <c r="V116" s="6">
        <v>0</v>
      </c>
      <c r="W116" s="6"/>
      <c r="X116" s="140">
        <f t="shared" si="91"/>
        <v>0</v>
      </c>
      <c r="Y116" s="170">
        <f t="shared" si="103"/>
        <v>0</v>
      </c>
      <c r="Z116" s="172">
        <f t="shared" si="104"/>
        <v>0</v>
      </c>
      <c r="AA116" s="6">
        <v>0</v>
      </c>
      <c r="AB116" s="6"/>
      <c r="AC116" s="140">
        <f t="shared" si="92"/>
        <v>0</v>
      </c>
      <c r="AD116" s="163">
        <f t="shared" si="93"/>
        <v>0</v>
      </c>
      <c r="AE116" s="172">
        <f t="shared" si="105"/>
        <v>2</v>
      </c>
      <c r="AF116" s="6">
        <v>2</v>
      </c>
      <c r="AG116" s="6"/>
      <c r="AH116" s="140">
        <f t="shared" si="94"/>
        <v>2</v>
      </c>
      <c r="AI116" s="163">
        <f t="shared" si="95"/>
        <v>0</v>
      </c>
      <c r="AJ116" s="172">
        <f t="shared" si="106"/>
        <v>3</v>
      </c>
      <c r="AK116" s="6">
        <v>3</v>
      </c>
      <c r="AL116" s="6"/>
      <c r="AM116" s="140">
        <f t="shared" si="96"/>
        <v>5</v>
      </c>
      <c r="AN116" s="163">
        <f t="shared" si="97"/>
        <v>1.5</v>
      </c>
      <c r="AO116" s="172">
        <f t="shared" si="107"/>
        <v>2</v>
      </c>
      <c r="AP116" s="6">
        <v>2</v>
      </c>
      <c r="AQ116" s="6"/>
      <c r="AR116" s="140">
        <f t="shared" si="98"/>
        <v>7</v>
      </c>
      <c r="AS116" s="163">
        <f t="shared" si="99"/>
        <v>0.4</v>
      </c>
      <c r="AT116" s="167">
        <f t="shared" si="100"/>
        <v>7</v>
      </c>
      <c r="AU116" s="168">
        <f t="shared" si="101"/>
        <v>0</v>
      </c>
    </row>
    <row r="117" spans="2:47" outlineLevel="1" x14ac:dyDescent="0.35">
      <c r="B117" s="236" t="s">
        <v>92</v>
      </c>
      <c r="C117" s="64" t="s">
        <v>106</v>
      </c>
      <c r="D117" s="70"/>
      <c r="E117" s="71"/>
      <c r="F117" s="70"/>
      <c r="G117" s="140">
        <f t="shared" si="81"/>
        <v>0</v>
      </c>
      <c r="H117" s="170">
        <f t="shared" si="82"/>
        <v>0</v>
      </c>
      <c r="I117" s="70"/>
      <c r="J117" s="140">
        <f t="shared" si="83"/>
        <v>0</v>
      </c>
      <c r="K117" s="170">
        <f t="shared" si="84"/>
        <v>0</v>
      </c>
      <c r="L117" s="70"/>
      <c r="M117" s="140">
        <f t="shared" si="85"/>
        <v>0</v>
      </c>
      <c r="N117" s="170">
        <f t="shared" si="86"/>
        <v>0</v>
      </c>
      <c r="O117" s="70"/>
      <c r="P117" s="140">
        <f t="shared" si="87"/>
        <v>0</v>
      </c>
      <c r="Q117" s="170">
        <f t="shared" si="88"/>
        <v>0</v>
      </c>
      <c r="R117" s="167">
        <f t="shared" si="89"/>
        <v>0</v>
      </c>
      <c r="S117" s="168">
        <f t="shared" si="90"/>
        <v>0</v>
      </c>
      <c r="U117" s="172">
        <f t="shared" si="102"/>
        <v>0</v>
      </c>
      <c r="V117" s="6"/>
      <c r="W117" s="6"/>
      <c r="X117" s="140">
        <f t="shared" si="91"/>
        <v>0</v>
      </c>
      <c r="Y117" s="170">
        <f t="shared" si="103"/>
        <v>0</v>
      </c>
      <c r="Z117" s="172">
        <f t="shared" si="104"/>
        <v>0</v>
      </c>
      <c r="AA117" s="6"/>
      <c r="AB117" s="6"/>
      <c r="AC117" s="140">
        <f t="shared" si="92"/>
        <v>0</v>
      </c>
      <c r="AD117" s="163">
        <f t="shared" si="93"/>
        <v>0</v>
      </c>
      <c r="AE117" s="172">
        <f t="shared" si="105"/>
        <v>0</v>
      </c>
      <c r="AF117" s="6"/>
      <c r="AG117" s="6"/>
      <c r="AH117" s="140">
        <f t="shared" si="94"/>
        <v>0</v>
      </c>
      <c r="AI117" s="163">
        <f t="shared" si="95"/>
        <v>0</v>
      </c>
      <c r="AJ117" s="172">
        <f t="shared" si="106"/>
        <v>0</v>
      </c>
      <c r="AK117" s="6"/>
      <c r="AL117" s="6"/>
      <c r="AM117" s="140">
        <f t="shared" si="96"/>
        <v>0</v>
      </c>
      <c r="AN117" s="163">
        <f t="shared" si="97"/>
        <v>0</v>
      </c>
      <c r="AO117" s="172">
        <f t="shared" si="107"/>
        <v>0</v>
      </c>
      <c r="AP117" s="6"/>
      <c r="AQ117" s="6"/>
      <c r="AR117" s="140">
        <f t="shared" si="98"/>
        <v>0</v>
      </c>
      <c r="AS117" s="163">
        <f t="shared" si="99"/>
        <v>0</v>
      </c>
      <c r="AT117" s="167">
        <f t="shared" si="100"/>
        <v>0</v>
      </c>
      <c r="AU117" s="168">
        <f t="shared" si="101"/>
        <v>0</v>
      </c>
    </row>
    <row r="118" spans="2:47" outlineLevel="1" x14ac:dyDescent="0.35">
      <c r="B118" s="237" t="s">
        <v>93</v>
      </c>
      <c r="C118" s="64" t="s">
        <v>106</v>
      </c>
      <c r="D118" s="70"/>
      <c r="E118" s="71"/>
      <c r="F118" s="70"/>
      <c r="G118" s="140">
        <f t="shared" si="81"/>
        <v>0</v>
      </c>
      <c r="H118" s="170">
        <f t="shared" si="82"/>
        <v>0</v>
      </c>
      <c r="I118" s="70"/>
      <c r="J118" s="140">
        <f t="shared" si="83"/>
        <v>0</v>
      </c>
      <c r="K118" s="170">
        <f t="shared" si="84"/>
        <v>0</v>
      </c>
      <c r="L118" s="70"/>
      <c r="M118" s="140">
        <f t="shared" si="85"/>
        <v>0</v>
      </c>
      <c r="N118" s="170">
        <f t="shared" si="86"/>
        <v>0</v>
      </c>
      <c r="O118" s="70"/>
      <c r="P118" s="140">
        <f t="shared" si="87"/>
        <v>0</v>
      </c>
      <c r="Q118" s="170">
        <f t="shared" si="88"/>
        <v>0</v>
      </c>
      <c r="R118" s="167">
        <f t="shared" si="89"/>
        <v>0</v>
      </c>
      <c r="S118" s="168">
        <f t="shared" si="90"/>
        <v>0</v>
      </c>
      <c r="U118" s="172">
        <f t="shared" si="102"/>
        <v>0</v>
      </c>
      <c r="V118" s="6"/>
      <c r="W118" s="6"/>
      <c r="X118" s="140">
        <f t="shared" si="91"/>
        <v>0</v>
      </c>
      <c r="Y118" s="170">
        <f t="shared" si="103"/>
        <v>0</v>
      </c>
      <c r="Z118" s="172">
        <f t="shared" si="104"/>
        <v>0</v>
      </c>
      <c r="AA118" s="6"/>
      <c r="AB118" s="6"/>
      <c r="AC118" s="140">
        <f t="shared" si="92"/>
        <v>0</v>
      </c>
      <c r="AD118" s="163">
        <f t="shared" si="93"/>
        <v>0</v>
      </c>
      <c r="AE118" s="172">
        <f t="shared" si="105"/>
        <v>0</v>
      </c>
      <c r="AF118" s="6"/>
      <c r="AG118" s="6"/>
      <c r="AH118" s="140">
        <f t="shared" si="94"/>
        <v>0</v>
      </c>
      <c r="AI118" s="163">
        <f t="shared" si="95"/>
        <v>0</v>
      </c>
      <c r="AJ118" s="172">
        <f t="shared" si="106"/>
        <v>0</v>
      </c>
      <c r="AK118" s="6"/>
      <c r="AL118" s="6"/>
      <c r="AM118" s="140">
        <f t="shared" si="96"/>
        <v>0</v>
      </c>
      <c r="AN118" s="163">
        <f t="shared" si="97"/>
        <v>0</v>
      </c>
      <c r="AO118" s="172">
        <f t="shared" si="107"/>
        <v>0</v>
      </c>
      <c r="AP118" s="6"/>
      <c r="AQ118" s="6"/>
      <c r="AR118" s="140">
        <f t="shared" si="98"/>
        <v>0</v>
      </c>
      <c r="AS118" s="163">
        <f t="shared" si="99"/>
        <v>0</v>
      </c>
      <c r="AT118" s="167">
        <f t="shared" si="100"/>
        <v>0</v>
      </c>
      <c r="AU118" s="168">
        <f t="shared" si="101"/>
        <v>0</v>
      </c>
    </row>
    <row r="119" spans="2:47" outlineLevel="1" x14ac:dyDescent="0.35">
      <c r="B119" s="237" t="s">
        <v>94</v>
      </c>
      <c r="C119" s="64" t="s">
        <v>106</v>
      </c>
      <c r="D119" s="70"/>
      <c r="E119" s="71"/>
      <c r="F119" s="70"/>
      <c r="G119" s="140">
        <f t="shared" si="81"/>
        <v>0</v>
      </c>
      <c r="H119" s="170">
        <f t="shared" si="82"/>
        <v>0</v>
      </c>
      <c r="I119" s="70"/>
      <c r="J119" s="140">
        <f t="shared" si="83"/>
        <v>0</v>
      </c>
      <c r="K119" s="170">
        <f t="shared" si="84"/>
        <v>0</v>
      </c>
      <c r="L119" s="70"/>
      <c r="M119" s="140">
        <f t="shared" si="85"/>
        <v>0</v>
      </c>
      <c r="N119" s="170">
        <f t="shared" si="86"/>
        <v>0</v>
      </c>
      <c r="O119" s="70"/>
      <c r="P119" s="140">
        <f t="shared" si="87"/>
        <v>0</v>
      </c>
      <c r="Q119" s="170">
        <f t="shared" si="88"/>
        <v>0</v>
      </c>
      <c r="R119" s="167">
        <f t="shared" si="89"/>
        <v>0</v>
      </c>
      <c r="S119" s="168">
        <f t="shared" si="90"/>
        <v>0</v>
      </c>
      <c r="U119" s="172">
        <f t="shared" si="102"/>
        <v>0</v>
      </c>
      <c r="V119" s="6"/>
      <c r="W119" s="6"/>
      <c r="X119" s="140">
        <f t="shared" si="91"/>
        <v>0</v>
      </c>
      <c r="Y119" s="170">
        <f t="shared" si="103"/>
        <v>0</v>
      </c>
      <c r="Z119" s="172">
        <f t="shared" si="104"/>
        <v>0</v>
      </c>
      <c r="AA119" s="6"/>
      <c r="AB119" s="6"/>
      <c r="AC119" s="140">
        <f t="shared" si="92"/>
        <v>0</v>
      </c>
      <c r="AD119" s="163">
        <f t="shared" si="93"/>
        <v>0</v>
      </c>
      <c r="AE119" s="172">
        <f t="shared" si="105"/>
        <v>0</v>
      </c>
      <c r="AF119" s="6"/>
      <c r="AG119" s="6"/>
      <c r="AH119" s="140">
        <f t="shared" si="94"/>
        <v>0</v>
      </c>
      <c r="AI119" s="163">
        <f t="shared" si="95"/>
        <v>0</v>
      </c>
      <c r="AJ119" s="172">
        <f t="shared" si="106"/>
        <v>0</v>
      </c>
      <c r="AK119" s="6"/>
      <c r="AL119" s="6"/>
      <c r="AM119" s="140">
        <f t="shared" si="96"/>
        <v>0</v>
      </c>
      <c r="AN119" s="163">
        <f t="shared" si="97"/>
        <v>0</v>
      </c>
      <c r="AO119" s="172">
        <f t="shared" si="107"/>
        <v>0</v>
      </c>
      <c r="AP119" s="6"/>
      <c r="AQ119" s="6"/>
      <c r="AR119" s="140">
        <f t="shared" si="98"/>
        <v>0</v>
      </c>
      <c r="AS119" s="163">
        <f t="shared" si="99"/>
        <v>0</v>
      </c>
      <c r="AT119" s="167">
        <f t="shared" si="100"/>
        <v>0</v>
      </c>
      <c r="AU119" s="168">
        <f t="shared" si="101"/>
        <v>0</v>
      </c>
    </row>
    <row r="120" spans="2:47" outlineLevel="1" x14ac:dyDescent="0.35">
      <c r="B120" s="237" t="s">
        <v>95</v>
      </c>
      <c r="C120" s="64" t="s">
        <v>106</v>
      </c>
      <c r="D120" s="70"/>
      <c r="E120" s="71"/>
      <c r="F120" s="70"/>
      <c r="G120" s="140">
        <f t="shared" si="81"/>
        <v>0</v>
      </c>
      <c r="H120" s="170">
        <f t="shared" si="82"/>
        <v>0</v>
      </c>
      <c r="I120" s="70"/>
      <c r="J120" s="140">
        <f t="shared" si="83"/>
        <v>0</v>
      </c>
      <c r="K120" s="170">
        <f t="shared" si="84"/>
        <v>0</v>
      </c>
      <c r="L120" s="70"/>
      <c r="M120" s="140">
        <f t="shared" si="85"/>
        <v>0</v>
      </c>
      <c r="N120" s="170">
        <f t="shared" si="86"/>
        <v>0</v>
      </c>
      <c r="O120" s="70"/>
      <c r="P120" s="140">
        <f t="shared" si="87"/>
        <v>0</v>
      </c>
      <c r="Q120" s="170">
        <f t="shared" si="88"/>
        <v>0</v>
      </c>
      <c r="R120" s="167">
        <f t="shared" si="89"/>
        <v>0</v>
      </c>
      <c r="S120" s="168">
        <f t="shared" si="90"/>
        <v>0</v>
      </c>
      <c r="U120" s="172">
        <f t="shared" si="102"/>
        <v>0</v>
      </c>
      <c r="V120" s="6">
        <v>0</v>
      </c>
      <c r="W120" s="6"/>
      <c r="X120" s="140">
        <f t="shared" si="91"/>
        <v>0</v>
      </c>
      <c r="Y120" s="170">
        <f t="shared" si="103"/>
        <v>0</v>
      </c>
      <c r="Z120" s="172">
        <f t="shared" si="104"/>
        <v>0</v>
      </c>
      <c r="AA120" s="6">
        <v>0</v>
      </c>
      <c r="AB120" s="6"/>
      <c r="AC120" s="140">
        <f t="shared" si="92"/>
        <v>0</v>
      </c>
      <c r="AD120" s="163">
        <f t="shared" si="93"/>
        <v>0</v>
      </c>
      <c r="AE120" s="172">
        <f t="shared" si="105"/>
        <v>2</v>
      </c>
      <c r="AF120" s="6">
        <v>2</v>
      </c>
      <c r="AG120" s="6"/>
      <c r="AH120" s="140">
        <f t="shared" si="94"/>
        <v>2</v>
      </c>
      <c r="AI120" s="163">
        <f t="shared" si="95"/>
        <v>0</v>
      </c>
      <c r="AJ120" s="172">
        <f t="shared" si="106"/>
        <v>3</v>
      </c>
      <c r="AK120" s="6">
        <v>3</v>
      </c>
      <c r="AL120" s="6"/>
      <c r="AM120" s="140">
        <f t="shared" si="96"/>
        <v>5</v>
      </c>
      <c r="AN120" s="163">
        <f t="shared" si="97"/>
        <v>1.5</v>
      </c>
      <c r="AO120" s="172">
        <f t="shared" si="107"/>
        <v>1</v>
      </c>
      <c r="AP120" s="6">
        <v>1</v>
      </c>
      <c r="AQ120" s="6"/>
      <c r="AR120" s="140">
        <f t="shared" si="98"/>
        <v>6</v>
      </c>
      <c r="AS120" s="163">
        <f t="shared" si="99"/>
        <v>0.2</v>
      </c>
      <c r="AT120" s="167">
        <f t="shared" si="100"/>
        <v>6</v>
      </c>
      <c r="AU120" s="168">
        <f t="shared" si="101"/>
        <v>0</v>
      </c>
    </row>
    <row r="121" spans="2:47" outlineLevel="1" x14ac:dyDescent="0.35">
      <c r="B121" s="237" t="s">
        <v>96</v>
      </c>
      <c r="C121" s="64" t="s">
        <v>106</v>
      </c>
      <c r="D121" s="70"/>
      <c r="E121" s="71"/>
      <c r="F121" s="70"/>
      <c r="G121" s="140">
        <f t="shared" si="81"/>
        <v>0</v>
      </c>
      <c r="H121" s="170">
        <f t="shared" si="82"/>
        <v>0</v>
      </c>
      <c r="I121" s="70"/>
      <c r="J121" s="140">
        <f t="shared" si="83"/>
        <v>0</v>
      </c>
      <c r="K121" s="170">
        <f t="shared" si="84"/>
        <v>0</v>
      </c>
      <c r="L121" s="70"/>
      <c r="M121" s="140">
        <f t="shared" si="85"/>
        <v>0</v>
      </c>
      <c r="N121" s="170">
        <f t="shared" si="86"/>
        <v>0</v>
      </c>
      <c r="O121" s="70"/>
      <c r="P121" s="140">
        <f t="shared" si="87"/>
        <v>0</v>
      </c>
      <c r="Q121" s="170">
        <f t="shared" si="88"/>
        <v>0</v>
      </c>
      <c r="R121" s="167">
        <f t="shared" si="89"/>
        <v>0</v>
      </c>
      <c r="S121" s="168">
        <f t="shared" si="90"/>
        <v>0</v>
      </c>
      <c r="U121" s="172">
        <f t="shared" si="102"/>
        <v>0</v>
      </c>
      <c r="V121" s="6"/>
      <c r="W121" s="6"/>
      <c r="X121" s="140">
        <f t="shared" si="91"/>
        <v>0</v>
      </c>
      <c r="Y121" s="170">
        <f t="shared" si="103"/>
        <v>0</v>
      </c>
      <c r="Z121" s="172">
        <f t="shared" si="104"/>
        <v>0</v>
      </c>
      <c r="AA121" s="6"/>
      <c r="AB121" s="6"/>
      <c r="AC121" s="140">
        <f t="shared" si="92"/>
        <v>0</v>
      </c>
      <c r="AD121" s="163">
        <f t="shared" si="93"/>
        <v>0</v>
      </c>
      <c r="AE121" s="172">
        <f t="shared" si="105"/>
        <v>0</v>
      </c>
      <c r="AF121" s="6"/>
      <c r="AG121" s="6"/>
      <c r="AH121" s="140">
        <f t="shared" si="94"/>
        <v>0</v>
      </c>
      <c r="AI121" s="163">
        <f t="shared" si="95"/>
        <v>0</v>
      </c>
      <c r="AJ121" s="172">
        <f t="shared" si="106"/>
        <v>0</v>
      </c>
      <c r="AK121" s="6"/>
      <c r="AL121" s="6"/>
      <c r="AM121" s="140">
        <f t="shared" si="96"/>
        <v>0</v>
      </c>
      <c r="AN121" s="163">
        <f t="shared" si="97"/>
        <v>0</v>
      </c>
      <c r="AO121" s="172">
        <f t="shared" si="107"/>
        <v>0</v>
      </c>
      <c r="AP121" s="6"/>
      <c r="AQ121" s="6"/>
      <c r="AR121" s="140">
        <f t="shared" si="98"/>
        <v>0</v>
      </c>
      <c r="AS121" s="163">
        <f t="shared" si="99"/>
        <v>0</v>
      </c>
      <c r="AT121" s="167">
        <f t="shared" si="100"/>
        <v>0</v>
      </c>
      <c r="AU121" s="168">
        <f t="shared" si="101"/>
        <v>0</v>
      </c>
    </row>
    <row r="122" spans="2:47" outlineLevel="1" x14ac:dyDescent="0.35">
      <c r="B122" s="236" t="s">
        <v>97</v>
      </c>
      <c r="C122" s="64" t="s">
        <v>106</v>
      </c>
      <c r="D122" s="70"/>
      <c r="E122" s="71"/>
      <c r="F122" s="70"/>
      <c r="G122" s="140">
        <f t="shared" si="81"/>
        <v>0</v>
      </c>
      <c r="H122" s="170">
        <f t="shared" si="82"/>
        <v>0</v>
      </c>
      <c r="I122" s="70"/>
      <c r="J122" s="140">
        <f t="shared" si="83"/>
        <v>0</v>
      </c>
      <c r="K122" s="170">
        <f t="shared" si="84"/>
        <v>0</v>
      </c>
      <c r="L122" s="70"/>
      <c r="M122" s="140">
        <f t="shared" si="85"/>
        <v>0</v>
      </c>
      <c r="N122" s="170">
        <f t="shared" si="86"/>
        <v>0</v>
      </c>
      <c r="O122" s="70"/>
      <c r="P122" s="140">
        <f t="shared" si="87"/>
        <v>0</v>
      </c>
      <c r="Q122" s="170">
        <f t="shared" si="88"/>
        <v>0</v>
      </c>
      <c r="R122" s="167">
        <f t="shared" si="89"/>
        <v>0</v>
      </c>
      <c r="S122" s="168">
        <f t="shared" si="90"/>
        <v>0</v>
      </c>
      <c r="U122" s="172">
        <f t="shared" si="102"/>
        <v>0</v>
      </c>
      <c r="V122" s="6"/>
      <c r="W122" s="6"/>
      <c r="X122" s="140">
        <f t="shared" si="91"/>
        <v>0</v>
      </c>
      <c r="Y122" s="170">
        <f t="shared" si="103"/>
        <v>0</v>
      </c>
      <c r="Z122" s="172">
        <f t="shared" si="104"/>
        <v>0</v>
      </c>
      <c r="AA122" s="6"/>
      <c r="AB122" s="6"/>
      <c r="AC122" s="140">
        <f t="shared" si="92"/>
        <v>0</v>
      </c>
      <c r="AD122" s="163">
        <f t="shared" si="93"/>
        <v>0</v>
      </c>
      <c r="AE122" s="172">
        <f t="shared" si="105"/>
        <v>0</v>
      </c>
      <c r="AF122" s="6"/>
      <c r="AG122" s="6"/>
      <c r="AH122" s="140">
        <f t="shared" si="94"/>
        <v>0</v>
      </c>
      <c r="AI122" s="163">
        <f t="shared" si="95"/>
        <v>0</v>
      </c>
      <c r="AJ122" s="172">
        <f t="shared" si="106"/>
        <v>0</v>
      </c>
      <c r="AK122" s="6"/>
      <c r="AL122" s="6"/>
      <c r="AM122" s="140">
        <f t="shared" si="96"/>
        <v>0</v>
      </c>
      <c r="AN122" s="163">
        <f t="shared" si="97"/>
        <v>0</v>
      </c>
      <c r="AO122" s="172">
        <f t="shared" si="107"/>
        <v>0</v>
      </c>
      <c r="AP122" s="6"/>
      <c r="AQ122" s="6"/>
      <c r="AR122" s="140">
        <f t="shared" si="98"/>
        <v>0</v>
      </c>
      <c r="AS122" s="163">
        <f t="shared" si="99"/>
        <v>0</v>
      </c>
      <c r="AT122" s="167">
        <f t="shared" si="100"/>
        <v>0</v>
      </c>
      <c r="AU122" s="168">
        <f t="shared" si="101"/>
        <v>0</v>
      </c>
    </row>
    <row r="123" spans="2:47" outlineLevel="1" x14ac:dyDescent="0.35">
      <c r="B123" s="237" t="s">
        <v>98</v>
      </c>
      <c r="C123" s="64" t="s">
        <v>106</v>
      </c>
      <c r="D123" s="70"/>
      <c r="E123" s="71"/>
      <c r="F123" s="70"/>
      <c r="G123" s="140">
        <f t="shared" si="81"/>
        <v>0</v>
      </c>
      <c r="H123" s="170">
        <f t="shared" si="82"/>
        <v>0</v>
      </c>
      <c r="I123" s="70"/>
      <c r="J123" s="140">
        <f t="shared" si="83"/>
        <v>0</v>
      </c>
      <c r="K123" s="170">
        <f t="shared" si="84"/>
        <v>0</v>
      </c>
      <c r="L123" s="70"/>
      <c r="M123" s="140">
        <f t="shared" si="85"/>
        <v>0</v>
      </c>
      <c r="N123" s="170">
        <f t="shared" si="86"/>
        <v>0</v>
      </c>
      <c r="O123" s="70"/>
      <c r="P123" s="140">
        <f t="shared" si="87"/>
        <v>0</v>
      </c>
      <c r="Q123" s="170">
        <f t="shared" si="88"/>
        <v>0</v>
      </c>
      <c r="R123" s="167">
        <f t="shared" si="89"/>
        <v>0</v>
      </c>
      <c r="S123" s="168">
        <f t="shared" si="90"/>
        <v>0</v>
      </c>
      <c r="U123" s="172">
        <f t="shared" si="102"/>
        <v>5</v>
      </c>
      <c r="V123" s="6">
        <v>5</v>
      </c>
      <c r="W123" s="6"/>
      <c r="X123" s="140">
        <f t="shared" si="91"/>
        <v>5</v>
      </c>
      <c r="Y123" s="170">
        <f t="shared" si="103"/>
        <v>0</v>
      </c>
      <c r="Z123" s="172">
        <f t="shared" si="104"/>
        <v>19</v>
      </c>
      <c r="AA123" s="6">
        <v>19</v>
      </c>
      <c r="AB123" s="6"/>
      <c r="AC123" s="140">
        <f t="shared" si="92"/>
        <v>24</v>
      </c>
      <c r="AD123" s="163">
        <f t="shared" si="93"/>
        <v>3.8</v>
      </c>
      <c r="AE123" s="172">
        <f t="shared" si="105"/>
        <v>22</v>
      </c>
      <c r="AF123" s="6">
        <v>22</v>
      </c>
      <c r="AG123" s="6"/>
      <c r="AH123" s="140">
        <f t="shared" si="94"/>
        <v>46</v>
      </c>
      <c r="AI123" s="163">
        <f t="shared" si="95"/>
        <v>0.91666666666666663</v>
      </c>
      <c r="AJ123" s="172">
        <f t="shared" si="106"/>
        <v>3</v>
      </c>
      <c r="AK123" s="6">
        <v>3</v>
      </c>
      <c r="AL123" s="6"/>
      <c r="AM123" s="140">
        <f t="shared" si="96"/>
        <v>49</v>
      </c>
      <c r="AN123" s="163">
        <f t="shared" si="97"/>
        <v>6.5217391304347824E-2</v>
      </c>
      <c r="AO123" s="172">
        <f t="shared" si="107"/>
        <v>2</v>
      </c>
      <c r="AP123" s="6">
        <v>2</v>
      </c>
      <c r="AQ123" s="6"/>
      <c r="AR123" s="140">
        <f t="shared" si="98"/>
        <v>51</v>
      </c>
      <c r="AS123" s="163">
        <f t="shared" si="99"/>
        <v>4.0816326530612242E-2</v>
      </c>
      <c r="AT123" s="167">
        <f t="shared" si="100"/>
        <v>51</v>
      </c>
      <c r="AU123" s="168">
        <f t="shared" si="101"/>
        <v>0.78710488906898313</v>
      </c>
    </row>
    <row r="124" spans="2:47" ht="15" customHeight="1" outlineLevel="1" x14ac:dyDescent="0.35">
      <c r="B124" s="50" t="s">
        <v>138</v>
      </c>
      <c r="C124" s="47" t="s">
        <v>106</v>
      </c>
      <c r="D124" s="173">
        <f>SUM(D102:D123)</f>
        <v>0</v>
      </c>
      <c r="E124" s="173">
        <f>SUM(E102:E123)</f>
        <v>0</v>
      </c>
      <c r="F124" s="173">
        <f>SUM(F102:F123)</f>
        <v>0</v>
      </c>
      <c r="G124" s="173">
        <f>SUM(G102:G123)</f>
        <v>0</v>
      </c>
      <c r="H124" s="169">
        <f>IFERROR((G124-E124)/E124,0)</f>
        <v>0</v>
      </c>
      <c r="I124" s="173">
        <f>SUM(I102:I123)</f>
        <v>0</v>
      </c>
      <c r="J124" s="173">
        <f>SUM(J102:J123)</f>
        <v>0</v>
      </c>
      <c r="K124" s="169">
        <f t="shared" ref="K124" si="108">IFERROR((J124-G124)/G124,0)</f>
        <v>0</v>
      </c>
      <c r="L124" s="173">
        <f>SUM(L102:L123)</f>
        <v>0</v>
      </c>
      <c r="M124" s="173">
        <f>SUM(M102:M123)</f>
        <v>0</v>
      </c>
      <c r="N124" s="169">
        <f t="shared" ref="N124" si="109">IFERROR((M124-J124)/J124,0)</f>
        <v>0</v>
      </c>
      <c r="O124" s="173">
        <f>SUM(O102:O123)</f>
        <v>0</v>
      </c>
      <c r="P124" s="173">
        <f>SUM(P102:P123)</f>
        <v>0</v>
      </c>
      <c r="Q124" s="169">
        <f t="shared" si="88"/>
        <v>0</v>
      </c>
      <c r="R124" s="173">
        <f>SUM(R102:R123)</f>
        <v>0</v>
      </c>
      <c r="S124" s="168">
        <f t="shared" si="90"/>
        <v>0</v>
      </c>
      <c r="U124" s="173">
        <f>SUM(U102:U123)</f>
        <v>19</v>
      </c>
      <c r="V124" s="173">
        <f>SUM(V102:V123)</f>
        <v>19</v>
      </c>
      <c r="W124" s="173">
        <f>SUM(W102:W123)</f>
        <v>0</v>
      </c>
      <c r="X124" s="173">
        <f>SUM(X102:X123)</f>
        <v>19</v>
      </c>
      <c r="Y124" s="169">
        <f>IFERROR((X124-P124)/P124,0)</f>
        <v>0</v>
      </c>
      <c r="Z124" s="173">
        <f>SUM(Z102:Z123)</f>
        <v>56</v>
      </c>
      <c r="AA124" s="173">
        <f>SUM(AA102:AA123)</f>
        <v>56</v>
      </c>
      <c r="AB124" s="173">
        <f>SUM(AB102:AB123)</f>
        <v>0</v>
      </c>
      <c r="AC124" s="173">
        <f>SUM(AC102:AC123)</f>
        <v>75</v>
      </c>
      <c r="AD124" s="164">
        <f t="shared" ref="AD124" si="110">IFERROR((AC124-X124)/X124,0)</f>
        <v>2.9473684210526314</v>
      </c>
      <c r="AE124" s="173">
        <f>SUM(AE102:AE123)</f>
        <v>76</v>
      </c>
      <c r="AF124" s="173">
        <f>SUM(AF102:AF123)</f>
        <v>76</v>
      </c>
      <c r="AG124" s="173">
        <f>SUM(AG102:AG123)</f>
        <v>0</v>
      </c>
      <c r="AH124" s="173">
        <f>SUM(AH102:AH123)</f>
        <v>151</v>
      </c>
      <c r="AI124" s="164">
        <f t="shared" ref="AI124" si="111">IFERROR((AH124-AC124)/AC124,0)</f>
        <v>1.0133333333333334</v>
      </c>
      <c r="AJ124" s="173">
        <f>SUM(AJ102:AJ123)</f>
        <v>23</v>
      </c>
      <c r="AK124" s="173">
        <f>SUM(AK102:AK123)</f>
        <v>23</v>
      </c>
      <c r="AL124" s="173">
        <f>SUM(AL102:AL123)</f>
        <v>0</v>
      </c>
      <c r="AM124" s="173">
        <f>SUM(AM102:AM123)</f>
        <v>174</v>
      </c>
      <c r="AN124" s="164">
        <f t="shared" ref="AN124" si="112">IFERROR((AM124-AH124)/AH124,0)</f>
        <v>0.15231788079470199</v>
      </c>
      <c r="AO124" s="173">
        <f>SUM(AO102:AO123)</f>
        <v>14</v>
      </c>
      <c r="AP124" s="173">
        <f>SUM(AP102:AP123)</f>
        <v>14</v>
      </c>
      <c r="AQ124" s="173">
        <f>SUM(AQ102:AQ123)</f>
        <v>0</v>
      </c>
      <c r="AR124" s="173">
        <f>SUM(AR102:AR123)</f>
        <v>188</v>
      </c>
      <c r="AS124" s="164">
        <f t="shared" ref="AS124" si="113">IFERROR((AR124-AM124)/AM124,0)</f>
        <v>8.0459770114942528E-2</v>
      </c>
      <c r="AT124" s="173">
        <f>SUM(AT102:AT123)</f>
        <v>188</v>
      </c>
      <c r="AU124" s="168">
        <f t="shared" ref="AU124" si="114">IFERROR((AR124/X124)^(1/4)-1,0)</f>
        <v>0.77358114069478012</v>
      </c>
    </row>
    <row r="126" spans="2:47" ht="15.5" x14ac:dyDescent="0.35">
      <c r="B126" s="296" t="s">
        <v>110</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row>
    <row r="127" spans="2:47" ht="5.5" customHeight="1" outlineLevel="1" x14ac:dyDescent="0.35">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row>
    <row r="128" spans="2:47" outlineLevel="1" x14ac:dyDescent="0.35">
      <c r="B128" s="330"/>
      <c r="C128" s="339" t="s">
        <v>105</v>
      </c>
      <c r="D128" s="312" t="s">
        <v>131</v>
      </c>
      <c r="E128" s="314"/>
      <c r="F128" s="314"/>
      <c r="G128" s="314"/>
      <c r="H128" s="314"/>
      <c r="I128" s="314"/>
      <c r="J128" s="314"/>
      <c r="K128" s="314"/>
      <c r="L128" s="314"/>
      <c r="M128" s="314"/>
      <c r="N128" s="314"/>
      <c r="O128" s="314"/>
      <c r="P128" s="314"/>
      <c r="Q128" s="313"/>
      <c r="R128" s="318" t="str">
        <f xml:space="preserve"> D129&amp;" - "&amp;O129</f>
        <v>2019 - 2023</v>
      </c>
      <c r="S128" s="333"/>
      <c r="U128" s="312" t="s">
        <v>132</v>
      </c>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3"/>
    </row>
    <row r="129" spans="2:47" outlineLevel="1" x14ac:dyDescent="0.35">
      <c r="B129" s="331"/>
      <c r="C129" s="339"/>
      <c r="D129" s="312">
        <f>$C$3-5</f>
        <v>2019</v>
      </c>
      <c r="E129" s="313"/>
      <c r="F129" s="312">
        <f>$C$3-4</f>
        <v>2020</v>
      </c>
      <c r="G129" s="314"/>
      <c r="H129" s="313"/>
      <c r="I129" s="312">
        <f>$C$3-3</f>
        <v>2021</v>
      </c>
      <c r="J129" s="314"/>
      <c r="K129" s="313"/>
      <c r="L129" s="312">
        <f>$C$3-2</f>
        <v>2022</v>
      </c>
      <c r="M129" s="314"/>
      <c r="N129" s="313"/>
      <c r="O129" s="312">
        <f>$C$3-1</f>
        <v>2023</v>
      </c>
      <c r="P129" s="314"/>
      <c r="Q129" s="313"/>
      <c r="R129" s="320"/>
      <c r="S129" s="334"/>
      <c r="U129" s="312">
        <f>$C$3</f>
        <v>2024</v>
      </c>
      <c r="V129" s="314"/>
      <c r="W129" s="314"/>
      <c r="X129" s="314"/>
      <c r="Y129" s="313"/>
      <c r="Z129" s="312">
        <f>$C$3+1</f>
        <v>2025</v>
      </c>
      <c r="AA129" s="314"/>
      <c r="AB129" s="314"/>
      <c r="AC129" s="314"/>
      <c r="AD129" s="313"/>
      <c r="AE129" s="312">
        <f>$C$3+2</f>
        <v>2026</v>
      </c>
      <c r="AF129" s="314"/>
      <c r="AG129" s="314"/>
      <c r="AH129" s="314"/>
      <c r="AI129" s="313"/>
      <c r="AJ129" s="312">
        <f>$C$3+3</f>
        <v>2027</v>
      </c>
      <c r="AK129" s="314"/>
      <c r="AL129" s="314"/>
      <c r="AM129" s="314"/>
      <c r="AN129" s="313"/>
      <c r="AO129" s="312">
        <f>$C$3+4</f>
        <v>2028</v>
      </c>
      <c r="AP129" s="314"/>
      <c r="AQ129" s="314"/>
      <c r="AR129" s="314"/>
      <c r="AS129" s="313"/>
      <c r="AT129" s="316" t="str">
        <f>U129&amp;" - "&amp;AO129</f>
        <v>2024 - 2028</v>
      </c>
      <c r="AU129" s="335"/>
    </row>
    <row r="130" spans="2:47" ht="43.5" outlineLevel="1" x14ac:dyDescent="0.35">
      <c r="B130" s="332"/>
      <c r="C130" s="339"/>
      <c r="D130" s="66" t="s">
        <v>144</v>
      </c>
      <c r="E130" s="67" t="s">
        <v>145</v>
      </c>
      <c r="F130" s="66" t="s">
        <v>144</v>
      </c>
      <c r="G130" s="9" t="s">
        <v>145</v>
      </c>
      <c r="H130" s="67" t="s">
        <v>135</v>
      </c>
      <c r="I130" s="66" t="s">
        <v>144</v>
      </c>
      <c r="J130" s="9" t="s">
        <v>145</v>
      </c>
      <c r="K130" s="67" t="s">
        <v>135</v>
      </c>
      <c r="L130" s="66" t="s">
        <v>144</v>
      </c>
      <c r="M130" s="9" t="s">
        <v>145</v>
      </c>
      <c r="N130" s="67" t="s">
        <v>135</v>
      </c>
      <c r="O130" s="66" t="s">
        <v>144</v>
      </c>
      <c r="P130" s="9" t="s">
        <v>145</v>
      </c>
      <c r="Q130" s="67" t="s">
        <v>135</v>
      </c>
      <c r="R130" s="66" t="s">
        <v>126</v>
      </c>
      <c r="S130" s="121" t="s">
        <v>136</v>
      </c>
      <c r="U130" s="66" t="s">
        <v>144</v>
      </c>
      <c r="V130" s="106" t="s">
        <v>177</v>
      </c>
      <c r="W130" s="106" t="s">
        <v>178</v>
      </c>
      <c r="X130" s="9" t="s">
        <v>145</v>
      </c>
      <c r="Y130" s="67" t="s">
        <v>135</v>
      </c>
      <c r="Z130" s="66" t="s">
        <v>144</v>
      </c>
      <c r="AA130" s="106" t="s">
        <v>177</v>
      </c>
      <c r="AB130" s="106" t="s">
        <v>178</v>
      </c>
      <c r="AC130" s="9" t="s">
        <v>145</v>
      </c>
      <c r="AD130" s="67" t="s">
        <v>135</v>
      </c>
      <c r="AE130" s="66" t="s">
        <v>144</v>
      </c>
      <c r="AF130" s="106" t="s">
        <v>177</v>
      </c>
      <c r="AG130" s="106" t="s">
        <v>178</v>
      </c>
      <c r="AH130" s="9" t="s">
        <v>145</v>
      </c>
      <c r="AI130" s="67" t="s">
        <v>135</v>
      </c>
      <c r="AJ130" s="66" t="s">
        <v>144</v>
      </c>
      <c r="AK130" s="106" t="s">
        <v>177</v>
      </c>
      <c r="AL130" s="106" t="s">
        <v>178</v>
      </c>
      <c r="AM130" s="9" t="s">
        <v>145</v>
      </c>
      <c r="AN130" s="67" t="s">
        <v>135</v>
      </c>
      <c r="AO130" s="66" t="s">
        <v>144</v>
      </c>
      <c r="AP130" s="106" t="s">
        <v>177</v>
      </c>
      <c r="AQ130" s="106" t="s">
        <v>178</v>
      </c>
      <c r="AR130" s="9" t="s">
        <v>145</v>
      </c>
      <c r="AS130" s="67" t="s">
        <v>135</v>
      </c>
      <c r="AT130" s="66" t="s">
        <v>126</v>
      </c>
      <c r="AU130" s="121" t="s">
        <v>136</v>
      </c>
    </row>
    <row r="131" spans="2:47" outlineLevel="1" x14ac:dyDescent="0.35">
      <c r="B131" s="236" t="s">
        <v>75</v>
      </c>
      <c r="C131" s="64" t="s">
        <v>106</v>
      </c>
      <c r="D131" s="70"/>
      <c r="E131" s="71"/>
      <c r="F131" s="70"/>
      <c r="G131" s="140">
        <f t="shared" ref="G131:G152" si="115">E131+F131</f>
        <v>0</v>
      </c>
      <c r="H131" s="170">
        <f t="shared" ref="H131:H152" si="116">IFERROR((G131-E131)/E131,0)</f>
        <v>0</v>
      </c>
      <c r="I131" s="70"/>
      <c r="J131" s="140">
        <f t="shared" ref="J131:J152" si="117">G131+I131</f>
        <v>0</v>
      </c>
      <c r="K131" s="170">
        <f t="shared" ref="K131:K152" si="118">IFERROR((J131-G131)/G131,0)</f>
        <v>0</v>
      </c>
      <c r="L131" s="70"/>
      <c r="M131" s="140">
        <f t="shared" ref="M131:M152" si="119">J131+L131</f>
        <v>0</v>
      </c>
      <c r="N131" s="170">
        <f t="shared" ref="N131:N152" si="120">IFERROR((M131-J131)/J131,0)</f>
        <v>0</v>
      </c>
      <c r="O131" s="70"/>
      <c r="P131" s="140">
        <f t="shared" ref="P131:P152" si="121">M131+O131</f>
        <v>0</v>
      </c>
      <c r="Q131" s="170">
        <f t="shared" ref="Q131:Q153" si="122">IFERROR((P131-M131)/M131,0)</f>
        <v>0</v>
      </c>
      <c r="R131" s="167">
        <f t="shared" ref="R131:R152" si="123">D131+F131+I131+L131+O131</f>
        <v>0</v>
      </c>
      <c r="S131" s="168">
        <f t="shared" ref="S131:S153" si="124">IFERROR((P131/E131)^(1/4)-1,0)</f>
        <v>0</v>
      </c>
      <c r="U131" s="172">
        <f>V131+W131</f>
        <v>0</v>
      </c>
      <c r="V131" s="6"/>
      <c r="W131" s="6"/>
      <c r="X131" s="140">
        <f t="shared" ref="X131:X152" si="125">P131+U131</f>
        <v>0</v>
      </c>
      <c r="Y131" s="170">
        <f t="shared" ref="Y131:Y152" si="126">IFERROR((X131-P131)/P131,0)</f>
        <v>0</v>
      </c>
      <c r="Z131" s="172">
        <f>AA131+AB131</f>
        <v>0</v>
      </c>
      <c r="AA131" s="6"/>
      <c r="AB131" s="6"/>
      <c r="AC131" s="140">
        <f t="shared" ref="AC131:AC152" si="127">X131+Z131</f>
        <v>0</v>
      </c>
      <c r="AD131" s="163">
        <f t="shared" ref="AD131:AD152" si="128">IFERROR((AC131-X131)/X131,0)</f>
        <v>0</v>
      </c>
      <c r="AE131" s="172">
        <f>AF131+AG131</f>
        <v>0</v>
      </c>
      <c r="AF131" s="6"/>
      <c r="AG131" s="6"/>
      <c r="AH131" s="140">
        <f t="shared" ref="AH131:AH152" si="129">AC131+AE131</f>
        <v>0</v>
      </c>
      <c r="AI131" s="163">
        <f t="shared" ref="AI131:AI152" si="130">IFERROR((AH131-AC131)/AC131,0)</f>
        <v>0</v>
      </c>
      <c r="AJ131" s="172">
        <f>AK131+AL131</f>
        <v>0</v>
      </c>
      <c r="AK131" s="6"/>
      <c r="AL131" s="6"/>
      <c r="AM131" s="140">
        <f t="shared" ref="AM131:AM152" si="131">AH131+AJ131</f>
        <v>0</v>
      </c>
      <c r="AN131" s="163">
        <f t="shared" ref="AN131:AN152" si="132">IFERROR((AM131-AH131)/AH131,0)</f>
        <v>0</v>
      </c>
      <c r="AO131" s="172">
        <f>AP131+AQ131</f>
        <v>0</v>
      </c>
      <c r="AP131" s="6"/>
      <c r="AQ131" s="6"/>
      <c r="AR131" s="140">
        <f t="shared" ref="AR131:AR152" si="133">AM131+AO131</f>
        <v>0</v>
      </c>
      <c r="AS131" s="163">
        <f t="shared" ref="AS131:AS152" si="134">IFERROR((AR131-AM131)/AM131,0)</f>
        <v>0</v>
      </c>
      <c r="AT131" s="167">
        <f t="shared" ref="AT131:AT152" si="135">U131+Z131+AE131+AJ131+AO131</f>
        <v>0</v>
      </c>
      <c r="AU131" s="168">
        <f t="shared" ref="AU131:AU152" si="136">IFERROR((AR131/X131)^(1/4)-1,0)</f>
        <v>0</v>
      </c>
    </row>
    <row r="132" spans="2:47" outlineLevel="1" x14ac:dyDescent="0.35">
      <c r="B132" s="237" t="s">
        <v>76</v>
      </c>
      <c r="C132" s="64" t="s">
        <v>106</v>
      </c>
      <c r="D132" s="70"/>
      <c r="E132" s="71"/>
      <c r="F132" s="70"/>
      <c r="G132" s="140">
        <f t="shared" si="115"/>
        <v>0</v>
      </c>
      <c r="H132" s="170">
        <f t="shared" si="116"/>
        <v>0</v>
      </c>
      <c r="I132" s="70"/>
      <c r="J132" s="140">
        <f t="shared" si="117"/>
        <v>0</v>
      </c>
      <c r="K132" s="170">
        <f t="shared" si="118"/>
        <v>0</v>
      </c>
      <c r="L132" s="70"/>
      <c r="M132" s="140">
        <f t="shared" si="119"/>
        <v>0</v>
      </c>
      <c r="N132" s="170">
        <f t="shared" si="120"/>
        <v>0</v>
      </c>
      <c r="O132" s="70"/>
      <c r="P132" s="140">
        <f t="shared" si="121"/>
        <v>0</v>
      </c>
      <c r="Q132" s="170">
        <f t="shared" si="122"/>
        <v>0</v>
      </c>
      <c r="R132" s="167">
        <f t="shared" si="123"/>
        <v>0</v>
      </c>
      <c r="S132" s="168">
        <f t="shared" si="124"/>
        <v>0</v>
      </c>
      <c r="U132" s="172">
        <f t="shared" ref="U132:U152" si="137">V132+W132</f>
        <v>5</v>
      </c>
      <c r="V132" s="6">
        <v>5</v>
      </c>
      <c r="W132" s="6"/>
      <c r="X132" s="140">
        <f t="shared" si="125"/>
        <v>5</v>
      </c>
      <c r="Y132" s="170">
        <f t="shared" si="126"/>
        <v>0</v>
      </c>
      <c r="Z132" s="172">
        <f t="shared" ref="Z132:Z152" si="138">AA132+AB132</f>
        <v>14</v>
      </c>
      <c r="AA132" s="6">
        <v>14</v>
      </c>
      <c r="AB132" s="6"/>
      <c r="AC132" s="140">
        <f t="shared" si="127"/>
        <v>19</v>
      </c>
      <c r="AD132" s="163">
        <f t="shared" si="128"/>
        <v>2.8</v>
      </c>
      <c r="AE132" s="172">
        <f t="shared" ref="AE132:AE152" si="139">AF132+AG132</f>
        <v>14</v>
      </c>
      <c r="AF132" s="6">
        <v>14</v>
      </c>
      <c r="AG132" s="6"/>
      <c r="AH132" s="140">
        <f t="shared" si="129"/>
        <v>33</v>
      </c>
      <c r="AI132" s="163">
        <f t="shared" si="130"/>
        <v>0.73684210526315785</v>
      </c>
      <c r="AJ132" s="172">
        <f t="shared" ref="AJ132:AJ152" si="140">AK132+AL132</f>
        <v>6</v>
      </c>
      <c r="AK132" s="6">
        <v>6</v>
      </c>
      <c r="AL132" s="6"/>
      <c r="AM132" s="140">
        <f t="shared" si="131"/>
        <v>39</v>
      </c>
      <c r="AN132" s="163">
        <f t="shared" si="132"/>
        <v>0.18181818181818182</v>
      </c>
      <c r="AO132" s="172">
        <f t="shared" ref="AO132:AO152" si="141">AP132+AQ132</f>
        <v>4</v>
      </c>
      <c r="AP132" s="6">
        <v>4</v>
      </c>
      <c r="AQ132" s="6"/>
      <c r="AR132" s="140">
        <f t="shared" si="133"/>
        <v>43</v>
      </c>
      <c r="AS132" s="163">
        <f t="shared" si="134"/>
        <v>0.10256410256410256</v>
      </c>
      <c r="AT132" s="167">
        <f t="shared" si="135"/>
        <v>43</v>
      </c>
      <c r="AU132" s="168">
        <f t="shared" si="136"/>
        <v>0.71247646983047219</v>
      </c>
    </row>
    <row r="133" spans="2:47" outlineLevel="1" x14ac:dyDescent="0.35">
      <c r="B133" s="237" t="s">
        <v>77</v>
      </c>
      <c r="C133" s="64" t="s">
        <v>106</v>
      </c>
      <c r="D133" s="70"/>
      <c r="E133" s="71"/>
      <c r="F133" s="70"/>
      <c r="G133" s="140">
        <f t="shared" si="115"/>
        <v>0</v>
      </c>
      <c r="H133" s="170">
        <f t="shared" si="116"/>
        <v>0</v>
      </c>
      <c r="I133" s="70"/>
      <c r="J133" s="140">
        <f t="shared" si="117"/>
        <v>0</v>
      </c>
      <c r="K133" s="170">
        <f t="shared" si="118"/>
        <v>0</v>
      </c>
      <c r="L133" s="70"/>
      <c r="M133" s="140">
        <f t="shared" si="119"/>
        <v>0</v>
      </c>
      <c r="N133" s="170">
        <f t="shared" si="120"/>
        <v>0</v>
      </c>
      <c r="O133" s="70"/>
      <c r="P133" s="140">
        <f t="shared" si="121"/>
        <v>0</v>
      </c>
      <c r="Q133" s="170">
        <f t="shared" si="122"/>
        <v>0</v>
      </c>
      <c r="R133" s="167">
        <f t="shared" si="123"/>
        <v>0</v>
      </c>
      <c r="S133" s="168">
        <f t="shared" si="124"/>
        <v>0</v>
      </c>
      <c r="U133" s="172">
        <f t="shared" si="137"/>
        <v>0</v>
      </c>
      <c r="V133" s="6"/>
      <c r="W133" s="6"/>
      <c r="X133" s="140">
        <f t="shared" si="125"/>
        <v>0</v>
      </c>
      <c r="Y133" s="170">
        <f t="shared" si="126"/>
        <v>0</v>
      </c>
      <c r="Z133" s="172">
        <f t="shared" si="138"/>
        <v>0</v>
      </c>
      <c r="AA133" s="6"/>
      <c r="AB133" s="6"/>
      <c r="AC133" s="140">
        <f t="shared" si="127"/>
        <v>0</v>
      </c>
      <c r="AD133" s="163">
        <f t="shared" si="128"/>
        <v>0</v>
      </c>
      <c r="AE133" s="172">
        <f t="shared" si="139"/>
        <v>0</v>
      </c>
      <c r="AF133" s="6"/>
      <c r="AG133" s="6"/>
      <c r="AH133" s="140">
        <f t="shared" si="129"/>
        <v>0</v>
      </c>
      <c r="AI133" s="163">
        <f t="shared" si="130"/>
        <v>0</v>
      </c>
      <c r="AJ133" s="172">
        <f t="shared" si="140"/>
        <v>0</v>
      </c>
      <c r="AK133" s="6"/>
      <c r="AL133" s="6"/>
      <c r="AM133" s="140">
        <f t="shared" si="131"/>
        <v>0</v>
      </c>
      <c r="AN133" s="163">
        <f t="shared" si="132"/>
        <v>0</v>
      </c>
      <c r="AO133" s="172">
        <f t="shared" si="141"/>
        <v>0</v>
      </c>
      <c r="AP133" s="6"/>
      <c r="AQ133" s="6"/>
      <c r="AR133" s="140">
        <f t="shared" si="133"/>
        <v>0</v>
      </c>
      <c r="AS133" s="163">
        <f t="shared" si="134"/>
        <v>0</v>
      </c>
      <c r="AT133" s="167">
        <f t="shared" si="135"/>
        <v>0</v>
      </c>
      <c r="AU133" s="168">
        <f t="shared" si="136"/>
        <v>0</v>
      </c>
    </row>
    <row r="134" spans="2:47" outlineLevel="1" x14ac:dyDescent="0.35">
      <c r="B134" s="237" t="s">
        <v>78</v>
      </c>
      <c r="C134" s="64" t="s">
        <v>106</v>
      </c>
      <c r="D134" s="70"/>
      <c r="E134" s="71"/>
      <c r="F134" s="70"/>
      <c r="G134" s="140">
        <f t="shared" si="115"/>
        <v>0</v>
      </c>
      <c r="H134" s="170">
        <f t="shared" si="116"/>
        <v>0</v>
      </c>
      <c r="I134" s="70"/>
      <c r="J134" s="140">
        <f t="shared" si="117"/>
        <v>0</v>
      </c>
      <c r="K134" s="170">
        <f t="shared" si="118"/>
        <v>0</v>
      </c>
      <c r="L134" s="70"/>
      <c r="M134" s="140">
        <f t="shared" si="119"/>
        <v>0</v>
      </c>
      <c r="N134" s="170">
        <f t="shared" si="120"/>
        <v>0</v>
      </c>
      <c r="O134" s="70"/>
      <c r="P134" s="140">
        <f t="shared" si="121"/>
        <v>0</v>
      </c>
      <c r="Q134" s="170">
        <f t="shared" si="122"/>
        <v>0</v>
      </c>
      <c r="R134" s="167">
        <f t="shared" si="123"/>
        <v>0</v>
      </c>
      <c r="S134" s="168">
        <f t="shared" si="124"/>
        <v>0</v>
      </c>
      <c r="U134" s="172">
        <f t="shared" si="137"/>
        <v>0</v>
      </c>
      <c r="V134" s="6"/>
      <c r="W134" s="6"/>
      <c r="X134" s="140">
        <f t="shared" si="125"/>
        <v>0</v>
      </c>
      <c r="Y134" s="170">
        <f t="shared" si="126"/>
        <v>0</v>
      </c>
      <c r="Z134" s="172">
        <f t="shared" si="138"/>
        <v>0</v>
      </c>
      <c r="AA134" s="6"/>
      <c r="AB134" s="6"/>
      <c r="AC134" s="140">
        <f t="shared" si="127"/>
        <v>0</v>
      </c>
      <c r="AD134" s="163">
        <f t="shared" si="128"/>
        <v>0</v>
      </c>
      <c r="AE134" s="172">
        <f t="shared" si="139"/>
        <v>0</v>
      </c>
      <c r="AF134" s="6"/>
      <c r="AG134" s="6"/>
      <c r="AH134" s="140">
        <f t="shared" si="129"/>
        <v>0</v>
      </c>
      <c r="AI134" s="163">
        <f t="shared" si="130"/>
        <v>0</v>
      </c>
      <c r="AJ134" s="172">
        <f t="shared" si="140"/>
        <v>0</v>
      </c>
      <c r="AK134" s="6"/>
      <c r="AL134" s="6"/>
      <c r="AM134" s="140">
        <f t="shared" si="131"/>
        <v>0</v>
      </c>
      <c r="AN134" s="163">
        <f t="shared" si="132"/>
        <v>0</v>
      </c>
      <c r="AO134" s="172">
        <f t="shared" si="141"/>
        <v>0</v>
      </c>
      <c r="AP134" s="6"/>
      <c r="AQ134" s="6"/>
      <c r="AR134" s="140">
        <f t="shared" si="133"/>
        <v>0</v>
      </c>
      <c r="AS134" s="163">
        <f t="shared" si="134"/>
        <v>0</v>
      </c>
      <c r="AT134" s="167">
        <f t="shared" si="135"/>
        <v>0</v>
      </c>
      <c r="AU134" s="168">
        <f t="shared" si="136"/>
        <v>0</v>
      </c>
    </row>
    <row r="135" spans="2:47" outlineLevel="1" x14ac:dyDescent="0.35">
      <c r="B135" s="236" t="s">
        <v>80</v>
      </c>
      <c r="C135" s="64" t="s">
        <v>106</v>
      </c>
      <c r="D135" s="70"/>
      <c r="E135" s="71"/>
      <c r="F135" s="70"/>
      <c r="G135" s="140">
        <f t="shared" si="115"/>
        <v>0</v>
      </c>
      <c r="H135" s="170">
        <f t="shared" si="116"/>
        <v>0</v>
      </c>
      <c r="I135" s="70"/>
      <c r="J135" s="140">
        <f t="shared" si="117"/>
        <v>0</v>
      </c>
      <c r="K135" s="170">
        <f t="shared" si="118"/>
        <v>0</v>
      </c>
      <c r="L135" s="70"/>
      <c r="M135" s="140">
        <f t="shared" si="119"/>
        <v>0</v>
      </c>
      <c r="N135" s="170">
        <f t="shared" si="120"/>
        <v>0</v>
      </c>
      <c r="O135" s="70"/>
      <c r="P135" s="140">
        <f t="shared" si="121"/>
        <v>0</v>
      </c>
      <c r="Q135" s="170">
        <f t="shared" si="122"/>
        <v>0</v>
      </c>
      <c r="R135" s="167">
        <f t="shared" si="123"/>
        <v>0</v>
      </c>
      <c r="S135" s="168">
        <f t="shared" si="124"/>
        <v>0</v>
      </c>
      <c r="U135" s="172">
        <f t="shared" si="137"/>
        <v>0</v>
      </c>
      <c r="V135" s="6"/>
      <c r="W135" s="6"/>
      <c r="X135" s="140">
        <f t="shared" si="125"/>
        <v>0</v>
      </c>
      <c r="Y135" s="170">
        <f t="shared" si="126"/>
        <v>0</v>
      </c>
      <c r="Z135" s="172">
        <f t="shared" si="138"/>
        <v>0</v>
      </c>
      <c r="AA135" s="6"/>
      <c r="AB135" s="6"/>
      <c r="AC135" s="140">
        <f t="shared" si="127"/>
        <v>0</v>
      </c>
      <c r="AD135" s="163">
        <f t="shared" si="128"/>
        <v>0</v>
      </c>
      <c r="AE135" s="172">
        <f t="shared" si="139"/>
        <v>0</v>
      </c>
      <c r="AF135" s="6"/>
      <c r="AG135" s="6"/>
      <c r="AH135" s="140">
        <f t="shared" si="129"/>
        <v>0</v>
      </c>
      <c r="AI135" s="163">
        <f t="shared" si="130"/>
        <v>0</v>
      </c>
      <c r="AJ135" s="172">
        <f t="shared" si="140"/>
        <v>0</v>
      </c>
      <c r="AK135" s="6"/>
      <c r="AL135" s="6"/>
      <c r="AM135" s="140">
        <f t="shared" si="131"/>
        <v>0</v>
      </c>
      <c r="AN135" s="163">
        <f t="shared" si="132"/>
        <v>0</v>
      </c>
      <c r="AO135" s="172">
        <f t="shared" si="141"/>
        <v>0</v>
      </c>
      <c r="AP135" s="6"/>
      <c r="AQ135" s="6"/>
      <c r="AR135" s="140">
        <f t="shared" si="133"/>
        <v>0</v>
      </c>
      <c r="AS135" s="163">
        <f t="shared" si="134"/>
        <v>0</v>
      </c>
      <c r="AT135" s="167">
        <f t="shared" si="135"/>
        <v>0</v>
      </c>
      <c r="AU135" s="168">
        <f t="shared" si="136"/>
        <v>0</v>
      </c>
    </row>
    <row r="136" spans="2:47" outlineLevel="1" x14ac:dyDescent="0.35">
      <c r="B136" s="237" t="s">
        <v>81</v>
      </c>
      <c r="C136" s="64" t="s">
        <v>106</v>
      </c>
      <c r="D136" s="70"/>
      <c r="E136" s="71"/>
      <c r="F136" s="70"/>
      <c r="G136" s="140">
        <f t="shared" si="115"/>
        <v>0</v>
      </c>
      <c r="H136" s="170">
        <f t="shared" si="116"/>
        <v>0</v>
      </c>
      <c r="I136" s="70"/>
      <c r="J136" s="140">
        <f t="shared" si="117"/>
        <v>0</v>
      </c>
      <c r="K136" s="170">
        <f t="shared" si="118"/>
        <v>0</v>
      </c>
      <c r="L136" s="70"/>
      <c r="M136" s="140">
        <f t="shared" si="119"/>
        <v>0</v>
      </c>
      <c r="N136" s="170">
        <f t="shared" si="120"/>
        <v>0</v>
      </c>
      <c r="O136" s="70"/>
      <c r="P136" s="140">
        <f t="shared" si="121"/>
        <v>0</v>
      </c>
      <c r="Q136" s="170">
        <f t="shared" si="122"/>
        <v>0</v>
      </c>
      <c r="R136" s="167">
        <f t="shared" si="123"/>
        <v>0</v>
      </c>
      <c r="S136" s="168">
        <f t="shared" si="124"/>
        <v>0</v>
      </c>
      <c r="U136" s="172">
        <f t="shared" si="137"/>
        <v>2</v>
      </c>
      <c r="V136" s="6">
        <v>2</v>
      </c>
      <c r="W136" s="6"/>
      <c r="X136" s="140">
        <f t="shared" si="125"/>
        <v>2</v>
      </c>
      <c r="Y136" s="170">
        <f t="shared" si="126"/>
        <v>0</v>
      </c>
      <c r="Z136" s="172">
        <f t="shared" si="138"/>
        <v>5</v>
      </c>
      <c r="AA136" s="6">
        <v>5</v>
      </c>
      <c r="AB136" s="6"/>
      <c r="AC136" s="140">
        <f t="shared" si="127"/>
        <v>7</v>
      </c>
      <c r="AD136" s="163">
        <f t="shared" si="128"/>
        <v>2.5</v>
      </c>
      <c r="AE136" s="172">
        <f t="shared" si="139"/>
        <v>7</v>
      </c>
      <c r="AF136" s="6">
        <v>7</v>
      </c>
      <c r="AG136" s="6"/>
      <c r="AH136" s="140">
        <f t="shared" si="129"/>
        <v>14</v>
      </c>
      <c r="AI136" s="163">
        <f t="shared" si="130"/>
        <v>1</v>
      </c>
      <c r="AJ136" s="172">
        <f t="shared" si="140"/>
        <v>1</v>
      </c>
      <c r="AK136" s="6">
        <v>1</v>
      </c>
      <c r="AL136" s="6"/>
      <c r="AM136" s="140">
        <f t="shared" si="131"/>
        <v>15</v>
      </c>
      <c r="AN136" s="163">
        <f t="shared" si="132"/>
        <v>7.1428571428571425E-2</v>
      </c>
      <c r="AO136" s="172">
        <f t="shared" si="141"/>
        <v>1</v>
      </c>
      <c r="AP136" s="6">
        <v>1</v>
      </c>
      <c r="AQ136" s="6"/>
      <c r="AR136" s="140">
        <f t="shared" si="133"/>
        <v>16</v>
      </c>
      <c r="AS136" s="163">
        <f t="shared" si="134"/>
        <v>6.6666666666666666E-2</v>
      </c>
      <c r="AT136" s="167">
        <f t="shared" si="135"/>
        <v>16</v>
      </c>
      <c r="AU136" s="168">
        <f t="shared" si="136"/>
        <v>0.681792830507429</v>
      </c>
    </row>
    <row r="137" spans="2:47" outlineLevel="1" x14ac:dyDescent="0.35">
      <c r="B137" s="236" t="s">
        <v>82</v>
      </c>
      <c r="C137" s="64" t="s">
        <v>106</v>
      </c>
      <c r="D137" s="70"/>
      <c r="E137" s="71"/>
      <c r="F137" s="70"/>
      <c r="G137" s="140">
        <f t="shared" si="115"/>
        <v>0</v>
      </c>
      <c r="H137" s="170">
        <f t="shared" si="116"/>
        <v>0</v>
      </c>
      <c r="I137" s="70"/>
      <c r="J137" s="140">
        <f t="shared" si="117"/>
        <v>0</v>
      </c>
      <c r="K137" s="170">
        <f t="shared" si="118"/>
        <v>0</v>
      </c>
      <c r="L137" s="70"/>
      <c r="M137" s="140">
        <f t="shared" si="119"/>
        <v>0</v>
      </c>
      <c r="N137" s="170">
        <f t="shared" si="120"/>
        <v>0</v>
      </c>
      <c r="O137" s="70"/>
      <c r="P137" s="140">
        <f t="shared" si="121"/>
        <v>0</v>
      </c>
      <c r="Q137" s="170">
        <f t="shared" si="122"/>
        <v>0</v>
      </c>
      <c r="R137" s="167">
        <f t="shared" si="123"/>
        <v>0</v>
      </c>
      <c r="S137" s="168">
        <f t="shared" si="124"/>
        <v>0</v>
      </c>
      <c r="U137" s="172">
        <f t="shared" si="137"/>
        <v>0</v>
      </c>
      <c r="V137" s="6"/>
      <c r="W137" s="6"/>
      <c r="X137" s="140">
        <f t="shared" si="125"/>
        <v>0</v>
      </c>
      <c r="Y137" s="170">
        <f t="shared" si="126"/>
        <v>0</v>
      </c>
      <c r="Z137" s="172">
        <f t="shared" si="138"/>
        <v>0</v>
      </c>
      <c r="AA137" s="6"/>
      <c r="AB137" s="6"/>
      <c r="AC137" s="140">
        <f t="shared" si="127"/>
        <v>0</v>
      </c>
      <c r="AD137" s="163">
        <f t="shared" si="128"/>
        <v>0</v>
      </c>
      <c r="AE137" s="172">
        <f t="shared" si="139"/>
        <v>0</v>
      </c>
      <c r="AF137" s="6"/>
      <c r="AG137" s="6"/>
      <c r="AH137" s="140">
        <f t="shared" si="129"/>
        <v>0</v>
      </c>
      <c r="AI137" s="163">
        <f t="shared" si="130"/>
        <v>0</v>
      </c>
      <c r="AJ137" s="172">
        <f t="shared" si="140"/>
        <v>0</v>
      </c>
      <c r="AK137" s="6"/>
      <c r="AL137" s="6"/>
      <c r="AM137" s="140">
        <f t="shared" si="131"/>
        <v>0</v>
      </c>
      <c r="AN137" s="163">
        <f t="shared" si="132"/>
        <v>0</v>
      </c>
      <c r="AO137" s="172">
        <f t="shared" si="141"/>
        <v>0</v>
      </c>
      <c r="AP137" s="6"/>
      <c r="AQ137" s="6"/>
      <c r="AR137" s="140">
        <f t="shared" si="133"/>
        <v>0</v>
      </c>
      <c r="AS137" s="163">
        <f t="shared" si="134"/>
        <v>0</v>
      </c>
      <c r="AT137" s="167">
        <f t="shared" si="135"/>
        <v>0</v>
      </c>
      <c r="AU137" s="168">
        <f t="shared" si="136"/>
        <v>0</v>
      </c>
    </row>
    <row r="138" spans="2:47" outlineLevel="1" x14ac:dyDescent="0.35">
      <c r="B138" s="237" t="s">
        <v>83</v>
      </c>
      <c r="C138" s="64" t="s">
        <v>106</v>
      </c>
      <c r="D138" s="70"/>
      <c r="E138" s="71"/>
      <c r="F138" s="70"/>
      <c r="G138" s="140">
        <f t="shared" si="115"/>
        <v>0</v>
      </c>
      <c r="H138" s="170">
        <f t="shared" si="116"/>
        <v>0</v>
      </c>
      <c r="I138" s="70"/>
      <c r="J138" s="140">
        <f t="shared" si="117"/>
        <v>0</v>
      </c>
      <c r="K138" s="170">
        <f t="shared" si="118"/>
        <v>0</v>
      </c>
      <c r="L138" s="70"/>
      <c r="M138" s="140">
        <f t="shared" si="119"/>
        <v>0</v>
      </c>
      <c r="N138" s="170">
        <f t="shared" si="120"/>
        <v>0</v>
      </c>
      <c r="O138" s="70"/>
      <c r="P138" s="140">
        <f t="shared" si="121"/>
        <v>0</v>
      </c>
      <c r="Q138" s="170">
        <f t="shared" si="122"/>
        <v>0</v>
      </c>
      <c r="R138" s="167">
        <f t="shared" si="123"/>
        <v>0</v>
      </c>
      <c r="S138" s="168">
        <f t="shared" si="124"/>
        <v>0</v>
      </c>
      <c r="U138" s="172">
        <f t="shared" si="137"/>
        <v>0</v>
      </c>
      <c r="V138" s="6">
        <v>0</v>
      </c>
      <c r="W138" s="6"/>
      <c r="X138" s="140">
        <f t="shared" si="125"/>
        <v>0</v>
      </c>
      <c r="Y138" s="170">
        <f t="shared" si="126"/>
        <v>0</v>
      </c>
      <c r="Z138" s="172">
        <f t="shared" si="138"/>
        <v>1</v>
      </c>
      <c r="AA138" s="6">
        <v>1</v>
      </c>
      <c r="AB138" s="6"/>
      <c r="AC138" s="140">
        <f t="shared" si="127"/>
        <v>1</v>
      </c>
      <c r="AD138" s="163">
        <f t="shared" si="128"/>
        <v>0</v>
      </c>
      <c r="AE138" s="172">
        <f t="shared" si="139"/>
        <v>2</v>
      </c>
      <c r="AF138" s="6">
        <v>2</v>
      </c>
      <c r="AG138" s="6"/>
      <c r="AH138" s="140">
        <f t="shared" si="129"/>
        <v>3</v>
      </c>
      <c r="AI138" s="163">
        <f t="shared" si="130"/>
        <v>2</v>
      </c>
      <c r="AJ138" s="172">
        <f t="shared" si="140"/>
        <v>1</v>
      </c>
      <c r="AK138" s="6">
        <v>1</v>
      </c>
      <c r="AL138" s="6"/>
      <c r="AM138" s="140">
        <f t="shared" si="131"/>
        <v>4</v>
      </c>
      <c r="AN138" s="163">
        <f t="shared" si="132"/>
        <v>0.33333333333333331</v>
      </c>
      <c r="AO138" s="172">
        <f t="shared" si="141"/>
        <v>1</v>
      </c>
      <c r="AP138" s="6">
        <v>1</v>
      </c>
      <c r="AQ138" s="6"/>
      <c r="AR138" s="140">
        <f t="shared" si="133"/>
        <v>5</v>
      </c>
      <c r="AS138" s="163">
        <f t="shared" si="134"/>
        <v>0.25</v>
      </c>
      <c r="AT138" s="167">
        <f t="shared" si="135"/>
        <v>5</v>
      </c>
      <c r="AU138" s="168">
        <f t="shared" si="136"/>
        <v>0</v>
      </c>
    </row>
    <row r="139" spans="2:47" outlineLevel="1" x14ac:dyDescent="0.35">
      <c r="B139" s="237" t="s">
        <v>84</v>
      </c>
      <c r="C139" s="64" t="s">
        <v>106</v>
      </c>
      <c r="D139" s="70"/>
      <c r="E139" s="71"/>
      <c r="F139" s="70"/>
      <c r="G139" s="140">
        <f t="shared" si="115"/>
        <v>0</v>
      </c>
      <c r="H139" s="170">
        <f t="shared" si="116"/>
        <v>0</v>
      </c>
      <c r="I139" s="70"/>
      <c r="J139" s="140">
        <f t="shared" si="117"/>
        <v>0</v>
      </c>
      <c r="K139" s="170">
        <f t="shared" si="118"/>
        <v>0</v>
      </c>
      <c r="L139" s="70"/>
      <c r="M139" s="140">
        <f t="shared" si="119"/>
        <v>0</v>
      </c>
      <c r="N139" s="170">
        <f t="shared" si="120"/>
        <v>0</v>
      </c>
      <c r="O139" s="70"/>
      <c r="P139" s="140">
        <f t="shared" si="121"/>
        <v>0</v>
      </c>
      <c r="Q139" s="170">
        <f t="shared" si="122"/>
        <v>0</v>
      </c>
      <c r="R139" s="167">
        <f t="shared" si="123"/>
        <v>0</v>
      </c>
      <c r="S139" s="168">
        <f t="shared" si="124"/>
        <v>0</v>
      </c>
      <c r="U139" s="172">
        <f t="shared" si="137"/>
        <v>0</v>
      </c>
      <c r="V139" s="6"/>
      <c r="W139" s="6"/>
      <c r="X139" s="140">
        <f t="shared" si="125"/>
        <v>0</v>
      </c>
      <c r="Y139" s="170">
        <f t="shared" si="126"/>
        <v>0</v>
      </c>
      <c r="Z139" s="172">
        <f t="shared" si="138"/>
        <v>0</v>
      </c>
      <c r="AA139" s="6"/>
      <c r="AB139" s="6"/>
      <c r="AC139" s="140">
        <f t="shared" si="127"/>
        <v>0</v>
      </c>
      <c r="AD139" s="163">
        <f t="shared" si="128"/>
        <v>0</v>
      </c>
      <c r="AE139" s="172">
        <f t="shared" si="139"/>
        <v>0</v>
      </c>
      <c r="AF139" s="6"/>
      <c r="AG139" s="6"/>
      <c r="AH139" s="140">
        <f t="shared" si="129"/>
        <v>0</v>
      </c>
      <c r="AI139" s="163">
        <f t="shared" si="130"/>
        <v>0</v>
      </c>
      <c r="AJ139" s="172">
        <f t="shared" si="140"/>
        <v>0</v>
      </c>
      <c r="AK139" s="6"/>
      <c r="AL139" s="6"/>
      <c r="AM139" s="140">
        <f t="shared" si="131"/>
        <v>0</v>
      </c>
      <c r="AN139" s="163">
        <f t="shared" si="132"/>
        <v>0</v>
      </c>
      <c r="AO139" s="172">
        <f t="shared" si="141"/>
        <v>0</v>
      </c>
      <c r="AP139" s="6"/>
      <c r="AQ139" s="6"/>
      <c r="AR139" s="140">
        <f t="shared" si="133"/>
        <v>0</v>
      </c>
      <c r="AS139" s="163">
        <f t="shared" si="134"/>
        <v>0</v>
      </c>
      <c r="AT139" s="167">
        <f t="shared" si="135"/>
        <v>0</v>
      </c>
      <c r="AU139" s="168">
        <f t="shared" si="136"/>
        <v>0</v>
      </c>
    </row>
    <row r="140" spans="2:47" outlineLevel="1" x14ac:dyDescent="0.35">
      <c r="B140" s="237" t="s">
        <v>85</v>
      </c>
      <c r="C140" s="64" t="s">
        <v>106</v>
      </c>
      <c r="D140" s="70"/>
      <c r="E140" s="71"/>
      <c r="F140" s="70"/>
      <c r="G140" s="140">
        <f t="shared" si="115"/>
        <v>0</v>
      </c>
      <c r="H140" s="170">
        <f t="shared" si="116"/>
        <v>0</v>
      </c>
      <c r="I140" s="70"/>
      <c r="J140" s="140">
        <f t="shared" si="117"/>
        <v>0</v>
      </c>
      <c r="K140" s="170">
        <f t="shared" si="118"/>
        <v>0</v>
      </c>
      <c r="L140" s="70"/>
      <c r="M140" s="140">
        <f t="shared" si="119"/>
        <v>0</v>
      </c>
      <c r="N140" s="170">
        <f t="shared" si="120"/>
        <v>0</v>
      </c>
      <c r="O140" s="70"/>
      <c r="P140" s="140">
        <f t="shared" si="121"/>
        <v>0</v>
      </c>
      <c r="Q140" s="170">
        <f t="shared" si="122"/>
        <v>0</v>
      </c>
      <c r="R140" s="167">
        <f t="shared" si="123"/>
        <v>0</v>
      </c>
      <c r="S140" s="168">
        <f t="shared" si="124"/>
        <v>0</v>
      </c>
      <c r="U140" s="172">
        <f t="shared" si="137"/>
        <v>0</v>
      </c>
      <c r="V140" s="6"/>
      <c r="W140" s="6"/>
      <c r="X140" s="140">
        <f t="shared" si="125"/>
        <v>0</v>
      </c>
      <c r="Y140" s="170">
        <f t="shared" si="126"/>
        <v>0</v>
      </c>
      <c r="Z140" s="172">
        <f t="shared" si="138"/>
        <v>0</v>
      </c>
      <c r="AA140" s="6"/>
      <c r="AB140" s="6"/>
      <c r="AC140" s="140">
        <f t="shared" si="127"/>
        <v>0</v>
      </c>
      <c r="AD140" s="163">
        <f t="shared" si="128"/>
        <v>0</v>
      </c>
      <c r="AE140" s="172">
        <f t="shared" si="139"/>
        <v>0</v>
      </c>
      <c r="AF140" s="6"/>
      <c r="AG140" s="6"/>
      <c r="AH140" s="140">
        <f t="shared" si="129"/>
        <v>0</v>
      </c>
      <c r="AI140" s="163">
        <f t="shared" si="130"/>
        <v>0</v>
      </c>
      <c r="AJ140" s="172">
        <f t="shared" si="140"/>
        <v>0</v>
      </c>
      <c r="AK140" s="6"/>
      <c r="AL140" s="6"/>
      <c r="AM140" s="140">
        <f t="shared" si="131"/>
        <v>0</v>
      </c>
      <c r="AN140" s="163">
        <f t="shared" si="132"/>
        <v>0</v>
      </c>
      <c r="AO140" s="172">
        <f t="shared" si="141"/>
        <v>0</v>
      </c>
      <c r="AP140" s="6"/>
      <c r="AQ140" s="6"/>
      <c r="AR140" s="140">
        <f t="shared" si="133"/>
        <v>0</v>
      </c>
      <c r="AS140" s="163">
        <f t="shared" si="134"/>
        <v>0</v>
      </c>
      <c r="AT140" s="167">
        <f t="shared" si="135"/>
        <v>0</v>
      </c>
      <c r="AU140" s="168">
        <f t="shared" si="136"/>
        <v>0</v>
      </c>
    </row>
    <row r="141" spans="2:47" outlineLevel="1" x14ac:dyDescent="0.35">
      <c r="B141" s="236" t="s">
        <v>86</v>
      </c>
      <c r="C141" s="64" t="s">
        <v>106</v>
      </c>
      <c r="D141" s="70"/>
      <c r="E141" s="71"/>
      <c r="F141" s="70"/>
      <c r="G141" s="140">
        <f t="shared" si="115"/>
        <v>0</v>
      </c>
      <c r="H141" s="170">
        <f t="shared" si="116"/>
        <v>0</v>
      </c>
      <c r="I141" s="70"/>
      <c r="J141" s="140">
        <f t="shared" si="117"/>
        <v>0</v>
      </c>
      <c r="K141" s="170">
        <f t="shared" si="118"/>
        <v>0</v>
      </c>
      <c r="L141" s="70"/>
      <c r="M141" s="140">
        <f t="shared" si="119"/>
        <v>0</v>
      </c>
      <c r="N141" s="170">
        <f t="shared" si="120"/>
        <v>0</v>
      </c>
      <c r="O141" s="70"/>
      <c r="P141" s="140">
        <f t="shared" si="121"/>
        <v>0</v>
      </c>
      <c r="Q141" s="170">
        <f t="shared" si="122"/>
        <v>0</v>
      </c>
      <c r="R141" s="167">
        <f t="shared" si="123"/>
        <v>0</v>
      </c>
      <c r="S141" s="168">
        <f t="shared" si="124"/>
        <v>0</v>
      </c>
      <c r="U141" s="172">
        <f t="shared" si="137"/>
        <v>0</v>
      </c>
      <c r="V141" s="6"/>
      <c r="W141" s="6"/>
      <c r="X141" s="140">
        <f t="shared" si="125"/>
        <v>0</v>
      </c>
      <c r="Y141" s="170">
        <f t="shared" si="126"/>
        <v>0</v>
      </c>
      <c r="Z141" s="172">
        <f t="shared" si="138"/>
        <v>0</v>
      </c>
      <c r="AA141" s="6"/>
      <c r="AB141" s="6"/>
      <c r="AC141" s="140">
        <f t="shared" si="127"/>
        <v>0</v>
      </c>
      <c r="AD141" s="163">
        <f t="shared" si="128"/>
        <v>0</v>
      </c>
      <c r="AE141" s="172">
        <f t="shared" si="139"/>
        <v>0</v>
      </c>
      <c r="AF141" s="6"/>
      <c r="AG141" s="6"/>
      <c r="AH141" s="140">
        <f t="shared" si="129"/>
        <v>0</v>
      </c>
      <c r="AI141" s="163">
        <f t="shared" si="130"/>
        <v>0</v>
      </c>
      <c r="AJ141" s="172">
        <f t="shared" si="140"/>
        <v>0</v>
      </c>
      <c r="AK141" s="6"/>
      <c r="AL141" s="6"/>
      <c r="AM141" s="140">
        <f t="shared" si="131"/>
        <v>0</v>
      </c>
      <c r="AN141" s="163">
        <f t="shared" si="132"/>
        <v>0</v>
      </c>
      <c r="AO141" s="172">
        <f t="shared" si="141"/>
        <v>0</v>
      </c>
      <c r="AP141" s="6"/>
      <c r="AQ141" s="6"/>
      <c r="AR141" s="140">
        <f t="shared" si="133"/>
        <v>0</v>
      </c>
      <c r="AS141" s="163">
        <f t="shared" si="134"/>
        <v>0</v>
      </c>
      <c r="AT141" s="167">
        <f t="shared" si="135"/>
        <v>0</v>
      </c>
      <c r="AU141" s="168">
        <f t="shared" si="136"/>
        <v>0</v>
      </c>
    </row>
    <row r="142" spans="2:47" outlineLevel="1" x14ac:dyDescent="0.35">
      <c r="B142" s="237" t="s">
        <v>87</v>
      </c>
      <c r="C142" s="64" t="s">
        <v>106</v>
      </c>
      <c r="D142" s="70"/>
      <c r="E142" s="71"/>
      <c r="F142" s="70"/>
      <c r="G142" s="140">
        <f t="shared" si="115"/>
        <v>0</v>
      </c>
      <c r="H142" s="170">
        <f t="shared" si="116"/>
        <v>0</v>
      </c>
      <c r="I142" s="70"/>
      <c r="J142" s="140">
        <f t="shared" si="117"/>
        <v>0</v>
      </c>
      <c r="K142" s="170">
        <f t="shared" si="118"/>
        <v>0</v>
      </c>
      <c r="L142" s="70"/>
      <c r="M142" s="140">
        <f t="shared" si="119"/>
        <v>0</v>
      </c>
      <c r="N142" s="170">
        <f t="shared" si="120"/>
        <v>0</v>
      </c>
      <c r="O142" s="70"/>
      <c r="P142" s="140">
        <f t="shared" si="121"/>
        <v>0</v>
      </c>
      <c r="Q142" s="170">
        <f t="shared" si="122"/>
        <v>0</v>
      </c>
      <c r="R142" s="167">
        <f t="shared" si="123"/>
        <v>0</v>
      </c>
      <c r="S142" s="168">
        <f t="shared" si="124"/>
        <v>0</v>
      </c>
      <c r="U142" s="172">
        <f t="shared" si="137"/>
        <v>0</v>
      </c>
      <c r="V142" s="6"/>
      <c r="W142" s="6"/>
      <c r="X142" s="140">
        <f t="shared" si="125"/>
        <v>0</v>
      </c>
      <c r="Y142" s="170">
        <f t="shared" si="126"/>
        <v>0</v>
      </c>
      <c r="Z142" s="172">
        <f t="shared" si="138"/>
        <v>0</v>
      </c>
      <c r="AA142" s="6"/>
      <c r="AB142" s="6"/>
      <c r="AC142" s="140">
        <f t="shared" si="127"/>
        <v>0</v>
      </c>
      <c r="AD142" s="163">
        <f t="shared" si="128"/>
        <v>0</v>
      </c>
      <c r="AE142" s="172">
        <f t="shared" si="139"/>
        <v>0</v>
      </c>
      <c r="AF142" s="6"/>
      <c r="AG142" s="6"/>
      <c r="AH142" s="140">
        <f t="shared" si="129"/>
        <v>0</v>
      </c>
      <c r="AI142" s="163">
        <f t="shared" si="130"/>
        <v>0</v>
      </c>
      <c r="AJ142" s="172">
        <f t="shared" si="140"/>
        <v>0</v>
      </c>
      <c r="AK142" s="6"/>
      <c r="AL142" s="6"/>
      <c r="AM142" s="140">
        <f t="shared" si="131"/>
        <v>0</v>
      </c>
      <c r="AN142" s="163">
        <f t="shared" si="132"/>
        <v>0</v>
      </c>
      <c r="AO142" s="172">
        <f t="shared" si="141"/>
        <v>0</v>
      </c>
      <c r="AP142" s="6"/>
      <c r="AQ142" s="6"/>
      <c r="AR142" s="140">
        <f t="shared" si="133"/>
        <v>0</v>
      </c>
      <c r="AS142" s="163">
        <f t="shared" si="134"/>
        <v>0</v>
      </c>
      <c r="AT142" s="167">
        <f t="shared" si="135"/>
        <v>0</v>
      </c>
      <c r="AU142" s="168">
        <f t="shared" si="136"/>
        <v>0</v>
      </c>
    </row>
    <row r="143" spans="2:47" outlineLevel="1" x14ac:dyDescent="0.35">
      <c r="B143" s="237" t="s">
        <v>88</v>
      </c>
      <c r="C143" s="64" t="s">
        <v>106</v>
      </c>
      <c r="D143" s="70"/>
      <c r="E143" s="71"/>
      <c r="F143" s="70"/>
      <c r="G143" s="140">
        <f t="shared" si="115"/>
        <v>0</v>
      </c>
      <c r="H143" s="170">
        <f t="shared" si="116"/>
        <v>0</v>
      </c>
      <c r="I143" s="70"/>
      <c r="J143" s="140">
        <f t="shared" si="117"/>
        <v>0</v>
      </c>
      <c r="K143" s="170">
        <f t="shared" si="118"/>
        <v>0</v>
      </c>
      <c r="L143" s="70"/>
      <c r="M143" s="140">
        <f t="shared" si="119"/>
        <v>0</v>
      </c>
      <c r="N143" s="170">
        <f t="shared" si="120"/>
        <v>0</v>
      </c>
      <c r="O143" s="70"/>
      <c r="P143" s="140">
        <f t="shared" si="121"/>
        <v>0</v>
      </c>
      <c r="Q143" s="170">
        <f t="shared" si="122"/>
        <v>0</v>
      </c>
      <c r="R143" s="167">
        <f t="shared" si="123"/>
        <v>0</v>
      </c>
      <c r="S143" s="168">
        <f t="shared" si="124"/>
        <v>0</v>
      </c>
      <c r="U143" s="172">
        <f t="shared" si="137"/>
        <v>0</v>
      </c>
      <c r="V143" s="6"/>
      <c r="W143" s="6"/>
      <c r="X143" s="140">
        <f t="shared" si="125"/>
        <v>0</v>
      </c>
      <c r="Y143" s="170">
        <f t="shared" si="126"/>
        <v>0</v>
      </c>
      <c r="Z143" s="172">
        <f t="shared" si="138"/>
        <v>0</v>
      </c>
      <c r="AA143" s="6"/>
      <c r="AB143" s="6"/>
      <c r="AC143" s="140">
        <f t="shared" si="127"/>
        <v>0</v>
      </c>
      <c r="AD143" s="163">
        <f t="shared" si="128"/>
        <v>0</v>
      </c>
      <c r="AE143" s="172">
        <f t="shared" si="139"/>
        <v>0</v>
      </c>
      <c r="AF143" s="6"/>
      <c r="AG143" s="6"/>
      <c r="AH143" s="140">
        <f t="shared" si="129"/>
        <v>0</v>
      </c>
      <c r="AI143" s="163">
        <f t="shared" si="130"/>
        <v>0</v>
      </c>
      <c r="AJ143" s="172">
        <f t="shared" si="140"/>
        <v>0</v>
      </c>
      <c r="AK143" s="6"/>
      <c r="AL143" s="6"/>
      <c r="AM143" s="140">
        <f t="shared" si="131"/>
        <v>0</v>
      </c>
      <c r="AN143" s="163">
        <f t="shared" si="132"/>
        <v>0</v>
      </c>
      <c r="AO143" s="172">
        <f t="shared" si="141"/>
        <v>0</v>
      </c>
      <c r="AP143" s="6"/>
      <c r="AQ143" s="6"/>
      <c r="AR143" s="140">
        <f t="shared" si="133"/>
        <v>0</v>
      </c>
      <c r="AS143" s="163">
        <f t="shared" si="134"/>
        <v>0</v>
      </c>
      <c r="AT143" s="167">
        <f t="shared" si="135"/>
        <v>0</v>
      </c>
      <c r="AU143" s="168">
        <f t="shared" si="136"/>
        <v>0</v>
      </c>
    </row>
    <row r="144" spans="2:47" outlineLevel="1" x14ac:dyDescent="0.35">
      <c r="B144" s="236" t="s">
        <v>89</v>
      </c>
      <c r="C144" s="64" t="s">
        <v>106</v>
      </c>
      <c r="D144" s="70"/>
      <c r="E144" s="71"/>
      <c r="F144" s="70"/>
      <c r="G144" s="140">
        <f t="shared" si="115"/>
        <v>0</v>
      </c>
      <c r="H144" s="170">
        <f t="shared" si="116"/>
        <v>0</v>
      </c>
      <c r="I144" s="70"/>
      <c r="J144" s="140">
        <f t="shared" si="117"/>
        <v>0</v>
      </c>
      <c r="K144" s="170">
        <f t="shared" si="118"/>
        <v>0</v>
      </c>
      <c r="L144" s="70"/>
      <c r="M144" s="140">
        <f t="shared" si="119"/>
        <v>0</v>
      </c>
      <c r="N144" s="170">
        <f t="shared" si="120"/>
        <v>0</v>
      </c>
      <c r="O144" s="70"/>
      <c r="P144" s="140">
        <f t="shared" si="121"/>
        <v>0</v>
      </c>
      <c r="Q144" s="170">
        <f t="shared" si="122"/>
        <v>0</v>
      </c>
      <c r="R144" s="167">
        <f t="shared" si="123"/>
        <v>0</v>
      </c>
      <c r="S144" s="168">
        <f t="shared" si="124"/>
        <v>0</v>
      </c>
      <c r="U144" s="172">
        <f t="shared" si="137"/>
        <v>0</v>
      </c>
      <c r="V144" s="6"/>
      <c r="W144" s="6"/>
      <c r="X144" s="140">
        <f t="shared" si="125"/>
        <v>0</v>
      </c>
      <c r="Y144" s="170">
        <f t="shared" si="126"/>
        <v>0</v>
      </c>
      <c r="Z144" s="172">
        <f t="shared" si="138"/>
        <v>0</v>
      </c>
      <c r="AA144" s="6"/>
      <c r="AB144" s="6"/>
      <c r="AC144" s="140">
        <f t="shared" si="127"/>
        <v>0</v>
      </c>
      <c r="AD144" s="163">
        <f t="shared" si="128"/>
        <v>0</v>
      </c>
      <c r="AE144" s="172">
        <f t="shared" si="139"/>
        <v>0</v>
      </c>
      <c r="AF144" s="6"/>
      <c r="AG144" s="6"/>
      <c r="AH144" s="140">
        <f t="shared" si="129"/>
        <v>0</v>
      </c>
      <c r="AI144" s="163">
        <f t="shared" si="130"/>
        <v>0</v>
      </c>
      <c r="AJ144" s="172">
        <f t="shared" si="140"/>
        <v>0</v>
      </c>
      <c r="AK144" s="6"/>
      <c r="AL144" s="6"/>
      <c r="AM144" s="140">
        <f t="shared" si="131"/>
        <v>0</v>
      </c>
      <c r="AN144" s="163">
        <f t="shared" si="132"/>
        <v>0</v>
      </c>
      <c r="AO144" s="172">
        <f t="shared" si="141"/>
        <v>0</v>
      </c>
      <c r="AP144" s="6"/>
      <c r="AQ144" s="6"/>
      <c r="AR144" s="140">
        <f t="shared" si="133"/>
        <v>0</v>
      </c>
      <c r="AS144" s="163">
        <f t="shared" si="134"/>
        <v>0</v>
      </c>
      <c r="AT144" s="167">
        <f t="shared" si="135"/>
        <v>0</v>
      </c>
      <c r="AU144" s="168">
        <f t="shared" si="136"/>
        <v>0</v>
      </c>
    </row>
    <row r="145" spans="2:47" outlineLevel="1" x14ac:dyDescent="0.35">
      <c r="B145" s="237" t="s">
        <v>90</v>
      </c>
      <c r="C145" s="64" t="s">
        <v>106</v>
      </c>
      <c r="D145" s="70"/>
      <c r="E145" s="71"/>
      <c r="F145" s="70"/>
      <c r="G145" s="140">
        <f t="shared" si="115"/>
        <v>0</v>
      </c>
      <c r="H145" s="170">
        <f t="shared" si="116"/>
        <v>0</v>
      </c>
      <c r="I145" s="70"/>
      <c r="J145" s="140">
        <f t="shared" si="117"/>
        <v>0</v>
      </c>
      <c r="K145" s="170">
        <f t="shared" si="118"/>
        <v>0</v>
      </c>
      <c r="L145" s="70"/>
      <c r="M145" s="140">
        <f t="shared" si="119"/>
        <v>0</v>
      </c>
      <c r="N145" s="170">
        <f t="shared" si="120"/>
        <v>0</v>
      </c>
      <c r="O145" s="70"/>
      <c r="P145" s="140">
        <f t="shared" si="121"/>
        <v>0</v>
      </c>
      <c r="Q145" s="170">
        <f t="shared" si="122"/>
        <v>0</v>
      </c>
      <c r="R145" s="167">
        <f t="shared" si="123"/>
        <v>0</v>
      </c>
      <c r="S145" s="168">
        <f t="shared" si="124"/>
        <v>0</v>
      </c>
      <c r="U145" s="172">
        <f t="shared" si="137"/>
        <v>0</v>
      </c>
      <c r="V145" s="6">
        <v>0</v>
      </c>
      <c r="W145" s="6"/>
      <c r="X145" s="140">
        <f t="shared" si="125"/>
        <v>0</v>
      </c>
      <c r="Y145" s="170">
        <f t="shared" si="126"/>
        <v>0</v>
      </c>
      <c r="Z145" s="172">
        <f t="shared" si="138"/>
        <v>0</v>
      </c>
      <c r="AA145" s="6">
        <v>0</v>
      </c>
      <c r="AB145" s="6"/>
      <c r="AC145" s="140">
        <f t="shared" si="127"/>
        <v>0</v>
      </c>
      <c r="AD145" s="163">
        <f t="shared" si="128"/>
        <v>0</v>
      </c>
      <c r="AE145" s="172">
        <f t="shared" si="139"/>
        <v>1</v>
      </c>
      <c r="AF145" s="6">
        <v>1</v>
      </c>
      <c r="AG145" s="6"/>
      <c r="AH145" s="140">
        <f t="shared" si="129"/>
        <v>1</v>
      </c>
      <c r="AI145" s="163">
        <f t="shared" si="130"/>
        <v>0</v>
      </c>
      <c r="AJ145" s="172">
        <f t="shared" si="140"/>
        <v>2</v>
      </c>
      <c r="AK145" s="6">
        <v>2</v>
      </c>
      <c r="AL145" s="6"/>
      <c r="AM145" s="140">
        <f t="shared" si="131"/>
        <v>3</v>
      </c>
      <c r="AN145" s="163">
        <f t="shared" si="132"/>
        <v>2</v>
      </c>
      <c r="AO145" s="172">
        <f t="shared" si="141"/>
        <v>0</v>
      </c>
      <c r="AP145" s="6"/>
      <c r="AQ145" s="6"/>
      <c r="AR145" s="140">
        <f t="shared" si="133"/>
        <v>3</v>
      </c>
      <c r="AS145" s="163">
        <f t="shared" si="134"/>
        <v>0</v>
      </c>
      <c r="AT145" s="167">
        <f t="shared" si="135"/>
        <v>3</v>
      </c>
      <c r="AU145" s="168">
        <f t="shared" si="136"/>
        <v>0</v>
      </c>
    </row>
    <row r="146" spans="2:47" outlineLevel="1" x14ac:dyDescent="0.35">
      <c r="B146" s="236" t="s">
        <v>92</v>
      </c>
      <c r="C146" s="64" t="s">
        <v>106</v>
      </c>
      <c r="D146" s="70"/>
      <c r="E146" s="71"/>
      <c r="F146" s="70"/>
      <c r="G146" s="140">
        <f t="shared" si="115"/>
        <v>0</v>
      </c>
      <c r="H146" s="170">
        <f t="shared" si="116"/>
        <v>0</v>
      </c>
      <c r="I146" s="70"/>
      <c r="J146" s="140">
        <f t="shared" si="117"/>
        <v>0</v>
      </c>
      <c r="K146" s="170">
        <f t="shared" si="118"/>
        <v>0</v>
      </c>
      <c r="L146" s="70"/>
      <c r="M146" s="140">
        <f t="shared" si="119"/>
        <v>0</v>
      </c>
      <c r="N146" s="170">
        <f t="shared" si="120"/>
        <v>0</v>
      </c>
      <c r="O146" s="70"/>
      <c r="P146" s="140">
        <f t="shared" si="121"/>
        <v>0</v>
      </c>
      <c r="Q146" s="170">
        <f t="shared" si="122"/>
        <v>0</v>
      </c>
      <c r="R146" s="167">
        <f t="shared" si="123"/>
        <v>0</v>
      </c>
      <c r="S146" s="168">
        <f t="shared" si="124"/>
        <v>0</v>
      </c>
      <c r="U146" s="172">
        <f t="shared" si="137"/>
        <v>0</v>
      </c>
      <c r="V146" s="6"/>
      <c r="W146" s="6"/>
      <c r="X146" s="140">
        <f t="shared" si="125"/>
        <v>0</v>
      </c>
      <c r="Y146" s="170">
        <f t="shared" si="126"/>
        <v>0</v>
      </c>
      <c r="Z146" s="172">
        <f t="shared" si="138"/>
        <v>0</v>
      </c>
      <c r="AA146" s="6"/>
      <c r="AB146" s="6"/>
      <c r="AC146" s="140">
        <f t="shared" si="127"/>
        <v>0</v>
      </c>
      <c r="AD146" s="163">
        <f t="shared" si="128"/>
        <v>0</v>
      </c>
      <c r="AE146" s="172">
        <f t="shared" si="139"/>
        <v>0</v>
      </c>
      <c r="AF146" s="6"/>
      <c r="AG146" s="6"/>
      <c r="AH146" s="140">
        <f t="shared" si="129"/>
        <v>0</v>
      </c>
      <c r="AI146" s="163">
        <f t="shared" si="130"/>
        <v>0</v>
      </c>
      <c r="AJ146" s="172">
        <f t="shared" si="140"/>
        <v>0</v>
      </c>
      <c r="AK146" s="6"/>
      <c r="AL146" s="6"/>
      <c r="AM146" s="140">
        <f t="shared" si="131"/>
        <v>0</v>
      </c>
      <c r="AN146" s="163">
        <f t="shared" si="132"/>
        <v>0</v>
      </c>
      <c r="AO146" s="172">
        <f t="shared" si="141"/>
        <v>0</v>
      </c>
      <c r="AP146" s="6"/>
      <c r="AQ146" s="6"/>
      <c r="AR146" s="140">
        <f t="shared" si="133"/>
        <v>0</v>
      </c>
      <c r="AS146" s="163">
        <f t="shared" si="134"/>
        <v>0</v>
      </c>
      <c r="AT146" s="167">
        <f t="shared" si="135"/>
        <v>0</v>
      </c>
      <c r="AU146" s="168">
        <f t="shared" si="136"/>
        <v>0</v>
      </c>
    </row>
    <row r="147" spans="2:47" outlineLevel="1" x14ac:dyDescent="0.35">
      <c r="B147" s="237" t="s">
        <v>93</v>
      </c>
      <c r="C147" s="64" t="s">
        <v>106</v>
      </c>
      <c r="D147" s="70"/>
      <c r="E147" s="71"/>
      <c r="F147" s="70"/>
      <c r="G147" s="140">
        <f t="shared" si="115"/>
        <v>0</v>
      </c>
      <c r="H147" s="170">
        <f t="shared" si="116"/>
        <v>0</v>
      </c>
      <c r="I147" s="70"/>
      <c r="J147" s="140">
        <f t="shared" si="117"/>
        <v>0</v>
      </c>
      <c r="K147" s="170">
        <f t="shared" si="118"/>
        <v>0</v>
      </c>
      <c r="L147" s="70"/>
      <c r="M147" s="140">
        <f t="shared" si="119"/>
        <v>0</v>
      </c>
      <c r="N147" s="170">
        <f t="shared" si="120"/>
        <v>0</v>
      </c>
      <c r="O147" s="70"/>
      <c r="P147" s="140">
        <f t="shared" si="121"/>
        <v>0</v>
      </c>
      <c r="Q147" s="170">
        <f t="shared" si="122"/>
        <v>0</v>
      </c>
      <c r="R147" s="167">
        <f t="shared" si="123"/>
        <v>0</v>
      </c>
      <c r="S147" s="168">
        <f t="shared" si="124"/>
        <v>0</v>
      </c>
      <c r="U147" s="172">
        <f t="shared" si="137"/>
        <v>0</v>
      </c>
      <c r="V147" s="6"/>
      <c r="W147" s="6"/>
      <c r="X147" s="140">
        <f t="shared" si="125"/>
        <v>0</v>
      </c>
      <c r="Y147" s="170">
        <f t="shared" si="126"/>
        <v>0</v>
      </c>
      <c r="Z147" s="172">
        <f t="shared" si="138"/>
        <v>0</v>
      </c>
      <c r="AA147" s="6"/>
      <c r="AB147" s="6"/>
      <c r="AC147" s="140">
        <f t="shared" si="127"/>
        <v>0</v>
      </c>
      <c r="AD147" s="163">
        <f t="shared" si="128"/>
        <v>0</v>
      </c>
      <c r="AE147" s="172">
        <f t="shared" si="139"/>
        <v>0</v>
      </c>
      <c r="AF147" s="6"/>
      <c r="AG147" s="6"/>
      <c r="AH147" s="140">
        <f t="shared" si="129"/>
        <v>0</v>
      </c>
      <c r="AI147" s="163">
        <f t="shared" si="130"/>
        <v>0</v>
      </c>
      <c r="AJ147" s="172">
        <f t="shared" si="140"/>
        <v>0</v>
      </c>
      <c r="AK147" s="6"/>
      <c r="AL147" s="6"/>
      <c r="AM147" s="140">
        <f t="shared" si="131"/>
        <v>0</v>
      </c>
      <c r="AN147" s="163">
        <f t="shared" si="132"/>
        <v>0</v>
      </c>
      <c r="AO147" s="172">
        <f t="shared" si="141"/>
        <v>0</v>
      </c>
      <c r="AP147" s="6"/>
      <c r="AQ147" s="6"/>
      <c r="AR147" s="140">
        <f t="shared" si="133"/>
        <v>0</v>
      </c>
      <c r="AS147" s="163">
        <f t="shared" si="134"/>
        <v>0</v>
      </c>
      <c r="AT147" s="167">
        <f t="shared" si="135"/>
        <v>0</v>
      </c>
      <c r="AU147" s="168">
        <f t="shared" si="136"/>
        <v>0</v>
      </c>
    </row>
    <row r="148" spans="2:47" outlineLevel="1" x14ac:dyDescent="0.35">
      <c r="B148" s="237" t="s">
        <v>94</v>
      </c>
      <c r="C148" s="64" t="s">
        <v>106</v>
      </c>
      <c r="D148" s="70"/>
      <c r="E148" s="71"/>
      <c r="F148" s="70"/>
      <c r="G148" s="140">
        <f t="shared" si="115"/>
        <v>0</v>
      </c>
      <c r="H148" s="170">
        <f t="shared" si="116"/>
        <v>0</v>
      </c>
      <c r="I148" s="70"/>
      <c r="J148" s="140">
        <f t="shared" si="117"/>
        <v>0</v>
      </c>
      <c r="K148" s="170">
        <f t="shared" si="118"/>
        <v>0</v>
      </c>
      <c r="L148" s="70"/>
      <c r="M148" s="140">
        <f t="shared" si="119"/>
        <v>0</v>
      </c>
      <c r="N148" s="170">
        <f t="shared" si="120"/>
        <v>0</v>
      </c>
      <c r="O148" s="70"/>
      <c r="P148" s="140">
        <f t="shared" si="121"/>
        <v>0</v>
      </c>
      <c r="Q148" s="170">
        <f t="shared" si="122"/>
        <v>0</v>
      </c>
      <c r="R148" s="167">
        <f t="shared" si="123"/>
        <v>0</v>
      </c>
      <c r="S148" s="168">
        <f t="shared" si="124"/>
        <v>0</v>
      </c>
      <c r="U148" s="172">
        <f t="shared" si="137"/>
        <v>0</v>
      </c>
      <c r="V148" s="6"/>
      <c r="W148" s="6"/>
      <c r="X148" s="140">
        <f t="shared" si="125"/>
        <v>0</v>
      </c>
      <c r="Y148" s="170">
        <f t="shared" si="126"/>
        <v>0</v>
      </c>
      <c r="Z148" s="172">
        <f t="shared" si="138"/>
        <v>0</v>
      </c>
      <c r="AA148" s="6"/>
      <c r="AB148" s="6"/>
      <c r="AC148" s="140">
        <f t="shared" si="127"/>
        <v>0</v>
      </c>
      <c r="AD148" s="163">
        <f t="shared" si="128"/>
        <v>0</v>
      </c>
      <c r="AE148" s="172">
        <f t="shared" si="139"/>
        <v>0</v>
      </c>
      <c r="AF148" s="6"/>
      <c r="AG148" s="6"/>
      <c r="AH148" s="140">
        <f t="shared" si="129"/>
        <v>0</v>
      </c>
      <c r="AI148" s="163">
        <f t="shared" si="130"/>
        <v>0</v>
      </c>
      <c r="AJ148" s="172">
        <f t="shared" si="140"/>
        <v>0</v>
      </c>
      <c r="AK148" s="6"/>
      <c r="AL148" s="6"/>
      <c r="AM148" s="140">
        <f t="shared" si="131"/>
        <v>0</v>
      </c>
      <c r="AN148" s="163">
        <f t="shared" si="132"/>
        <v>0</v>
      </c>
      <c r="AO148" s="172">
        <f t="shared" si="141"/>
        <v>0</v>
      </c>
      <c r="AP148" s="6"/>
      <c r="AQ148" s="6"/>
      <c r="AR148" s="140">
        <f t="shared" si="133"/>
        <v>0</v>
      </c>
      <c r="AS148" s="163">
        <f t="shared" si="134"/>
        <v>0</v>
      </c>
      <c r="AT148" s="167">
        <f t="shared" si="135"/>
        <v>0</v>
      </c>
      <c r="AU148" s="168">
        <f t="shared" si="136"/>
        <v>0</v>
      </c>
    </row>
    <row r="149" spans="2:47" outlineLevel="1" x14ac:dyDescent="0.35">
      <c r="B149" s="237" t="s">
        <v>95</v>
      </c>
      <c r="C149" s="64" t="s">
        <v>106</v>
      </c>
      <c r="D149" s="70"/>
      <c r="E149" s="71"/>
      <c r="F149" s="70"/>
      <c r="G149" s="140">
        <f t="shared" si="115"/>
        <v>0</v>
      </c>
      <c r="H149" s="170">
        <f t="shared" si="116"/>
        <v>0</v>
      </c>
      <c r="I149" s="70"/>
      <c r="J149" s="140">
        <f t="shared" si="117"/>
        <v>0</v>
      </c>
      <c r="K149" s="170">
        <f t="shared" si="118"/>
        <v>0</v>
      </c>
      <c r="L149" s="70"/>
      <c r="M149" s="140">
        <f t="shared" si="119"/>
        <v>0</v>
      </c>
      <c r="N149" s="170">
        <f t="shared" si="120"/>
        <v>0</v>
      </c>
      <c r="O149" s="70"/>
      <c r="P149" s="140">
        <f t="shared" si="121"/>
        <v>0</v>
      </c>
      <c r="Q149" s="170">
        <f t="shared" si="122"/>
        <v>0</v>
      </c>
      <c r="R149" s="167">
        <f t="shared" si="123"/>
        <v>0</v>
      </c>
      <c r="S149" s="168">
        <f t="shared" si="124"/>
        <v>0</v>
      </c>
      <c r="U149" s="172">
        <f t="shared" si="137"/>
        <v>0</v>
      </c>
      <c r="V149" s="6">
        <v>0</v>
      </c>
      <c r="W149" s="6"/>
      <c r="X149" s="140">
        <f t="shared" si="125"/>
        <v>0</v>
      </c>
      <c r="Y149" s="170">
        <f t="shared" si="126"/>
        <v>0</v>
      </c>
      <c r="Z149" s="172">
        <f t="shared" si="138"/>
        <v>0</v>
      </c>
      <c r="AA149" s="6">
        <v>0</v>
      </c>
      <c r="AB149" s="6"/>
      <c r="AC149" s="140">
        <f t="shared" si="127"/>
        <v>0</v>
      </c>
      <c r="AD149" s="163">
        <f t="shared" si="128"/>
        <v>0</v>
      </c>
      <c r="AE149" s="172">
        <f t="shared" si="139"/>
        <v>1</v>
      </c>
      <c r="AF149" s="6">
        <v>1</v>
      </c>
      <c r="AG149" s="6"/>
      <c r="AH149" s="140">
        <f t="shared" si="129"/>
        <v>1</v>
      </c>
      <c r="AI149" s="163">
        <f t="shared" si="130"/>
        <v>0</v>
      </c>
      <c r="AJ149" s="172">
        <f t="shared" si="140"/>
        <v>2</v>
      </c>
      <c r="AK149" s="6">
        <v>2</v>
      </c>
      <c r="AL149" s="6"/>
      <c r="AM149" s="140">
        <f t="shared" si="131"/>
        <v>3</v>
      </c>
      <c r="AN149" s="163">
        <f t="shared" si="132"/>
        <v>2</v>
      </c>
      <c r="AO149" s="172">
        <f t="shared" si="141"/>
        <v>1</v>
      </c>
      <c r="AP149" s="6">
        <v>1</v>
      </c>
      <c r="AQ149" s="6"/>
      <c r="AR149" s="140">
        <f t="shared" si="133"/>
        <v>4</v>
      </c>
      <c r="AS149" s="163">
        <f t="shared" si="134"/>
        <v>0.33333333333333331</v>
      </c>
      <c r="AT149" s="167">
        <f t="shared" si="135"/>
        <v>4</v>
      </c>
      <c r="AU149" s="168">
        <f t="shared" si="136"/>
        <v>0</v>
      </c>
    </row>
    <row r="150" spans="2:47" outlineLevel="1" x14ac:dyDescent="0.35">
      <c r="B150" s="237" t="s">
        <v>96</v>
      </c>
      <c r="C150" s="64" t="s">
        <v>106</v>
      </c>
      <c r="D150" s="70"/>
      <c r="E150" s="71"/>
      <c r="F150" s="70"/>
      <c r="G150" s="140">
        <f t="shared" si="115"/>
        <v>0</v>
      </c>
      <c r="H150" s="170">
        <f t="shared" si="116"/>
        <v>0</v>
      </c>
      <c r="I150" s="70"/>
      <c r="J150" s="140">
        <f t="shared" si="117"/>
        <v>0</v>
      </c>
      <c r="K150" s="170">
        <f t="shared" si="118"/>
        <v>0</v>
      </c>
      <c r="L150" s="70"/>
      <c r="M150" s="140">
        <f t="shared" si="119"/>
        <v>0</v>
      </c>
      <c r="N150" s="170">
        <f t="shared" si="120"/>
        <v>0</v>
      </c>
      <c r="O150" s="70"/>
      <c r="P150" s="140">
        <f t="shared" si="121"/>
        <v>0</v>
      </c>
      <c r="Q150" s="170">
        <f t="shared" si="122"/>
        <v>0</v>
      </c>
      <c r="R150" s="167">
        <f t="shared" si="123"/>
        <v>0</v>
      </c>
      <c r="S150" s="168">
        <f t="shared" si="124"/>
        <v>0</v>
      </c>
      <c r="U150" s="172">
        <f t="shared" si="137"/>
        <v>0</v>
      </c>
      <c r="V150" s="6"/>
      <c r="W150" s="6"/>
      <c r="X150" s="140">
        <f t="shared" si="125"/>
        <v>0</v>
      </c>
      <c r="Y150" s="170">
        <f t="shared" si="126"/>
        <v>0</v>
      </c>
      <c r="Z150" s="172">
        <f t="shared" si="138"/>
        <v>0</v>
      </c>
      <c r="AA150" s="6"/>
      <c r="AB150" s="6"/>
      <c r="AC150" s="140">
        <f t="shared" si="127"/>
        <v>0</v>
      </c>
      <c r="AD150" s="163">
        <f t="shared" si="128"/>
        <v>0</v>
      </c>
      <c r="AE150" s="172">
        <f t="shared" si="139"/>
        <v>0</v>
      </c>
      <c r="AF150" s="6"/>
      <c r="AG150" s="6"/>
      <c r="AH150" s="140">
        <f t="shared" si="129"/>
        <v>0</v>
      </c>
      <c r="AI150" s="163">
        <f t="shared" si="130"/>
        <v>0</v>
      </c>
      <c r="AJ150" s="172">
        <f t="shared" si="140"/>
        <v>0</v>
      </c>
      <c r="AK150" s="6"/>
      <c r="AL150" s="6"/>
      <c r="AM150" s="140">
        <f t="shared" si="131"/>
        <v>0</v>
      </c>
      <c r="AN150" s="163">
        <f t="shared" si="132"/>
        <v>0</v>
      </c>
      <c r="AO150" s="172">
        <f t="shared" si="141"/>
        <v>0</v>
      </c>
      <c r="AP150" s="6"/>
      <c r="AQ150" s="6"/>
      <c r="AR150" s="140">
        <f t="shared" si="133"/>
        <v>0</v>
      </c>
      <c r="AS150" s="163">
        <f t="shared" si="134"/>
        <v>0</v>
      </c>
      <c r="AT150" s="167">
        <f t="shared" si="135"/>
        <v>0</v>
      </c>
      <c r="AU150" s="168">
        <f t="shared" si="136"/>
        <v>0</v>
      </c>
    </row>
    <row r="151" spans="2:47" outlineLevel="1" x14ac:dyDescent="0.35">
      <c r="B151" s="236" t="s">
        <v>97</v>
      </c>
      <c r="C151" s="64" t="s">
        <v>106</v>
      </c>
      <c r="D151" s="70"/>
      <c r="E151" s="71"/>
      <c r="F151" s="70"/>
      <c r="G151" s="140">
        <f t="shared" si="115"/>
        <v>0</v>
      </c>
      <c r="H151" s="170">
        <f t="shared" si="116"/>
        <v>0</v>
      </c>
      <c r="I151" s="70"/>
      <c r="J151" s="140">
        <f t="shared" si="117"/>
        <v>0</v>
      </c>
      <c r="K151" s="170">
        <f t="shared" si="118"/>
        <v>0</v>
      </c>
      <c r="L151" s="70"/>
      <c r="M151" s="140">
        <f t="shared" si="119"/>
        <v>0</v>
      </c>
      <c r="N151" s="170">
        <f t="shared" si="120"/>
        <v>0</v>
      </c>
      <c r="O151" s="70"/>
      <c r="P151" s="140">
        <f t="shared" si="121"/>
        <v>0</v>
      </c>
      <c r="Q151" s="170">
        <f t="shared" si="122"/>
        <v>0</v>
      </c>
      <c r="R151" s="167">
        <f t="shared" si="123"/>
        <v>0</v>
      </c>
      <c r="S151" s="168">
        <f t="shared" si="124"/>
        <v>0</v>
      </c>
      <c r="U151" s="172">
        <f t="shared" si="137"/>
        <v>0</v>
      </c>
      <c r="V151" s="6"/>
      <c r="W151" s="6"/>
      <c r="X151" s="140">
        <f t="shared" si="125"/>
        <v>0</v>
      </c>
      <c r="Y151" s="170">
        <f t="shared" si="126"/>
        <v>0</v>
      </c>
      <c r="Z151" s="172">
        <f t="shared" si="138"/>
        <v>0</v>
      </c>
      <c r="AA151" s="6"/>
      <c r="AB151" s="6"/>
      <c r="AC151" s="140">
        <f t="shared" si="127"/>
        <v>0</v>
      </c>
      <c r="AD151" s="163">
        <f t="shared" si="128"/>
        <v>0</v>
      </c>
      <c r="AE151" s="172">
        <f t="shared" si="139"/>
        <v>0</v>
      </c>
      <c r="AF151" s="6"/>
      <c r="AG151" s="6"/>
      <c r="AH151" s="140">
        <f t="shared" si="129"/>
        <v>0</v>
      </c>
      <c r="AI151" s="163">
        <f t="shared" si="130"/>
        <v>0</v>
      </c>
      <c r="AJ151" s="172">
        <f t="shared" si="140"/>
        <v>0</v>
      </c>
      <c r="AK151" s="6"/>
      <c r="AL151" s="6"/>
      <c r="AM151" s="140">
        <f t="shared" si="131"/>
        <v>0</v>
      </c>
      <c r="AN151" s="163">
        <f t="shared" si="132"/>
        <v>0</v>
      </c>
      <c r="AO151" s="172">
        <f t="shared" si="141"/>
        <v>0</v>
      </c>
      <c r="AP151" s="6"/>
      <c r="AQ151" s="6"/>
      <c r="AR151" s="140">
        <f t="shared" si="133"/>
        <v>0</v>
      </c>
      <c r="AS151" s="163">
        <f t="shared" si="134"/>
        <v>0</v>
      </c>
      <c r="AT151" s="167">
        <f t="shared" si="135"/>
        <v>0</v>
      </c>
      <c r="AU151" s="168">
        <f t="shared" si="136"/>
        <v>0</v>
      </c>
    </row>
    <row r="152" spans="2:47" outlineLevel="1" x14ac:dyDescent="0.35">
      <c r="B152" s="237" t="s">
        <v>98</v>
      </c>
      <c r="C152" s="64" t="s">
        <v>106</v>
      </c>
      <c r="D152" s="70"/>
      <c r="E152" s="71"/>
      <c r="F152" s="70"/>
      <c r="G152" s="140">
        <f t="shared" si="115"/>
        <v>0</v>
      </c>
      <c r="H152" s="170">
        <f t="shared" si="116"/>
        <v>0</v>
      </c>
      <c r="I152" s="70"/>
      <c r="J152" s="140">
        <f t="shared" si="117"/>
        <v>0</v>
      </c>
      <c r="K152" s="170">
        <f t="shared" si="118"/>
        <v>0</v>
      </c>
      <c r="L152" s="70"/>
      <c r="M152" s="140">
        <f t="shared" si="119"/>
        <v>0</v>
      </c>
      <c r="N152" s="170">
        <f t="shared" si="120"/>
        <v>0</v>
      </c>
      <c r="O152" s="70"/>
      <c r="P152" s="140">
        <f t="shared" si="121"/>
        <v>0</v>
      </c>
      <c r="Q152" s="170">
        <f t="shared" si="122"/>
        <v>0</v>
      </c>
      <c r="R152" s="167">
        <f t="shared" si="123"/>
        <v>0</v>
      </c>
      <c r="S152" s="168">
        <f t="shared" si="124"/>
        <v>0</v>
      </c>
      <c r="U152" s="172">
        <f t="shared" si="137"/>
        <v>3</v>
      </c>
      <c r="V152" s="6">
        <v>3</v>
      </c>
      <c r="W152" s="6"/>
      <c r="X152" s="140">
        <f t="shared" si="125"/>
        <v>3</v>
      </c>
      <c r="Y152" s="170">
        <f t="shared" si="126"/>
        <v>0</v>
      </c>
      <c r="Z152" s="172">
        <f t="shared" si="138"/>
        <v>11</v>
      </c>
      <c r="AA152" s="6">
        <v>11</v>
      </c>
      <c r="AB152" s="6"/>
      <c r="AC152" s="140">
        <f t="shared" si="127"/>
        <v>14</v>
      </c>
      <c r="AD152" s="163">
        <f t="shared" si="128"/>
        <v>3.6666666666666665</v>
      </c>
      <c r="AE152" s="172">
        <f t="shared" si="139"/>
        <v>12</v>
      </c>
      <c r="AF152" s="6">
        <v>12</v>
      </c>
      <c r="AG152" s="6"/>
      <c r="AH152" s="140">
        <f t="shared" si="129"/>
        <v>26</v>
      </c>
      <c r="AI152" s="163">
        <f t="shared" si="130"/>
        <v>0.8571428571428571</v>
      </c>
      <c r="AJ152" s="172">
        <f t="shared" si="140"/>
        <v>2</v>
      </c>
      <c r="AK152" s="6">
        <v>2</v>
      </c>
      <c r="AL152" s="6"/>
      <c r="AM152" s="140">
        <f t="shared" si="131"/>
        <v>28</v>
      </c>
      <c r="AN152" s="163">
        <f t="shared" si="132"/>
        <v>7.6923076923076927E-2</v>
      </c>
      <c r="AO152" s="172">
        <f t="shared" si="141"/>
        <v>1</v>
      </c>
      <c r="AP152" s="6">
        <v>1</v>
      </c>
      <c r="AQ152" s="6"/>
      <c r="AR152" s="140">
        <f t="shared" si="133"/>
        <v>29</v>
      </c>
      <c r="AS152" s="163">
        <f t="shared" si="134"/>
        <v>3.5714285714285712E-2</v>
      </c>
      <c r="AT152" s="167">
        <f t="shared" si="135"/>
        <v>29</v>
      </c>
      <c r="AU152" s="168">
        <f t="shared" si="136"/>
        <v>0.76327149101594816</v>
      </c>
    </row>
    <row r="153" spans="2:47" ht="15" customHeight="1" outlineLevel="1" x14ac:dyDescent="0.35">
      <c r="B153" s="50" t="s">
        <v>138</v>
      </c>
      <c r="C153" s="47" t="s">
        <v>106</v>
      </c>
      <c r="D153" s="173">
        <f>SUM(D131:D152)</f>
        <v>0</v>
      </c>
      <c r="E153" s="173">
        <f>SUM(E131:E152)</f>
        <v>0</v>
      </c>
      <c r="F153" s="173">
        <f>SUM(F131:F152)</f>
        <v>0</v>
      </c>
      <c r="G153" s="173">
        <f>SUM(G131:G152)</f>
        <v>0</v>
      </c>
      <c r="H153" s="169">
        <f>IFERROR((G153-E153)/E153,0)</f>
        <v>0</v>
      </c>
      <c r="I153" s="173">
        <f>SUM(I131:I152)</f>
        <v>0</v>
      </c>
      <c r="J153" s="173">
        <f>SUM(J131:J152)</f>
        <v>0</v>
      </c>
      <c r="K153" s="169">
        <f t="shared" ref="K153" si="142">IFERROR((J153-G153)/G153,0)</f>
        <v>0</v>
      </c>
      <c r="L153" s="173">
        <f>SUM(L131:L152)</f>
        <v>0</v>
      </c>
      <c r="M153" s="173">
        <f>SUM(M131:M152)</f>
        <v>0</v>
      </c>
      <c r="N153" s="169">
        <f t="shared" ref="N153" si="143">IFERROR((M153-J153)/J153,0)</f>
        <v>0</v>
      </c>
      <c r="O153" s="173">
        <f>SUM(O131:O152)</f>
        <v>0</v>
      </c>
      <c r="P153" s="173">
        <f>SUM(P131:P152)</f>
        <v>0</v>
      </c>
      <c r="Q153" s="169">
        <f t="shared" si="122"/>
        <v>0</v>
      </c>
      <c r="R153" s="173">
        <f>SUM(R131:R152)</f>
        <v>0</v>
      </c>
      <c r="S153" s="168">
        <f t="shared" si="124"/>
        <v>0</v>
      </c>
      <c r="U153" s="173">
        <f>SUM(U131:U152)</f>
        <v>10</v>
      </c>
      <c r="V153" s="173">
        <f>SUM(V131:V152)</f>
        <v>10</v>
      </c>
      <c r="W153" s="173">
        <f>SUM(W131:W152)</f>
        <v>0</v>
      </c>
      <c r="X153" s="173">
        <f>SUM(X131:X152)</f>
        <v>10</v>
      </c>
      <c r="Y153" s="169">
        <f>IFERROR((X153-P153)/P153,0)</f>
        <v>0</v>
      </c>
      <c r="Z153" s="173">
        <f>SUM(Z131:Z152)</f>
        <v>31</v>
      </c>
      <c r="AA153" s="173">
        <f>SUM(AA131:AA152)</f>
        <v>31</v>
      </c>
      <c r="AB153" s="173">
        <f>SUM(AB131:AB152)</f>
        <v>0</v>
      </c>
      <c r="AC153" s="173">
        <f>SUM(AC131:AC152)</f>
        <v>41</v>
      </c>
      <c r="AD153" s="164">
        <f t="shared" ref="AD153" si="144">IFERROR((AC153-X153)/X153,0)</f>
        <v>3.1</v>
      </c>
      <c r="AE153" s="173">
        <f>SUM(AE131:AE152)</f>
        <v>37</v>
      </c>
      <c r="AF153" s="173">
        <f>SUM(AF131:AF152)</f>
        <v>37</v>
      </c>
      <c r="AG153" s="173">
        <f>SUM(AG131:AG152)</f>
        <v>0</v>
      </c>
      <c r="AH153" s="173">
        <f>SUM(AH131:AH152)</f>
        <v>78</v>
      </c>
      <c r="AI153" s="164">
        <f t="shared" ref="AI153" si="145">IFERROR((AH153-AC153)/AC153,0)</f>
        <v>0.90243902439024393</v>
      </c>
      <c r="AJ153" s="173">
        <f>SUM(AJ131:AJ152)</f>
        <v>14</v>
      </c>
      <c r="AK153" s="173">
        <f>SUM(AK131:AK152)</f>
        <v>14</v>
      </c>
      <c r="AL153" s="173">
        <f>SUM(AL131:AL152)</f>
        <v>0</v>
      </c>
      <c r="AM153" s="173">
        <f>SUM(AM131:AM152)</f>
        <v>92</v>
      </c>
      <c r="AN153" s="164">
        <f t="shared" ref="AN153" si="146">IFERROR((AM153-AH153)/AH153,0)</f>
        <v>0.17948717948717949</v>
      </c>
      <c r="AO153" s="173">
        <f>SUM(AO131:AO152)</f>
        <v>8</v>
      </c>
      <c r="AP153" s="173">
        <f>SUM(AP131:AP152)</f>
        <v>8</v>
      </c>
      <c r="AQ153" s="173">
        <f>SUM(AQ131:AQ152)</f>
        <v>0</v>
      </c>
      <c r="AR153" s="173">
        <f>SUM(AR131:AR152)</f>
        <v>100</v>
      </c>
      <c r="AS153" s="164">
        <f t="shared" ref="AS153" si="147">IFERROR((AR153-AM153)/AM153,0)</f>
        <v>8.6956521739130432E-2</v>
      </c>
      <c r="AT153" s="173">
        <f>SUM(AT131:AT152)</f>
        <v>100</v>
      </c>
      <c r="AU153" s="168">
        <f t="shared" ref="AU153" si="148">IFERROR((AR153/X153)^(1/4)-1,0)</f>
        <v>0.77827941003892298</v>
      </c>
    </row>
    <row r="155" spans="2:47" ht="15.5" x14ac:dyDescent="0.35">
      <c r="B155" s="296" t="s">
        <v>111</v>
      </c>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row>
    <row r="156" spans="2:47" ht="5.5" customHeight="1" outlineLevel="1" x14ac:dyDescent="0.35">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row>
    <row r="157" spans="2:47" outlineLevel="1" x14ac:dyDescent="0.35">
      <c r="B157" s="330"/>
      <c r="C157" s="339" t="s">
        <v>105</v>
      </c>
      <c r="D157" s="312" t="s">
        <v>131</v>
      </c>
      <c r="E157" s="314"/>
      <c r="F157" s="314"/>
      <c r="G157" s="314"/>
      <c r="H157" s="314"/>
      <c r="I157" s="314"/>
      <c r="J157" s="314"/>
      <c r="K157" s="314"/>
      <c r="L157" s="314"/>
      <c r="M157" s="314"/>
      <c r="N157" s="314"/>
      <c r="O157" s="314"/>
      <c r="P157" s="314"/>
      <c r="Q157" s="313"/>
      <c r="R157" s="318" t="str">
        <f xml:space="preserve"> D158&amp;" - "&amp;O158</f>
        <v>2019 - 2023</v>
      </c>
      <c r="S157" s="333"/>
      <c r="U157" s="312" t="s">
        <v>132</v>
      </c>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3"/>
    </row>
    <row r="158" spans="2:47" outlineLevel="1" x14ac:dyDescent="0.35">
      <c r="B158" s="331"/>
      <c r="C158" s="339"/>
      <c r="D158" s="312">
        <f>$C$3-5</f>
        <v>2019</v>
      </c>
      <c r="E158" s="313"/>
      <c r="F158" s="312">
        <f>$C$3-4</f>
        <v>2020</v>
      </c>
      <c r="G158" s="314"/>
      <c r="H158" s="313"/>
      <c r="I158" s="312">
        <f>$C$3-3</f>
        <v>2021</v>
      </c>
      <c r="J158" s="314"/>
      <c r="K158" s="313"/>
      <c r="L158" s="312">
        <f>$C$3-2</f>
        <v>2022</v>
      </c>
      <c r="M158" s="314"/>
      <c r="N158" s="313"/>
      <c r="O158" s="312">
        <f>$C$3-1</f>
        <v>2023</v>
      </c>
      <c r="P158" s="314"/>
      <c r="Q158" s="313"/>
      <c r="R158" s="320"/>
      <c r="S158" s="334"/>
      <c r="U158" s="312">
        <f>$C$3</f>
        <v>2024</v>
      </c>
      <c r="V158" s="314"/>
      <c r="W158" s="314"/>
      <c r="X158" s="314"/>
      <c r="Y158" s="313"/>
      <c r="Z158" s="312">
        <f>$C$3+1</f>
        <v>2025</v>
      </c>
      <c r="AA158" s="314"/>
      <c r="AB158" s="314"/>
      <c r="AC158" s="314"/>
      <c r="AD158" s="313"/>
      <c r="AE158" s="312">
        <f>$C$3+2</f>
        <v>2026</v>
      </c>
      <c r="AF158" s="314"/>
      <c r="AG158" s="314"/>
      <c r="AH158" s="314"/>
      <c r="AI158" s="313"/>
      <c r="AJ158" s="312">
        <f>$C$3+3</f>
        <v>2027</v>
      </c>
      <c r="AK158" s="314"/>
      <c r="AL158" s="314"/>
      <c r="AM158" s="314"/>
      <c r="AN158" s="313"/>
      <c r="AO158" s="312">
        <f>$C$3+4</f>
        <v>2028</v>
      </c>
      <c r="AP158" s="314"/>
      <c r="AQ158" s="314"/>
      <c r="AR158" s="314"/>
      <c r="AS158" s="313"/>
      <c r="AT158" s="316" t="str">
        <f>U158&amp;" - "&amp;AO158</f>
        <v>2024 - 2028</v>
      </c>
      <c r="AU158" s="335"/>
    </row>
    <row r="159" spans="2:47" ht="43.5" outlineLevel="1" x14ac:dyDescent="0.35">
      <c r="B159" s="332"/>
      <c r="C159" s="339"/>
      <c r="D159" s="66" t="s">
        <v>144</v>
      </c>
      <c r="E159" s="67" t="s">
        <v>145</v>
      </c>
      <c r="F159" s="66" t="s">
        <v>144</v>
      </c>
      <c r="G159" s="9" t="s">
        <v>145</v>
      </c>
      <c r="H159" s="67" t="s">
        <v>135</v>
      </c>
      <c r="I159" s="66" t="s">
        <v>144</v>
      </c>
      <c r="J159" s="9" t="s">
        <v>145</v>
      </c>
      <c r="K159" s="67" t="s">
        <v>135</v>
      </c>
      <c r="L159" s="66" t="s">
        <v>144</v>
      </c>
      <c r="M159" s="9" t="s">
        <v>145</v>
      </c>
      <c r="N159" s="67" t="s">
        <v>135</v>
      </c>
      <c r="O159" s="66" t="s">
        <v>144</v>
      </c>
      <c r="P159" s="9" t="s">
        <v>145</v>
      </c>
      <c r="Q159" s="67" t="s">
        <v>135</v>
      </c>
      <c r="R159" s="66" t="s">
        <v>126</v>
      </c>
      <c r="S159" s="121" t="s">
        <v>136</v>
      </c>
      <c r="U159" s="66" t="s">
        <v>144</v>
      </c>
      <c r="V159" s="106" t="s">
        <v>177</v>
      </c>
      <c r="W159" s="106" t="s">
        <v>178</v>
      </c>
      <c r="X159" s="9" t="s">
        <v>145</v>
      </c>
      <c r="Y159" s="67" t="s">
        <v>135</v>
      </c>
      <c r="Z159" s="66" t="s">
        <v>144</v>
      </c>
      <c r="AA159" s="106" t="s">
        <v>177</v>
      </c>
      <c r="AB159" s="106" t="s">
        <v>178</v>
      </c>
      <c r="AC159" s="9" t="s">
        <v>145</v>
      </c>
      <c r="AD159" s="67" t="s">
        <v>135</v>
      </c>
      <c r="AE159" s="66" t="s">
        <v>144</v>
      </c>
      <c r="AF159" s="106" t="s">
        <v>177</v>
      </c>
      <c r="AG159" s="106" t="s">
        <v>178</v>
      </c>
      <c r="AH159" s="9" t="s">
        <v>145</v>
      </c>
      <c r="AI159" s="67" t="s">
        <v>135</v>
      </c>
      <c r="AJ159" s="66" t="s">
        <v>144</v>
      </c>
      <c r="AK159" s="106" t="s">
        <v>177</v>
      </c>
      <c r="AL159" s="106" t="s">
        <v>178</v>
      </c>
      <c r="AM159" s="9" t="s">
        <v>145</v>
      </c>
      <c r="AN159" s="67" t="s">
        <v>135</v>
      </c>
      <c r="AO159" s="66" t="s">
        <v>144</v>
      </c>
      <c r="AP159" s="106" t="s">
        <v>177</v>
      </c>
      <c r="AQ159" s="106" t="s">
        <v>178</v>
      </c>
      <c r="AR159" s="9" t="s">
        <v>145</v>
      </c>
      <c r="AS159" s="67" t="s">
        <v>135</v>
      </c>
      <c r="AT159" s="66" t="s">
        <v>126</v>
      </c>
      <c r="AU159" s="121" t="s">
        <v>136</v>
      </c>
    </row>
    <row r="160" spans="2:47" outlineLevel="1" x14ac:dyDescent="0.35">
      <c r="B160" s="236" t="s">
        <v>75</v>
      </c>
      <c r="C160" s="64" t="s">
        <v>106</v>
      </c>
      <c r="D160" s="70"/>
      <c r="E160" s="71"/>
      <c r="F160" s="70"/>
      <c r="G160" s="140">
        <f t="shared" ref="G160:G181" si="149">E160+F160</f>
        <v>0</v>
      </c>
      <c r="H160" s="170">
        <f t="shared" ref="H160:H181" si="150">IFERROR((G160-E160)/E160,0)</f>
        <v>0</v>
      </c>
      <c r="I160" s="70"/>
      <c r="J160" s="140">
        <f t="shared" ref="J160:J181" si="151">G160+I160</f>
        <v>0</v>
      </c>
      <c r="K160" s="170">
        <f t="shared" ref="K160:K181" si="152">IFERROR((J160-G160)/G160,0)</f>
        <v>0</v>
      </c>
      <c r="L160" s="70"/>
      <c r="M160" s="140">
        <f t="shared" ref="M160:M181" si="153">J160+L160</f>
        <v>0</v>
      </c>
      <c r="N160" s="170">
        <f t="shared" ref="N160:N181" si="154">IFERROR((M160-J160)/J160,0)</f>
        <v>0</v>
      </c>
      <c r="O160" s="70"/>
      <c r="P160" s="140">
        <f t="shared" ref="P160:P181" si="155">M160+O160</f>
        <v>0</v>
      </c>
      <c r="Q160" s="170">
        <f t="shared" ref="Q160:Q182" si="156">IFERROR((P160-M160)/M160,0)</f>
        <v>0</v>
      </c>
      <c r="R160" s="167">
        <f t="shared" ref="R160:R181" si="157">D160+F160+I160+L160+O160</f>
        <v>0</v>
      </c>
      <c r="S160" s="168">
        <f t="shared" ref="S160:S182" si="158">IFERROR((P160/E160)^(1/4)-1,0)</f>
        <v>0</v>
      </c>
      <c r="U160" s="172">
        <f>V160+W160</f>
        <v>0</v>
      </c>
      <c r="V160" s="6"/>
      <c r="W160" s="6"/>
      <c r="X160" s="140">
        <f t="shared" ref="X160:X181" si="159">P160+U160</f>
        <v>0</v>
      </c>
      <c r="Y160" s="170">
        <f t="shared" ref="Y160:Y181" si="160">IFERROR((X160-P160)/P160,0)</f>
        <v>0</v>
      </c>
      <c r="Z160" s="172">
        <f>AA160+AB160</f>
        <v>0</v>
      </c>
      <c r="AA160" s="6"/>
      <c r="AB160" s="6"/>
      <c r="AC160" s="140">
        <f t="shared" ref="AC160:AC181" si="161">X160+Z160</f>
        <v>0</v>
      </c>
      <c r="AD160" s="163">
        <f t="shared" ref="AD160:AD181" si="162">IFERROR((AC160-X160)/X160,0)</f>
        <v>0</v>
      </c>
      <c r="AE160" s="172">
        <f>AF160+AG160</f>
        <v>0</v>
      </c>
      <c r="AF160" s="6"/>
      <c r="AG160" s="6"/>
      <c r="AH160" s="140">
        <f t="shared" ref="AH160:AH181" si="163">AC160+AE160</f>
        <v>0</v>
      </c>
      <c r="AI160" s="163">
        <f t="shared" ref="AI160:AI181" si="164">IFERROR((AH160-AC160)/AC160,0)</f>
        <v>0</v>
      </c>
      <c r="AJ160" s="172">
        <f>AK160+AL160</f>
        <v>0</v>
      </c>
      <c r="AK160" s="6"/>
      <c r="AL160" s="6"/>
      <c r="AM160" s="140">
        <f t="shared" ref="AM160:AM181" si="165">AH160+AJ160</f>
        <v>0</v>
      </c>
      <c r="AN160" s="163">
        <f t="shared" ref="AN160:AN181" si="166">IFERROR((AM160-AH160)/AH160,0)</f>
        <v>0</v>
      </c>
      <c r="AO160" s="172">
        <f>AP160+AQ160</f>
        <v>0</v>
      </c>
      <c r="AP160" s="6"/>
      <c r="AQ160" s="6"/>
      <c r="AR160" s="140">
        <f t="shared" ref="AR160:AR181" si="167">AM160+AO160</f>
        <v>0</v>
      </c>
      <c r="AS160" s="163">
        <f t="shared" ref="AS160:AS181" si="168">IFERROR((AR160-AM160)/AM160,0)</f>
        <v>0</v>
      </c>
      <c r="AT160" s="167">
        <f t="shared" ref="AT160:AT181" si="169">U160+Z160+AE160+AJ160+AO160</f>
        <v>0</v>
      </c>
      <c r="AU160" s="168">
        <f t="shared" ref="AU160:AU181" si="170">IFERROR((AR160/X160)^(1/4)-1,0)</f>
        <v>0</v>
      </c>
    </row>
    <row r="161" spans="2:47" outlineLevel="1" x14ac:dyDescent="0.35">
      <c r="B161" s="237" t="s">
        <v>76</v>
      </c>
      <c r="C161" s="64" t="s">
        <v>106</v>
      </c>
      <c r="D161" s="70"/>
      <c r="E161" s="71"/>
      <c r="F161" s="70"/>
      <c r="G161" s="140">
        <f t="shared" si="149"/>
        <v>0</v>
      </c>
      <c r="H161" s="170">
        <f t="shared" si="150"/>
        <v>0</v>
      </c>
      <c r="I161" s="70"/>
      <c r="J161" s="140">
        <f t="shared" si="151"/>
        <v>0</v>
      </c>
      <c r="K161" s="170">
        <f t="shared" si="152"/>
        <v>0</v>
      </c>
      <c r="L161" s="70"/>
      <c r="M161" s="140">
        <f t="shared" si="153"/>
        <v>0</v>
      </c>
      <c r="N161" s="170">
        <f t="shared" si="154"/>
        <v>0</v>
      </c>
      <c r="O161" s="70"/>
      <c r="P161" s="140">
        <f t="shared" si="155"/>
        <v>0</v>
      </c>
      <c r="Q161" s="170">
        <f t="shared" si="156"/>
        <v>0</v>
      </c>
      <c r="R161" s="167">
        <f t="shared" si="157"/>
        <v>0</v>
      </c>
      <c r="S161" s="168">
        <f t="shared" si="158"/>
        <v>0</v>
      </c>
      <c r="U161" s="172">
        <f t="shared" ref="U161:U181" si="171">V161+W161</f>
        <v>1</v>
      </c>
      <c r="V161" s="6">
        <v>1</v>
      </c>
      <c r="W161" s="6"/>
      <c r="X161" s="140">
        <f t="shared" si="159"/>
        <v>1</v>
      </c>
      <c r="Y161" s="170">
        <f t="shared" si="160"/>
        <v>0</v>
      </c>
      <c r="Z161" s="172">
        <f t="shared" ref="Z161:Z181" si="172">AA161+AB161</f>
        <v>4</v>
      </c>
      <c r="AA161" s="6">
        <v>4</v>
      </c>
      <c r="AB161" s="6"/>
      <c r="AC161" s="140">
        <f t="shared" si="161"/>
        <v>5</v>
      </c>
      <c r="AD161" s="163">
        <f t="shared" si="162"/>
        <v>4</v>
      </c>
      <c r="AE161" s="172">
        <f t="shared" ref="AE161:AE181" si="173">AF161+AG161</f>
        <v>2</v>
      </c>
      <c r="AF161" s="6">
        <v>2</v>
      </c>
      <c r="AG161" s="6"/>
      <c r="AH161" s="140">
        <f t="shared" si="163"/>
        <v>7</v>
      </c>
      <c r="AI161" s="163">
        <f t="shared" si="164"/>
        <v>0.4</v>
      </c>
      <c r="AJ161" s="172">
        <f t="shared" ref="AJ161:AJ181" si="174">AK161+AL161</f>
        <v>2</v>
      </c>
      <c r="AK161" s="6">
        <v>2</v>
      </c>
      <c r="AL161" s="6"/>
      <c r="AM161" s="140">
        <f t="shared" si="165"/>
        <v>9</v>
      </c>
      <c r="AN161" s="163">
        <f t="shared" si="166"/>
        <v>0.2857142857142857</v>
      </c>
      <c r="AO161" s="172">
        <f t="shared" ref="AO161:AO181" si="175">AP161+AQ161</f>
        <v>2</v>
      </c>
      <c r="AP161" s="6">
        <v>2</v>
      </c>
      <c r="AQ161" s="6"/>
      <c r="AR161" s="140">
        <f t="shared" si="167"/>
        <v>11</v>
      </c>
      <c r="AS161" s="163">
        <f t="shared" si="168"/>
        <v>0.22222222222222221</v>
      </c>
      <c r="AT161" s="167">
        <f t="shared" si="169"/>
        <v>11</v>
      </c>
      <c r="AU161" s="168">
        <f t="shared" si="170"/>
        <v>0.82116028683787201</v>
      </c>
    </row>
    <row r="162" spans="2:47" outlineLevel="1" x14ac:dyDescent="0.35">
      <c r="B162" s="237" t="s">
        <v>77</v>
      </c>
      <c r="C162" s="64" t="s">
        <v>106</v>
      </c>
      <c r="D162" s="70"/>
      <c r="E162" s="71"/>
      <c r="F162" s="70"/>
      <c r="G162" s="140">
        <f t="shared" si="149"/>
        <v>0</v>
      </c>
      <c r="H162" s="170">
        <f t="shared" si="150"/>
        <v>0</v>
      </c>
      <c r="I162" s="70"/>
      <c r="J162" s="140">
        <f t="shared" si="151"/>
        <v>0</v>
      </c>
      <c r="K162" s="170">
        <f t="shared" si="152"/>
        <v>0</v>
      </c>
      <c r="L162" s="70"/>
      <c r="M162" s="140">
        <f t="shared" si="153"/>
        <v>0</v>
      </c>
      <c r="N162" s="170">
        <f t="shared" si="154"/>
        <v>0</v>
      </c>
      <c r="O162" s="70"/>
      <c r="P162" s="140">
        <f t="shared" si="155"/>
        <v>0</v>
      </c>
      <c r="Q162" s="170">
        <f t="shared" si="156"/>
        <v>0</v>
      </c>
      <c r="R162" s="167">
        <f t="shared" si="157"/>
        <v>0</v>
      </c>
      <c r="S162" s="168">
        <f t="shared" si="158"/>
        <v>0</v>
      </c>
      <c r="U162" s="172">
        <f t="shared" si="171"/>
        <v>0</v>
      </c>
      <c r="V162" s="6"/>
      <c r="W162" s="6"/>
      <c r="X162" s="140">
        <f t="shared" si="159"/>
        <v>0</v>
      </c>
      <c r="Y162" s="170">
        <f t="shared" si="160"/>
        <v>0</v>
      </c>
      <c r="Z162" s="172">
        <f t="shared" si="172"/>
        <v>0</v>
      </c>
      <c r="AA162" s="6"/>
      <c r="AB162" s="6"/>
      <c r="AC162" s="140">
        <f t="shared" si="161"/>
        <v>0</v>
      </c>
      <c r="AD162" s="163">
        <f t="shared" si="162"/>
        <v>0</v>
      </c>
      <c r="AE162" s="172">
        <f t="shared" si="173"/>
        <v>0</v>
      </c>
      <c r="AF162" s="6"/>
      <c r="AG162" s="6"/>
      <c r="AH162" s="140">
        <f t="shared" si="163"/>
        <v>0</v>
      </c>
      <c r="AI162" s="163">
        <f t="shared" si="164"/>
        <v>0</v>
      </c>
      <c r="AJ162" s="172">
        <f t="shared" si="174"/>
        <v>0</v>
      </c>
      <c r="AK162" s="6"/>
      <c r="AL162" s="6"/>
      <c r="AM162" s="140">
        <f t="shared" si="165"/>
        <v>0</v>
      </c>
      <c r="AN162" s="163">
        <f t="shared" si="166"/>
        <v>0</v>
      </c>
      <c r="AO162" s="172">
        <f t="shared" si="175"/>
        <v>0</v>
      </c>
      <c r="AP162" s="6"/>
      <c r="AQ162" s="6"/>
      <c r="AR162" s="140">
        <f t="shared" si="167"/>
        <v>0</v>
      </c>
      <c r="AS162" s="163">
        <f t="shared" si="168"/>
        <v>0</v>
      </c>
      <c r="AT162" s="167">
        <f t="shared" si="169"/>
        <v>0</v>
      </c>
      <c r="AU162" s="168">
        <f t="shared" si="170"/>
        <v>0</v>
      </c>
    </row>
    <row r="163" spans="2:47" outlineLevel="1" x14ac:dyDescent="0.35">
      <c r="B163" s="237" t="s">
        <v>78</v>
      </c>
      <c r="C163" s="64" t="s">
        <v>106</v>
      </c>
      <c r="D163" s="70"/>
      <c r="E163" s="71"/>
      <c r="F163" s="70"/>
      <c r="G163" s="140">
        <f t="shared" si="149"/>
        <v>0</v>
      </c>
      <c r="H163" s="170">
        <f t="shared" si="150"/>
        <v>0</v>
      </c>
      <c r="I163" s="70"/>
      <c r="J163" s="140">
        <f t="shared" si="151"/>
        <v>0</v>
      </c>
      <c r="K163" s="170">
        <f t="shared" si="152"/>
        <v>0</v>
      </c>
      <c r="L163" s="70"/>
      <c r="M163" s="140">
        <f t="shared" si="153"/>
        <v>0</v>
      </c>
      <c r="N163" s="170">
        <f t="shared" si="154"/>
        <v>0</v>
      </c>
      <c r="O163" s="70"/>
      <c r="P163" s="140">
        <f t="shared" si="155"/>
        <v>0</v>
      </c>
      <c r="Q163" s="170">
        <f t="shared" si="156"/>
        <v>0</v>
      </c>
      <c r="R163" s="167">
        <f t="shared" si="157"/>
        <v>0</v>
      </c>
      <c r="S163" s="168">
        <f t="shared" si="158"/>
        <v>0</v>
      </c>
      <c r="U163" s="172">
        <f t="shared" si="171"/>
        <v>0</v>
      </c>
      <c r="V163" s="6"/>
      <c r="W163" s="6"/>
      <c r="X163" s="140">
        <f t="shared" si="159"/>
        <v>0</v>
      </c>
      <c r="Y163" s="170">
        <f t="shared" si="160"/>
        <v>0</v>
      </c>
      <c r="Z163" s="172">
        <f t="shared" si="172"/>
        <v>0</v>
      </c>
      <c r="AA163" s="6"/>
      <c r="AB163" s="6"/>
      <c r="AC163" s="140">
        <f t="shared" si="161"/>
        <v>0</v>
      </c>
      <c r="AD163" s="163">
        <f t="shared" si="162"/>
        <v>0</v>
      </c>
      <c r="AE163" s="172">
        <f t="shared" si="173"/>
        <v>0</v>
      </c>
      <c r="AF163" s="6"/>
      <c r="AG163" s="6"/>
      <c r="AH163" s="140">
        <f t="shared" si="163"/>
        <v>0</v>
      </c>
      <c r="AI163" s="163">
        <f t="shared" si="164"/>
        <v>0</v>
      </c>
      <c r="AJ163" s="172">
        <f t="shared" si="174"/>
        <v>0</v>
      </c>
      <c r="AK163" s="6"/>
      <c r="AL163" s="6"/>
      <c r="AM163" s="140">
        <f t="shared" si="165"/>
        <v>0</v>
      </c>
      <c r="AN163" s="163">
        <f t="shared" si="166"/>
        <v>0</v>
      </c>
      <c r="AO163" s="172">
        <f t="shared" si="175"/>
        <v>0</v>
      </c>
      <c r="AP163" s="6"/>
      <c r="AQ163" s="6"/>
      <c r="AR163" s="140">
        <f t="shared" si="167"/>
        <v>0</v>
      </c>
      <c r="AS163" s="163">
        <f t="shared" si="168"/>
        <v>0</v>
      </c>
      <c r="AT163" s="167">
        <f t="shared" si="169"/>
        <v>0</v>
      </c>
      <c r="AU163" s="168">
        <f t="shared" si="170"/>
        <v>0</v>
      </c>
    </row>
    <row r="164" spans="2:47" outlineLevel="1" x14ac:dyDescent="0.35">
      <c r="B164" s="236" t="s">
        <v>80</v>
      </c>
      <c r="C164" s="64" t="s">
        <v>106</v>
      </c>
      <c r="D164" s="70"/>
      <c r="E164" s="71"/>
      <c r="F164" s="70"/>
      <c r="G164" s="140">
        <f t="shared" si="149"/>
        <v>0</v>
      </c>
      <c r="H164" s="170">
        <f t="shared" si="150"/>
        <v>0</v>
      </c>
      <c r="I164" s="70"/>
      <c r="J164" s="140">
        <f t="shared" si="151"/>
        <v>0</v>
      </c>
      <c r="K164" s="170">
        <f t="shared" si="152"/>
        <v>0</v>
      </c>
      <c r="L164" s="70"/>
      <c r="M164" s="140">
        <f t="shared" si="153"/>
        <v>0</v>
      </c>
      <c r="N164" s="170">
        <f t="shared" si="154"/>
        <v>0</v>
      </c>
      <c r="O164" s="70"/>
      <c r="P164" s="140">
        <f t="shared" si="155"/>
        <v>0</v>
      </c>
      <c r="Q164" s="170">
        <f t="shared" si="156"/>
        <v>0</v>
      </c>
      <c r="R164" s="167">
        <f t="shared" si="157"/>
        <v>0</v>
      </c>
      <c r="S164" s="168">
        <f t="shared" si="158"/>
        <v>0</v>
      </c>
      <c r="U164" s="172">
        <f t="shared" si="171"/>
        <v>0</v>
      </c>
      <c r="V164" s="6"/>
      <c r="W164" s="6"/>
      <c r="X164" s="140">
        <f t="shared" si="159"/>
        <v>0</v>
      </c>
      <c r="Y164" s="170">
        <f t="shared" si="160"/>
        <v>0</v>
      </c>
      <c r="Z164" s="172">
        <f t="shared" si="172"/>
        <v>0</v>
      </c>
      <c r="AA164" s="6"/>
      <c r="AB164" s="6"/>
      <c r="AC164" s="140">
        <f t="shared" si="161"/>
        <v>0</v>
      </c>
      <c r="AD164" s="163">
        <f t="shared" si="162"/>
        <v>0</v>
      </c>
      <c r="AE164" s="172">
        <f t="shared" si="173"/>
        <v>0</v>
      </c>
      <c r="AF164" s="6"/>
      <c r="AG164" s="6"/>
      <c r="AH164" s="140">
        <f t="shared" si="163"/>
        <v>0</v>
      </c>
      <c r="AI164" s="163">
        <f t="shared" si="164"/>
        <v>0</v>
      </c>
      <c r="AJ164" s="172">
        <f t="shared" si="174"/>
        <v>0</v>
      </c>
      <c r="AK164" s="6"/>
      <c r="AL164" s="6"/>
      <c r="AM164" s="140">
        <f t="shared" si="165"/>
        <v>0</v>
      </c>
      <c r="AN164" s="163">
        <f t="shared" si="166"/>
        <v>0</v>
      </c>
      <c r="AO164" s="172">
        <f t="shared" si="175"/>
        <v>0</v>
      </c>
      <c r="AP164" s="6"/>
      <c r="AQ164" s="6"/>
      <c r="AR164" s="140">
        <f t="shared" si="167"/>
        <v>0</v>
      </c>
      <c r="AS164" s="163">
        <f t="shared" si="168"/>
        <v>0</v>
      </c>
      <c r="AT164" s="167">
        <f t="shared" si="169"/>
        <v>0</v>
      </c>
      <c r="AU164" s="168">
        <f t="shared" si="170"/>
        <v>0</v>
      </c>
    </row>
    <row r="165" spans="2:47" outlineLevel="1" x14ac:dyDescent="0.35">
      <c r="B165" s="237" t="s">
        <v>81</v>
      </c>
      <c r="C165" s="64" t="s">
        <v>106</v>
      </c>
      <c r="D165" s="70"/>
      <c r="E165" s="71"/>
      <c r="F165" s="70"/>
      <c r="G165" s="140">
        <f t="shared" si="149"/>
        <v>0</v>
      </c>
      <c r="H165" s="170">
        <f t="shared" si="150"/>
        <v>0</v>
      </c>
      <c r="I165" s="70"/>
      <c r="J165" s="140">
        <f t="shared" si="151"/>
        <v>0</v>
      </c>
      <c r="K165" s="170">
        <f t="shared" si="152"/>
        <v>0</v>
      </c>
      <c r="L165" s="70"/>
      <c r="M165" s="140">
        <f t="shared" si="153"/>
        <v>0</v>
      </c>
      <c r="N165" s="170">
        <f t="shared" si="154"/>
        <v>0</v>
      </c>
      <c r="O165" s="70"/>
      <c r="P165" s="140">
        <f t="shared" si="155"/>
        <v>0</v>
      </c>
      <c r="Q165" s="170">
        <f t="shared" si="156"/>
        <v>0</v>
      </c>
      <c r="R165" s="167">
        <f t="shared" si="157"/>
        <v>0</v>
      </c>
      <c r="S165" s="168">
        <f t="shared" si="158"/>
        <v>0</v>
      </c>
      <c r="U165" s="172">
        <f t="shared" si="171"/>
        <v>0</v>
      </c>
      <c r="V165" s="6">
        <v>0</v>
      </c>
      <c r="W165" s="6"/>
      <c r="X165" s="140">
        <f t="shared" si="159"/>
        <v>0</v>
      </c>
      <c r="Y165" s="170">
        <f t="shared" si="160"/>
        <v>0</v>
      </c>
      <c r="Z165" s="172">
        <f t="shared" si="172"/>
        <v>1</v>
      </c>
      <c r="AA165" s="6">
        <v>1</v>
      </c>
      <c r="AB165" s="6"/>
      <c r="AC165" s="140">
        <f t="shared" si="161"/>
        <v>1</v>
      </c>
      <c r="AD165" s="163">
        <f t="shared" si="162"/>
        <v>0</v>
      </c>
      <c r="AE165" s="172">
        <f t="shared" si="173"/>
        <v>0</v>
      </c>
      <c r="AF165" s="6"/>
      <c r="AG165" s="6"/>
      <c r="AH165" s="140">
        <f t="shared" si="163"/>
        <v>1</v>
      </c>
      <c r="AI165" s="163">
        <f t="shared" si="164"/>
        <v>0</v>
      </c>
      <c r="AJ165" s="172">
        <f t="shared" si="174"/>
        <v>0</v>
      </c>
      <c r="AK165" s="6"/>
      <c r="AL165" s="6"/>
      <c r="AM165" s="140">
        <f t="shared" si="165"/>
        <v>1</v>
      </c>
      <c r="AN165" s="163">
        <f t="shared" si="166"/>
        <v>0</v>
      </c>
      <c r="AO165" s="172">
        <f t="shared" si="175"/>
        <v>0</v>
      </c>
      <c r="AP165" s="6"/>
      <c r="AQ165" s="6"/>
      <c r="AR165" s="140">
        <f t="shared" si="167"/>
        <v>1</v>
      </c>
      <c r="AS165" s="163">
        <f t="shared" si="168"/>
        <v>0</v>
      </c>
      <c r="AT165" s="167">
        <f t="shared" si="169"/>
        <v>1</v>
      </c>
      <c r="AU165" s="168">
        <f t="shared" si="170"/>
        <v>0</v>
      </c>
    </row>
    <row r="166" spans="2:47" outlineLevel="1" x14ac:dyDescent="0.35">
      <c r="B166" s="236" t="s">
        <v>82</v>
      </c>
      <c r="C166" s="64" t="s">
        <v>106</v>
      </c>
      <c r="D166" s="70"/>
      <c r="E166" s="71"/>
      <c r="F166" s="70"/>
      <c r="G166" s="140">
        <f t="shared" si="149"/>
        <v>0</v>
      </c>
      <c r="H166" s="170">
        <f t="shared" si="150"/>
        <v>0</v>
      </c>
      <c r="I166" s="70"/>
      <c r="J166" s="140">
        <f t="shared" si="151"/>
        <v>0</v>
      </c>
      <c r="K166" s="170">
        <f t="shared" si="152"/>
        <v>0</v>
      </c>
      <c r="L166" s="70"/>
      <c r="M166" s="140">
        <f t="shared" si="153"/>
        <v>0</v>
      </c>
      <c r="N166" s="170">
        <f t="shared" si="154"/>
        <v>0</v>
      </c>
      <c r="O166" s="70"/>
      <c r="P166" s="140">
        <f t="shared" si="155"/>
        <v>0</v>
      </c>
      <c r="Q166" s="170">
        <f t="shared" si="156"/>
        <v>0</v>
      </c>
      <c r="R166" s="167">
        <f t="shared" si="157"/>
        <v>0</v>
      </c>
      <c r="S166" s="168">
        <f t="shared" si="158"/>
        <v>0</v>
      </c>
      <c r="U166" s="172">
        <f t="shared" si="171"/>
        <v>0</v>
      </c>
      <c r="V166" s="6"/>
      <c r="W166" s="6"/>
      <c r="X166" s="140">
        <f t="shared" si="159"/>
        <v>0</v>
      </c>
      <c r="Y166" s="170">
        <f t="shared" si="160"/>
        <v>0</v>
      </c>
      <c r="Z166" s="172">
        <f t="shared" si="172"/>
        <v>0</v>
      </c>
      <c r="AA166" s="6"/>
      <c r="AB166" s="6"/>
      <c r="AC166" s="140">
        <f t="shared" si="161"/>
        <v>0</v>
      </c>
      <c r="AD166" s="163">
        <f t="shared" si="162"/>
        <v>0</v>
      </c>
      <c r="AE166" s="172">
        <f t="shared" si="173"/>
        <v>0</v>
      </c>
      <c r="AF166" s="6"/>
      <c r="AG166" s="6"/>
      <c r="AH166" s="140">
        <f t="shared" si="163"/>
        <v>0</v>
      </c>
      <c r="AI166" s="163">
        <f t="shared" si="164"/>
        <v>0</v>
      </c>
      <c r="AJ166" s="172">
        <f t="shared" si="174"/>
        <v>0</v>
      </c>
      <c r="AK166" s="6"/>
      <c r="AL166" s="6"/>
      <c r="AM166" s="140">
        <f t="shared" si="165"/>
        <v>0</v>
      </c>
      <c r="AN166" s="163">
        <f t="shared" si="166"/>
        <v>0</v>
      </c>
      <c r="AO166" s="172">
        <f t="shared" si="175"/>
        <v>0</v>
      </c>
      <c r="AP166" s="6"/>
      <c r="AQ166" s="6"/>
      <c r="AR166" s="140">
        <f t="shared" si="167"/>
        <v>0</v>
      </c>
      <c r="AS166" s="163">
        <f t="shared" si="168"/>
        <v>0</v>
      </c>
      <c r="AT166" s="167">
        <f t="shared" si="169"/>
        <v>0</v>
      </c>
      <c r="AU166" s="168">
        <f t="shared" si="170"/>
        <v>0</v>
      </c>
    </row>
    <row r="167" spans="2:47" outlineLevel="1" x14ac:dyDescent="0.35">
      <c r="B167" s="237" t="s">
        <v>83</v>
      </c>
      <c r="C167" s="64" t="s">
        <v>106</v>
      </c>
      <c r="D167" s="70"/>
      <c r="E167" s="71"/>
      <c r="F167" s="70"/>
      <c r="G167" s="140">
        <f t="shared" si="149"/>
        <v>0</v>
      </c>
      <c r="H167" s="170">
        <f t="shared" si="150"/>
        <v>0</v>
      </c>
      <c r="I167" s="70"/>
      <c r="J167" s="140">
        <f t="shared" si="151"/>
        <v>0</v>
      </c>
      <c r="K167" s="170">
        <f t="shared" si="152"/>
        <v>0</v>
      </c>
      <c r="L167" s="70"/>
      <c r="M167" s="140">
        <f t="shared" si="153"/>
        <v>0</v>
      </c>
      <c r="N167" s="170">
        <f t="shared" si="154"/>
        <v>0</v>
      </c>
      <c r="O167" s="70"/>
      <c r="P167" s="140">
        <f t="shared" si="155"/>
        <v>0</v>
      </c>
      <c r="Q167" s="170">
        <f t="shared" si="156"/>
        <v>0</v>
      </c>
      <c r="R167" s="167">
        <f t="shared" si="157"/>
        <v>0</v>
      </c>
      <c r="S167" s="168">
        <f t="shared" si="158"/>
        <v>0</v>
      </c>
      <c r="U167" s="172">
        <f t="shared" si="171"/>
        <v>0</v>
      </c>
      <c r="V167" s="6">
        <v>0</v>
      </c>
      <c r="W167" s="6"/>
      <c r="X167" s="140">
        <f t="shared" si="159"/>
        <v>0</v>
      </c>
      <c r="Y167" s="170">
        <f t="shared" si="160"/>
        <v>0</v>
      </c>
      <c r="Z167" s="172">
        <f t="shared" si="172"/>
        <v>1</v>
      </c>
      <c r="AA167" s="6">
        <v>1</v>
      </c>
      <c r="AB167" s="6"/>
      <c r="AC167" s="140">
        <f t="shared" si="161"/>
        <v>1</v>
      </c>
      <c r="AD167" s="163">
        <f t="shared" si="162"/>
        <v>0</v>
      </c>
      <c r="AE167" s="172">
        <f t="shared" si="173"/>
        <v>1</v>
      </c>
      <c r="AF167" s="6">
        <v>1</v>
      </c>
      <c r="AG167" s="6"/>
      <c r="AH167" s="140">
        <f t="shared" si="163"/>
        <v>2</v>
      </c>
      <c r="AI167" s="163">
        <f t="shared" si="164"/>
        <v>1</v>
      </c>
      <c r="AJ167" s="172">
        <f t="shared" si="174"/>
        <v>1</v>
      </c>
      <c r="AK167" s="6">
        <v>1</v>
      </c>
      <c r="AL167" s="6"/>
      <c r="AM167" s="140">
        <f t="shared" si="165"/>
        <v>3</v>
      </c>
      <c r="AN167" s="163">
        <f t="shared" si="166"/>
        <v>0.5</v>
      </c>
      <c r="AO167" s="172">
        <f t="shared" si="175"/>
        <v>1</v>
      </c>
      <c r="AP167" s="6">
        <v>1</v>
      </c>
      <c r="AQ167" s="6"/>
      <c r="AR167" s="140">
        <f t="shared" si="167"/>
        <v>4</v>
      </c>
      <c r="AS167" s="163">
        <f t="shared" si="168"/>
        <v>0.33333333333333331</v>
      </c>
      <c r="AT167" s="167">
        <f t="shared" si="169"/>
        <v>4</v>
      </c>
      <c r="AU167" s="168">
        <f t="shared" si="170"/>
        <v>0</v>
      </c>
    </row>
    <row r="168" spans="2:47" outlineLevel="1" x14ac:dyDescent="0.35">
      <c r="B168" s="237" t="s">
        <v>84</v>
      </c>
      <c r="C168" s="64" t="s">
        <v>106</v>
      </c>
      <c r="D168" s="70"/>
      <c r="E168" s="71"/>
      <c r="F168" s="70"/>
      <c r="G168" s="140">
        <f t="shared" si="149"/>
        <v>0</v>
      </c>
      <c r="H168" s="170">
        <f t="shared" si="150"/>
        <v>0</v>
      </c>
      <c r="I168" s="70"/>
      <c r="J168" s="140">
        <f t="shared" si="151"/>
        <v>0</v>
      </c>
      <c r="K168" s="170">
        <f t="shared" si="152"/>
        <v>0</v>
      </c>
      <c r="L168" s="70"/>
      <c r="M168" s="140">
        <f t="shared" si="153"/>
        <v>0</v>
      </c>
      <c r="N168" s="170">
        <f t="shared" si="154"/>
        <v>0</v>
      </c>
      <c r="O168" s="70"/>
      <c r="P168" s="140">
        <f t="shared" si="155"/>
        <v>0</v>
      </c>
      <c r="Q168" s="170">
        <f t="shared" si="156"/>
        <v>0</v>
      </c>
      <c r="R168" s="167">
        <f t="shared" si="157"/>
        <v>0</v>
      </c>
      <c r="S168" s="168">
        <f t="shared" si="158"/>
        <v>0</v>
      </c>
      <c r="U168" s="172">
        <f t="shared" si="171"/>
        <v>0</v>
      </c>
      <c r="V168" s="6"/>
      <c r="W168" s="6"/>
      <c r="X168" s="140">
        <f t="shared" si="159"/>
        <v>0</v>
      </c>
      <c r="Y168" s="170">
        <f t="shared" si="160"/>
        <v>0</v>
      </c>
      <c r="Z168" s="172">
        <f t="shared" si="172"/>
        <v>0</v>
      </c>
      <c r="AA168" s="6"/>
      <c r="AB168" s="6"/>
      <c r="AC168" s="140">
        <f t="shared" si="161"/>
        <v>0</v>
      </c>
      <c r="AD168" s="163">
        <f t="shared" si="162"/>
        <v>0</v>
      </c>
      <c r="AE168" s="172">
        <f t="shared" si="173"/>
        <v>0</v>
      </c>
      <c r="AF168" s="6"/>
      <c r="AG168" s="6"/>
      <c r="AH168" s="140">
        <f t="shared" si="163"/>
        <v>0</v>
      </c>
      <c r="AI168" s="163">
        <f t="shared" si="164"/>
        <v>0</v>
      </c>
      <c r="AJ168" s="172">
        <f t="shared" si="174"/>
        <v>0</v>
      </c>
      <c r="AK168" s="6"/>
      <c r="AL168" s="6"/>
      <c r="AM168" s="140">
        <f t="shared" si="165"/>
        <v>0</v>
      </c>
      <c r="AN168" s="163">
        <f t="shared" si="166"/>
        <v>0</v>
      </c>
      <c r="AO168" s="172">
        <f t="shared" si="175"/>
        <v>0</v>
      </c>
      <c r="AP168" s="6"/>
      <c r="AQ168" s="6"/>
      <c r="AR168" s="140">
        <f t="shared" si="167"/>
        <v>0</v>
      </c>
      <c r="AS168" s="163">
        <f t="shared" si="168"/>
        <v>0</v>
      </c>
      <c r="AT168" s="167">
        <f t="shared" si="169"/>
        <v>0</v>
      </c>
      <c r="AU168" s="168">
        <f t="shared" si="170"/>
        <v>0</v>
      </c>
    </row>
    <row r="169" spans="2:47" outlineLevel="1" x14ac:dyDescent="0.35">
      <c r="B169" s="237" t="s">
        <v>85</v>
      </c>
      <c r="C169" s="64" t="s">
        <v>106</v>
      </c>
      <c r="D169" s="70"/>
      <c r="E169" s="71"/>
      <c r="F169" s="70"/>
      <c r="G169" s="140">
        <f t="shared" si="149"/>
        <v>0</v>
      </c>
      <c r="H169" s="170">
        <f t="shared" si="150"/>
        <v>0</v>
      </c>
      <c r="I169" s="70"/>
      <c r="J169" s="140">
        <f t="shared" si="151"/>
        <v>0</v>
      </c>
      <c r="K169" s="170">
        <f t="shared" si="152"/>
        <v>0</v>
      </c>
      <c r="L169" s="70"/>
      <c r="M169" s="140">
        <f t="shared" si="153"/>
        <v>0</v>
      </c>
      <c r="N169" s="170">
        <f t="shared" si="154"/>
        <v>0</v>
      </c>
      <c r="O169" s="70"/>
      <c r="P169" s="140">
        <f t="shared" si="155"/>
        <v>0</v>
      </c>
      <c r="Q169" s="170">
        <f t="shared" si="156"/>
        <v>0</v>
      </c>
      <c r="R169" s="167">
        <f t="shared" si="157"/>
        <v>0</v>
      </c>
      <c r="S169" s="168">
        <f t="shared" si="158"/>
        <v>0</v>
      </c>
      <c r="U169" s="172">
        <f t="shared" si="171"/>
        <v>0</v>
      </c>
      <c r="V169" s="6"/>
      <c r="W169" s="6"/>
      <c r="X169" s="140">
        <f t="shared" si="159"/>
        <v>0</v>
      </c>
      <c r="Y169" s="170">
        <f t="shared" si="160"/>
        <v>0</v>
      </c>
      <c r="Z169" s="172">
        <f t="shared" si="172"/>
        <v>0</v>
      </c>
      <c r="AA169" s="6"/>
      <c r="AB169" s="6"/>
      <c r="AC169" s="140">
        <f t="shared" si="161"/>
        <v>0</v>
      </c>
      <c r="AD169" s="163">
        <f t="shared" si="162"/>
        <v>0</v>
      </c>
      <c r="AE169" s="172">
        <f t="shared" si="173"/>
        <v>0</v>
      </c>
      <c r="AF169" s="6"/>
      <c r="AG169" s="6"/>
      <c r="AH169" s="140">
        <f t="shared" si="163"/>
        <v>0</v>
      </c>
      <c r="AI169" s="163">
        <f t="shared" si="164"/>
        <v>0</v>
      </c>
      <c r="AJ169" s="172">
        <f t="shared" si="174"/>
        <v>0</v>
      </c>
      <c r="AK169" s="6"/>
      <c r="AL169" s="6"/>
      <c r="AM169" s="140">
        <f t="shared" si="165"/>
        <v>0</v>
      </c>
      <c r="AN169" s="163">
        <f t="shared" si="166"/>
        <v>0</v>
      </c>
      <c r="AO169" s="172">
        <f t="shared" si="175"/>
        <v>0</v>
      </c>
      <c r="AP169" s="6"/>
      <c r="AQ169" s="6"/>
      <c r="AR169" s="140">
        <f t="shared" si="167"/>
        <v>0</v>
      </c>
      <c r="AS169" s="163">
        <f t="shared" si="168"/>
        <v>0</v>
      </c>
      <c r="AT169" s="167">
        <f t="shared" si="169"/>
        <v>0</v>
      </c>
      <c r="AU169" s="168">
        <f t="shared" si="170"/>
        <v>0</v>
      </c>
    </row>
    <row r="170" spans="2:47" outlineLevel="1" x14ac:dyDescent="0.35">
      <c r="B170" s="236" t="s">
        <v>86</v>
      </c>
      <c r="C170" s="64" t="s">
        <v>106</v>
      </c>
      <c r="D170" s="70"/>
      <c r="E170" s="71"/>
      <c r="F170" s="70"/>
      <c r="G170" s="140">
        <f t="shared" si="149"/>
        <v>0</v>
      </c>
      <c r="H170" s="170">
        <f t="shared" si="150"/>
        <v>0</v>
      </c>
      <c r="I170" s="70"/>
      <c r="J170" s="140">
        <f t="shared" si="151"/>
        <v>0</v>
      </c>
      <c r="K170" s="170">
        <f t="shared" si="152"/>
        <v>0</v>
      </c>
      <c r="L170" s="70"/>
      <c r="M170" s="140">
        <f t="shared" si="153"/>
        <v>0</v>
      </c>
      <c r="N170" s="170">
        <f t="shared" si="154"/>
        <v>0</v>
      </c>
      <c r="O170" s="70"/>
      <c r="P170" s="140">
        <f t="shared" si="155"/>
        <v>0</v>
      </c>
      <c r="Q170" s="170">
        <f t="shared" si="156"/>
        <v>0</v>
      </c>
      <c r="R170" s="167">
        <f t="shared" si="157"/>
        <v>0</v>
      </c>
      <c r="S170" s="168">
        <f t="shared" si="158"/>
        <v>0</v>
      </c>
      <c r="U170" s="172">
        <f t="shared" si="171"/>
        <v>0</v>
      </c>
      <c r="V170" s="6"/>
      <c r="W170" s="6"/>
      <c r="X170" s="140">
        <f t="shared" si="159"/>
        <v>0</v>
      </c>
      <c r="Y170" s="170">
        <f t="shared" si="160"/>
        <v>0</v>
      </c>
      <c r="Z170" s="172">
        <f t="shared" si="172"/>
        <v>0</v>
      </c>
      <c r="AA170" s="6"/>
      <c r="AB170" s="6"/>
      <c r="AC170" s="140">
        <f t="shared" si="161"/>
        <v>0</v>
      </c>
      <c r="AD170" s="163">
        <f t="shared" si="162"/>
        <v>0</v>
      </c>
      <c r="AE170" s="172">
        <f t="shared" si="173"/>
        <v>0</v>
      </c>
      <c r="AF170" s="6"/>
      <c r="AG170" s="6"/>
      <c r="AH170" s="140">
        <f t="shared" si="163"/>
        <v>0</v>
      </c>
      <c r="AI170" s="163">
        <f t="shared" si="164"/>
        <v>0</v>
      </c>
      <c r="AJ170" s="172">
        <f t="shared" si="174"/>
        <v>0</v>
      </c>
      <c r="AK170" s="6"/>
      <c r="AL170" s="6"/>
      <c r="AM170" s="140">
        <f t="shared" si="165"/>
        <v>0</v>
      </c>
      <c r="AN170" s="163">
        <f t="shared" si="166"/>
        <v>0</v>
      </c>
      <c r="AO170" s="172">
        <f t="shared" si="175"/>
        <v>0</v>
      </c>
      <c r="AP170" s="6"/>
      <c r="AQ170" s="6"/>
      <c r="AR170" s="140">
        <f t="shared" si="167"/>
        <v>0</v>
      </c>
      <c r="AS170" s="163">
        <f t="shared" si="168"/>
        <v>0</v>
      </c>
      <c r="AT170" s="167">
        <f t="shared" si="169"/>
        <v>0</v>
      </c>
      <c r="AU170" s="168">
        <f t="shared" si="170"/>
        <v>0</v>
      </c>
    </row>
    <row r="171" spans="2:47" outlineLevel="1" x14ac:dyDescent="0.35">
      <c r="B171" s="237" t="s">
        <v>87</v>
      </c>
      <c r="C171" s="64" t="s">
        <v>106</v>
      </c>
      <c r="D171" s="70"/>
      <c r="E171" s="71"/>
      <c r="F171" s="70"/>
      <c r="G171" s="140">
        <f t="shared" si="149"/>
        <v>0</v>
      </c>
      <c r="H171" s="170">
        <f t="shared" si="150"/>
        <v>0</v>
      </c>
      <c r="I171" s="70"/>
      <c r="J171" s="140">
        <f t="shared" si="151"/>
        <v>0</v>
      </c>
      <c r="K171" s="170">
        <f t="shared" si="152"/>
        <v>0</v>
      </c>
      <c r="L171" s="70"/>
      <c r="M171" s="140">
        <f t="shared" si="153"/>
        <v>0</v>
      </c>
      <c r="N171" s="170">
        <f t="shared" si="154"/>
        <v>0</v>
      </c>
      <c r="O171" s="70"/>
      <c r="P171" s="140">
        <f t="shared" si="155"/>
        <v>0</v>
      </c>
      <c r="Q171" s="170">
        <f t="shared" si="156"/>
        <v>0</v>
      </c>
      <c r="R171" s="167">
        <f t="shared" si="157"/>
        <v>0</v>
      </c>
      <c r="S171" s="168">
        <f t="shared" si="158"/>
        <v>0</v>
      </c>
      <c r="U171" s="172">
        <f t="shared" si="171"/>
        <v>0</v>
      </c>
      <c r="V171" s="6"/>
      <c r="W171" s="6"/>
      <c r="X171" s="140">
        <f t="shared" si="159"/>
        <v>0</v>
      </c>
      <c r="Y171" s="170">
        <f t="shared" si="160"/>
        <v>0</v>
      </c>
      <c r="Z171" s="172">
        <f t="shared" si="172"/>
        <v>0</v>
      </c>
      <c r="AA171" s="6"/>
      <c r="AB171" s="6"/>
      <c r="AC171" s="140">
        <f t="shared" si="161"/>
        <v>0</v>
      </c>
      <c r="AD171" s="163">
        <f t="shared" si="162"/>
        <v>0</v>
      </c>
      <c r="AE171" s="172">
        <f t="shared" si="173"/>
        <v>0</v>
      </c>
      <c r="AF171" s="6"/>
      <c r="AG171" s="6"/>
      <c r="AH171" s="140">
        <f t="shared" si="163"/>
        <v>0</v>
      </c>
      <c r="AI171" s="163">
        <f t="shared" si="164"/>
        <v>0</v>
      </c>
      <c r="AJ171" s="172">
        <f t="shared" si="174"/>
        <v>0</v>
      </c>
      <c r="AK171" s="6"/>
      <c r="AL171" s="6"/>
      <c r="AM171" s="140">
        <f t="shared" si="165"/>
        <v>0</v>
      </c>
      <c r="AN171" s="163">
        <f t="shared" si="166"/>
        <v>0</v>
      </c>
      <c r="AO171" s="172">
        <f t="shared" si="175"/>
        <v>0</v>
      </c>
      <c r="AP171" s="6"/>
      <c r="AQ171" s="6"/>
      <c r="AR171" s="140">
        <f t="shared" si="167"/>
        <v>0</v>
      </c>
      <c r="AS171" s="163">
        <f t="shared" si="168"/>
        <v>0</v>
      </c>
      <c r="AT171" s="167">
        <f t="shared" si="169"/>
        <v>0</v>
      </c>
      <c r="AU171" s="168">
        <f t="shared" si="170"/>
        <v>0</v>
      </c>
    </row>
    <row r="172" spans="2:47" outlineLevel="1" x14ac:dyDescent="0.35">
      <c r="B172" s="237" t="s">
        <v>88</v>
      </c>
      <c r="C172" s="64" t="s">
        <v>106</v>
      </c>
      <c r="D172" s="70"/>
      <c r="E172" s="71"/>
      <c r="F172" s="70"/>
      <c r="G172" s="140">
        <f t="shared" si="149"/>
        <v>0</v>
      </c>
      <c r="H172" s="170">
        <f t="shared" si="150"/>
        <v>0</v>
      </c>
      <c r="I172" s="70"/>
      <c r="J172" s="140">
        <f t="shared" si="151"/>
        <v>0</v>
      </c>
      <c r="K172" s="170">
        <f t="shared" si="152"/>
        <v>0</v>
      </c>
      <c r="L172" s="70"/>
      <c r="M172" s="140">
        <f t="shared" si="153"/>
        <v>0</v>
      </c>
      <c r="N172" s="170">
        <f t="shared" si="154"/>
        <v>0</v>
      </c>
      <c r="O172" s="70"/>
      <c r="P172" s="140">
        <f t="shared" si="155"/>
        <v>0</v>
      </c>
      <c r="Q172" s="170">
        <f t="shared" si="156"/>
        <v>0</v>
      </c>
      <c r="R172" s="167">
        <f t="shared" si="157"/>
        <v>0</v>
      </c>
      <c r="S172" s="168">
        <f t="shared" si="158"/>
        <v>0</v>
      </c>
      <c r="U172" s="172">
        <f t="shared" si="171"/>
        <v>0</v>
      </c>
      <c r="V172" s="6"/>
      <c r="W172" s="6"/>
      <c r="X172" s="140">
        <f t="shared" si="159"/>
        <v>0</v>
      </c>
      <c r="Y172" s="170">
        <f t="shared" si="160"/>
        <v>0</v>
      </c>
      <c r="Z172" s="172">
        <f t="shared" si="172"/>
        <v>0</v>
      </c>
      <c r="AA172" s="6"/>
      <c r="AB172" s="6"/>
      <c r="AC172" s="140">
        <f t="shared" si="161"/>
        <v>0</v>
      </c>
      <c r="AD172" s="163">
        <f t="shared" si="162"/>
        <v>0</v>
      </c>
      <c r="AE172" s="172">
        <f t="shared" si="173"/>
        <v>0</v>
      </c>
      <c r="AF172" s="6"/>
      <c r="AG172" s="6"/>
      <c r="AH172" s="140">
        <f t="shared" si="163"/>
        <v>0</v>
      </c>
      <c r="AI172" s="163">
        <f t="shared" si="164"/>
        <v>0</v>
      </c>
      <c r="AJ172" s="172">
        <f t="shared" si="174"/>
        <v>0</v>
      </c>
      <c r="AK172" s="6"/>
      <c r="AL172" s="6"/>
      <c r="AM172" s="140">
        <f t="shared" si="165"/>
        <v>0</v>
      </c>
      <c r="AN172" s="163">
        <f t="shared" si="166"/>
        <v>0</v>
      </c>
      <c r="AO172" s="172">
        <f t="shared" si="175"/>
        <v>0</v>
      </c>
      <c r="AP172" s="6"/>
      <c r="AQ172" s="6"/>
      <c r="AR172" s="140">
        <f t="shared" si="167"/>
        <v>0</v>
      </c>
      <c r="AS172" s="163">
        <f t="shared" si="168"/>
        <v>0</v>
      </c>
      <c r="AT172" s="167">
        <f t="shared" si="169"/>
        <v>0</v>
      </c>
      <c r="AU172" s="168">
        <f t="shared" si="170"/>
        <v>0</v>
      </c>
    </row>
    <row r="173" spans="2:47" outlineLevel="1" x14ac:dyDescent="0.35">
      <c r="B173" s="236" t="s">
        <v>89</v>
      </c>
      <c r="C173" s="64" t="s">
        <v>106</v>
      </c>
      <c r="D173" s="70"/>
      <c r="E173" s="71"/>
      <c r="F173" s="70"/>
      <c r="G173" s="140">
        <f t="shared" si="149"/>
        <v>0</v>
      </c>
      <c r="H173" s="170">
        <f t="shared" si="150"/>
        <v>0</v>
      </c>
      <c r="I173" s="70"/>
      <c r="J173" s="140">
        <f t="shared" si="151"/>
        <v>0</v>
      </c>
      <c r="K173" s="170">
        <f t="shared" si="152"/>
        <v>0</v>
      </c>
      <c r="L173" s="70"/>
      <c r="M173" s="140">
        <f t="shared" si="153"/>
        <v>0</v>
      </c>
      <c r="N173" s="170">
        <f t="shared" si="154"/>
        <v>0</v>
      </c>
      <c r="O173" s="70"/>
      <c r="P173" s="140">
        <f t="shared" si="155"/>
        <v>0</v>
      </c>
      <c r="Q173" s="170">
        <f t="shared" si="156"/>
        <v>0</v>
      </c>
      <c r="R173" s="167">
        <f t="shared" si="157"/>
        <v>0</v>
      </c>
      <c r="S173" s="168">
        <f t="shared" si="158"/>
        <v>0</v>
      </c>
      <c r="U173" s="172">
        <f t="shared" si="171"/>
        <v>0</v>
      </c>
      <c r="V173" s="6"/>
      <c r="W173" s="6"/>
      <c r="X173" s="140">
        <f t="shared" si="159"/>
        <v>0</v>
      </c>
      <c r="Y173" s="170">
        <f t="shared" si="160"/>
        <v>0</v>
      </c>
      <c r="Z173" s="172">
        <f t="shared" si="172"/>
        <v>0</v>
      </c>
      <c r="AA173" s="6"/>
      <c r="AB173" s="6"/>
      <c r="AC173" s="140">
        <f t="shared" si="161"/>
        <v>0</v>
      </c>
      <c r="AD173" s="163">
        <f t="shared" si="162"/>
        <v>0</v>
      </c>
      <c r="AE173" s="172">
        <f t="shared" si="173"/>
        <v>0</v>
      </c>
      <c r="AF173" s="6"/>
      <c r="AG173" s="6"/>
      <c r="AH173" s="140">
        <f t="shared" si="163"/>
        <v>0</v>
      </c>
      <c r="AI173" s="163">
        <f t="shared" si="164"/>
        <v>0</v>
      </c>
      <c r="AJ173" s="172">
        <f t="shared" si="174"/>
        <v>0</v>
      </c>
      <c r="AK173" s="6"/>
      <c r="AL173" s="6"/>
      <c r="AM173" s="140">
        <f t="shared" si="165"/>
        <v>0</v>
      </c>
      <c r="AN173" s="163">
        <f t="shared" si="166"/>
        <v>0</v>
      </c>
      <c r="AO173" s="172">
        <f t="shared" si="175"/>
        <v>0</v>
      </c>
      <c r="AP173" s="6"/>
      <c r="AQ173" s="6"/>
      <c r="AR173" s="140">
        <f t="shared" si="167"/>
        <v>0</v>
      </c>
      <c r="AS173" s="163">
        <f t="shared" si="168"/>
        <v>0</v>
      </c>
      <c r="AT173" s="167">
        <f t="shared" si="169"/>
        <v>0</v>
      </c>
      <c r="AU173" s="168">
        <f t="shared" si="170"/>
        <v>0</v>
      </c>
    </row>
    <row r="174" spans="2:47" outlineLevel="1" x14ac:dyDescent="0.35">
      <c r="B174" s="237" t="s">
        <v>90</v>
      </c>
      <c r="C174" s="64" t="s">
        <v>106</v>
      </c>
      <c r="D174" s="70"/>
      <c r="E174" s="71"/>
      <c r="F174" s="70"/>
      <c r="G174" s="140">
        <f t="shared" si="149"/>
        <v>0</v>
      </c>
      <c r="H174" s="170">
        <f t="shared" si="150"/>
        <v>0</v>
      </c>
      <c r="I174" s="70"/>
      <c r="J174" s="140">
        <f t="shared" si="151"/>
        <v>0</v>
      </c>
      <c r="K174" s="170">
        <f t="shared" si="152"/>
        <v>0</v>
      </c>
      <c r="L174" s="70"/>
      <c r="M174" s="140">
        <f t="shared" si="153"/>
        <v>0</v>
      </c>
      <c r="N174" s="170">
        <f t="shared" si="154"/>
        <v>0</v>
      </c>
      <c r="O174" s="70"/>
      <c r="P174" s="140">
        <f t="shared" si="155"/>
        <v>0</v>
      </c>
      <c r="Q174" s="170">
        <f t="shared" si="156"/>
        <v>0</v>
      </c>
      <c r="R174" s="167">
        <f t="shared" si="157"/>
        <v>0</v>
      </c>
      <c r="S174" s="168">
        <f t="shared" si="158"/>
        <v>0</v>
      </c>
      <c r="U174" s="172">
        <f t="shared" si="171"/>
        <v>0</v>
      </c>
      <c r="V174" s="6"/>
      <c r="W174" s="6"/>
      <c r="X174" s="140">
        <f t="shared" si="159"/>
        <v>0</v>
      </c>
      <c r="Y174" s="170">
        <f t="shared" si="160"/>
        <v>0</v>
      </c>
      <c r="Z174" s="172">
        <f t="shared" si="172"/>
        <v>0</v>
      </c>
      <c r="AA174" s="6"/>
      <c r="AB174" s="6"/>
      <c r="AC174" s="140">
        <f t="shared" si="161"/>
        <v>0</v>
      </c>
      <c r="AD174" s="163">
        <f t="shared" si="162"/>
        <v>0</v>
      </c>
      <c r="AE174" s="172">
        <f t="shared" si="173"/>
        <v>0</v>
      </c>
      <c r="AF174" s="6"/>
      <c r="AG174" s="6"/>
      <c r="AH174" s="140">
        <f t="shared" si="163"/>
        <v>0</v>
      </c>
      <c r="AI174" s="163">
        <f t="shared" si="164"/>
        <v>0</v>
      </c>
      <c r="AJ174" s="172">
        <f t="shared" si="174"/>
        <v>0</v>
      </c>
      <c r="AK174" s="6"/>
      <c r="AL174" s="6"/>
      <c r="AM174" s="140">
        <f t="shared" si="165"/>
        <v>0</v>
      </c>
      <c r="AN174" s="163">
        <f t="shared" si="166"/>
        <v>0</v>
      </c>
      <c r="AO174" s="172">
        <f t="shared" si="175"/>
        <v>0</v>
      </c>
      <c r="AP174" s="6"/>
      <c r="AQ174" s="6"/>
      <c r="AR174" s="140">
        <f t="shared" si="167"/>
        <v>0</v>
      </c>
      <c r="AS174" s="163">
        <f t="shared" si="168"/>
        <v>0</v>
      </c>
      <c r="AT174" s="167">
        <f t="shared" si="169"/>
        <v>0</v>
      </c>
      <c r="AU174" s="168">
        <f t="shared" si="170"/>
        <v>0</v>
      </c>
    </row>
    <row r="175" spans="2:47" outlineLevel="1" x14ac:dyDescent="0.35">
      <c r="B175" s="236" t="s">
        <v>92</v>
      </c>
      <c r="C175" s="64" t="s">
        <v>106</v>
      </c>
      <c r="D175" s="70"/>
      <c r="E175" s="71"/>
      <c r="F175" s="70"/>
      <c r="G175" s="140">
        <f t="shared" si="149"/>
        <v>0</v>
      </c>
      <c r="H175" s="170">
        <f t="shared" si="150"/>
        <v>0</v>
      </c>
      <c r="I175" s="70"/>
      <c r="J175" s="140">
        <f t="shared" si="151"/>
        <v>0</v>
      </c>
      <c r="K175" s="170">
        <f t="shared" si="152"/>
        <v>0</v>
      </c>
      <c r="L175" s="70"/>
      <c r="M175" s="140">
        <f t="shared" si="153"/>
        <v>0</v>
      </c>
      <c r="N175" s="170">
        <f t="shared" si="154"/>
        <v>0</v>
      </c>
      <c r="O175" s="70"/>
      <c r="P175" s="140">
        <f t="shared" si="155"/>
        <v>0</v>
      </c>
      <c r="Q175" s="170">
        <f t="shared" si="156"/>
        <v>0</v>
      </c>
      <c r="R175" s="167">
        <f t="shared" si="157"/>
        <v>0</v>
      </c>
      <c r="S175" s="168">
        <f t="shared" si="158"/>
        <v>0</v>
      </c>
      <c r="U175" s="172">
        <f t="shared" si="171"/>
        <v>0</v>
      </c>
      <c r="V175" s="6"/>
      <c r="W175" s="6"/>
      <c r="X175" s="140">
        <f t="shared" si="159"/>
        <v>0</v>
      </c>
      <c r="Y175" s="170">
        <f t="shared" si="160"/>
        <v>0</v>
      </c>
      <c r="Z175" s="172">
        <f t="shared" si="172"/>
        <v>0</v>
      </c>
      <c r="AA175" s="6"/>
      <c r="AB175" s="6"/>
      <c r="AC175" s="140">
        <f t="shared" si="161"/>
        <v>0</v>
      </c>
      <c r="AD175" s="163">
        <f t="shared" si="162"/>
        <v>0</v>
      </c>
      <c r="AE175" s="172">
        <f t="shared" si="173"/>
        <v>0</v>
      </c>
      <c r="AF175" s="6"/>
      <c r="AG175" s="6"/>
      <c r="AH175" s="140">
        <f t="shared" si="163"/>
        <v>0</v>
      </c>
      <c r="AI175" s="163">
        <f t="shared" si="164"/>
        <v>0</v>
      </c>
      <c r="AJ175" s="172">
        <f t="shared" si="174"/>
        <v>0</v>
      </c>
      <c r="AK175" s="6"/>
      <c r="AL175" s="6"/>
      <c r="AM175" s="140">
        <f t="shared" si="165"/>
        <v>0</v>
      </c>
      <c r="AN175" s="163">
        <f t="shared" si="166"/>
        <v>0</v>
      </c>
      <c r="AO175" s="172">
        <f t="shared" si="175"/>
        <v>0</v>
      </c>
      <c r="AP175" s="6"/>
      <c r="AQ175" s="6"/>
      <c r="AR175" s="140">
        <f t="shared" si="167"/>
        <v>0</v>
      </c>
      <c r="AS175" s="163">
        <f t="shared" si="168"/>
        <v>0</v>
      </c>
      <c r="AT175" s="167">
        <f t="shared" si="169"/>
        <v>0</v>
      </c>
      <c r="AU175" s="168">
        <f t="shared" si="170"/>
        <v>0</v>
      </c>
    </row>
    <row r="176" spans="2:47" outlineLevel="1" x14ac:dyDescent="0.35">
      <c r="B176" s="237" t="s">
        <v>93</v>
      </c>
      <c r="C176" s="64" t="s">
        <v>106</v>
      </c>
      <c r="D176" s="70"/>
      <c r="E176" s="71"/>
      <c r="F176" s="70"/>
      <c r="G176" s="140">
        <f t="shared" si="149"/>
        <v>0</v>
      </c>
      <c r="H176" s="170">
        <f t="shared" si="150"/>
        <v>0</v>
      </c>
      <c r="I176" s="70"/>
      <c r="J176" s="140">
        <f t="shared" si="151"/>
        <v>0</v>
      </c>
      <c r="K176" s="170">
        <f t="shared" si="152"/>
        <v>0</v>
      </c>
      <c r="L176" s="70"/>
      <c r="M176" s="140">
        <f t="shared" si="153"/>
        <v>0</v>
      </c>
      <c r="N176" s="170">
        <f t="shared" si="154"/>
        <v>0</v>
      </c>
      <c r="O176" s="70"/>
      <c r="P176" s="140">
        <f t="shared" si="155"/>
        <v>0</v>
      </c>
      <c r="Q176" s="170">
        <f t="shared" si="156"/>
        <v>0</v>
      </c>
      <c r="R176" s="167">
        <f t="shared" si="157"/>
        <v>0</v>
      </c>
      <c r="S176" s="168">
        <f t="shared" si="158"/>
        <v>0</v>
      </c>
      <c r="U176" s="172">
        <f t="shared" si="171"/>
        <v>0</v>
      </c>
      <c r="V176" s="6"/>
      <c r="W176" s="6"/>
      <c r="X176" s="140">
        <f t="shared" si="159"/>
        <v>0</v>
      </c>
      <c r="Y176" s="170">
        <f t="shared" si="160"/>
        <v>0</v>
      </c>
      <c r="Z176" s="172">
        <f t="shared" si="172"/>
        <v>0</v>
      </c>
      <c r="AA176" s="6"/>
      <c r="AB176" s="6"/>
      <c r="AC176" s="140">
        <f t="shared" si="161"/>
        <v>0</v>
      </c>
      <c r="AD176" s="163">
        <f t="shared" si="162"/>
        <v>0</v>
      </c>
      <c r="AE176" s="172">
        <f t="shared" si="173"/>
        <v>0</v>
      </c>
      <c r="AF176" s="6"/>
      <c r="AG176" s="6"/>
      <c r="AH176" s="140">
        <f t="shared" si="163"/>
        <v>0</v>
      </c>
      <c r="AI176" s="163">
        <f t="shared" si="164"/>
        <v>0</v>
      </c>
      <c r="AJ176" s="172">
        <f t="shared" si="174"/>
        <v>0</v>
      </c>
      <c r="AK176" s="6"/>
      <c r="AL176" s="6"/>
      <c r="AM176" s="140">
        <f t="shared" si="165"/>
        <v>0</v>
      </c>
      <c r="AN176" s="163">
        <f t="shared" si="166"/>
        <v>0</v>
      </c>
      <c r="AO176" s="172">
        <f t="shared" si="175"/>
        <v>0</v>
      </c>
      <c r="AP176" s="6"/>
      <c r="AQ176" s="6"/>
      <c r="AR176" s="140">
        <f t="shared" si="167"/>
        <v>0</v>
      </c>
      <c r="AS176" s="163">
        <f t="shared" si="168"/>
        <v>0</v>
      </c>
      <c r="AT176" s="167">
        <f t="shared" si="169"/>
        <v>0</v>
      </c>
      <c r="AU176" s="168">
        <f t="shared" si="170"/>
        <v>0</v>
      </c>
    </row>
    <row r="177" spans="2:47" outlineLevel="1" x14ac:dyDescent="0.35">
      <c r="B177" s="237" t="s">
        <v>94</v>
      </c>
      <c r="C177" s="64" t="s">
        <v>106</v>
      </c>
      <c r="D177" s="70"/>
      <c r="E177" s="71"/>
      <c r="F177" s="70"/>
      <c r="G177" s="140">
        <f t="shared" si="149"/>
        <v>0</v>
      </c>
      <c r="H177" s="170">
        <f t="shared" si="150"/>
        <v>0</v>
      </c>
      <c r="I177" s="70"/>
      <c r="J177" s="140">
        <f t="shared" si="151"/>
        <v>0</v>
      </c>
      <c r="K177" s="170">
        <f t="shared" si="152"/>
        <v>0</v>
      </c>
      <c r="L177" s="70"/>
      <c r="M177" s="140">
        <f t="shared" si="153"/>
        <v>0</v>
      </c>
      <c r="N177" s="170">
        <f t="shared" si="154"/>
        <v>0</v>
      </c>
      <c r="O177" s="70"/>
      <c r="P177" s="140">
        <f t="shared" si="155"/>
        <v>0</v>
      </c>
      <c r="Q177" s="170">
        <f t="shared" si="156"/>
        <v>0</v>
      </c>
      <c r="R177" s="167">
        <f t="shared" si="157"/>
        <v>0</v>
      </c>
      <c r="S177" s="168">
        <f t="shared" si="158"/>
        <v>0</v>
      </c>
      <c r="U177" s="172">
        <f t="shared" si="171"/>
        <v>0</v>
      </c>
      <c r="V177" s="6"/>
      <c r="W177" s="6"/>
      <c r="X177" s="140">
        <f t="shared" si="159"/>
        <v>0</v>
      </c>
      <c r="Y177" s="170">
        <f t="shared" si="160"/>
        <v>0</v>
      </c>
      <c r="Z177" s="172">
        <f t="shared" si="172"/>
        <v>0</v>
      </c>
      <c r="AA177" s="6"/>
      <c r="AB177" s="6"/>
      <c r="AC177" s="140">
        <f t="shared" si="161"/>
        <v>0</v>
      </c>
      <c r="AD177" s="163">
        <f t="shared" si="162"/>
        <v>0</v>
      </c>
      <c r="AE177" s="172">
        <f t="shared" si="173"/>
        <v>0</v>
      </c>
      <c r="AF177" s="6"/>
      <c r="AG177" s="6"/>
      <c r="AH177" s="140">
        <f t="shared" si="163"/>
        <v>0</v>
      </c>
      <c r="AI177" s="163">
        <f t="shared" si="164"/>
        <v>0</v>
      </c>
      <c r="AJ177" s="172">
        <f t="shared" si="174"/>
        <v>0</v>
      </c>
      <c r="AK177" s="6"/>
      <c r="AL177" s="6"/>
      <c r="AM177" s="140">
        <f t="shared" si="165"/>
        <v>0</v>
      </c>
      <c r="AN177" s="163">
        <f t="shared" si="166"/>
        <v>0</v>
      </c>
      <c r="AO177" s="172">
        <f t="shared" si="175"/>
        <v>0</v>
      </c>
      <c r="AP177" s="6"/>
      <c r="AQ177" s="6"/>
      <c r="AR177" s="140">
        <f t="shared" si="167"/>
        <v>0</v>
      </c>
      <c r="AS177" s="163">
        <f t="shared" si="168"/>
        <v>0</v>
      </c>
      <c r="AT177" s="167">
        <f t="shared" si="169"/>
        <v>0</v>
      </c>
      <c r="AU177" s="168">
        <f t="shared" si="170"/>
        <v>0</v>
      </c>
    </row>
    <row r="178" spans="2:47" outlineLevel="1" x14ac:dyDescent="0.35">
      <c r="B178" s="237" t="s">
        <v>95</v>
      </c>
      <c r="C178" s="64" t="s">
        <v>106</v>
      </c>
      <c r="D178" s="70"/>
      <c r="E178" s="71"/>
      <c r="F178" s="70"/>
      <c r="G178" s="140">
        <f t="shared" si="149"/>
        <v>0</v>
      </c>
      <c r="H178" s="170">
        <f t="shared" si="150"/>
        <v>0</v>
      </c>
      <c r="I178" s="70"/>
      <c r="J178" s="140">
        <f t="shared" si="151"/>
        <v>0</v>
      </c>
      <c r="K178" s="170">
        <f t="shared" si="152"/>
        <v>0</v>
      </c>
      <c r="L178" s="70"/>
      <c r="M178" s="140">
        <f t="shared" si="153"/>
        <v>0</v>
      </c>
      <c r="N178" s="170">
        <f t="shared" si="154"/>
        <v>0</v>
      </c>
      <c r="O178" s="70"/>
      <c r="P178" s="140">
        <f t="shared" si="155"/>
        <v>0</v>
      </c>
      <c r="Q178" s="170">
        <f t="shared" si="156"/>
        <v>0</v>
      </c>
      <c r="R178" s="167">
        <f t="shared" si="157"/>
        <v>0</v>
      </c>
      <c r="S178" s="168">
        <f t="shared" si="158"/>
        <v>0</v>
      </c>
      <c r="U178" s="172">
        <f t="shared" si="171"/>
        <v>0</v>
      </c>
      <c r="V178" s="6"/>
      <c r="W178" s="6"/>
      <c r="X178" s="140">
        <f t="shared" si="159"/>
        <v>0</v>
      </c>
      <c r="Y178" s="170">
        <f t="shared" si="160"/>
        <v>0</v>
      </c>
      <c r="Z178" s="172">
        <f t="shared" si="172"/>
        <v>0</v>
      </c>
      <c r="AA178" s="6"/>
      <c r="AB178" s="6"/>
      <c r="AC178" s="140">
        <f t="shared" si="161"/>
        <v>0</v>
      </c>
      <c r="AD178" s="163">
        <f t="shared" si="162"/>
        <v>0</v>
      </c>
      <c r="AE178" s="172">
        <f t="shared" si="173"/>
        <v>0</v>
      </c>
      <c r="AF178" s="6"/>
      <c r="AG178" s="6"/>
      <c r="AH178" s="140">
        <f t="shared" si="163"/>
        <v>0</v>
      </c>
      <c r="AI178" s="163">
        <f t="shared" si="164"/>
        <v>0</v>
      </c>
      <c r="AJ178" s="172">
        <f t="shared" si="174"/>
        <v>0</v>
      </c>
      <c r="AK178" s="6"/>
      <c r="AL178" s="6"/>
      <c r="AM178" s="140">
        <f t="shared" si="165"/>
        <v>0</v>
      </c>
      <c r="AN178" s="163">
        <f t="shared" si="166"/>
        <v>0</v>
      </c>
      <c r="AO178" s="172">
        <f t="shared" si="175"/>
        <v>0</v>
      </c>
      <c r="AP178" s="6"/>
      <c r="AQ178" s="6"/>
      <c r="AR178" s="140">
        <f t="shared" si="167"/>
        <v>0</v>
      </c>
      <c r="AS178" s="163">
        <f t="shared" si="168"/>
        <v>0</v>
      </c>
      <c r="AT178" s="167">
        <f t="shared" si="169"/>
        <v>0</v>
      </c>
      <c r="AU178" s="168">
        <f t="shared" si="170"/>
        <v>0</v>
      </c>
    </row>
    <row r="179" spans="2:47" outlineLevel="1" x14ac:dyDescent="0.35">
      <c r="B179" s="237" t="s">
        <v>96</v>
      </c>
      <c r="C179" s="64" t="s">
        <v>106</v>
      </c>
      <c r="D179" s="70"/>
      <c r="E179" s="71"/>
      <c r="F179" s="70"/>
      <c r="G179" s="140">
        <f t="shared" si="149"/>
        <v>0</v>
      </c>
      <c r="H179" s="170">
        <f t="shared" si="150"/>
        <v>0</v>
      </c>
      <c r="I179" s="70"/>
      <c r="J179" s="140">
        <f t="shared" si="151"/>
        <v>0</v>
      </c>
      <c r="K179" s="170">
        <f t="shared" si="152"/>
        <v>0</v>
      </c>
      <c r="L179" s="70"/>
      <c r="M179" s="140">
        <f t="shared" si="153"/>
        <v>0</v>
      </c>
      <c r="N179" s="170">
        <f t="shared" si="154"/>
        <v>0</v>
      </c>
      <c r="O179" s="70"/>
      <c r="P179" s="140">
        <f t="shared" si="155"/>
        <v>0</v>
      </c>
      <c r="Q179" s="170">
        <f t="shared" si="156"/>
        <v>0</v>
      </c>
      <c r="R179" s="167">
        <f t="shared" si="157"/>
        <v>0</v>
      </c>
      <c r="S179" s="168">
        <f t="shared" si="158"/>
        <v>0</v>
      </c>
      <c r="U179" s="172">
        <f t="shared" si="171"/>
        <v>0</v>
      </c>
      <c r="V179" s="6"/>
      <c r="W179" s="6"/>
      <c r="X179" s="140">
        <f t="shared" si="159"/>
        <v>0</v>
      </c>
      <c r="Y179" s="170">
        <f t="shared" si="160"/>
        <v>0</v>
      </c>
      <c r="Z179" s="172">
        <f t="shared" si="172"/>
        <v>0</v>
      </c>
      <c r="AA179" s="6"/>
      <c r="AB179" s="6"/>
      <c r="AC179" s="140">
        <f t="shared" si="161"/>
        <v>0</v>
      </c>
      <c r="AD179" s="163">
        <f t="shared" si="162"/>
        <v>0</v>
      </c>
      <c r="AE179" s="172">
        <f t="shared" si="173"/>
        <v>0</v>
      </c>
      <c r="AF179" s="6"/>
      <c r="AG179" s="6"/>
      <c r="AH179" s="140">
        <f t="shared" si="163"/>
        <v>0</v>
      </c>
      <c r="AI179" s="163">
        <f t="shared" si="164"/>
        <v>0</v>
      </c>
      <c r="AJ179" s="172">
        <f t="shared" si="174"/>
        <v>0</v>
      </c>
      <c r="AK179" s="6"/>
      <c r="AL179" s="6"/>
      <c r="AM179" s="140">
        <f t="shared" si="165"/>
        <v>0</v>
      </c>
      <c r="AN179" s="163">
        <f t="shared" si="166"/>
        <v>0</v>
      </c>
      <c r="AO179" s="172">
        <f t="shared" si="175"/>
        <v>0</v>
      </c>
      <c r="AP179" s="6"/>
      <c r="AQ179" s="6"/>
      <c r="AR179" s="140">
        <f t="shared" si="167"/>
        <v>0</v>
      </c>
      <c r="AS179" s="163">
        <f t="shared" si="168"/>
        <v>0</v>
      </c>
      <c r="AT179" s="167">
        <f t="shared" si="169"/>
        <v>0</v>
      </c>
      <c r="AU179" s="168">
        <f t="shared" si="170"/>
        <v>0</v>
      </c>
    </row>
    <row r="180" spans="2:47" outlineLevel="1" x14ac:dyDescent="0.35">
      <c r="B180" s="236" t="s">
        <v>97</v>
      </c>
      <c r="C180" s="64" t="s">
        <v>106</v>
      </c>
      <c r="D180" s="70"/>
      <c r="E180" s="71"/>
      <c r="F180" s="70"/>
      <c r="G180" s="140">
        <f t="shared" si="149"/>
        <v>0</v>
      </c>
      <c r="H180" s="170">
        <f t="shared" si="150"/>
        <v>0</v>
      </c>
      <c r="I180" s="70"/>
      <c r="J180" s="140">
        <f t="shared" si="151"/>
        <v>0</v>
      </c>
      <c r="K180" s="170">
        <f t="shared" si="152"/>
        <v>0</v>
      </c>
      <c r="L180" s="70"/>
      <c r="M180" s="140">
        <f t="shared" si="153"/>
        <v>0</v>
      </c>
      <c r="N180" s="170">
        <f t="shared" si="154"/>
        <v>0</v>
      </c>
      <c r="O180" s="70"/>
      <c r="P180" s="140">
        <f t="shared" si="155"/>
        <v>0</v>
      </c>
      <c r="Q180" s="170">
        <f t="shared" si="156"/>
        <v>0</v>
      </c>
      <c r="R180" s="167">
        <f t="shared" si="157"/>
        <v>0</v>
      </c>
      <c r="S180" s="168">
        <f t="shared" si="158"/>
        <v>0</v>
      </c>
      <c r="U180" s="172">
        <f t="shared" si="171"/>
        <v>0</v>
      </c>
      <c r="V180" s="6"/>
      <c r="W180" s="6"/>
      <c r="X180" s="140">
        <f t="shared" si="159"/>
        <v>0</v>
      </c>
      <c r="Y180" s="170">
        <f t="shared" si="160"/>
        <v>0</v>
      </c>
      <c r="Z180" s="172">
        <f t="shared" si="172"/>
        <v>0</v>
      </c>
      <c r="AA180" s="6"/>
      <c r="AB180" s="6"/>
      <c r="AC180" s="140">
        <f t="shared" si="161"/>
        <v>0</v>
      </c>
      <c r="AD180" s="163">
        <f t="shared" si="162"/>
        <v>0</v>
      </c>
      <c r="AE180" s="172">
        <f t="shared" si="173"/>
        <v>0</v>
      </c>
      <c r="AF180" s="6"/>
      <c r="AG180" s="6"/>
      <c r="AH180" s="140">
        <f t="shared" si="163"/>
        <v>0</v>
      </c>
      <c r="AI180" s="163">
        <f t="shared" si="164"/>
        <v>0</v>
      </c>
      <c r="AJ180" s="172">
        <f t="shared" si="174"/>
        <v>0</v>
      </c>
      <c r="AK180" s="6"/>
      <c r="AL180" s="6"/>
      <c r="AM180" s="140">
        <f t="shared" si="165"/>
        <v>0</v>
      </c>
      <c r="AN180" s="163">
        <f t="shared" si="166"/>
        <v>0</v>
      </c>
      <c r="AO180" s="172">
        <f t="shared" si="175"/>
        <v>0</v>
      </c>
      <c r="AP180" s="6"/>
      <c r="AQ180" s="6"/>
      <c r="AR180" s="140">
        <f t="shared" si="167"/>
        <v>0</v>
      </c>
      <c r="AS180" s="163">
        <f t="shared" si="168"/>
        <v>0</v>
      </c>
      <c r="AT180" s="167">
        <f t="shared" si="169"/>
        <v>0</v>
      </c>
      <c r="AU180" s="168">
        <f t="shared" si="170"/>
        <v>0</v>
      </c>
    </row>
    <row r="181" spans="2:47" outlineLevel="1" x14ac:dyDescent="0.35">
      <c r="B181" s="237" t="s">
        <v>98</v>
      </c>
      <c r="C181" s="64" t="s">
        <v>106</v>
      </c>
      <c r="D181" s="70"/>
      <c r="E181" s="71"/>
      <c r="F181" s="70"/>
      <c r="G181" s="140">
        <f t="shared" si="149"/>
        <v>0</v>
      </c>
      <c r="H181" s="170">
        <f t="shared" si="150"/>
        <v>0</v>
      </c>
      <c r="I181" s="70"/>
      <c r="J181" s="140">
        <f t="shared" si="151"/>
        <v>0</v>
      </c>
      <c r="K181" s="170">
        <f t="shared" si="152"/>
        <v>0</v>
      </c>
      <c r="L181" s="70"/>
      <c r="M181" s="140">
        <f t="shared" si="153"/>
        <v>0</v>
      </c>
      <c r="N181" s="170">
        <f t="shared" si="154"/>
        <v>0</v>
      </c>
      <c r="O181" s="70"/>
      <c r="P181" s="140">
        <f t="shared" si="155"/>
        <v>0</v>
      </c>
      <c r="Q181" s="170">
        <f t="shared" si="156"/>
        <v>0</v>
      </c>
      <c r="R181" s="167">
        <f t="shared" si="157"/>
        <v>0</v>
      </c>
      <c r="S181" s="168">
        <f t="shared" si="158"/>
        <v>0</v>
      </c>
      <c r="U181" s="172">
        <f t="shared" si="171"/>
        <v>1</v>
      </c>
      <c r="V181" s="6">
        <v>1</v>
      </c>
      <c r="W181" s="6"/>
      <c r="X181" s="140">
        <f t="shared" si="159"/>
        <v>1</v>
      </c>
      <c r="Y181" s="170">
        <f t="shared" si="160"/>
        <v>0</v>
      </c>
      <c r="Z181" s="172">
        <f t="shared" si="172"/>
        <v>4</v>
      </c>
      <c r="AA181" s="6">
        <v>4</v>
      </c>
      <c r="AB181" s="6"/>
      <c r="AC181" s="140">
        <f t="shared" si="161"/>
        <v>5</v>
      </c>
      <c r="AD181" s="163">
        <f t="shared" si="162"/>
        <v>4</v>
      </c>
      <c r="AE181" s="172">
        <f t="shared" si="173"/>
        <v>2</v>
      </c>
      <c r="AF181" s="6">
        <v>2</v>
      </c>
      <c r="AG181" s="6"/>
      <c r="AH181" s="140">
        <f t="shared" si="163"/>
        <v>7</v>
      </c>
      <c r="AI181" s="163">
        <f t="shared" si="164"/>
        <v>0.4</v>
      </c>
      <c r="AJ181" s="172">
        <f t="shared" si="174"/>
        <v>2</v>
      </c>
      <c r="AK181" s="6">
        <v>2</v>
      </c>
      <c r="AL181" s="6"/>
      <c r="AM181" s="140">
        <f t="shared" si="165"/>
        <v>9</v>
      </c>
      <c r="AN181" s="163">
        <f t="shared" si="166"/>
        <v>0.2857142857142857</v>
      </c>
      <c r="AO181" s="172">
        <f t="shared" si="175"/>
        <v>2</v>
      </c>
      <c r="AP181" s="6">
        <v>2</v>
      </c>
      <c r="AQ181" s="6"/>
      <c r="AR181" s="140">
        <f t="shared" si="167"/>
        <v>11</v>
      </c>
      <c r="AS181" s="163">
        <f t="shared" si="168"/>
        <v>0.22222222222222221</v>
      </c>
      <c r="AT181" s="167">
        <f t="shared" si="169"/>
        <v>11</v>
      </c>
      <c r="AU181" s="168">
        <f t="shared" si="170"/>
        <v>0.82116028683787201</v>
      </c>
    </row>
    <row r="182" spans="2:47" ht="15" customHeight="1" outlineLevel="1" x14ac:dyDescent="0.35">
      <c r="B182" s="50" t="s">
        <v>138</v>
      </c>
      <c r="C182" s="47" t="s">
        <v>106</v>
      </c>
      <c r="D182" s="173">
        <f>SUM(D160:D181)</f>
        <v>0</v>
      </c>
      <c r="E182" s="173">
        <f>SUM(E160:E181)</f>
        <v>0</v>
      </c>
      <c r="F182" s="173">
        <f>SUM(F160:F181)</f>
        <v>0</v>
      </c>
      <c r="G182" s="173">
        <f>SUM(G160:G181)</f>
        <v>0</v>
      </c>
      <c r="H182" s="169">
        <f>IFERROR((G182-E182)/E182,0)</f>
        <v>0</v>
      </c>
      <c r="I182" s="173">
        <f>SUM(I160:I181)</f>
        <v>0</v>
      </c>
      <c r="J182" s="173">
        <f>SUM(J160:J181)</f>
        <v>0</v>
      </c>
      <c r="K182" s="169">
        <f t="shared" ref="K182" si="176">IFERROR((J182-G182)/G182,0)</f>
        <v>0</v>
      </c>
      <c r="L182" s="173">
        <f>SUM(L160:L181)</f>
        <v>0</v>
      </c>
      <c r="M182" s="173">
        <f>SUM(M160:M181)</f>
        <v>0</v>
      </c>
      <c r="N182" s="169">
        <f t="shared" ref="N182" si="177">IFERROR((M182-J182)/J182,0)</f>
        <v>0</v>
      </c>
      <c r="O182" s="173">
        <f>SUM(O160:O181)</f>
        <v>0</v>
      </c>
      <c r="P182" s="173">
        <f>SUM(P160:P181)</f>
        <v>0</v>
      </c>
      <c r="Q182" s="169">
        <f t="shared" si="156"/>
        <v>0</v>
      </c>
      <c r="R182" s="173">
        <f>SUM(R160:R181)</f>
        <v>0</v>
      </c>
      <c r="S182" s="168">
        <f t="shared" si="158"/>
        <v>0</v>
      </c>
      <c r="U182" s="173">
        <f>SUM(U160:U181)</f>
        <v>2</v>
      </c>
      <c r="V182" s="173">
        <f>SUM(V160:V181)</f>
        <v>2</v>
      </c>
      <c r="W182" s="173">
        <f>SUM(W160:W181)</f>
        <v>0</v>
      </c>
      <c r="X182" s="173">
        <f>SUM(X160:X181)</f>
        <v>2</v>
      </c>
      <c r="Y182" s="169">
        <f>IFERROR((X182-P182)/P182,0)</f>
        <v>0</v>
      </c>
      <c r="Z182" s="173">
        <f>SUM(Z160:Z181)</f>
        <v>10</v>
      </c>
      <c r="AA182" s="173">
        <f>SUM(AA160:AA181)</f>
        <v>10</v>
      </c>
      <c r="AB182" s="173">
        <f>SUM(AB160:AB181)</f>
        <v>0</v>
      </c>
      <c r="AC182" s="173">
        <f>SUM(AC160:AC181)</f>
        <v>12</v>
      </c>
      <c r="AD182" s="164">
        <f t="shared" ref="AD182" si="178">IFERROR((AC182-X182)/X182,0)</f>
        <v>5</v>
      </c>
      <c r="AE182" s="173">
        <f>SUM(AE160:AE181)</f>
        <v>5</v>
      </c>
      <c r="AF182" s="173">
        <f>SUM(AF160:AF181)</f>
        <v>5</v>
      </c>
      <c r="AG182" s="173">
        <f>SUM(AG160:AG181)</f>
        <v>0</v>
      </c>
      <c r="AH182" s="173">
        <f>SUM(AH160:AH181)</f>
        <v>17</v>
      </c>
      <c r="AI182" s="164">
        <f t="shared" ref="AI182" si="179">IFERROR((AH182-AC182)/AC182,0)</f>
        <v>0.41666666666666669</v>
      </c>
      <c r="AJ182" s="173">
        <f>SUM(AJ160:AJ181)</f>
        <v>5</v>
      </c>
      <c r="AK182" s="173">
        <f>SUM(AK160:AK181)</f>
        <v>5</v>
      </c>
      <c r="AL182" s="173">
        <f>SUM(AL160:AL181)</f>
        <v>0</v>
      </c>
      <c r="AM182" s="173">
        <f>SUM(AM160:AM181)</f>
        <v>22</v>
      </c>
      <c r="AN182" s="164">
        <f t="shared" ref="AN182" si="180">IFERROR((AM182-AH182)/AH182,0)</f>
        <v>0.29411764705882354</v>
      </c>
      <c r="AO182" s="173">
        <f>SUM(AO160:AO181)</f>
        <v>5</v>
      </c>
      <c r="AP182" s="173">
        <f>SUM(AP160:AP181)</f>
        <v>5</v>
      </c>
      <c r="AQ182" s="173">
        <f>SUM(AQ160:AQ181)</f>
        <v>0</v>
      </c>
      <c r="AR182" s="173">
        <f>SUM(AR160:AR181)</f>
        <v>27</v>
      </c>
      <c r="AS182" s="164">
        <f t="shared" ref="AS182" si="181">IFERROR((AR182-AM182)/AM182,0)</f>
        <v>0.22727272727272727</v>
      </c>
      <c r="AT182" s="173">
        <f>SUM(AT160:AT181)</f>
        <v>27</v>
      </c>
      <c r="AU182" s="168">
        <f t="shared" ref="AU182" si="182">IFERROR((AR182/X182)^(1/4)-1,0)</f>
        <v>0.9168293127388174</v>
      </c>
    </row>
    <row r="183" spans="2:47" ht="15" customHeight="1" x14ac:dyDescent="0.35"/>
    <row r="184" spans="2:47" ht="15.5" x14ac:dyDescent="0.35">
      <c r="B184" s="296" t="s">
        <v>112</v>
      </c>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row>
    <row r="185" spans="2:47" ht="5.5" customHeight="1" outlineLevel="1" x14ac:dyDescent="0.35">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row>
    <row r="186" spans="2:47" outlineLevel="1" x14ac:dyDescent="0.35">
      <c r="B186" s="330"/>
      <c r="C186" s="339" t="s">
        <v>105</v>
      </c>
      <c r="D186" s="312" t="s">
        <v>131</v>
      </c>
      <c r="E186" s="314"/>
      <c r="F186" s="314"/>
      <c r="G186" s="314"/>
      <c r="H186" s="314"/>
      <c r="I186" s="314"/>
      <c r="J186" s="314"/>
      <c r="K186" s="314"/>
      <c r="L186" s="314"/>
      <c r="M186" s="314"/>
      <c r="N186" s="314"/>
      <c r="O186" s="314"/>
      <c r="P186" s="314"/>
      <c r="Q186" s="313"/>
      <c r="R186" s="318" t="str">
        <f xml:space="preserve"> D187&amp;" - "&amp;O187</f>
        <v>2019 - 2023</v>
      </c>
      <c r="S186" s="333"/>
      <c r="U186" s="312" t="s">
        <v>132</v>
      </c>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3"/>
    </row>
    <row r="187" spans="2:47" outlineLevel="1" x14ac:dyDescent="0.35">
      <c r="B187" s="331"/>
      <c r="C187" s="339"/>
      <c r="D187" s="312">
        <f>$C$3-5</f>
        <v>2019</v>
      </c>
      <c r="E187" s="313"/>
      <c r="F187" s="312">
        <f>$C$3-4</f>
        <v>2020</v>
      </c>
      <c r="G187" s="314"/>
      <c r="H187" s="313"/>
      <c r="I187" s="312">
        <f>$C$3-3</f>
        <v>2021</v>
      </c>
      <c r="J187" s="314"/>
      <c r="K187" s="313"/>
      <c r="L187" s="312">
        <f>$C$3-2</f>
        <v>2022</v>
      </c>
      <c r="M187" s="314"/>
      <c r="N187" s="313"/>
      <c r="O187" s="312">
        <f>$C$3-1</f>
        <v>2023</v>
      </c>
      <c r="P187" s="314"/>
      <c r="Q187" s="313"/>
      <c r="R187" s="320"/>
      <c r="S187" s="334"/>
      <c r="U187" s="312">
        <f>$C$3</f>
        <v>2024</v>
      </c>
      <c r="V187" s="314"/>
      <c r="W187" s="314"/>
      <c r="X187" s="314"/>
      <c r="Y187" s="313"/>
      <c r="Z187" s="312">
        <f>$C$3+1</f>
        <v>2025</v>
      </c>
      <c r="AA187" s="314"/>
      <c r="AB187" s="314"/>
      <c r="AC187" s="314"/>
      <c r="AD187" s="313"/>
      <c r="AE187" s="312">
        <f>$C$3+2</f>
        <v>2026</v>
      </c>
      <c r="AF187" s="314"/>
      <c r="AG187" s="314"/>
      <c r="AH187" s="314"/>
      <c r="AI187" s="313"/>
      <c r="AJ187" s="312">
        <f>$C$3+3</f>
        <v>2027</v>
      </c>
      <c r="AK187" s="314"/>
      <c r="AL187" s="314"/>
      <c r="AM187" s="314"/>
      <c r="AN187" s="313"/>
      <c r="AO187" s="312">
        <f>$C$3+4</f>
        <v>2028</v>
      </c>
      <c r="AP187" s="314"/>
      <c r="AQ187" s="314"/>
      <c r="AR187" s="314"/>
      <c r="AS187" s="313"/>
      <c r="AT187" s="316" t="str">
        <f>U187&amp;" - "&amp;AO187</f>
        <v>2024 - 2028</v>
      </c>
      <c r="AU187" s="335"/>
    </row>
    <row r="188" spans="2:47" ht="43.5" outlineLevel="1" x14ac:dyDescent="0.35">
      <c r="B188" s="332"/>
      <c r="C188" s="339"/>
      <c r="D188" s="66" t="s">
        <v>144</v>
      </c>
      <c r="E188" s="67" t="s">
        <v>145</v>
      </c>
      <c r="F188" s="66" t="s">
        <v>144</v>
      </c>
      <c r="G188" s="9" t="s">
        <v>145</v>
      </c>
      <c r="H188" s="67" t="s">
        <v>135</v>
      </c>
      <c r="I188" s="66" t="s">
        <v>144</v>
      </c>
      <c r="J188" s="9" t="s">
        <v>145</v>
      </c>
      <c r="K188" s="67" t="s">
        <v>135</v>
      </c>
      <c r="L188" s="66" t="s">
        <v>144</v>
      </c>
      <c r="M188" s="9" t="s">
        <v>145</v>
      </c>
      <c r="N188" s="67" t="s">
        <v>135</v>
      </c>
      <c r="O188" s="66" t="s">
        <v>144</v>
      </c>
      <c r="P188" s="9" t="s">
        <v>145</v>
      </c>
      <c r="Q188" s="67" t="s">
        <v>135</v>
      </c>
      <c r="R188" s="66" t="s">
        <v>126</v>
      </c>
      <c r="S188" s="121" t="s">
        <v>136</v>
      </c>
      <c r="U188" s="66" t="s">
        <v>144</v>
      </c>
      <c r="V188" s="106" t="s">
        <v>177</v>
      </c>
      <c r="W188" s="106" t="s">
        <v>178</v>
      </c>
      <c r="X188" s="9" t="s">
        <v>145</v>
      </c>
      <c r="Y188" s="67" t="s">
        <v>135</v>
      </c>
      <c r="Z188" s="66" t="s">
        <v>144</v>
      </c>
      <c r="AA188" s="106" t="s">
        <v>177</v>
      </c>
      <c r="AB188" s="106" t="s">
        <v>178</v>
      </c>
      <c r="AC188" s="9" t="s">
        <v>145</v>
      </c>
      <c r="AD188" s="67" t="s">
        <v>135</v>
      </c>
      <c r="AE188" s="66" t="s">
        <v>144</v>
      </c>
      <c r="AF188" s="106" t="s">
        <v>177</v>
      </c>
      <c r="AG188" s="106" t="s">
        <v>178</v>
      </c>
      <c r="AH188" s="9" t="s">
        <v>145</v>
      </c>
      <c r="AI188" s="67" t="s">
        <v>135</v>
      </c>
      <c r="AJ188" s="66" t="s">
        <v>144</v>
      </c>
      <c r="AK188" s="106" t="s">
        <v>177</v>
      </c>
      <c r="AL188" s="106" t="s">
        <v>178</v>
      </c>
      <c r="AM188" s="9" t="s">
        <v>145</v>
      </c>
      <c r="AN188" s="67" t="s">
        <v>135</v>
      </c>
      <c r="AO188" s="66" t="s">
        <v>144</v>
      </c>
      <c r="AP188" s="106" t="s">
        <v>177</v>
      </c>
      <c r="AQ188" s="106" t="s">
        <v>178</v>
      </c>
      <c r="AR188" s="9" t="s">
        <v>145</v>
      </c>
      <c r="AS188" s="67" t="s">
        <v>135</v>
      </c>
      <c r="AT188" s="66" t="s">
        <v>126</v>
      </c>
      <c r="AU188" s="121" t="s">
        <v>136</v>
      </c>
    </row>
    <row r="189" spans="2:47" outlineLevel="1" x14ac:dyDescent="0.35">
      <c r="B189" s="236" t="s">
        <v>75</v>
      </c>
      <c r="C189" s="64" t="s">
        <v>106</v>
      </c>
      <c r="D189" s="70"/>
      <c r="E189" s="71"/>
      <c r="F189" s="70"/>
      <c r="G189" s="140">
        <f t="shared" ref="G189:G210" si="183">E189+F189</f>
        <v>0</v>
      </c>
      <c r="H189" s="170">
        <f t="shared" ref="H189:H210" si="184">IFERROR((G189-E189)/E189,0)</f>
        <v>0</v>
      </c>
      <c r="I189" s="70"/>
      <c r="J189" s="140">
        <f t="shared" ref="J189:J210" si="185">G189+I189</f>
        <v>0</v>
      </c>
      <c r="K189" s="170">
        <f t="shared" ref="K189:K210" si="186">IFERROR((J189-G189)/G189,0)</f>
        <v>0</v>
      </c>
      <c r="L189" s="70"/>
      <c r="M189" s="140">
        <f t="shared" ref="M189:M210" si="187">J189+L189</f>
        <v>0</v>
      </c>
      <c r="N189" s="170">
        <f t="shared" ref="N189:N210" si="188">IFERROR((M189-J189)/J189,0)</f>
        <v>0</v>
      </c>
      <c r="O189" s="70"/>
      <c r="P189" s="140">
        <f t="shared" ref="P189:P210" si="189">M189+O189</f>
        <v>0</v>
      </c>
      <c r="Q189" s="170">
        <f t="shared" ref="Q189:Q211" si="190">IFERROR((P189-M189)/M189,0)</f>
        <v>0</v>
      </c>
      <c r="R189" s="167">
        <f t="shared" ref="R189:R210" si="191">D189+F189+I189+L189+O189</f>
        <v>0</v>
      </c>
      <c r="S189" s="168">
        <f t="shared" ref="S189:S211" si="192">IFERROR((P189/E189)^(1/4)-1,0)</f>
        <v>0</v>
      </c>
      <c r="U189" s="172">
        <f>V189+W189</f>
        <v>0</v>
      </c>
      <c r="V189" s="6"/>
      <c r="W189" s="6"/>
      <c r="X189" s="140">
        <f t="shared" ref="X189:X210" si="193">P189+U189</f>
        <v>0</v>
      </c>
      <c r="Y189" s="170">
        <f t="shared" ref="Y189:Y210" si="194">IFERROR((X189-P189)/P189,0)</f>
        <v>0</v>
      </c>
      <c r="Z189" s="172">
        <f>AA189+AB189</f>
        <v>0</v>
      </c>
      <c r="AA189" s="6"/>
      <c r="AB189" s="6"/>
      <c r="AC189" s="140">
        <f t="shared" ref="AC189:AC210" si="195">X189+Z189</f>
        <v>0</v>
      </c>
      <c r="AD189" s="163">
        <f t="shared" ref="AD189:AD210" si="196">IFERROR((AC189-X189)/X189,0)</f>
        <v>0</v>
      </c>
      <c r="AE189" s="172">
        <f>AF189+AG189</f>
        <v>0</v>
      </c>
      <c r="AF189" s="6"/>
      <c r="AG189" s="6"/>
      <c r="AH189" s="140">
        <f t="shared" ref="AH189:AH210" si="197">AC189+AE189</f>
        <v>0</v>
      </c>
      <c r="AI189" s="163">
        <f t="shared" ref="AI189:AI210" si="198">IFERROR((AH189-AC189)/AC189,0)</f>
        <v>0</v>
      </c>
      <c r="AJ189" s="172">
        <f>AK189+AL189</f>
        <v>0</v>
      </c>
      <c r="AK189" s="6"/>
      <c r="AL189" s="6"/>
      <c r="AM189" s="140">
        <f t="shared" ref="AM189:AM210" si="199">AH189+AJ189</f>
        <v>0</v>
      </c>
      <c r="AN189" s="163">
        <f t="shared" ref="AN189:AN210" si="200">IFERROR((AM189-AH189)/AH189,0)</f>
        <v>0</v>
      </c>
      <c r="AO189" s="172">
        <f>AP189+AQ189</f>
        <v>0</v>
      </c>
      <c r="AP189" s="6"/>
      <c r="AQ189" s="6"/>
      <c r="AR189" s="140">
        <f t="shared" ref="AR189:AR210" si="201">AM189+AO189</f>
        <v>0</v>
      </c>
      <c r="AS189" s="163">
        <f t="shared" ref="AS189:AS210" si="202">IFERROR((AR189-AM189)/AM189,0)</f>
        <v>0</v>
      </c>
      <c r="AT189" s="167">
        <f t="shared" ref="AT189:AT210" si="203">U189+Z189+AE189+AJ189+AO189</f>
        <v>0</v>
      </c>
      <c r="AU189" s="168">
        <f t="shared" ref="AU189:AU210" si="204">IFERROR((AR189/X189)^(1/4)-1,0)</f>
        <v>0</v>
      </c>
    </row>
    <row r="190" spans="2:47" outlineLevel="1" x14ac:dyDescent="0.35">
      <c r="B190" s="237" t="s">
        <v>76</v>
      </c>
      <c r="C190" s="64" t="s">
        <v>106</v>
      </c>
      <c r="D190" s="70"/>
      <c r="E190" s="71"/>
      <c r="F190" s="70"/>
      <c r="G190" s="140">
        <f t="shared" si="183"/>
        <v>0</v>
      </c>
      <c r="H190" s="170">
        <f t="shared" si="184"/>
        <v>0</v>
      </c>
      <c r="I190" s="70"/>
      <c r="J190" s="140">
        <f t="shared" si="185"/>
        <v>0</v>
      </c>
      <c r="K190" s="170">
        <f t="shared" si="186"/>
        <v>0</v>
      </c>
      <c r="L190" s="70"/>
      <c r="M190" s="140">
        <f t="shared" si="187"/>
        <v>0</v>
      </c>
      <c r="N190" s="170">
        <f t="shared" si="188"/>
        <v>0</v>
      </c>
      <c r="O190" s="70"/>
      <c r="P190" s="140">
        <f t="shared" si="189"/>
        <v>0</v>
      </c>
      <c r="Q190" s="170">
        <f t="shared" si="190"/>
        <v>0</v>
      </c>
      <c r="R190" s="167">
        <f t="shared" si="191"/>
        <v>0</v>
      </c>
      <c r="S190" s="168">
        <f t="shared" si="192"/>
        <v>0</v>
      </c>
      <c r="U190" s="172">
        <f t="shared" ref="U190:U210" si="205">V190+W190</f>
        <v>0</v>
      </c>
      <c r="V190" s="6"/>
      <c r="W190" s="6"/>
      <c r="X190" s="140">
        <f t="shared" si="193"/>
        <v>0</v>
      </c>
      <c r="Y190" s="170">
        <f t="shared" si="194"/>
        <v>0</v>
      </c>
      <c r="Z190" s="172">
        <f t="shared" ref="Z190:Z210" si="206">AA190+AB190</f>
        <v>0</v>
      </c>
      <c r="AA190" s="6"/>
      <c r="AB190" s="6"/>
      <c r="AC190" s="140">
        <f t="shared" si="195"/>
        <v>0</v>
      </c>
      <c r="AD190" s="163">
        <f t="shared" si="196"/>
        <v>0</v>
      </c>
      <c r="AE190" s="172">
        <f t="shared" ref="AE190:AE210" si="207">AF190+AG190</f>
        <v>0</v>
      </c>
      <c r="AF190" s="6"/>
      <c r="AG190" s="6"/>
      <c r="AH190" s="140">
        <f t="shared" si="197"/>
        <v>0</v>
      </c>
      <c r="AI190" s="163">
        <f t="shared" si="198"/>
        <v>0</v>
      </c>
      <c r="AJ190" s="172">
        <f t="shared" ref="AJ190:AJ210" si="208">AK190+AL190</f>
        <v>0</v>
      </c>
      <c r="AK190" s="6"/>
      <c r="AL190" s="6"/>
      <c r="AM190" s="140">
        <f t="shared" si="199"/>
        <v>0</v>
      </c>
      <c r="AN190" s="163">
        <f t="shared" si="200"/>
        <v>0</v>
      </c>
      <c r="AO190" s="172">
        <f t="shared" ref="AO190:AO210" si="209">AP190+AQ190</f>
        <v>0</v>
      </c>
      <c r="AP190" s="6"/>
      <c r="AQ190" s="6"/>
      <c r="AR190" s="140">
        <f t="shared" si="201"/>
        <v>0</v>
      </c>
      <c r="AS190" s="163">
        <f t="shared" si="202"/>
        <v>0</v>
      </c>
      <c r="AT190" s="167">
        <f t="shared" si="203"/>
        <v>0</v>
      </c>
      <c r="AU190" s="168">
        <f t="shared" si="204"/>
        <v>0</v>
      </c>
    </row>
    <row r="191" spans="2:47" outlineLevel="1" x14ac:dyDescent="0.35">
      <c r="B191" s="237" t="s">
        <v>77</v>
      </c>
      <c r="C191" s="64" t="s">
        <v>106</v>
      </c>
      <c r="D191" s="70"/>
      <c r="E191" s="71"/>
      <c r="F191" s="70"/>
      <c r="G191" s="140">
        <f t="shared" si="183"/>
        <v>0</v>
      </c>
      <c r="H191" s="170">
        <f t="shared" si="184"/>
        <v>0</v>
      </c>
      <c r="I191" s="70"/>
      <c r="J191" s="140">
        <f t="shared" si="185"/>
        <v>0</v>
      </c>
      <c r="K191" s="170">
        <f t="shared" si="186"/>
        <v>0</v>
      </c>
      <c r="L191" s="70"/>
      <c r="M191" s="140">
        <f t="shared" si="187"/>
        <v>0</v>
      </c>
      <c r="N191" s="170">
        <f t="shared" si="188"/>
        <v>0</v>
      </c>
      <c r="O191" s="70"/>
      <c r="P191" s="140">
        <f t="shared" si="189"/>
        <v>0</v>
      </c>
      <c r="Q191" s="170">
        <f t="shared" si="190"/>
        <v>0</v>
      </c>
      <c r="R191" s="167">
        <f t="shared" si="191"/>
        <v>0</v>
      </c>
      <c r="S191" s="168">
        <f t="shared" si="192"/>
        <v>0</v>
      </c>
      <c r="U191" s="172">
        <f t="shared" si="205"/>
        <v>0</v>
      </c>
      <c r="V191" s="6"/>
      <c r="W191" s="6"/>
      <c r="X191" s="140">
        <f t="shared" si="193"/>
        <v>0</v>
      </c>
      <c r="Y191" s="170">
        <f t="shared" si="194"/>
        <v>0</v>
      </c>
      <c r="Z191" s="172">
        <f t="shared" si="206"/>
        <v>0</v>
      </c>
      <c r="AA191" s="6"/>
      <c r="AB191" s="6"/>
      <c r="AC191" s="140">
        <f t="shared" si="195"/>
        <v>0</v>
      </c>
      <c r="AD191" s="163">
        <f t="shared" si="196"/>
        <v>0</v>
      </c>
      <c r="AE191" s="172">
        <f t="shared" si="207"/>
        <v>0</v>
      </c>
      <c r="AF191" s="6"/>
      <c r="AG191" s="6"/>
      <c r="AH191" s="140">
        <f t="shared" si="197"/>
        <v>0</v>
      </c>
      <c r="AI191" s="163">
        <f t="shared" si="198"/>
        <v>0</v>
      </c>
      <c r="AJ191" s="172">
        <f t="shared" si="208"/>
        <v>0</v>
      </c>
      <c r="AK191" s="6"/>
      <c r="AL191" s="6"/>
      <c r="AM191" s="140">
        <f t="shared" si="199"/>
        <v>0</v>
      </c>
      <c r="AN191" s="163">
        <f t="shared" si="200"/>
        <v>0</v>
      </c>
      <c r="AO191" s="172">
        <f t="shared" si="209"/>
        <v>0</v>
      </c>
      <c r="AP191" s="6"/>
      <c r="AQ191" s="6"/>
      <c r="AR191" s="140">
        <f t="shared" si="201"/>
        <v>0</v>
      </c>
      <c r="AS191" s="163">
        <f t="shared" si="202"/>
        <v>0</v>
      </c>
      <c r="AT191" s="167">
        <f t="shared" si="203"/>
        <v>0</v>
      </c>
      <c r="AU191" s="168">
        <f t="shared" si="204"/>
        <v>0</v>
      </c>
    </row>
    <row r="192" spans="2:47" outlineLevel="1" x14ac:dyDescent="0.35">
      <c r="B192" s="237" t="s">
        <v>78</v>
      </c>
      <c r="C192" s="64" t="s">
        <v>106</v>
      </c>
      <c r="D192" s="70"/>
      <c r="E192" s="71"/>
      <c r="F192" s="70"/>
      <c r="G192" s="140">
        <f t="shared" si="183"/>
        <v>0</v>
      </c>
      <c r="H192" s="170">
        <f t="shared" si="184"/>
        <v>0</v>
      </c>
      <c r="I192" s="70"/>
      <c r="J192" s="140">
        <f t="shared" si="185"/>
        <v>0</v>
      </c>
      <c r="K192" s="170">
        <f t="shared" si="186"/>
        <v>0</v>
      </c>
      <c r="L192" s="70"/>
      <c r="M192" s="140">
        <f t="shared" si="187"/>
        <v>0</v>
      </c>
      <c r="N192" s="170">
        <f t="shared" si="188"/>
        <v>0</v>
      </c>
      <c r="O192" s="70"/>
      <c r="P192" s="140">
        <f t="shared" si="189"/>
        <v>0</v>
      </c>
      <c r="Q192" s="170">
        <f t="shared" si="190"/>
        <v>0</v>
      </c>
      <c r="R192" s="167">
        <f t="shared" si="191"/>
        <v>0</v>
      </c>
      <c r="S192" s="168">
        <f t="shared" si="192"/>
        <v>0</v>
      </c>
      <c r="U192" s="172">
        <f t="shared" si="205"/>
        <v>0</v>
      </c>
      <c r="V192" s="6"/>
      <c r="W192" s="6"/>
      <c r="X192" s="140">
        <f t="shared" si="193"/>
        <v>0</v>
      </c>
      <c r="Y192" s="170">
        <f t="shared" si="194"/>
        <v>0</v>
      </c>
      <c r="Z192" s="172">
        <f t="shared" si="206"/>
        <v>0</v>
      </c>
      <c r="AA192" s="6"/>
      <c r="AB192" s="6"/>
      <c r="AC192" s="140">
        <f t="shared" si="195"/>
        <v>0</v>
      </c>
      <c r="AD192" s="163">
        <f t="shared" si="196"/>
        <v>0</v>
      </c>
      <c r="AE192" s="172">
        <f t="shared" si="207"/>
        <v>0</v>
      </c>
      <c r="AF192" s="6"/>
      <c r="AG192" s="6"/>
      <c r="AH192" s="140">
        <f t="shared" si="197"/>
        <v>0</v>
      </c>
      <c r="AI192" s="163">
        <f t="shared" si="198"/>
        <v>0</v>
      </c>
      <c r="AJ192" s="172">
        <f t="shared" si="208"/>
        <v>0</v>
      </c>
      <c r="AK192" s="6"/>
      <c r="AL192" s="6"/>
      <c r="AM192" s="140">
        <f t="shared" si="199"/>
        <v>0</v>
      </c>
      <c r="AN192" s="163">
        <f t="shared" si="200"/>
        <v>0</v>
      </c>
      <c r="AO192" s="172">
        <f t="shared" si="209"/>
        <v>0</v>
      </c>
      <c r="AP192" s="6"/>
      <c r="AQ192" s="6"/>
      <c r="AR192" s="140">
        <f t="shared" si="201"/>
        <v>0</v>
      </c>
      <c r="AS192" s="163">
        <f t="shared" si="202"/>
        <v>0</v>
      </c>
      <c r="AT192" s="167">
        <f t="shared" si="203"/>
        <v>0</v>
      </c>
      <c r="AU192" s="168">
        <f t="shared" si="204"/>
        <v>0</v>
      </c>
    </row>
    <row r="193" spans="2:47" outlineLevel="1" x14ac:dyDescent="0.35">
      <c r="B193" s="236" t="s">
        <v>80</v>
      </c>
      <c r="C193" s="64" t="s">
        <v>106</v>
      </c>
      <c r="D193" s="70"/>
      <c r="E193" s="71"/>
      <c r="F193" s="70"/>
      <c r="G193" s="140">
        <f t="shared" si="183"/>
        <v>0</v>
      </c>
      <c r="H193" s="170">
        <f t="shared" si="184"/>
        <v>0</v>
      </c>
      <c r="I193" s="70"/>
      <c r="J193" s="140">
        <f t="shared" si="185"/>
        <v>0</v>
      </c>
      <c r="K193" s="170">
        <f t="shared" si="186"/>
        <v>0</v>
      </c>
      <c r="L193" s="70"/>
      <c r="M193" s="140">
        <f t="shared" si="187"/>
        <v>0</v>
      </c>
      <c r="N193" s="170">
        <f t="shared" si="188"/>
        <v>0</v>
      </c>
      <c r="O193" s="70"/>
      <c r="P193" s="140">
        <f t="shared" si="189"/>
        <v>0</v>
      </c>
      <c r="Q193" s="170">
        <f t="shared" si="190"/>
        <v>0</v>
      </c>
      <c r="R193" s="167">
        <f t="shared" si="191"/>
        <v>0</v>
      </c>
      <c r="S193" s="168">
        <f t="shared" si="192"/>
        <v>0</v>
      </c>
      <c r="U193" s="172">
        <f t="shared" si="205"/>
        <v>0</v>
      </c>
      <c r="V193" s="6"/>
      <c r="W193" s="6"/>
      <c r="X193" s="140">
        <f t="shared" si="193"/>
        <v>0</v>
      </c>
      <c r="Y193" s="170">
        <f t="shared" si="194"/>
        <v>0</v>
      </c>
      <c r="Z193" s="172">
        <f t="shared" si="206"/>
        <v>0</v>
      </c>
      <c r="AA193" s="6"/>
      <c r="AB193" s="6"/>
      <c r="AC193" s="140">
        <f t="shared" si="195"/>
        <v>0</v>
      </c>
      <c r="AD193" s="163">
        <f t="shared" si="196"/>
        <v>0</v>
      </c>
      <c r="AE193" s="172">
        <f t="shared" si="207"/>
        <v>0</v>
      </c>
      <c r="AF193" s="6"/>
      <c r="AG193" s="6"/>
      <c r="AH193" s="140">
        <f t="shared" si="197"/>
        <v>0</v>
      </c>
      <c r="AI193" s="163">
        <f t="shared" si="198"/>
        <v>0</v>
      </c>
      <c r="AJ193" s="172">
        <f t="shared" si="208"/>
        <v>0</v>
      </c>
      <c r="AK193" s="6"/>
      <c r="AL193" s="6"/>
      <c r="AM193" s="140">
        <f t="shared" si="199"/>
        <v>0</v>
      </c>
      <c r="AN193" s="163">
        <f t="shared" si="200"/>
        <v>0</v>
      </c>
      <c r="AO193" s="172">
        <f t="shared" si="209"/>
        <v>0</v>
      </c>
      <c r="AP193" s="6"/>
      <c r="AQ193" s="6"/>
      <c r="AR193" s="140">
        <f t="shared" si="201"/>
        <v>0</v>
      </c>
      <c r="AS193" s="163">
        <f t="shared" si="202"/>
        <v>0</v>
      </c>
      <c r="AT193" s="167">
        <f t="shared" si="203"/>
        <v>0</v>
      </c>
      <c r="AU193" s="168">
        <f t="shared" si="204"/>
        <v>0</v>
      </c>
    </row>
    <row r="194" spans="2:47" outlineLevel="1" x14ac:dyDescent="0.35">
      <c r="B194" s="237" t="s">
        <v>81</v>
      </c>
      <c r="C194" s="64" t="s">
        <v>106</v>
      </c>
      <c r="D194" s="70"/>
      <c r="E194" s="71"/>
      <c r="F194" s="70"/>
      <c r="G194" s="140">
        <f t="shared" si="183"/>
        <v>0</v>
      </c>
      <c r="H194" s="170">
        <f t="shared" si="184"/>
        <v>0</v>
      </c>
      <c r="I194" s="70"/>
      <c r="J194" s="140">
        <f t="shared" si="185"/>
        <v>0</v>
      </c>
      <c r="K194" s="170">
        <f t="shared" si="186"/>
        <v>0</v>
      </c>
      <c r="L194" s="70"/>
      <c r="M194" s="140">
        <f t="shared" si="187"/>
        <v>0</v>
      </c>
      <c r="N194" s="170">
        <f t="shared" si="188"/>
        <v>0</v>
      </c>
      <c r="O194" s="70"/>
      <c r="P194" s="140">
        <f t="shared" si="189"/>
        <v>0</v>
      </c>
      <c r="Q194" s="170">
        <f t="shared" si="190"/>
        <v>0</v>
      </c>
      <c r="R194" s="167">
        <f t="shared" si="191"/>
        <v>0</v>
      </c>
      <c r="S194" s="168">
        <f t="shared" si="192"/>
        <v>0</v>
      </c>
      <c r="U194" s="172">
        <f t="shared" si="205"/>
        <v>0</v>
      </c>
      <c r="V194" s="6"/>
      <c r="W194" s="6"/>
      <c r="X194" s="140">
        <f t="shared" si="193"/>
        <v>0</v>
      </c>
      <c r="Y194" s="170">
        <f t="shared" si="194"/>
        <v>0</v>
      </c>
      <c r="Z194" s="172">
        <f t="shared" si="206"/>
        <v>0</v>
      </c>
      <c r="AA194" s="6"/>
      <c r="AB194" s="6"/>
      <c r="AC194" s="140">
        <f t="shared" si="195"/>
        <v>0</v>
      </c>
      <c r="AD194" s="163">
        <f t="shared" si="196"/>
        <v>0</v>
      </c>
      <c r="AE194" s="172">
        <f t="shared" si="207"/>
        <v>0</v>
      </c>
      <c r="AF194" s="6"/>
      <c r="AG194" s="6"/>
      <c r="AH194" s="140">
        <f t="shared" si="197"/>
        <v>0</v>
      </c>
      <c r="AI194" s="163">
        <f t="shared" si="198"/>
        <v>0</v>
      </c>
      <c r="AJ194" s="172">
        <f t="shared" si="208"/>
        <v>0</v>
      </c>
      <c r="AK194" s="6"/>
      <c r="AL194" s="6"/>
      <c r="AM194" s="140">
        <f t="shared" si="199"/>
        <v>0</v>
      </c>
      <c r="AN194" s="163">
        <f t="shared" si="200"/>
        <v>0</v>
      </c>
      <c r="AO194" s="172">
        <f t="shared" si="209"/>
        <v>0</v>
      </c>
      <c r="AP194" s="6"/>
      <c r="AQ194" s="6"/>
      <c r="AR194" s="140">
        <f t="shared" si="201"/>
        <v>0</v>
      </c>
      <c r="AS194" s="163">
        <f t="shared" si="202"/>
        <v>0</v>
      </c>
      <c r="AT194" s="167">
        <f t="shared" si="203"/>
        <v>0</v>
      </c>
      <c r="AU194" s="168">
        <f t="shared" si="204"/>
        <v>0</v>
      </c>
    </row>
    <row r="195" spans="2:47" outlineLevel="1" x14ac:dyDescent="0.35">
      <c r="B195" s="236" t="s">
        <v>82</v>
      </c>
      <c r="C195" s="64" t="s">
        <v>106</v>
      </c>
      <c r="D195" s="70"/>
      <c r="E195" s="71"/>
      <c r="F195" s="70"/>
      <c r="G195" s="140">
        <f t="shared" si="183"/>
        <v>0</v>
      </c>
      <c r="H195" s="170">
        <f t="shared" si="184"/>
        <v>0</v>
      </c>
      <c r="I195" s="70"/>
      <c r="J195" s="140">
        <f t="shared" si="185"/>
        <v>0</v>
      </c>
      <c r="K195" s="170">
        <f t="shared" si="186"/>
        <v>0</v>
      </c>
      <c r="L195" s="70"/>
      <c r="M195" s="140">
        <f t="shared" si="187"/>
        <v>0</v>
      </c>
      <c r="N195" s="170">
        <f t="shared" si="188"/>
        <v>0</v>
      </c>
      <c r="O195" s="70"/>
      <c r="P195" s="140">
        <f t="shared" si="189"/>
        <v>0</v>
      </c>
      <c r="Q195" s="170">
        <f t="shared" si="190"/>
        <v>0</v>
      </c>
      <c r="R195" s="167">
        <f t="shared" si="191"/>
        <v>0</v>
      </c>
      <c r="S195" s="168">
        <f t="shared" si="192"/>
        <v>0</v>
      </c>
      <c r="U195" s="172">
        <f t="shared" si="205"/>
        <v>0</v>
      </c>
      <c r="V195" s="6"/>
      <c r="W195" s="6"/>
      <c r="X195" s="140">
        <f t="shared" si="193"/>
        <v>0</v>
      </c>
      <c r="Y195" s="170">
        <f t="shared" si="194"/>
        <v>0</v>
      </c>
      <c r="Z195" s="172">
        <f t="shared" si="206"/>
        <v>0</v>
      </c>
      <c r="AA195" s="6"/>
      <c r="AB195" s="6"/>
      <c r="AC195" s="140">
        <f t="shared" si="195"/>
        <v>0</v>
      </c>
      <c r="AD195" s="163">
        <f t="shared" si="196"/>
        <v>0</v>
      </c>
      <c r="AE195" s="172">
        <f t="shared" si="207"/>
        <v>0</v>
      </c>
      <c r="AF195" s="6"/>
      <c r="AG195" s="6"/>
      <c r="AH195" s="140">
        <f t="shared" si="197"/>
        <v>0</v>
      </c>
      <c r="AI195" s="163">
        <f t="shared" si="198"/>
        <v>0</v>
      </c>
      <c r="AJ195" s="172">
        <f t="shared" si="208"/>
        <v>0</v>
      </c>
      <c r="AK195" s="6"/>
      <c r="AL195" s="6"/>
      <c r="AM195" s="140">
        <f t="shared" si="199"/>
        <v>0</v>
      </c>
      <c r="AN195" s="163">
        <f t="shared" si="200"/>
        <v>0</v>
      </c>
      <c r="AO195" s="172">
        <f t="shared" si="209"/>
        <v>0</v>
      </c>
      <c r="AP195" s="6"/>
      <c r="AQ195" s="6"/>
      <c r="AR195" s="140">
        <f t="shared" si="201"/>
        <v>0</v>
      </c>
      <c r="AS195" s="163">
        <f t="shared" si="202"/>
        <v>0</v>
      </c>
      <c r="AT195" s="167">
        <f t="shared" si="203"/>
        <v>0</v>
      </c>
      <c r="AU195" s="168">
        <f t="shared" si="204"/>
        <v>0</v>
      </c>
    </row>
    <row r="196" spans="2:47" outlineLevel="1" x14ac:dyDescent="0.35">
      <c r="B196" s="237" t="s">
        <v>83</v>
      </c>
      <c r="C196" s="64" t="s">
        <v>106</v>
      </c>
      <c r="D196" s="70"/>
      <c r="E196" s="71"/>
      <c r="F196" s="70"/>
      <c r="G196" s="140">
        <f t="shared" si="183"/>
        <v>0</v>
      </c>
      <c r="H196" s="170">
        <f t="shared" si="184"/>
        <v>0</v>
      </c>
      <c r="I196" s="70"/>
      <c r="J196" s="140">
        <f t="shared" si="185"/>
        <v>0</v>
      </c>
      <c r="K196" s="170">
        <f t="shared" si="186"/>
        <v>0</v>
      </c>
      <c r="L196" s="70"/>
      <c r="M196" s="140">
        <f t="shared" si="187"/>
        <v>0</v>
      </c>
      <c r="N196" s="170">
        <f t="shared" si="188"/>
        <v>0</v>
      </c>
      <c r="O196" s="70"/>
      <c r="P196" s="140">
        <f t="shared" si="189"/>
        <v>0</v>
      </c>
      <c r="Q196" s="170">
        <f t="shared" si="190"/>
        <v>0</v>
      </c>
      <c r="R196" s="167">
        <f t="shared" si="191"/>
        <v>0</v>
      </c>
      <c r="S196" s="168">
        <f t="shared" si="192"/>
        <v>0</v>
      </c>
      <c r="U196" s="172">
        <f t="shared" si="205"/>
        <v>0</v>
      </c>
      <c r="V196" s="6"/>
      <c r="W196" s="6"/>
      <c r="X196" s="140">
        <f t="shared" si="193"/>
        <v>0</v>
      </c>
      <c r="Y196" s="170">
        <f t="shared" si="194"/>
        <v>0</v>
      </c>
      <c r="Z196" s="172">
        <f t="shared" si="206"/>
        <v>0</v>
      </c>
      <c r="AA196" s="6"/>
      <c r="AB196" s="6"/>
      <c r="AC196" s="140">
        <f t="shared" si="195"/>
        <v>0</v>
      </c>
      <c r="AD196" s="163">
        <f t="shared" si="196"/>
        <v>0</v>
      </c>
      <c r="AE196" s="172">
        <f t="shared" si="207"/>
        <v>0</v>
      </c>
      <c r="AF196" s="6"/>
      <c r="AG196" s="6"/>
      <c r="AH196" s="140">
        <f t="shared" si="197"/>
        <v>0</v>
      </c>
      <c r="AI196" s="163">
        <f t="shared" si="198"/>
        <v>0</v>
      </c>
      <c r="AJ196" s="172">
        <f t="shared" si="208"/>
        <v>0</v>
      </c>
      <c r="AK196" s="6"/>
      <c r="AL196" s="6"/>
      <c r="AM196" s="140">
        <f t="shared" si="199"/>
        <v>0</v>
      </c>
      <c r="AN196" s="163">
        <f t="shared" si="200"/>
        <v>0</v>
      </c>
      <c r="AO196" s="172">
        <f t="shared" si="209"/>
        <v>0</v>
      </c>
      <c r="AP196" s="6"/>
      <c r="AQ196" s="6"/>
      <c r="AR196" s="140">
        <f t="shared" si="201"/>
        <v>0</v>
      </c>
      <c r="AS196" s="163">
        <f t="shared" si="202"/>
        <v>0</v>
      </c>
      <c r="AT196" s="167">
        <f t="shared" si="203"/>
        <v>0</v>
      </c>
      <c r="AU196" s="168">
        <f t="shared" si="204"/>
        <v>0</v>
      </c>
    </row>
    <row r="197" spans="2:47" outlineLevel="1" x14ac:dyDescent="0.35">
      <c r="B197" s="237" t="s">
        <v>84</v>
      </c>
      <c r="C197" s="64" t="s">
        <v>106</v>
      </c>
      <c r="D197" s="70"/>
      <c r="E197" s="71"/>
      <c r="F197" s="70"/>
      <c r="G197" s="140">
        <f t="shared" si="183"/>
        <v>0</v>
      </c>
      <c r="H197" s="170">
        <f t="shared" si="184"/>
        <v>0</v>
      </c>
      <c r="I197" s="70"/>
      <c r="J197" s="140">
        <f t="shared" si="185"/>
        <v>0</v>
      </c>
      <c r="K197" s="170">
        <f t="shared" si="186"/>
        <v>0</v>
      </c>
      <c r="L197" s="70"/>
      <c r="M197" s="140">
        <f t="shared" si="187"/>
        <v>0</v>
      </c>
      <c r="N197" s="170">
        <f t="shared" si="188"/>
        <v>0</v>
      </c>
      <c r="O197" s="70"/>
      <c r="P197" s="140">
        <f t="shared" si="189"/>
        <v>0</v>
      </c>
      <c r="Q197" s="170">
        <f t="shared" si="190"/>
        <v>0</v>
      </c>
      <c r="R197" s="167">
        <f t="shared" si="191"/>
        <v>0</v>
      </c>
      <c r="S197" s="168">
        <f t="shared" si="192"/>
        <v>0</v>
      </c>
      <c r="U197" s="172">
        <f t="shared" si="205"/>
        <v>0</v>
      </c>
      <c r="V197" s="6"/>
      <c r="W197" s="6"/>
      <c r="X197" s="140">
        <f t="shared" si="193"/>
        <v>0</v>
      </c>
      <c r="Y197" s="170">
        <f t="shared" si="194"/>
        <v>0</v>
      </c>
      <c r="Z197" s="172">
        <f t="shared" si="206"/>
        <v>0</v>
      </c>
      <c r="AA197" s="6"/>
      <c r="AB197" s="6"/>
      <c r="AC197" s="140">
        <f t="shared" si="195"/>
        <v>0</v>
      </c>
      <c r="AD197" s="163">
        <f t="shared" si="196"/>
        <v>0</v>
      </c>
      <c r="AE197" s="172">
        <f t="shared" si="207"/>
        <v>0</v>
      </c>
      <c r="AF197" s="6"/>
      <c r="AG197" s="6"/>
      <c r="AH197" s="140">
        <f t="shared" si="197"/>
        <v>0</v>
      </c>
      <c r="AI197" s="163">
        <f t="shared" si="198"/>
        <v>0</v>
      </c>
      <c r="AJ197" s="172">
        <f t="shared" si="208"/>
        <v>0</v>
      </c>
      <c r="AK197" s="6"/>
      <c r="AL197" s="6"/>
      <c r="AM197" s="140">
        <f t="shared" si="199"/>
        <v>0</v>
      </c>
      <c r="AN197" s="163">
        <f t="shared" si="200"/>
        <v>0</v>
      </c>
      <c r="AO197" s="172">
        <f t="shared" si="209"/>
        <v>0</v>
      </c>
      <c r="AP197" s="6"/>
      <c r="AQ197" s="6"/>
      <c r="AR197" s="140">
        <f t="shared" si="201"/>
        <v>0</v>
      </c>
      <c r="AS197" s="163">
        <f t="shared" si="202"/>
        <v>0</v>
      </c>
      <c r="AT197" s="167">
        <f t="shared" si="203"/>
        <v>0</v>
      </c>
      <c r="AU197" s="168">
        <f t="shared" si="204"/>
        <v>0</v>
      </c>
    </row>
    <row r="198" spans="2:47" outlineLevel="1" x14ac:dyDescent="0.35">
      <c r="B198" s="237" t="s">
        <v>85</v>
      </c>
      <c r="C198" s="64" t="s">
        <v>106</v>
      </c>
      <c r="D198" s="70"/>
      <c r="E198" s="71"/>
      <c r="F198" s="70"/>
      <c r="G198" s="140">
        <f t="shared" si="183"/>
        <v>0</v>
      </c>
      <c r="H198" s="170">
        <f t="shared" si="184"/>
        <v>0</v>
      </c>
      <c r="I198" s="70"/>
      <c r="J198" s="140">
        <f t="shared" si="185"/>
        <v>0</v>
      </c>
      <c r="K198" s="170">
        <f t="shared" si="186"/>
        <v>0</v>
      </c>
      <c r="L198" s="70"/>
      <c r="M198" s="140">
        <f t="shared" si="187"/>
        <v>0</v>
      </c>
      <c r="N198" s="170">
        <f t="shared" si="188"/>
        <v>0</v>
      </c>
      <c r="O198" s="70"/>
      <c r="P198" s="140">
        <f t="shared" si="189"/>
        <v>0</v>
      </c>
      <c r="Q198" s="170">
        <f t="shared" si="190"/>
        <v>0</v>
      </c>
      <c r="R198" s="167">
        <f t="shared" si="191"/>
        <v>0</v>
      </c>
      <c r="S198" s="168">
        <f t="shared" si="192"/>
        <v>0</v>
      </c>
      <c r="U198" s="172">
        <f t="shared" si="205"/>
        <v>0</v>
      </c>
      <c r="V198" s="6"/>
      <c r="W198" s="6"/>
      <c r="X198" s="140">
        <f t="shared" si="193"/>
        <v>0</v>
      </c>
      <c r="Y198" s="170">
        <f t="shared" si="194"/>
        <v>0</v>
      </c>
      <c r="Z198" s="172">
        <f t="shared" si="206"/>
        <v>0</v>
      </c>
      <c r="AA198" s="6"/>
      <c r="AB198" s="6"/>
      <c r="AC198" s="140">
        <f t="shared" si="195"/>
        <v>0</v>
      </c>
      <c r="AD198" s="163">
        <f t="shared" si="196"/>
        <v>0</v>
      </c>
      <c r="AE198" s="172">
        <f t="shared" si="207"/>
        <v>0</v>
      </c>
      <c r="AF198" s="6"/>
      <c r="AG198" s="6"/>
      <c r="AH198" s="140">
        <f t="shared" si="197"/>
        <v>0</v>
      </c>
      <c r="AI198" s="163">
        <f t="shared" si="198"/>
        <v>0</v>
      </c>
      <c r="AJ198" s="172">
        <f t="shared" si="208"/>
        <v>0</v>
      </c>
      <c r="AK198" s="6"/>
      <c r="AL198" s="6"/>
      <c r="AM198" s="140">
        <f t="shared" si="199"/>
        <v>0</v>
      </c>
      <c r="AN198" s="163">
        <f t="shared" si="200"/>
        <v>0</v>
      </c>
      <c r="AO198" s="172">
        <f t="shared" si="209"/>
        <v>0</v>
      </c>
      <c r="AP198" s="6"/>
      <c r="AQ198" s="6"/>
      <c r="AR198" s="140">
        <f t="shared" si="201"/>
        <v>0</v>
      </c>
      <c r="AS198" s="163">
        <f t="shared" si="202"/>
        <v>0</v>
      </c>
      <c r="AT198" s="167">
        <f t="shared" si="203"/>
        <v>0</v>
      </c>
      <c r="AU198" s="168">
        <f t="shared" si="204"/>
        <v>0</v>
      </c>
    </row>
    <row r="199" spans="2:47" outlineLevel="1" x14ac:dyDescent="0.35">
      <c r="B199" s="236" t="s">
        <v>86</v>
      </c>
      <c r="C199" s="64" t="s">
        <v>106</v>
      </c>
      <c r="D199" s="70"/>
      <c r="E199" s="71"/>
      <c r="F199" s="70"/>
      <c r="G199" s="140">
        <f t="shared" si="183"/>
        <v>0</v>
      </c>
      <c r="H199" s="170">
        <f t="shared" si="184"/>
        <v>0</v>
      </c>
      <c r="I199" s="70"/>
      <c r="J199" s="140">
        <f t="shared" si="185"/>
        <v>0</v>
      </c>
      <c r="K199" s="170">
        <f t="shared" si="186"/>
        <v>0</v>
      </c>
      <c r="L199" s="70"/>
      <c r="M199" s="140">
        <f t="shared" si="187"/>
        <v>0</v>
      </c>
      <c r="N199" s="170">
        <f t="shared" si="188"/>
        <v>0</v>
      </c>
      <c r="O199" s="70"/>
      <c r="P199" s="140">
        <f t="shared" si="189"/>
        <v>0</v>
      </c>
      <c r="Q199" s="170">
        <f t="shared" si="190"/>
        <v>0</v>
      </c>
      <c r="R199" s="167">
        <f t="shared" si="191"/>
        <v>0</v>
      </c>
      <c r="S199" s="168">
        <f t="shared" si="192"/>
        <v>0</v>
      </c>
      <c r="U199" s="172">
        <f t="shared" si="205"/>
        <v>0</v>
      </c>
      <c r="V199" s="6"/>
      <c r="W199" s="6"/>
      <c r="X199" s="140">
        <f t="shared" si="193"/>
        <v>0</v>
      </c>
      <c r="Y199" s="170">
        <f t="shared" si="194"/>
        <v>0</v>
      </c>
      <c r="Z199" s="172">
        <f t="shared" si="206"/>
        <v>0</v>
      </c>
      <c r="AA199" s="6"/>
      <c r="AB199" s="6"/>
      <c r="AC199" s="140">
        <f t="shared" si="195"/>
        <v>0</v>
      </c>
      <c r="AD199" s="163">
        <f t="shared" si="196"/>
        <v>0</v>
      </c>
      <c r="AE199" s="172">
        <f t="shared" si="207"/>
        <v>0</v>
      </c>
      <c r="AF199" s="6"/>
      <c r="AG199" s="6"/>
      <c r="AH199" s="140">
        <f t="shared" si="197"/>
        <v>0</v>
      </c>
      <c r="AI199" s="163">
        <f t="shared" si="198"/>
        <v>0</v>
      </c>
      <c r="AJ199" s="172">
        <f t="shared" si="208"/>
        <v>0</v>
      </c>
      <c r="AK199" s="6"/>
      <c r="AL199" s="6"/>
      <c r="AM199" s="140">
        <f t="shared" si="199"/>
        <v>0</v>
      </c>
      <c r="AN199" s="163">
        <f t="shared" si="200"/>
        <v>0</v>
      </c>
      <c r="AO199" s="172">
        <f t="shared" si="209"/>
        <v>0</v>
      </c>
      <c r="AP199" s="6"/>
      <c r="AQ199" s="6"/>
      <c r="AR199" s="140">
        <f t="shared" si="201"/>
        <v>0</v>
      </c>
      <c r="AS199" s="163">
        <f t="shared" si="202"/>
        <v>0</v>
      </c>
      <c r="AT199" s="167">
        <f t="shared" si="203"/>
        <v>0</v>
      </c>
      <c r="AU199" s="168">
        <f t="shared" si="204"/>
        <v>0</v>
      </c>
    </row>
    <row r="200" spans="2:47" outlineLevel="1" x14ac:dyDescent="0.35">
      <c r="B200" s="237" t="s">
        <v>87</v>
      </c>
      <c r="C200" s="64" t="s">
        <v>106</v>
      </c>
      <c r="D200" s="70"/>
      <c r="E200" s="71"/>
      <c r="F200" s="70"/>
      <c r="G200" s="140">
        <f t="shared" si="183"/>
        <v>0</v>
      </c>
      <c r="H200" s="170">
        <f t="shared" si="184"/>
        <v>0</v>
      </c>
      <c r="I200" s="70"/>
      <c r="J200" s="140">
        <f t="shared" si="185"/>
        <v>0</v>
      </c>
      <c r="K200" s="170">
        <f t="shared" si="186"/>
        <v>0</v>
      </c>
      <c r="L200" s="70"/>
      <c r="M200" s="140">
        <f t="shared" si="187"/>
        <v>0</v>
      </c>
      <c r="N200" s="170">
        <f t="shared" si="188"/>
        <v>0</v>
      </c>
      <c r="O200" s="70"/>
      <c r="P200" s="140">
        <f t="shared" si="189"/>
        <v>0</v>
      </c>
      <c r="Q200" s="170">
        <f t="shared" si="190"/>
        <v>0</v>
      </c>
      <c r="R200" s="167">
        <f t="shared" si="191"/>
        <v>0</v>
      </c>
      <c r="S200" s="168">
        <f t="shared" si="192"/>
        <v>0</v>
      </c>
      <c r="U200" s="172">
        <f t="shared" si="205"/>
        <v>0</v>
      </c>
      <c r="V200" s="6"/>
      <c r="W200" s="6"/>
      <c r="X200" s="140">
        <f t="shared" si="193"/>
        <v>0</v>
      </c>
      <c r="Y200" s="170">
        <f t="shared" si="194"/>
        <v>0</v>
      </c>
      <c r="Z200" s="172">
        <f t="shared" si="206"/>
        <v>0</v>
      </c>
      <c r="AA200" s="6"/>
      <c r="AB200" s="6"/>
      <c r="AC200" s="140">
        <f t="shared" si="195"/>
        <v>0</v>
      </c>
      <c r="AD200" s="163">
        <f t="shared" si="196"/>
        <v>0</v>
      </c>
      <c r="AE200" s="172">
        <f t="shared" si="207"/>
        <v>0</v>
      </c>
      <c r="AF200" s="6"/>
      <c r="AG200" s="6"/>
      <c r="AH200" s="140">
        <f t="shared" si="197"/>
        <v>0</v>
      </c>
      <c r="AI200" s="163">
        <f t="shared" si="198"/>
        <v>0</v>
      </c>
      <c r="AJ200" s="172">
        <f t="shared" si="208"/>
        <v>0</v>
      </c>
      <c r="AK200" s="6"/>
      <c r="AL200" s="6"/>
      <c r="AM200" s="140">
        <f t="shared" si="199"/>
        <v>0</v>
      </c>
      <c r="AN200" s="163">
        <f t="shared" si="200"/>
        <v>0</v>
      </c>
      <c r="AO200" s="172">
        <f t="shared" si="209"/>
        <v>0</v>
      </c>
      <c r="AP200" s="6"/>
      <c r="AQ200" s="6"/>
      <c r="AR200" s="140">
        <f t="shared" si="201"/>
        <v>0</v>
      </c>
      <c r="AS200" s="163">
        <f t="shared" si="202"/>
        <v>0</v>
      </c>
      <c r="AT200" s="167">
        <f t="shared" si="203"/>
        <v>0</v>
      </c>
      <c r="AU200" s="168">
        <f t="shared" si="204"/>
        <v>0</v>
      </c>
    </row>
    <row r="201" spans="2:47" outlineLevel="1" x14ac:dyDescent="0.35">
      <c r="B201" s="237" t="s">
        <v>88</v>
      </c>
      <c r="C201" s="64" t="s">
        <v>106</v>
      </c>
      <c r="D201" s="70"/>
      <c r="E201" s="71"/>
      <c r="F201" s="70"/>
      <c r="G201" s="140">
        <f t="shared" si="183"/>
        <v>0</v>
      </c>
      <c r="H201" s="170">
        <f t="shared" si="184"/>
        <v>0</v>
      </c>
      <c r="I201" s="70"/>
      <c r="J201" s="140">
        <f t="shared" si="185"/>
        <v>0</v>
      </c>
      <c r="K201" s="170">
        <f t="shared" si="186"/>
        <v>0</v>
      </c>
      <c r="L201" s="70"/>
      <c r="M201" s="140">
        <f t="shared" si="187"/>
        <v>0</v>
      </c>
      <c r="N201" s="170">
        <f t="shared" si="188"/>
        <v>0</v>
      </c>
      <c r="O201" s="70"/>
      <c r="P201" s="140">
        <f t="shared" si="189"/>
        <v>0</v>
      </c>
      <c r="Q201" s="170">
        <f t="shared" si="190"/>
        <v>0</v>
      </c>
      <c r="R201" s="167">
        <f t="shared" si="191"/>
        <v>0</v>
      </c>
      <c r="S201" s="168">
        <f t="shared" si="192"/>
        <v>0</v>
      </c>
      <c r="U201" s="172">
        <f t="shared" si="205"/>
        <v>0</v>
      </c>
      <c r="V201" s="6"/>
      <c r="W201" s="6"/>
      <c r="X201" s="140">
        <f t="shared" si="193"/>
        <v>0</v>
      </c>
      <c r="Y201" s="170">
        <f t="shared" si="194"/>
        <v>0</v>
      </c>
      <c r="Z201" s="172">
        <f t="shared" si="206"/>
        <v>0</v>
      </c>
      <c r="AA201" s="6"/>
      <c r="AB201" s="6"/>
      <c r="AC201" s="140">
        <f t="shared" si="195"/>
        <v>0</v>
      </c>
      <c r="AD201" s="163">
        <f t="shared" si="196"/>
        <v>0</v>
      </c>
      <c r="AE201" s="172">
        <f t="shared" si="207"/>
        <v>0</v>
      </c>
      <c r="AF201" s="6"/>
      <c r="AG201" s="6"/>
      <c r="AH201" s="140">
        <f t="shared" si="197"/>
        <v>0</v>
      </c>
      <c r="AI201" s="163">
        <f t="shared" si="198"/>
        <v>0</v>
      </c>
      <c r="AJ201" s="172">
        <f t="shared" si="208"/>
        <v>0</v>
      </c>
      <c r="AK201" s="6"/>
      <c r="AL201" s="6"/>
      <c r="AM201" s="140">
        <f t="shared" si="199"/>
        <v>0</v>
      </c>
      <c r="AN201" s="163">
        <f t="shared" si="200"/>
        <v>0</v>
      </c>
      <c r="AO201" s="172">
        <f t="shared" si="209"/>
        <v>0</v>
      </c>
      <c r="AP201" s="6"/>
      <c r="AQ201" s="6"/>
      <c r="AR201" s="140">
        <f t="shared" si="201"/>
        <v>0</v>
      </c>
      <c r="AS201" s="163">
        <f t="shared" si="202"/>
        <v>0</v>
      </c>
      <c r="AT201" s="167">
        <f t="shared" si="203"/>
        <v>0</v>
      </c>
      <c r="AU201" s="168">
        <f t="shared" si="204"/>
        <v>0</v>
      </c>
    </row>
    <row r="202" spans="2:47" outlineLevel="1" x14ac:dyDescent="0.35">
      <c r="B202" s="236" t="s">
        <v>89</v>
      </c>
      <c r="C202" s="64" t="s">
        <v>106</v>
      </c>
      <c r="D202" s="70"/>
      <c r="E202" s="71"/>
      <c r="F202" s="70"/>
      <c r="G202" s="140">
        <f t="shared" si="183"/>
        <v>0</v>
      </c>
      <c r="H202" s="170">
        <f t="shared" si="184"/>
        <v>0</v>
      </c>
      <c r="I202" s="70"/>
      <c r="J202" s="140">
        <f t="shared" si="185"/>
        <v>0</v>
      </c>
      <c r="K202" s="170">
        <f t="shared" si="186"/>
        <v>0</v>
      </c>
      <c r="L202" s="70"/>
      <c r="M202" s="140">
        <f t="shared" si="187"/>
        <v>0</v>
      </c>
      <c r="N202" s="170">
        <f t="shared" si="188"/>
        <v>0</v>
      </c>
      <c r="O202" s="70"/>
      <c r="P202" s="140">
        <f t="shared" si="189"/>
        <v>0</v>
      </c>
      <c r="Q202" s="170">
        <f t="shared" si="190"/>
        <v>0</v>
      </c>
      <c r="R202" s="167">
        <f t="shared" si="191"/>
        <v>0</v>
      </c>
      <c r="S202" s="168">
        <f t="shared" si="192"/>
        <v>0</v>
      </c>
      <c r="U202" s="172">
        <f t="shared" si="205"/>
        <v>0</v>
      </c>
      <c r="V202" s="6"/>
      <c r="W202" s="6"/>
      <c r="X202" s="140">
        <f t="shared" si="193"/>
        <v>0</v>
      </c>
      <c r="Y202" s="170">
        <f t="shared" si="194"/>
        <v>0</v>
      </c>
      <c r="Z202" s="172">
        <f t="shared" si="206"/>
        <v>0</v>
      </c>
      <c r="AA202" s="6"/>
      <c r="AB202" s="6"/>
      <c r="AC202" s="140">
        <f t="shared" si="195"/>
        <v>0</v>
      </c>
      <c r="AD202" s="163">
        <f t="shared" si="196"/>
        <v>0</v>
      </c>
      <c r="AE202" s="172">
        <f t="shared" si="207"/>
        <v>0</v>
      </c>
      <c r="AF202" s="6"/>
      <c r="AG202" s="6"/>
      <c r="AH202" s="140">
        <f t="shared" si="197"/>
        <v>0</v>
      </c>
      <c r="AI202" s="163">
        <f t="shared" si="198"/>
        <v>0</v>
      </c>
      <c r="AJ202" s="172">
        <f t="shared" si="208"/>
        <v>0</v>
      </c>
      <c r="AK202" s="6"/>
      <c r="AL202" s="6"/>
      <c r="AM202" s="140">
        <f t="shared" si="199"/>
        <v>0</v>
      </c>
      <c r="AN202" s="163">
        <f t="shared" si="200"/>
        <v>0</v>
      </c>
      <c r="AO202" s="172">
        <f t="shared" si="209"/>
        <v>0</v>
      </c>
      <c r="AP202" s="6"/>
      <c r="AQ202" s="6"/>
      <c r="AR202" s="140">
        <f t="shared" si="201"/>
        <v>0</v>
      </c>
      <c r="AS202" s="163">
        <f t="shared" si="202"/>
        <v>0</v>
      </c>
      <c r="AT202" s="167">
        <f t="shared" si="203"/>
        <v>0</v>
      </c>
      <c r="AU202" s="168">
        <f t="shared" si="204"/>
        <v>0</v>
      </c>
    </row>
    <row r="203" spans="2:47" outlineLevel="1" x14ac:dyDescent="0.35">
      <c r="B203" s="237" t="s">
        <v>90</v>
      </c>
      <c r="C203" s="64" t="s">
        <v>106</v>
      </c>
      <c r="D203" s="70"/>
      <c r="E203" s="71"/>
      <c r="F203" s="70"/>
      <c r="G203" s="140">
        <f t="shared" si="183"/>
        <v>0</v>
      </c>
      <c r="H203" s="170">
        <f t="shared" si="184"/>
        <v>0</v>
      </c>
      <c r="I203" s="70"/>
      <c r="J203" s="140">
        <f t="shared" si="185"/>
        <v>0</v>
      </c>
      <c r="K203" s="170">
        <f t="shared" si="186"/>
        <v>0</v>
      </c>
      <c r="L203" s="70"/>
      <c r="M203" s="140">
        <f t="shared" si="187"/>
        <v>0</v>
      </c>
      <c r="N203" s="170">
        <f t="shared" si="188"/>
        <v>0</v>
      </c>
      <c r="O203" s="70"/>
      <c r="P203" s="140">
        <f t="shared" si="189"/>
        <v>0</v>
      </c>
      <c r="Q203" s="170">
        <f t="shared" si="190"/>
        <v>0</v>
      </c>
      <c r="R203" s="167">
        <f t="shared" si="191"/>
        <v>0</v>
      </c>
      <c r="S203" s="168">
        <f t="shared" si="192"/>
        <v>0</v>
      </c>
      <c r="U203" s="172">
        <f t="shared" si="205"/>
        <v>0</v>
      </c>
      <c r="V203" s="6"/>
      <c r="W203" s="6"/>
      <c r="X203" s="140">
        <f t="shared" si="193"/>
        <v>0</v>
      </c>
      <c r="Y203" s="170">
        <f t="shared" si="194"/>
        <v>0</v>
      </c>
      <c r="Z203" s="172">
        <f t="shared" si="206"/>
        <v>0</v>
      </c>
      <c r="AA203" s="6"/>
      <c r="AB203" s="6"/>
      <c r="AC203" s="140">
        <f t="shared" si="195"/>
        <v>0</v>
      </c>
      <c r="AD203" s="163">
        <f t="shared" si="196"/>
        <v>0</v>
      </c>
      <c r="AE203" s="172">
        <f t="shared" si="207"/>
        <v>0</v>
      </c>
      <c r="AF203" s="6"/>
      <c r="AG203" s="6"/>
      <c r="AH203" s="140">
        <f t="shared" si="197"/>
        <v>0</v>
      </c>
      <c r="AI203" s="163">
        <f t="shared" si="198"/>
        <v>0</v>
      </c>
      <c r="AJ203" s="172">
        <f t="shared" si="208"/>
        <v>0</v>
      </c>
      <c r="AK203" s="6"/>
      <c r="AL203" s="6"/>
      <c r="AM203" s="140">
        <f t="shared" si="199"/>
        <v>0</v>
      </c>
      <c r="AN203" s="163">
        <f t="shared" si="200"/>
        <v>0</v>
      </c>
      <c r="AO203" s="172">
        <f t="shared" si="209"/>
        <v>0</v>
      </c>
      <c r="AP203" s="6"/>
      <c r="AQ203" s="6"/>
      <c r="AR203" s="140">
        <f t="shared" si="201"/>
        <v>0</v>
      </c>
      <c r="AS203" s="163">
        <f t="shared" si="202"/>
        <v>0</v>
      </c>
      <c r="AT203" s="167">
        <f t="shared" si="203"/>
        <v>0</v>
      </c>
      <c r="AU203" s="168">
        <f t="shared" si="204"/>
        <v>0</v>
      </c>
    </row>
    <row r="204" spans="2:47" outlineLevel="1" x14ac:dyDescent="0.35">
      <c r="B204" s="236" t="s">
        <v>92</v>
      </c>
      <c r="C204" s="64" t="s">
        <v>106</v>
      </c>
      <c r="D204" s="70"/>
      <c r="E204" s="71"/>
      <c r="F204" s="70"/>
      <c r="G204" s="140">
        <f t="shared" si="183"/>
        <v>0</v>
      </c>
      <c r="H204" s="170">
        <f t="shared" si="184"/>
        <v>0</v>
      </c>
      <c r="I204" s="70"/>
      <c r="J204" s="140">
        <f t="shared" si="185"/>
        <v>0</v>
      </c>
      <c r="K204" s="170">
        <f t="shared" si="186"/>
        <v>0</v>
      </c>
      <c r="L204" s="70"/>
      <c r="M204" s="140">
        <f t="shared" si="187"/>
        <v>0</v>
      </c>
      <c r="N204" s="170">
        <f t="shared" si="188"/>
        <v>0</v>
      </c>
      <c r="O204" s="70"/>
      <c r="P204" s="140">
        <f t="shared" si="189"/>
        <v>0</v>
      </c>
      <c r="Q204" s="170">
        <f t="shared" si="190"/>
        <v>0</v>
      </c>
      <c r="R204" s="167">
        <f t="shared" si="191"/>
        <v>0</v>
      </c>
      <c r="S204" s="168">
        <f t="shared" si="192"/>
        <v>0</v>
      </c>
      <c r="U204" s="172">
        <f t="shared" si="205"/>
        <v>0</v>
      </c>
      <c r="V204" s="6"/>
      <c r="W204" s="6"/>
      <c r="X204" s="140">
        <f t="shared" si="193"/>
        <v>0</v>
      </c>
      <c r="Y204" s="170">
        <f t="shared" si="194"/>
        <v>0</v>
      </c>
      <c r="Z204" s="172">
        <f t="shared" si="206"/>
        <v>0</v>
      </c>
      <c r="AA204" s="6"/>
      <c r="AB204" s="6"/>
      <c r="AC204" s="140">
        <f t="shared" si="195"/>
        <v>0</v>
      </c>
      <c r="AD204" s="163">
        <f t="shared" si="196"/>
        <v>0</v>
      </c>
      <c r="AE204" s="172">
        <f t="shared" si="207"/>
        <v>0</v>
      </c>
      <c r="AF204" s="6"/>
      <c r="AG204" s="6"/>
      <c r="AH204" s="140">
        <f t="shared" si="197"/>
        <v>0</v>
      </c>
      <c r="AI204" s="163">
        <f t="shared" si="198"/>
        <v>0</v>
      </c>
      <c r="AJ204" s="172">
        <f t="shared" si="208"/>
        <v>0</v>
      </c>
      <c r="AK204" s="6"/>
      <c r="AL204" s="6"/>
      <c r="AM204" s="140">
        <f t="shared" si="199"/>
        <v>0</v>
      </c>
      <c r="AN204" s="163">
        <f t="shared" si="200"/>
        <v>0</v>
      </c>
      <c r="AO204" s="172">
        <f t="shared" si="209"/>
        <v>0</v>
      </c>
      <c r="AP204" s="6"/>
      <c r="AQ204" s="6"/>
      <c r="AR204" s="140">
        <f t="shared" si="201"/>
        <v>0</v>
      </c>
      <c r="AS204" s="163">
        <f t="shared" si="202"/>
        <v>0</v>
      </c>
      <c r="AT204" s="167">
        <f t="shared" si="203"/>
        <v>0</v>
      </c>
      <c r="AU204" s="168">
        <f t="shared" si="204"/>
        <v>0</v>
      </c>
    </row>
    <row r="205" spans="2:47" outlineLevel="1" x14ac:dyDescent="0.35">
      <c r="B205" s="237" t="s">
        <v>93</v>
      </c>
      <c r="C205" s="64" t="s">
        <v>106</v>
      </c>
      <c r="D205" s="70"/>
      <c r="E205" s="71"/>
      <c r="F205" s="70"/>
      <c r="G205" s="140">
        <f t="shared" si="183"/>
        <v>0</v>
      </c>
      <c r="H205" s="170">
        <f t="shared" si="184"/>
        <v>0</v>
      </c>
      <c r="I205" s="70"/>
      <c r="J205" s="140">
        <f t="shared" si="185"/>
        <v>0</v>
      </c>
      <c r="K205" s="170">
        <f t="shared" si="186"/>
        <v>0</v>
      </c>
      <c r="L205" s="70"/>
      <c r="M205" s="140">
        <f t="shared" si="187"/>
        <v>0</v>
      </c>
      <c r="N205" s="170">
        <f t="shared" si="188"/>
        <v>0</v>
      </c>
      <c r="O205" s="70"/>
      <c r="P205" s="140">
        <f t="shared" si="189"/>
        <v>0</v>
      </c>
      <c r="Q205" s="170">
        <f t="shared" si="190"/>
        <v>0</v>
      </c>
      <c r="R205" s="167">
        <f t="shared" si="191"/>
        <v>0</v>
      </c>
      <c r="S205" s="168">
        <f t="shared" si="192"/>
        <v>0</v>
      </c>
      <c r="U205" s="172">
        <f t="shared" si="205"/>
        <v>0</v>
      </c>
      <c r="V205" s="6"/>
      <c r="W205" s="6"/>
      <c r="X205" s="140">
        <f t="shared" si="193"/>
        <v>0</v>
      </c>
      <c r="Y205" s="170">
        <f t="shared" si="194"/>
        <v>0</v>
      </c>
      <c r="Z205" s="172">
        <f t="shared" si="206"/>
        <v>0</v>
      </c>
      <c r="AA205" s="6"/>
      <c r="AB205" s="6"/>
      <c r="AC205" s="140">
        <f t="shared" si="195"/>
        <v>0</v>
      </c>
      <c r="AD205" s="163">
        <f t="shared" si="196"/>
        <v>0</v>
      </c>
      <c r="AE205" s="172">
        <f t="shared" si="207"/>
        <v>0</v>
      </c>
      <c r="AF205" s="6"/>
      <c r="AG205" s="6"/>
      <c r="AH205" s="140">
        <f t="shared" si="197"/>
        <v>0</v>
      </c>
      <c r="AI205" s="163">
        <f t="shared" si="198"/>
        <v>0</v>
      </c>
      <c r="AJ205" s="172">
        <f t="shared" si="208"/>
        <v>0</v>
      </c>
      <c r="AK205" s="6"/>
      <c r="AL205" s="6"/>
      <c r="AM205" s="140">
        <f t="shared" si="199"/>
        <v>0</v>
      </c>
      <c r="AN205" s="163">
        <f t="shared" si="200"/>
        <v>0</v>
      </c>
      <c r="AO205" s="172">
        <f t="shared" si="209"/>
        <v>0</v>
      </c>
      <c r="AP205" s="6"/>
      <c r="AQ205" s="6"/>
      <c r="AR205" s="140">
        <f t="shared" si="201"/>
        <v>0</v>
      </c>
      <c r="AS205" s="163">
        <f t="shared" si="202"/>
        <v>0</v>
      </c>
      <c r="AT205" s="167">
        <f t="shared" si="203"/>
        <v>0</v>
      </c>
      <c r="AU205" s="168">
        <f t="shared" si="204"/>
        <v>0</v>
      </c>
    </row>
    <row r="206" spans="2:47" outlineLevel="1" x14ac:dyDescent="0.35">
      <c r="B206" s="237" t="s">
        <v>94</v>
      </c>
      <c r="C206" s="64" t="s">
        <v>106</v>
      </c>
      <c r="D206" s="70"/>
      <c r="E206" s="71"/>
      <c r="F206" s="70"/>
      <c r="G206" s="140">
        <f t="shared" si="183"/>
        <v>0</v>
      </c>
      <c r="H206" s="170">
        <f t="shared" si="184"/>
        <v>0</v>
      </c>
      <c r="I206" s="70"/>
      <c r="J206" s="140">
        <f t="shared" si="185"/>
        <v>0</v>
      </c>
      <c r="K206" s="170">
        <f t="shared" si="186"/>
        <v>0</v>
      </c>
      <c r="L206" s="70"/>
      <c r="M206" s="140">
        <f t="shared" si="187"/>
        <v>0</v>
      </c>
      <c r="N206" s="170">
        <f t="shared" si="188"/>
        <v>0</v>
      </c>
      <c r="O206" s="70"/>
      <c r="P206" s="140">
        <f t="shared" si="189"/>
        <v>0</v>
      </c>
      <c r="Q206" s="170">
        <f t="shared" si="190"/>
        <v>0</v>
      </c>
      <c r="R206" s="167">
        <f t="shared" si="191"/>
        <v>0</v>
      </c>
      <c r="S206" s="168">
        <f t="shared" si="192"/>
        <v>0</v>
      </c>
      <c r="U206" s="172">
        <f t="shared" si="205"/>
        <v>0</v>
      </c>
      <c r="V206" s="6"/>
      <c r="W206" s="6"/>
      <c r="X206" s="140">
        <f t="shared" si="193"/>
        <v>0</v>
      </c>
      <c r="Y206" s="170">
        <f t="shared" si="194"/>
        <v>0</v>
      </c>
      <c r="Z206" s="172">
        <f t="shared" si="206"/>
        <v>0</v>
      </c>
      <c r="AA206" s="6"/>
      <c r="AB206" s="6"/>
      <c r="AC206" s="140">
        <f t="shared" si="195"/>
        <v>0</v>
      </c>
      <c r="AD206" s="163">
        <f t="shared" si="196"/>
        <v>0</v>
      </c>
      <c r="AE206" s="172">
        <f t="shared" si="207"/>
        <v>0</v>
      </c>
      <c r="AF206" s="6"/>
      <c r="AG206" s="6"/>
      <c r="AH206" s="140">
        <f t="shared" si="197"/>
        <v>0</v>
      </c>
      <c r="AI206" s="163">
        <f t="shared" si="198"/>
        <v>0</v>
      </c>
      <c r="AJ206" s="172">
        <f t="shared" si="208"/>
        <v>0</v>
      </c>
      <c r="AK206" s="6"/>
      <c r="AL206" s="6"/>
      <c r="AM206" s="140">
        <f t="shared" si="199"/>
        <v>0</v>
      </c>
      <c r="AN206" s="163">
        <f t="shared" si="200"/>
        <v>0</v>
      </c>
      <c r="AO206" s="172">
        <f t="shared" si="209"/>
        <v>0</v>
      </c>
      <c r="AP206" s="6"/>
      <c r="AQ206" s="6"/>
      <c r="AR206" s="140">
        <f t="shared" si="201"/>
        <v>0</v>
      </c>
      <c r="AS206" s="163">
        <f t="shared" si="202"/>
        <v>0</v>
      </c>
      <c r="AT206" s="167">
        <f t="shared" si="203"/>
        <v>0</v>
      </c>
      <c r="AU206" s="168">
        <f t="shared" si="204"/>
        <v>0</v>
      </c>
    </row>
    <row r="207" spans="2:47" outlineLevel="1" x14ac:dyDescent="0.35">
      <c r="B207" s="237" t="s">
        <v>95</v>
      </c>
      <c r="C207" s="64" t="s">
        <v>106</v>
      </c>
      <c r="D207" s="70"/>
      <c r="E207" s="71"/>
      <c r="F207" s="70"/>
      <c r="G207" s="140">
        <f t="shared" si="183"/>
        <v>0</v>
      </c>
      <c r="H207" s="170">
        <f t="shared" si="184"/>
        <v>0</v>
      </c>
      <c r="I207" s="70"/>
      <c r="J207" s="140">
        <f t="shared" si="185"/>
        <v>0</v>
      </c>
      <c r="K207" s="170">
        <f t="shared" si="186"/>
        <v>0</v>
      </c>
      <c r="L207" s="70"/>
      <c r="M207" s="140">
        <f t="shared" si="187"/>
        <v>0</v>
      </c>
      <c r="N207" s="170">
        <f t="shared" si="188"/>
        <v>0</v>
      </c>
      <c r="O207" s="70"/>
      <c r="P207" s="140">
        <f t="shared" si="189"/>
        <v>0</v>
      </c>
      <c r="Q207" s="170">
        <f t="shared" si="190"/>
        <v>0</v>
      </c>
      <c r="R207" s="167">
        <f t="shared" si="191"/>
        <v>0</v>
      </c>
      <c r="S207" s="168">
        <f t="shared" si="192"/>
        <v>0</v>
      </c>
      <c r="U207" s="172">
        <f t="shared" si="205"/>
        <v>0</v>
      </c>
      <c r="V207" s="6"/>
      <c r="W207" s="6"/>
      <c r="X207" s="140">
        <f t="shared" si="193"/>
        <v>0</v>
      </c>
      <c r="Y207" s="170">
        <f t="shared" si="194"/>
        <v>0</v>
      </c>
      <c r="Z207" s="172">
        <f t="shared" si="206"/>
        <v>0</v>
      </c>
      <c r="AA207" s="6"/>
      <c r="AB207" s="6"/>
      <c r="AC207" s="140">
        <f t="shared" si="195"/>
        <v>0</v>
      </c>
      <c r="AD207" s="163">
        <f t="shared" si="196"/>
        <v>0</v>
      </c>
      <c r="AE207" s="172">
        <f t="shared" si="207"/>
        <v>0</v>
      </c>
      <c r="AF207" s="6"/>
      <c r="AG207" s="6"/>
      <c r="AH207" s="140">
        <f t="shared" si="197"/>
        <v>0</v>
      </c>
      <c r="AI207" s="163">
        <f t="shared" si="198"/>
        <v>0</v>
      </c>
      <c r="AJ207" s="172">
        <f t="shared" si="208"/>
        <v>0</v>
      </c>
      <c r="AK207" s="6"/>
      <c r="AL207" s="6"/>
      <c r="AM207" s="140">
        <f t="shared" si="199"/>
        <v>0</v>
      </c>
      <c r="AN207" s="163">
        <f t="shared" si="200"/>
        <v>0</v>
      </c>
      <c r="AO207" s="172">
        <f t="shared" si="209"/>
        <v>0</v>
      </c>
      <c r="AP207" s="6"/>
      <c r="AQ207" s="6"/>
      <c r="AR207" s="140">
        <f t="shared" si="201"/>
        <v>0</v>
      </c>
      <c r="AS207" s="163">
        <f t="shared" si="202"/>
        <v>0</v>
      </c>
      <c r="AT207" s="167">
        <f t="shared" si="203"/>
        <v>0</v>
      </c>
      <c r="AU207" s="168">
        <f t="shared" si="204"/>
        <v>0</v>
      </c>
    </row>
    <row r="208" spans="2:47" outlineLevel="1" x14ac:dyDescent="0.35">
      <c r="B208" s="237" t="s">
        <v>96</v>
      </c>
      <c r="C208" s="64" t="s">
        <v>106</v>
      </c>
      <c r="D208" s="70"/>
      <c r="E208" s="71"/>
      <c r="F208" s="70"/>
      <c r="G208" s="140">
        <f t="shared" si="183"/>
        <v>0</v>
      </c>
      <c r="H208" s="170">
        <f t="shared" si="184"/>
        <v>0</v>
      </c>
      <c r="I208" s="70"/>
      <c r="J208" s="140">
        <f t="shared" si="185"/>
        <v>0</v>
      </c>
      <c r="K208" s="170">
        <f t="shared" si="186"/>
        <v>0</v>
      </c>
      <c r="L208" s="70"/>
      <c r="M208" s="140">
        <f t="shared" si="187"/>
        <v>0</v>
      </c>
      <c r="N208" s="170">
        <f t="shared" si="188"/>
        <v>0</v>
      </c>
      <c r="O208" s="70"/>
      <c r="P208" s="140">
        <f t="shared" si="189"/>
        <v>0</v>
      </c>
      <c r="Q208" s="170">
        <f t="shared" si="190"/>
        <v>0</v>
      </c>
      <c r="R208" s="167">
        <f t="shared" si="191"/>
        <v>0</v>
      </c>
      <c r="S208" s="168">
        <f t="shared" si="192"/>
        <v>0</v>
      </c>
      <c r="U208" s="172">
        <f t="shared" si="205"/>
        <v>0</v>
      </c>
      <c r="V208" s="6"/>
      <c r="W208" s="6"/>
      <c r="X208" s="140">
        <f t="shared" si="193"/>
        <v>0</v>
      </c>
      <c r="Y208" s="170">
        <f t="shared" si="194"/>
        <v>0</v>
      </c>
      <c r="Z208" s="172">
        <f t="shared" si="206"/>
        <v>0</v>
      </c>
      <c r="AA208" s="6"/>
      <c r="AB208" s="6"/>
      <c r="AC208" s="140">
        <f t="shared" si="195"/>
        <v>0</v>
      </c>
      <c r="AD208" s="163">
        <f t="shared" si="196"/>
        <v>0</v>
      </c>
      <c r="AE208" s="172">
        <f t="shared" si="207"/>
        <v>0</v>
      </c>
      <c r="AF208" s="6"/>
      <c r="AG208" s="6"/>
      <c r="AH208" s="140">
        <f t="shared" si="197"/>
        <v>0</v>
      </c>
      <c r="AI208" s="163">
        <f t="shared" si="198"/>
        <v>0</v>
      </c>
      <c r="AJ208" s="172">
        <f t="shared" si="208"/>
        <v>0</v>
      </c>
      <c r="AK208" s="6"/>
      <c r="AL208" s="6"/>
      <c r="AM208" s="140">
        <f t="shared" si="199"/>
        <v>0</v>
      </c>
      <c r="AN208" s="163">
        <f t="shared" si="200"/>
        <v>0</v>
      </c>
      <c r="AO208" s="172">
        <f t="shared" si="209"/>
        <v>0</v>
      </c>
      <c r="AP208" s="6"/>
      <c r="AQ208" s="6"/>
      <c r="AR208" s="140">
        <f t="shared" si="201"/>
        <v>0</v>
      </c>
      <c r="AS208" s="163">
        <f t="shared" si="202"/>
        <v>0</v>
      </c>
      <c r="AT208" s="167">
        <f t="shared" si="203"/>
        <v>0</v>
      </c>
      <c r="AU208" s="168">
        <f t="shared" si="204"/>
        <v>0</v>
      </c>
    </row>
    <row r="209" spans="2:47" outlineLevel="1" x14ac:dyDescent="0.35">
      <c r="B209" s="236" t="s">
        <v>97</v>
      </c>
      <c r="C209" s="64" t="s">
        <v>106</v>
      </c>
      <c r="D209" s="70"/>
      <c r="E209" s="71"/>
      <c r="F209" s="70"/>
      <c r="G209" s="140">
        <f t="shared" si="183"/>
        <v>0</v>
      </c>
      <c r="H209" s="170">
        <f t="shared" si="184"/>
        <v>0</v>
      </c>
      <c r="I209" s="70"/>
      <c r="J209" s="140">
        <f t="shared" si="185"/>
        <v>0</v>
      </c>
      <c r="K209" s="170">
        <f t="shared" si="186"/>
        <v>0</v>
      </c>
      <c r="L209" s="70"/>
      <c r="M209" s="140">
        <f t="shared" si="187"/>
        <v>0</v>
      </c>
      <c r="N209" s="170">
        <f t="shared" si="188"/>
        <v>0</v>
      </c>
      <c r="O209" s="70"/>
      <c r="P209" s="140">
        <f t="shared" si="189"/>
        <v>0</v>
      </c>
      <c r="Q209" s="170">
        <f t="shared" si="190"/>
        <v>0</v>
      </c>
      <c r="R209" s="167">
        <f t="shared" si="191"/>
        <v>0</v>
      </c>
      <c r="S209" s="168">
        <f t="shared" si="192"/>
        <v>0</v>
      </c>
      <c r="U209" s="172">
        <f t="shared" si="205"/>
        <v>0</v>
      </c>
      <c r="V209" s="6"/>
      <c r="W209" s="6"/>
      <c r="X209" s="140">
        <f t="shared" si="193"/>
        <v>0</v>
      </c>
      <c r="Y209" s="170">
        <f t="shared" si="194"/>
        <v>0</v>
      </c>
      <c r="Z209" s="172">
        <f t="shared" si="206"/>
        <v>0</v>
      </c>
      <c r="AA209" s="6"/>
      <c r="AB209" s="6"/>
      <c r="AC209" s="140">
        <f t="shared" si="195"/>
        <v>0</v>
      </c>
      <c r="AD209" s="163">
        <f t="shared" si="196"/>
        <v>0</v>
      </c>
      <c r="AE209" s="172">
        <f t="shared" si="207"/>
        <v>0</v>
      </c>
      <c r="AF209" s="6"/>
      <c r="AG209" s="6"/>
      <c r="AH209" s="140">
        <f t="shared" si="197"/>
        <v>0</v>
      </c>
      <c r="AI209" s="163">
        <f t="shared" si="198"/>
        <v>0</v>
      </c>
      <c r="AJ209" s="172">
        <f t="shared" si="208"/>
        <v>0</v>
      </c>
      <c r="AK209" s="6"/>
      <c r="AL209" s="6"/>
      <c r="AM209" s="140">
        <f t="shared" si="199"/>
        <v>0</v>
      </c>
      <c r="AN209" s="163">
        <f t="shared" si="200"/>
        <v>0</v>
      </c>
      <c r="AO209" s="172">
        <f t="shared" si="209"/>
        <v>0</v>
      </c>
      <c r="AP209" s="6"/>
      <c r="AQ209" s="6"/>
      <c r="AR209" s="140">
        <f t="shared" si="201"/>
        <v>0</v>
      </c>
      <c r="AS209" s="163">
        <f t="shared" si="202"/>
        <v>0</v>
      </c>
      <c r="AT209" s="167">
        <f t="shared" si="203"/>
        <v>0</v>
      </c>
      <c r="AU209" s="168">
        <f t="shared" si="204"/>
        <v>0</v>
      </c>
    </row>
    <row r="210" spans="2:47" outlineLevel="1" x14ac:dyDescent="0.35">
      <c r="B210" s="237" t="s">
        <v>98</v>
      </c>
      <c r="C210" s="64" t="s">
        <v>106</v>
      </c>
      <c r="D210" s="70"/>
      <c r="E210" s="71"/>
      <c r="F210" s="70"/>
      <c r="G210" s="140">
        <f t="shared" si="183"/>
        <v>0</v>
      </c>
      <c r="H210" s="170">
        <f t="shared" si="184"/>
        <v>0</v>
      </c>
      <c r="I210" s="70"/>
      <c r="J210" s="140">
        <f t="shared" si="185"/>
        <v>0</v>
      </c>
      <c r="K210" s="170">
        <f t="shared" si="186"/>
        <v>0</v>
      </c>
      <c r="L210" s="70"/>
      <c r="M210" s="140">
        <f t="shared" si="187"/>
        <v>0</v>
      </c>
      <c r="N210" s="170">
        <f t="shared" si="188"/>
        <v>0</v>
      </c>
      <c r="O210" s="70"/>
      <c r="P210" s="140">
        <f t="shared" si="189"/>
        <v>0</v>
      </c>
      <c r="Q210" s="170">
        <f t="shared" si="190"/>
        <v>0</v>
      </c>
      <c r="R210" s="167">
        <f t="shared" si="191"/>
        <v>0</v>
      </c>
      <c r="S210" s="168">
        <f t="shared" si="192"/>
        <v>0</v>
      </c>
      <c r="U210" s="172">
        <f t="shared" si="205"/>
        <v>0</v>
      </c>
      <c r="V210" s="6"/>
      <c r="W210" s="6"/>
      <c r="X210" s="140">
        <f t="shared" si="193"/>
        <v>0</v>
      </c>
      <c r="Y210" s="170">
        <f t="shared" si="194"/>
        <v>0</v>
      </c>
      <c r="Z210" s="172">
        <f t="shared" si="206"/>
        <v>0</v>
      </c>
      <c r="AA210" s="6"/>
      <c r="AB210" s="6"/>
      <c r="AC210" s="140">
        <f t="shared" si="195"/>
        <v>0</v>
      </c>
      <c r="AD210" s="163">
        <f t="shared" si="196"/>
        <v>0</v>
      </c>
      <c r="AE210" s="172">
        <f t="shared" si="207"/>
        <v>0</v>
      </c>
      <c r="AF210" s="6"/>
      <c r="AG210" s="6"/>
      <c r="AH210" s="140">
        <f t="shared" si="197"/>
        <v>0</v>
      </c>
      <c r="AI210" s="163">
        <f t="shared" si="198"/>
        <v>0</v>
      </c>
      <c r="AJ210" s="172">
        <f t="shared" si="208"/>
        <v>0</v>
      </c>
      <c r="AK210" s="6"/>
      <c r="AL210" s="6"/>
      <c r="AM210" s="140">
        <f t="shared" si="199"/>
        <v>0</v>
      </c>
      <c r="AN210" s="163">
        <f t="shared" si="200"/>
        <v>0</v>
      </c>
      <c r="AO210" s="172">
        <f t="shared" si="209"/>
        <v>0</v>
      </c>
      <c r="AP210" s="6"/>
      <c r="AQ210" s="6"/>
      <c r="AR210" s="140">
        <f t="shared" si="201"/>
        <v>0</v>
      </c>
      <c r="AS210" s="163">
        <f t="shared" si="202"/>
        <v>0</v>
      </c>
      <c r="AT210" s="167">
        <f t="shared" si="203"/>
        <v>0</v>
      </c>
      <c r="AU210" s="168">
        <f t="shared" si="204"/>
        <v>0</v>
      </c>
    </row>
    <row r="211" spans="2:47" ht="15" customHeight="1" outlineLevel="1" x14ac:dyDescent="0.35">
      <c r="B211" s="50" t="s">
        <v>138</v>
      </c>
      <c r="C211" s="47" t="s">
        <v>106</v>
      </c>
      <c r="D211" s="173">
        <f>SUM(D189:D210)</f>
        <v>0</v>
      </c>
      <c r="E211" s="173">
        <f>SUM(E189:E210)</f>
        <v>0</v>
      </c>
      <c r="F211" s="173">
        <f>SUM(F189:F210)</f>
        <v>0</v>
      </c>
      <c r="G211" s="173">
        <f>SUM(G189:G210)</f>
        <v>0</v>
      </c>
      <c r="H211" s="169">
        <f>IFERROR((G211-E211)/E211,0)</f>
        <v>0</v>
      </c>
      <c r="I211" s="173">
        <f>SUM(I189:I210)</f>
        <v>0</v>
      </c>
      <c r="J211" s="173">
        <f>SUM(J189:J210)</f>
        <v>0</v>
      </c>
      <c r="K211" s="169">
        <f t="shared" ref="K211" si="210">IFERROR((J211-G211)/G211,0)</f>
        <v>0</v>
      </c>
      <c r="L211" s="173">
        <f>SUM(L189:L210)</f>
        <v>0</v>
      </c>
      <c r="M211" s="173">
        <f>SUM(M189:M210)</f>
        <v>0</v>
      </c>
      <c r="N211" s="169">
        <f t="shared" ref="N211" si="211">IFERROR((M211-J211)/J211,0)</f>
        <v>0</v>
      </c>
      <c r="O211" s="173">
        <f>SUM(O189:O210)</f>
        <v>0</v>
      </c>
      <c r="P211" s="173">
        <f>SUM(P189:P210)</f>
        <v>0</v>
      </c>
      <c r="Q211" s="169">
        <f t="shared" si="190"/>
        <v>0</v>
      </c>
      <c r="R211" s="173">
        <f>SUM(R189:R210)</f>
        <v>0</v>
      </c>
      <c r="S211" s="168">
        <f t="shared" si="192"/>
        <v>0</v>
      </c>
      <c r="U211" s="173">
        <f>SUM(U189:U210)</f>
        <v>0</v>
      </c>
      <c r="V211" s="173">
        <f>SUM(V189:V210)</f>
        <v>0</v>
      </c>
      <c r="W211" s="173">
        <f>SUM(W189:W210)</f>
        <v>0</v>
      </c>
      <c r="X211" s="173">
        <f>SUM(X189:X210)</f>
        <v>0</v>
      </c>
      <c r="Y211" s="169">
        <f>IFERROR((X211-P211)/P211,0)</f>
        <v>0</v>
      </c>
      <c r="Z211" s="173">
        <f>SUM(Z189:Z210)</f>
        <v>0</v>
      </c>
      <c r="AA211" s="173">
        <f>SUM(AA189:AA210)</f>
        <v>0</v>
      </c>
      <c r="AB211" s="173">
        <f>SUM(AB189:AB210)</f>
        <v>0</v>
      </c>
      <c r="AC211" s="173">
        <f>SUM(AC189:AC210)</f>
        <v>0</v>
      </c>
      <c r="AD211" s="164">
        <f t="shared" ref="AD211" si="212">IFERROR((AC211-X211)/X211,0)</f>
        <v>0</v>
      </c>
      <c r="AE211" s="173">
        <f>SUM(AE189:AE210)</f>
        <v>0</v>
      </c>
      <c r="AF211" s="173">
        <f>SUM(AF189:AF210)</f>
        <v>0</v>
      </c>
      <c r="AG211" s="173">
        <f>SUM(AG189:AG210)</f>
        <v>0</v>
      </c>
      <c r="AH211" s="173">
        <f>SUM(AH189:AH210)</f>
        <v>0</v>
      </c>
      <c r="AI211" s="164">
        <f t="shared" ref="AI211" si="213">IFERROR((AH211-AC211)/AC211,0)</f>
        <v>0</v>
      </c>
      <c r="AJ211" s="173">
        <f>SUM(AJ189:AJ210)</f>
        <v>0</v>
      </c>
      <c r="AK211" s="173">
        <f>SUM(AK189:AK210)</f>
        <v>0</v>
      </c>
      <c r="AL211" s="173">
        <f>SUM(AL189:AL210)</f>
        <v>0</v>
      </c>
      <c r="AM211" s="173">
        <f>SUM(AM189:AM210)</f>
        <v>0</v>
      </c>
      <c r="AN211" s="164">
        <f t="shared" ref="AN211" si="214">IFERROR((AM211-AH211)/AH211,0)</f>
        <v>0</v>
      </c>
      <c r="AO211" s="173">
        <f>SUM(AO189:AO210)</f>
        <v>0</v>
      </c>
      <c r="AP211" s="173">
        <f>SUM(AP189:AP210)</f>
        <v>0</v>
      </c>
      <c r="AQ211" s="173">
        <f>SUM(AQ189:AQ210)</f>
        <v>0</v>
      </c>
      <c r="AR211" s="173">
        <f>SUM(AR189:AR210)</f>
        <v>0</v>
      </c>
      <c r="AS211" s="164">
        <f t="shared" ref="AS211" si="215">IFERROR((AR211-AM211)/AM211,0)</f>
        <v>0</v>
      </c>
      <c r="AT211" s="173">
        <f>SUM(AT189:AT210)</f>
        <v>0</v>
      </c>
      <c r="AU211" s="168">
        <f t="shared" ref="AU211" si="216">IFERROR((AR211/X211)^(1/4)-1,0)</f>
        <v>0</v>
      </c>
    </row>
    <row r="213" spans="2:47" x14ac:dyDescent="0.35">
      <c r="U213" s="17"/>
    </row>
    <row r="214" spans="2:47" ht="15.5" x14ac:dyDescent="0.35">
      <c r="T214" s="104"/>
    </row>
  </sheetData>
  <mergeCells count="122">
    <mergeCell ref="C2:H2"/>
    <mergeCell ref="B9:AU9"/>
    <mergeCell ref="B11:B13"/>
    <mergeCell ref="C11:C13"/>
    <mergeCell ref="J2:L2"/>
    <mergeCell ref="B5:I5"/>
    <mergeCell ref="O12:Q12"/>
    <mergeCell ref="U11:AU11"/>
    <mergeCell ref="D12:E12"/>
    <mergeCell ref="R11:S12"/>
    <mergeCell ref="AT12:AU12"/>
    <mergeCell ref="D11:Q11"/>
    <mergeCell ref="F12:H12"/>
    <mergeCell ref="I12:K12"/>
    <mergeCell ref="L12:N12"/>
    <mergeCell ref="U12:Y12"/>
    <mergeCell ref="Z12:AD12"/>
    <mergeCell ref="AE12:AI12"/>
    <mergeCell ref="AJ12:AN12"/>
    <mergeCell ref="AO12:AS12"/>
    <mergeCell ref="AE158:AI158"/>
    <mergeCell ref="AJ158:AN158"/>
    <mergeCell ref="AO158:AS158"/>
    <mergeCell ref="AT158:AU158"/>
    <mergeCell ref="B68:AU68"/>
    <mergeCell ref="B70:B72"/>
    <mergeCell ref="C70:C72"/>
    <mergeCell ref="U70:AU70"/>
    <mergeCell ref="D71:E71"/>
    <mergeCell ref="F71:H71"/>
    <mergeCell ref="I71:K71"/>
    <mergeCell ref="L71:N71"/>
    <mergeCell ref="U71:Y71"/>
    <mergeCell ref="Z71:AD71"/>
    <mergeCell ref="AE71:AI71"/>
    <mergeCell ref="AJ71:AN71"/>
    <mergeCell ref="AO71:AS71"/>
    <mergeCell ref="AT71:AU71"/>
    <mergeCell ref="AE100:AI100"/>
    <mergeCell ref="AJ100:AN100"/>
    <mergeCell ref="D129:E129"/>
    <mergeCell ref="F129:H129"/>
    <mergeCell ref="I129:K129"/>
    <mergeCell ref="L129:N129"/>
    <mergeCell ref="D187:E187"/>
    <mergeCell ref="AT187:AU187"/>
    <mergeCell ref="F187:H187"/>
    <mergeCell ref="I187:K187"/>
    <mergeCell ref="L187:N187"/>
    <mergeCell ref="U187:Y187"/>
    <mergeCell ref="Z187:AD187"/>
    <mergeCell ref="AE187:AI187"/>
    <mergeCell ref="AJ42:AN42"/>
    <mergeCell ref="AO42:AS42"/>
    <mergeCell ref="AJ187:AN187"/>
    <mergeCell ref="AO187:AS187"/>
    <mergeCell ref="B155:AU155"/>
    <mergeCell ref="B157:B159"/>
    <mergeCell ref="C157:C159"/>
    <mergeCell ref="O158:Q158"/>
    <mergeCell ref="R157:S158"/>
    <mergeCell ref="U157:AU157"/>
    <mergeCell ref="D158:E158"/>
    <mergeCell ref="F158:H158"/>
    <mergeCell ref="I158:K158"/>
    <mergeCell ref="L158:N158"/>
    <mergeCell ref="U158:Y158"/>
    <mergeCell ref="Z158:AD158"/>
    <mergeCell ref="R41:S42"/>
    <mergeCell ref="B39:AU39"/>
    <mergeCell ref="B41:B43"/>
    <mergeCell ref="C41:C43"/>
    <mergeCell ref="O42:Q42"/>
    <mergeCell ref="U41:AU41"/>
    <mergeCell ref="D42:E42"/>
    <mergeCell ref="F42:H42"/>
    <mergeCell ref="I42:K42"/>
    <mergeCell ref="L42:N42"/>
    <mergeCell ref="U42:Y42"/>
    <mergeCell ref="Z42:AD42"/>
    <mergeCell ref="AE42:AI42"/>
    <mergeCell ref="D41:Q41"/>
    <mergeCell ref="AT42:AU42"/>
    <mergeCell ref="AE129:AI129"/>
    <mergeCell ref="AJ129:AN129"/>
    <mergeCell ref="O100:Q100"/>
    <mergeCell ref="U128:AU128"/>
    <mergeCell ref="R99:S100"/>
    <mergeCell ref="B126:AU126"/>
    <mergeCell ref="B128:B130"/>
    <mergeCell ref="C128:C130"/>
    <mergeCell ref="O129:Q129"/>
    <mergeCell ref="R128:S129"/>
    <mergeCell ref="AO129:AS129"/>
    <mergeCell ref="AT129:AU129"/>
    <mergeCell ref="D100:E100"/>
    <mergeCell ref="F100:H100"/>
    <mergeCell ref="I100:K100"/>
    <mergeCell ref="D70:Q70"/>
    <mergeCell ref="D99:Q99"/>
    <mergeCell ref="D128:Q128"/>
    <mergeCell ref="D157:Q157"/>
    <mergeCell ref="D186:Q186"/>
    <mergeCell ref="L100:N100"/>
    <mergeCell ref="U100:Y100"/>
    <mergeCell ref="Z100:AD100"/>
    <mergeCell ref="U99:AU99"/>
    <mergeCell ref="AO100:AS100"/>
    <mergeCell ref="AT100:AU100"/>
    <mergeCell ref="R70:S71"/>
    <mergeCell ref="B97:AU97"/>
    <mergeCell ref="B99:B101"/>
    <mergeCell ref="C99:C101"/>
    <mergeCell ref="O71:Q71"/>
    <mergeCell ref="B184:AU184"/>
    <mergeCell ref="B186:B188"/>
    <mergeCell ref="C186:C188"/>
    <mergeCell ref="O187:Q187"/>
    <mergeCell ref="R186:S187"/>
    <mergeCell ref="U186:AU186"/>
    <mergeCell ref="U129:Y129"/>
    <mergeCell ref="Z129:AD129"/>
  </mergeCells>
  <hyperlinks>
    <hyperlink ref="J2" location="'Αρχική σελίδα'!A1" display="Πίσω στην αρχική σελίδα" xr:uid="{F8EDC39C-CE97-4E3B-96A2-126040462AFE}"/>
  </hyperlinks>
  <pageMargins left="0.7" right="0.7" top="0.75" bottom="0.75" header="0.3" footer="0.3"/>
  <pageSetup paperSize="8"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pageSetUpPr fitToPage="1"/>
  </sheetPr>
  <dimension ref="B2:AU213"/>
  <sheetViews>
    <sheetView showGridLines="0" zoomScale="90" zoomScaleNormal="90" workbookViewId="0">
      <pane xSplit="2" topLeftCell="AH1" activePane="topRight" state="frozen"/>
      <selection activeCell="A32" sqref="A32"/>
      <selection pane="topRight" activeCell="AG74" sqref="AG74"/>
    </sheetView>
  </sheetViews>
  <sheetFormatPr defaultColWidth="8.81640625" defaultRowHeight="14.5" outlineLevelRow="1" x14ac:dyDescent="0.35"/>
  <cols>
    <col min="1" max="1" width="2.81640625" customWidth="1"/>
    <col min="2" max="2" width="54.7265625" customWidth="1"/>
    <col min="3" max="13" width="13.7265625" customWidth="1"/>
    <col min="14" max="14" width="21.7265625" customWidth="1"/>
    <col min="15" max="18" width="13.7265625" customWidth="1"/>
    <col min="19" max="19" width="18.7265625" customWidth="1"/>
    <col min="20" max="20" width="1.7265625" customWidth="1"/>
    <col min="21" max="31" width="13.7265625" customWidth="1"/>
    <col min="32" max="32" width="12.81640625" customWidth="1"/>
    <col min="33" max="36" width="13.7265625" customWidth="1"/>
    <col min="37" max="37" width="18.7265625" customWidth="1"/>
  </cols>
  <sheetData>
    <row r="2" spans="2:37" ht="18.5" x14ac:dyDescent="0.45">
      <c r="B2" s="1" t="s">
        <v>0</v>
      </c>
      <c r="C2" s="297" t="str">
        <f>'Αρχική σελίδα'!C3</f>
        <v>Δυτικής Μακεδονίας</v>
      </c>
      <c r="D2" s="297"/>
      <c r="E2" s="297"/>
      <c r="F2" s="297"/>
      <c r="G2" s="297"/>
      <c r="H2" s="99"/>
      <c r="J2" s="298" t="s">
        <v>59</v>
      </c>
      <c r="K2" s="298"/>
      <c r="L2" s="298"/>
    </row>
    <row r="3" spans="2:37" ht="18.5" x14ac:dyDescent="0.45">
      <c r="B3" s="2" t="s">
        <v>2</v>
      </c>
      <c r="C3" s="100">
        <f>'Αρχική σελίδα'!C4</f>
        <v>2024</v>
      </c>
      <c r="D3" s="46" t="s">
        <v>3</v>
      </c>
      <c r="E3" s="46">
        <f>C3+4</f>
        <v>2028</v>
      </c>
    </row>
    <row r="4" spans="2:37" ht="14.5" customHeight="1" x14ac:dyDescent="0.45">
      <c r="C4" s="2"/>
      <c r="D4" s="46"/>
      <c r="E4" s="46"/>
    </row>
    <row r="5" spans="2:37" ht="56.5" customHeight="1" x14ac:dyDescent="0.35">
      <c r="B5" s="299" t="s">
        <v>181</v>
      </c>
      <c r="C5" s="299"/>
      <c r="D5" s="299"/>
      <c r="E5" s="299"/>
      <c r="F5" s="299"/>
      <c r="G5" s="299"/>
      <c r="H5" s="299"/>
      <c r="I5" s="299"/>
    </row>
    <row r="6" spans="2:37" x14ac:dyDescent="0.35">
      <c r="B6" s="225"/>
      <c r="C6" s="225"/>
      <c r="D6" s="225"/>
      <c r="E6" s="225"/>
      <c r="F6" s="225"/>
      <c r="G6" s="225"/>
      <c r="H6" s="225"/>
    </row>
    <row r="7" spans="2:37" ht="18.5" x14ac:dyDescent="0.45">
      <c r="B7" s="101"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(2019 - 2023) και εξέλιξη σύμφωνα με το Πρόγραμμα Ανάπτυξης  2024 - 2028</v>
      </c>
      <c r="C7" s="102"/>
      <c r="D7" s="102"/>
      <c r="E7" s="102"/>
      <c r="F7" s="102"/>
      <c r="G7" s="102"/>
      <c r="H7" s="102"/>
      <c r="I7" s="102"/>
      <c r="J7" s="103"/>
      <c r="K7" s="99"/>
      <c r="L7" s="99"/>
    </row>
    <row r="8" spans="2:37" ht="18.5" x14ac:dyDescent="0.45">
      <c r="B8" s="229"/>
      <c r="C8" s="57"/>
      <c r="D8" s="57"/>
      <c r="E8" s="57"/>
      <c r="F8" s="57"/>
      <c r="G8" s="57"/>
      <c r="H8" s="57"/>
      <c r="I8" s="57"/>
      <c r="J8" s="23"/>
    </row>
    <row r="9" spans="2:37" ht="15.5" x14ac:dyDescent="0.35">
      <c r="B9" s="296" t="s">
        <v>182</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row>
    <row r="10" spans="2:3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outlineLevel="1" x14ac:dyDescent="0.35">
      <c r="B11" s="336"/>
      <c r="C11" s="325" t="s">
        <v>105</v>
      </c>
      <c r="D11" s="312" t="s">
        <v>131</v>
      </c>
      <c r="E11" s="314"/>
      <c r="F11" s="314"/>
      <c r="G11" s="314"/>
      <c r="H11" s="314"/>
      <c r="I11" s="314"/>
      <c r="J11" s="314"/>
      <c r="K11" s="314"/>
      <c r="L11" s="314"/>
      <c r="M11" s="314"/>
      <c r="N11" s="314"/>
      <c r="O11" s="314"/>
      <c r="P11" s="314"/>
      <c r="Q11" s="313"/>
      <c r="R11" s="318" t="str">
        <f xml:space="preserve"> D12&amp;" - "&amp;O12</f>
        <v>2019 - 2023</v>
      </c>
      <c r="S11" s="333"/>
      <c r="U11" s="312" t="s">
        <v>183</v>
      </c>
      <c r="V11" s="314"/>
      <c r="W11" s="314"/>
      <c r="X11" s="314"/>
      <c r="Y11" s="314"/>
      <c r="Z11" s="314"/>
      <c r="AA11" s="314"/>
      <c r="AB11" s="314"/>
      <c r="AC11" s="314"/>
      <c r="AD11" s="314"/>
      <c r="AE11" s="314"/>
      <c r="AF11" s="314"/>
      <c r="AG11" s="314"/>
      <c r="AH11" s="314"/>
      <c r="AI11" s="314"/>
      <c r="AJ11" s="314"/>
      <c r="AK11" s="313"/>
    </row>
    <row r="12" spans="2:37" outlineLevel="1" x14ac:dyDescent="0.35">
      <c r="B12" s="337"/>
      <c r="C12" s="326"/>
      <c r="D12" s="312">
        <f>$C$3-5</f>
        <v>2019</v>
      </c>
      <c r="E12" s="313"/>
      <c r="F12" s="314">
        <f>$C$3-4</f>
        <v>2020</v>
      </c>
      <c r="G12" s="314"/>
      <c r="H12" s="314"/>
      <c r="I12" s="312">
        <f>$C$3-3</f>
        <v>2021</v>
      </c>
      <c r="J12" s="314"/>
      <c r="K12" s="313"/>
      <c r="L12" s="312">
        <f>$C$3-2</f>
        <v>2022</v>
      </c>
      <c r="M12" s="314"/>
      <c r="N12" s="313"/>
      <c r="O12" s="312">
        <f>$C$3-1</f>
        <v>2023</v>
      </c>
      <c r="P12" s="314"/>
      <c r="Q12" s="313"/>
      <c r="R12" s="320"/>
      <c r="S12" s="334"/>
      <c r="U12" s="312">
        <f>$C$3</f>
        <v>2024</v>
      </c>
      <c r="V12" s="314"/>
      <c r="W12" s="313"/>
      <c r="X12" s="314">
        <f>$C$3+1</f>
        <v>2025</v>
      </c>
      <c r="Y12" s="314"/>
      <c r="Z12" s="314"/>
      <c r="AA12" s="312">
        <f>$C$3+2</f>
        <v>2026</v>
      </c>
      <c r="AB12" s="314"/>
      <c r="AC12" s="313"/>
      <c r="AD12" s="314">
        <f>$C$3+3</f>
        <v>2027</v>
      </c>
      <c r="AE12" s="314"/>
      <c r="AF12" s="314"/>
      <c r="AG12" s="312">
        <f>$C$3+4</f>
        <v>2028</v>
      </c>
      <c r="AH12" s="314"/>
      <c r="AI12" s="313"/>
      <c r="AJ12" s="316" t="str">
        <f>U12&amp;" - "&amp;AG12</f>
        <v>2024 - 2028</v>
      </c>
      <c r="AK12" s="335"/>
    </row>
    <row r="13" spans="2:37" ht="29" outlineLevel="1" x14ac:dyDescent="0.35">
      <c r="B13" s="338"/>
      <c r="C13" s="327"/>
      <c r="D13" s="66" t="s">
        <v>144</v>
      </c>
      <c r="E13" s="67" t="s">
        <v>145</v>
      </c>
      <c r="F13" s="76" t="s">
        <v>144</v>
      </c>
      <c r="G13" s="9" t="s">
        <v>145</v>
      </c>
      <c r="H13" s="67" t="s">
        <v>135</v>
      </c>
      <c r="I13" s="76" t="s">
        <v>144</v>
      </c>
      <c r="J13" s="9" t="s">
        <v>145</v>
      </c>
      <c r="K13" s="67" t="s">
        <v>135</v>
      </c>
      <c r="L13" s="76" t="s">
        <v>144</v>
      </c>
      <c r="M13" s="9" t="s">
        <v>145</v>
      </c>
      <c r="N13" s="67" t="s">
        <v>135</v>
      </c>
      <c r="O13" s="76" t="s">
        <v>144</v>
      </c>
      <c r="P13" s="9" t="s">
        <v>145</v>
      </c>
      <c r="Q13" s="67" t="s">
        <v>135</v>
      </c>
      <c r="R13" s="66" t="s">
        <v>126</v>
      </c>
      <c r="S13" s="121" t="s">
        <v>136</v>
      </c>
      <c r="U13" s="66" t="s">
        <v>144</v>
      </c>
      <c r="V13" s="9" t="s">
        <v>145</v>
      </c>
      <c r="W13" s="67" t="s">
        <v>135</v>
      </c>
      <c r="X13" s="76" t="s">
        <v>144</v>
      </c>
      <c r="Y13" s="9" t="s">
        <v>145</v>
      </c>
      <c r="Z13" s="67" t="s">
        <v>135</v>
      </c>
      <c r="AA13" s="76" t="s">
        <v>144</v>
      </c>
      <c r="AB13" s="9" t="s">
        <v>145</v>
      </c>
      <c r="AC13" s="67" t="s">
        <v>135</v>
      </c>
      <c r="AD13" s="76" t="s">
        <v>144</v>
      </c>
      <c r="AE13" s="9" t="s">
        <v>145</v>
      </c>
      <c r="AF13" s="67" t="s">
        <v>135</v>
      </c>
      <c r="AG13" s="76" t="s">
        <v>144</v>
      </c>
      <c r="AH13" s="9" t="s">
        <v>145</v>
      </c>
      <c r="AI13" s="67" t="s">
        <v>135</v>
      </c>
      <c r="AJ13" s="76" t="s">
        <v>126</v>
      </c>
      <c r="AK13" s="121" t="s">
        <v>136</v>
      </c>
    </row>
    <row r="14" spans="2:37" outlineLevel="1" x14ac:dyDescent="0.35">
      <c r="B14" s="236" t="s">
        <v>75</v>
      </c>
      <c r="C14" s="64" t="s">
        <v>106</v>
      </c>
      <c r="D14" s="161">
        <f t="shared" ref="D14:F35" si="0">D44+D74+D104+D133+D162+D191</f>
        <v>0</v>
      </c>
      <c r="E14" s="162">
        <f t="shared" si="0"/>
        <v>0</v>
      </c>
      <c r="F14" s="174">
        <f t="shared" si="0"/>
        <v>0</v>
      </c>
      <c r="G14" s="159">
        <f t="shared" ref="G14:G35" si="1">E14+F14</f>
        <v>0</v>
      </c>
      <c r="H14" s="175">
        <f t="shared" ref="H14:H35" si="2">IFERROR((G14-E14)/E14,0)</f>
        <v>0</v>
      </c>
      <c r="I14" s="161">
        <f t="shared" ref="I14:I35" si="3">I44+I74+I104+I133+I162+I191</f>
        <v>0</v>
      </c>
      <c r="J14" s="159">
        <f>G14+I14</f>
        <v>0</v>
      </c>
      <c r="K14" s="163">
        <f>IFERROR((J14-G14)/G14,0)</f>
        <v>0</v>
      </c>
      <c r="L14" s="174">
        <f t="shared" ref="L14:L35" si="4">L44+L74+L104+L133+L162+L191</f>
        <v>0</v>
      </c>
      <c r="M14" s="159">
        <f>J14+L14</f>
        <v>0</v>
      </c>
      <c r="N14" s="175">
        <f>IFERROR((M14-J14)/J14,0)</f>
        <v>0</v>
      </c>
      <c r="O14" s="161">
        <f t="shared" ref="O14:O35" si="5">O44+O74+O104+O133+O162+O191</f>
        <v>0</v>
      </c>
      <c r="P14" s="159">
        <f t="shared" ref="P14:P35" si="6">M14+O14</f>
        <v>0</v>
      </c>
      <c r="Q14" s="163">
        <f t="shared" ref="Q14:Q36" si="7">IFERROR((P14-M14)/M14,0)</f>
        <v>0</v>
      </c>
      <c r="R14" s="167">
        <f t="shared" ref="R14:R35" si="8">D14+F14+I14+L14+O14</f>
        <v>0</v>
      </c>
      <c r="S14" s="168">
        <f t="shared" ref="S14:S36" si="9">IFERROR((P14/E14)^(1/4)-1,0)</f>
        <v>0</v>
      </c>
      <c r="U14" s="161">
        <f t="shared" ref="U14:V35" si="10">U44+U74+U104+U133+U162+U191</f>
        <v>0</v>
      </c>
      <c r="V14" s="160">
        <f t="shared" si="10"/>
        <v>0</v>
      </c>
      <c r="W14" s="163">
        <f t="shared" ref="W14:W35" si="11">IFERROR((V14-P14)/P14,0)</f>
        <v>0</v>
      </c>
      <c r="X14" s="174">
        <f t="shared" ref="X14:X35" si="12">X44+X74+X104+X133+X162+X191</f>
        <v>0</v>
      </c>
      <c r="Y14" s="159">
        <f>V14+X14</f>
        <v>0</v>
      </c>
      <c r="Z14" s="175">
        <f>IFERROR((Y14-V14)/V14,0)</f>
        <v>0</v>
      </c>
      <c r="AA14" s="161">
        <f t="shared" ref="AA14:AA35" si="13">AA44+AA74+AA104+AA133+AA162+AA191</f>
        <v>0</v>
      </c>
      <c r="AB14" s="159">
        <f>Y14+AA14</f>
        <v>0</v>
      </c>
      <c r="AC14" s="163">
        <f>IFERROR((AB14-Y14)/Y14,0)</f>
        <v>0</v>
      </c>
      <c r="AD14" s="174">
        <f t="shared" ref="AD14:AD35" si="14">AD44+AD74+AD104+AD133+AD162+AD191</f>
        <v>0</v>
      </c>
      <c r="AE14" s="159">
        <f>AB14+AD14</f>
        <v>0</v>
      </c>
      <c r="AF14" s="175">
        <f>IFERROR((AE14-AB14)/AB14,0)</f>
        <v>0</v>
      </c>
      <c r="AG14" s="161">
        <f t="shared" ref="AG14:AG35" si="15">AG44+AG74+AG104+AG133+AG162+AG191</f>
        <v>0</v>
      </c>
      <c r="AH14" s="159">
        <f>AE14+AG14</f>
        <v>0</v>
      </c>
      <c r="AI14" s="163">
        <f>IFERROR((AH14-AE14)/AE14,0)</f>
        <v>0</v>
      </c>
      <c r="AJ14" s="176">
        <f>U14+X14+AA14+AD14+AG14</f>
        <v>0</v>
      </c>
      <c r="AK14" s="168">
        <f>IFERROR((AH14/V14)^(1/4)-1,0)</f>
        <v>0</v>
      </c>
    </row>
    <row r="15" spans="2:37" outlineLevel="1" x14ac:dyDescent="0.35">
      <c r="B15" s="237" t="s">
        <v>76</v>
      </c>
      <c r="C15" s="64" t="s">
        <v>106</v>
      </c>
      <c r="D15" s="161">
        <f t="shared" si="0"/>
        <v>0</v>
      </c>
      <c r="E15" s="162">
        <f t="shared" si="0"/>
        <v>0</v>
      </c>
      <c r="F15" s="174">
        <f t="shared" si="0"/>
        <v>0</v>
      </c>
      <c r="G15" s="159">
        <f t="shared" si="1"/>
        <v>0</v>
      </c>
      <c r="H15" s="175">
        <f t="shared" si="2"/>
        <v>0</v>
      </c>
      <c r="I15" s="161">
        <f t="shared" si="3"/>
        <v>0</v>
      </c>
      <c r="J15" s="159">
        <f t="shared" ref="J15:J35" si="16">G15+I15</f>
        <v>0</v>
      </c>
      <c r="K15" s="163">
        <f t="shared" ref="K15:K35" si="17">IFERROR((J15-G15)/G15,0)</f>
        <v>0</v>
      </c>
      <c r="L15" s="174">
        <f t="shared" si="4"/>
        <v>0</v>
      </c>
      <c r="M15" s="159">
        <f t="shared" ref="M15:M35" si="18">J15+L15</f>
        <v>0</v>
      </c>
      <c r="N15" s="175">
        <f t="shared" ref="N15:N35" si="19">IFERROR((M15-J15)/J15,0)</f>
        <v>0</v>
      </c>
      <c r="O15" s="161">
        <f t="shared" si="5"/>
        <v>0</v>
      </c>
      <c r="P15" s="159">
        <f t="shared" si="6"/>
        <v>0</v>
      </c>
      <c r="Q15" s="163">
        <f t="shared" si="7"/>
        <v>0</v>
      </c>
      <c r="R15" s="167">
        <f t="shared" si="8"/>
        <v>0</v>
      </c>
      <c r="S15" s="168">
        <f t="shared" si="9"/>
        <v>0</v>
      </c>
      <c r="U15" s="161">
        <f t="shared" si="10"/>
        <v>506</v>
      </c>
      <c r="V15" s="160">
        <f t="shared" si="10"/>
        <v>506</v>
      </c>
      <c r="W15" s="163">
        <f t="shared" si="11"/>
        <v>0</v>
      </c>
      <c r="X15" s="174">
        <f t="shared" si="12"/>
        <v>1502</v>
      </c>
      <c r="Y15" s="159">
        <f t="shared" ref="Y15:Y35" si="20">V15+X15</f>
        <v>2008</v>
      </c>
      <c r="Z15" s="175">
        <f t="shared" ref="Z15:Z35" si="21">IFERROR((Y15-V15)/V15,0)</f>
        <v>2.9683794466403164</v>
      </c>
      <c r="AA15" s="161">
        <f t="shared" si="13"/>
        <v>1598</v>
      </c>
      <c r="AB15" s="159">
        <f t="shared" ref="AB15:AB35" si="22">Y15+AA15</f>
        <v>3606</v>
      </c>
      <c r="AC15" s="163">
        <f t="shared" ref="AC15:AC35" si="23">IFERROR((AB15-Y15)/Y15,0)</f>
        <v>0.79581673306772904</v>
      </c>
      <c r="AD15" s="174">
        <f t="shared" si="14"/>
        <v>620</v>
      </c>
      <c r="AE15" s="159">
        <f t="shared" ref="AE15:AE35" si="24">AB15+AD15</f>
        <v>4226</v>
      </c>
      <c r="AF15" s="175">
        <f t="shared" ref="AF15:AF35" si="25">IFERROR((AE15-AB15)/AB15,0)</f>
        <v>0.17193566278424849</v>
      </c>
      <c r="AG15" s="161">
        <f t="shared" si="15"/>
        <v>452</v>
      </c>
      <c r="AH15" s="159">
        <f t="shared" ref="AH15:AH35" si="26">AE15+AG15</f>
        <v>4678</v>
      </c>
      <c r="AI15" s="163">
        <f t="shared" ref="AI15:AI35" si="27">IFERROR((AH15-AE15)/AE15,0)</f>
        <v>0.1069569332702319</v>
      </c>
      <c r="AJ15" s="176">
        <f t="shared" ref="AJ15:AJ35" si="28">U15+X15+AA15+AD15+AG15</f>
        <v>4678</v>
      </c>
      <c r="AK15" s="168">
        <f t="shared" ref="AK15:AK35" si="29">IFERROR((AH15/V15)^(1/4)-1,0)</f>
        <v>0.74372271554207869</v>
      </c>
    </row>
    <row r="16" spans="2:37" outlineLevel="1" x14ac:dyDescent="0.35">
      <c r="B16" s="237" t="s">
        <v>77</v>
      </c>
      <c r="C16" s="64" t="s">
        <v>106</v>
      </c>
      <c r="D16" s="161">
        <f t="shared" si="0"/>
        <v>0</v>
      </c>
      <c r="E16" s="162">
        <f t="shared" si="0"/>
        <v>0</v>
      </c>
      <c r="F16" s="174">
        <f t="shared" si="0"/>
        <v>0</v>
      </c>
      <c r="G16" s="159">
        <f t="shared" si="1"/>
        <v>0</v>
      </c>
      <c r="H16" s="175">
        <f t="shared" si="2"/>
        <v>0</v>
      </c>
      <c r="I16" s="161">
        <f t="shared" si="3"/>
        <v>0</v>
      </c>
      <c r="J16" s="159">
        <f t="shared" si="16"/>
        <v>0</v>
      </c>
      <c r="K16" s="163">
        <f t="shared" si="17"/>
        <v>0</v>
      </c>
      <c r="L16" s="174">
        <f t="shared" si="4"/>
        <v>0</v>
      </c>
      <c r="M16" s="159">
        <f t="shared" si="18"/>
        <v>0</v>
      </c>
      <c r="N16" s="175">
        <f t="shared" si="19"/>
        <v>0</v>
      </c>
      <c r="O16" s="161">
        <f t="shared" si="5"/>
        <v>0</v>
      </c>
      <c r="P16" s="159">
        <f t="shared" si="6"/>
        <v>0</v>
      </c>
      <c r="Q16" s="163">
        <f t="shared" si="7"/>
        <v>0</v>
      </c>
      <c r="R16" s="167">
        <f t="shared" si="8"/>
        <v>0</v>
      </c>
      <c r="S16" s="168">
        <f t="shared" si="9"/>
        <v>0</v>
      </c>
      <c r="U16" s="161">
        <f t="shared" si="10"/>
        <v>0</v>
      </c>
      <c r="V16" s="160">
        <f t="shared" si="10"/>
        <v>0</v>
      </c>
      <c r="W16" s="163">
        <f t="shared" si="11"/>
        <v>0</v>
      </c>
      <c r="X16" s="174">
        <f t="shared" si="12"/>
        <v>0</v>
      </c>
      <c r="Y16" s="159">
        <f t="shared" si="20"/>
        <v>0</v>
      </c>
      <c r="Z16" s="175">
        <f t="shared" si="21"/>
        <v>0</v>
      </c>
      <c r="AA16" s="161">
        <f t="shared" si="13"/>
        <v>0</v>
      </c>
      <c r="AB16" s="159">
        <f t="shared" si="22"/>
        <v>0</v>
      </c>
      <c r="AC16" s="163">
        <f t="shared" si="23"/>
        <v>0</v>
      </c>
      <c r="AD16" s="174">
        <f t="shared" si="14"/>
        <v>0</v>
      </c>
      <c r="AE16" s="159">
        <f t="shared" si="24"/>
        <v>0</v>
      </c>
      <c r="AF16" s="175">
        <f t="shared" si="25"/>
        <v>0</v>
      </c>
      <c r="AG16" s="161">
        <f t="shared" si="15"/>
        <v>0</v>
      </c>
      <c r="AH16" s="159">
        <f t="shared" si="26"/>
        <v>0</v>
      </c>
      <c r="AI16" s="163">
        <f t="shared" si="27"/>
        <v>0</v>
      </c>
      <c r="AJ16" s="176">
        <f t="shared" si="28"/>
        <v>0</v>
      </c>
      <c r="AK16" s="168">
        <f t="shared" si="29"/>
        <v>0</v>
      </c>
    </row>
    <row r="17" spans="2:37" outlineLevel="1" x14ac:dyDescent="0.35">
      <c r="B17" s="237" t="s">
        <v>78</v>
      </c>
      <c r="C17" s="64" t="s">
        <v>106</v>
      </c>
      <c r="D17" s="161">
        <f t="shared" si="0"/>
        <v>0</v>
      </c>
      <c r="E17" s="162">
        <f t="shared" si="0"/>
        <v>0</v>
      </c>
      <c r="F17" s="174">
        <f t="shared" si="0"/>
        <v>0</v>
      </c>
      <c r="G17" s="159">
        <f t="shared" si="1"/>
        <v>0</v>
      </c>
      <c r="H17" s="175">
        <f t="shared" si="2"/>
        <v>0</v>
      </c>
      <c r="I17" s="161">
        <f t="shared" si="3"/>
        <v>0</v>
      </c>
      <c r="J17" s="159">
        <f t="shared" si="16"/>
        <v>0</v>
      </c>
      <c r="K17" s="163">
        <f t="shared" si="17"/>
        <v>0</v>
      </c>
      <c r="L17" s="174">
        <f t="shared" si="4"/>
        <v>0</v>
      </c>
      <c r="M17" s="159">
        <f t="shared" si="18"/>
        <v>0</v>
      </c>
      <c r="N17" s="175">
        <f t="shared" si="19"/>
        <v>0</v>
      </c>
      <c r="O17" s="161">
        <f t="shared" si="5"/>
        <v>0</v>
      </c>
      <c r="P17" s="159">
        <f t="shared" si="6"/>
        <v>0</v>
      </c>
      <c r="Q17" s="163">
        <f t="shared" si="7"/>
        <v>0</v>
      </c>
      <c r="R17" s="167">
        <f t="shared" si="8"/>
        <v>0</v>
      </c>
      <c r="S17" s="168">
        <f t="shared" si="9"/>
        <v>0</v>
      </c>
      <c r="U17" s="161">
        <f t="shared" si="10"/>
        <v>0</v>
      </c>
      <c r="V17" s="160">
        <f t="shared" si="10"/>
        <v>0</v>
      </c>
      <c r="W17" s="163">
        <f t="shared" si="11"/>
        <v>0</v>
      </c>
      <c r="X17" s="174">
        <f t="shared" si="12"/>
        <v>0</v>
      </c>
      <c r="Y17" s="159">
        <f t="shared" si="20"/>
        <v>0</v>
      </c>
      <c r="Z17" s="175">
        <f t="shared" si="21"/>
        <v>0</v>
      </c>
      <c r="AA17" s="161">
        <f t="shared" si="13"/>
        <v>0</v>
      </c>
      <c r="AB17" s="159">
        <f t="shared" si="22"/>
        <v>0</v>
      </c>
      <c r="AC17" s="163">
        <f t="shared" si="23"/>
        <v>0</v>
      </c>
      <c r="AD17" s="174">
        <f t="shared" si="14"/>
        <v>0</v>
      </c>
      <c r="AE17" s="159">
        <f t="shared" si="24"/>
        <v>0</v>
      </c>
      <c r="AF17" s="175">
        <f t="shared" si="25"/>
        <v>0</v>
      </c>
      <c r="AG17" s="161">
        <f t="shared" si="15"/>
        <v>0</v>
      </c>
      <c r="AH17" s="159">
        <f t="shared" si="26"/>
        <v>0</v>
      </c>
      <c r="AI17" s="163">
        <f t="shared" si="27"/>
        <v>0</v>
      </c>
      <c r="AJ17" s="176">
        <f t="shared" si="28"/>
        <v>0</v>
      </c>
      <c r="AK17" s="168">
        <f t="shared" si="29"/>
        <v>0</v>
      </c>
    </row>
    <row r="18" spans="2:37" outlineLevel="1" x14ac:dyDescent="0.35">
      <c r="B18" s="236" t="s">
        <v>80</v>
      </c>
      <c r="C18" s="64" t="s">
        <v>106</v>
      </c>
      <c r="D18" s="161">
        <f t="shared" si="0"/>
        <v>0</v>
      </c>
      <c r="E18" s="162">
        <f t="shared" si="0"/>
        <v>0</v>
      </c>
      <c r="F18" s="174">
        <f t="shared" si="0"/>
        <v>0</v>
      </c>
      <c r="G18" s="159">
        <f t="shared" si="1"/>
        <v>0</v>
      </c>
      <c r="H18" s="175">
        <f t="shared" si="2"/>
        <v>0</v>
      </c>
      <c r="I18" s="161">
        <f t="shared" si="3"/>
        <v>0</v>
      </c>
      <c r="J18" s="159">
        <f t="shared" si="16"/>
        <v>0</v>
      </c>
      <c r="K18" s="163">
        <f t="shared" si="17"/>
        <v>0</v>
      </c>
      <c r="L18" s="174">
        <f t="shared" si="4"/>
        <v>0</v>
      </c>
      <c r="M18" s="159">
        <f t="shared" si="18"/>
        <v>0</v>
      </c>
      <c r="N18" s="175">
        <f t="shared" si="19"/>
        <v>0</v>
      </c>
      <c r="O18" s="161">
        <f t="shared" si="5"/>
        <v>0</v>
      </c>
      <c r="P18" s="159">
        <f t="shared" si="6"/>
        <v>0</v>
      </c>
      <c r="Q18" s="163">
        <f t="shared" si="7"/>
        <v>0</v>
      </c>
      <c r="R18" s="167">
        <f t="shared" si="8"/>
        <v>0</v>
      </c>
      <c r="S18" s="168">
        <f t="shared" si="9"/>
        <v>0</v>
      </c>
      <c r="U18" s="161">
        <f t="shared" si="10"/>
        <v>0</v>
      </c>
      <c r="V18" s="160">
        <f t="shared" si="10"/>
        <v>0</v>
      </c>
      <c r="W18" s="163">
        <f t="shared" si="11"/>
        <v>0</v>
      </c>
      <c r="X18" s="174">
        <f t="shared" si="12"/>
        <v>0</v>
      </c>
      <c r="Y18" s="159">
        <f t="shared" si="20"/>
        <v>0</v>
      </c>
      <c r="Z18" s="175">
        <f t="shared" si="21"/>
        <v>0</v>
      </c>
      <c r="AA18" s="161">
        <f t="shared" si="13"/>
        <v>0</v>
      </c>
      <c r="AB18" s="159">
        <f t="shared" si="22"/>
        <v>0</v>
      </c>
      <c r="AC18" s="163">
        <f t="shared" si="23"/>
        <v>0</v>
      </c>
      <c r="AD18" s="174">
        <f t="shared" si="14"/>
        <v>0</v>
      </c>
      <c r="AE18" s="159">
        <f t="shared" si="24"/>
        <v>0</v>
      </c>
      <c r="AF18" s="175">
        <f t="shared" si="25"/>
        <v>0</v>
      </c>
      <c r="AG18" s="161">
        <f t="shared" si="15"/>
        <v>0</v>
      </c>
      <c r="AH18" s="159">
        <f t="shared" si="26"/>
        <v>0</v>
      </c>
      <c r="AI18" s="163">
        <f t="shared" si="27"/>
        <v>0</v>
      </c>
      <c r="AJ18" s="176">
        <f t="shared" si="28"/>
        <v>0</v>
      </c>
      <c r="AK18" s="168">
        <f t="shared" si="29"/>
        <v>0</v>
      </c>
    </row>
    <row r="19" spans="2:37" outlineLevel="1" x14ac:dyDescent="0.35">
      <c r="B19" s="237" t="s">
        <v>81</v>
      </c>
      <c r="C19" s="64" t="s">
        <v>106</v>
      </c>
      <c r="D19" s="161">
        <f t="shared" si="0"/>
        <v>0</v>
      </c>
      <c r="E19" s="162">
        <f t="shared" si="0"/>
        <v>0</v>
      </c>
      <c r="F19" s="174">
        <f t="shared" si="0"/>
        <v>0</v>
      </c>
      <c r="G19" s="159">
        <f t="shared" si="1"/>
        <v>0</v>
      </c>
      <c r="H19" s="175">
        <f t="shared" si="2"/>
        <v>0</v>
      </c>
      <c r="I19" s="161">
        <f t="shared" si="3"/>
        <v>0</v>
      </c>
      <c r="J19" s="159">
        <f t="shared" si="16"/>
        <v>0</v>
      </c>
      <c r="K19" s="163">
        <f t="shared" si="17"/>
        <v>0</v>
      </c>
      <c r="L19" s="174">
        <f t="shared" si="4"/>
        <v>0</v>
      </c>
      <c r="M19" s="159">
        <f t="shared" si="18"/>
        <v>0</v>
      </c>
      <c r="N19" s="175">
        <f t="shared" si="19"/>
        <v>0</v>
      </c>
      <c r="O19" s="161">
        <f t="shared" si="5"/>
        <v>0</v>
      </c>
      <c r="P19" s="159">
        <f t="shared" si="6"/>
        <v>0</v>
      </c>
      <c r="Q19" s="163">
        <f t="shared" si="7"/>
        <v>0</v>
      </c>
      <c r="R19" s="167">
        <f t="shared" si="8"/>
        <v>0</v>
      </c>
      <c r="S19" s="168">
        <f t="shared" si="9"/>
        <v>0</v>
      </c>
      <c r="U19" s="161">
        <f t="shared" si="10"/>
        <v>247</v>
      </c>
      <c r="V19" s="160">
        <f t="shared" si="10"/>
        <v>247</v>
      </c>
      <c r="W19" s="163">
        <f t="shared" si="11"/>
        <v>0</v>
      </c>
      <c r="X19" s="174">
        <f t="shared" si="12"/>
        <v>598</v>
      </c>
      <c r="Y19" s="159">
        <f t="shared" si="20"/>
        <v>845</v>
      </c>
      <c r="Z19" s="175">
        <f t="shared" si="21"/>
        <v>2.4210526315789473</v>
      </c>
      <c r="AA19" s="161">
        <f t="shared" si="13"/>
        <v>803</v>
      </c>
      <c r="AB19" s="159">
        <f t="shared" si="22"/>
        <v>1648</v>
      </c>
      <c r="AC19" s="163">
        <f t="shared" si="23"/>
        <v>0.95029585798816563</v>
      </c>
      <c r="AD19" s="174">
        <f t="shared" si="14"/>
        <v>108</v>
      </c>
      <c r="AE19" s="159">
        <f t="shared" si="24"/>
        <v>1756</v>
      </c>
      <c r="AF19" s="175">
        <f t="shared" si="25"/>
        <v>6.553398058252427E-2</v>
      </c>
      <c r="AG19" s="161">
        <f t="shared" si="15"/>
        <v>74</v>
      </c>
      <c r="AH19" s="159">
        <f t="shared" si="26"/>
        <v>1830</v>
      </c>
      <c r="AI19" s="163">
        <f t="shared" si="27"/>
        <v>4.2141230068337129E-2</v>
      </c>
      <c r="AJ19" s="176">
        <f t="shared" si="28"/>
        <v>1830</v>
      </c>
      <c r="AK19" s="168">
        <f t="shared" si="29"/>
        <v>0.64982748401182788</v>
      </c>
    </row>
    <row r="20" spans="2:37" outlineLevel="1" x14ac:dyDescent="0.35">
      <c r="B20" s="236" t="s">
        <v>82</v>
      </c>
      <c r="C20" s="64" t="s">
        <v>106</v>
      </c>
      <c r="D20" s="161">
        <f t="shared" si="0"/>
        <v>0</v>
      </c>
      <c r="E20" s="162">
        <f t="shared" si="0"/>
        <v>0</v>
      </c>
      <c r="F20" s="174">
        <f t="shared" si="0"/>
        <v>0</v>
      </c>
      <c r="G20" s="159">
        <f t="shared" si="1"/>
        <v>0</v>
      </c>
      <c r="H20" s="175">
        <f t="shared" si="2"/>
        <v>0</v>
      </c>
      <c r="I20" s="161">
        <f t="shared" si="3"/>
        <v>0</v>
      </c>
      <c r="J20" s="159">
        <f t="shared" si="16"/>
        <v>0</v>
      </c>
      <c r="K20" s="163">
        <f t="shared" si="17"/>
        <v>0</v>
      </c>
      <c r="L20" s="174">
        <f t="shared" si="4"/>
        <v>0</v>
      </c>
      <c r="M20" s="159">
        <f t="shared" si="18"/>
        <v>0</v>
      </c>
      <c r="N20" s="175">
        <f t="shared" si="19"/>
        <v>0</v>
      </c>
      <c r="O20" s="161">
        <f t="shared" si="5"/>
        <v>0</v>
      </c>
      <c r="P20" s="159">
        <f t="shared" si="6"/>
        <v>0</v>
      </c>
      <c r="Q20" s="163">
        <f t="shared" si="7"/>
        <v>0</v>
      </c>
      <c r="R20" s="167">
        <f t="shared" si="8"/>
        <v>0</v>
      </c>
      <c r="S20" s="168">
        <f t="shared" si="9"/>
        <v>0</v>
      </c>
      <c r="U20" s="161">
        <f t="shared" si="10"/>
        <v>0</v>
      </c>
      <c r="V20" s="160">
        <f t="shared" si="10"/>
        <v>0</v>
      </c>
      <c r="W20" s="163">
        <f t="shared" si="11"/>
        <v>0</v>
      </c>
      <c r="X20" s="174">
        <f t="shared" si="12"/>
        <v>0</v>
      </c>
      <c r="Y20" s="159">
        <f t="shared" si="20"/>
        <v>0</v>
      </c>
      <c r="Z20" s="175">
        <f t="shared" si="21"/>
        <v>0</v>
      </c>
      <c r="AA20" s="161">
        <f t="shared" si="13"/>
        <v>0</v>
      </c>
      <c r="AB20" s="159">
        <f t="shared" si="22"/>
        <v>0</v>
      </c>
      <c r="AC20" s="163">
        <f t="shared" si="23"/>
        <v>0</v>
      </c>
      <c r="AD20" s="174">
        <f t="shared" si="14"/>
        <v>0</v>
      </c>
      <c r="AE20" s="159">
        <f t="shared" si="24"/>
        <v>0</v>
      </c>
      <c r="AF20" s="175">
        <f t="shared" si="25"/>
        <v>0</v>
      </c>
      <c r="AG20" s="161">
        <f t="shared" si="15"/>
        <v>0</v>
      </c>
      <c r="AH20" s="159">
        <f t="shared" si="26"/>
        <v>0</v>
      </c>
      <c r="AI20" s="163">
        <f t="shared" si="27"/>
        <v>0</v>
      </c>
      <c r="AJ20" s="176">
        <f t="shared" si="28"/>
        <v>0</v>
      </c>
      <c r="AK20" s="168">
        <f t="shared" si="29"/>
        <v>0</v>
      </c>
    </row>
    <row r="21" spans="2:37" outlineLevel="1" x14ac:dyDescent="0.35">
      <c r="B21" s="237" t="s">
        <v>83</v>
      </c>
      <c r="C21" s="64" t="s">
        <v>106</v>
      </c>
      <c r="D21" s="161">
        <f t="shared" si="0"/>
        <v>0</v>
      </c>
      <c r="E21" s="162">
        <f t="shared" si="0"/>
        <v>0</v>
      </c>
      <c r="F21" s="174">
        <f t="shared" si="0"/>
        <v>0</v>
      </c>
      <c r="G21" s="159">
        <f t="shared" si="1"/>
        <v>0</v>
      </c>
      <c r="H21" s="175">
        <f t="shared" si="2"/>
        <v>0</v>
      </c>
      <c r="I21" s="161">
        <f t="shared" si="3"/>
        <v>0</v>
      </c>
      <c r="J21" s="159">
        <f t="shared" si="16"/>
        <v>0</v>
      </c>
      <c r="K21" s="163">
        <f t="shared" si="17"/>
        <v>0</v>
      </c>
      <c r="L21" s="174">
        <f t="shared" si="4"/>
        <v>0</v>
      </c>
      <c r="M21" s="159">
        <f t="shared" si="18"/>
        <v>0</v>
      </c>
      <c r="N21" s="175">
        <f t="shared" si="19"/>
        <v>0</v>
      </c>
      <c r="O21" s="161">
        <f t="shared" si="5"/>
        <v>0</v>
      </c>
      <c r="P21" s="159">
        <f t="shared" si="6"/>
        <v>0</v>
      </c>
      <c r="Q21" s="163">
        <f t="shared" si="7"/>
        <v>0</v>
      </c>
      <c r="R21" s="167">
        <f t="shared" si="8"/>
        <v>0</v>
      </c>
      <c r="S21" s="168">
        <f t="shared" si="9"/>
        <v>0</v>
      </c>
      <c r="U21" s="161">
        <f t="shared" si="10"/>
        <v>4009</v>
      </c>
      <c r="V21" s="160">
        <f t="shared" si="10"/>
        <v>4009</v>
      </c>
      <c r="W21" s="163">
        <f t="shared" si="11"/>
        <v>0</v>
      </c>
      <c r="X21" s="174">
        <f t="shared" si="12"/>
        <v>150</v>
      </c>
      <c r="Y21" s="159">
        <f t="shared" si="20"/>
        <v>4159</v>
      </c>
      <c r="Z21" s="175">
        <f t="shared" si="21"/>
        <v>3.7415814417560492E-2</v>
      </c>
      <c r="AA21" s="161">
        <f t="shared" si="13"/>
        <v>236</v>
      </c>
      <c r="AB21" s="159">
        <f t="shared" si="22"/>
        <v>4395</v>
      </c>
      <c r="AC21" s="163">
        <f t="shared" si="23"/>
        <v>5.6744409713873525E-2</v>
      </c>
      <c r="AD21" s="174">
        <f t="shared" si="14"/>
        <v>112</v>
      </c>
      <c r="AE21" s="159">
        <f t="shared" si="24"/>
        <v>4507</v>
      </c>
      <c r="AF21" s="175">
        <f t="shared" si="25"/>
        <v>2.5483503981797499E-2</v>
      </c>
      <c r="AG21" s="161">
        <f t="shared" si="15"/>
        <v>106</v>
      </c>
      <c r="AH21" s="159">
        <f t="shared" si="26"/>
        <v>4613</v>
      </c>
      <c r="AI21" s="163">
        <f t="shared" si="27"/>
        <v>2.3518970490348345E-2</v>
      </c>
      <c r="AJ21" s="176">
        <f t="shared" si="28"/>
        <v>4613</v>
      </c>
      <c r="AK21" s="168">
        <f t="shared" si="29"/>
        <v>3.5706852334146166E-2</v>
      </c>
    </row>
    <row r="22" spans="2:37" outlineLevel="1" x14ac:dyDescent="0.35">
      <c r="B22" s="237" t="s">
        <v>84</v>
      </c>
      <c r="C22" s="64" t="s">
        <v>106</v>
      </c>
      <c r="D22" s="161">
        <f t="shared" si="0"/>
        <v>0</v>
      </c>
      <c r="E22" s="162">
        <f t="shared" si="0"/>
        <v>0</v>
      </c>
      <c r="F22" s="174">
        <f t="shared" si="0"/>
        <v>0</v>
      </c>
      <c r="G22" s="159">
        <f t="shared" si="1"/>
        <v>0</v>
      </c>
      <c r="H22" s="175">
        <f t="shared" si="2"/>
        <v>0</v>
      </c>
      <c r="I22" s="161">
        <f t="shared" si="3"/>
        <v>0</v>
      </c>
      <c r="J22" s="159">
        <f t="shared" si="16"/>
        <v>0</v>
      </c>
      <c r="K22" s="163">
        <f t="shared" si="17"/>
        <v>0</v>
      </c>
      <c r="L22" s="174">
        <f t="shared" si="4"/>
        <v>0</v>
      </c>
      <c r="M22" s="159">
        <f t="shared" si="18"/>
        <v>0</v>
      </c>
      <c r="N22" s="175">
        <f t="shared" si="19"/>
        <v>0</v>
      </c>
      <c r="O22" s="161">
        <f t="shared" si="5"/>
        <v>0</v>
      </c>
      <c r="P22" s="159">
        <f t="shared" si="6"/>
        <v>0</v>
      </c>
      <c r="Q22" s="163">
        <f t="shared" si="7"/>
        <v>0</v>
      </c>
      <c r="R22" s="167">
        <f t="shared" si="8"/>
        <v>0</v>
      </c>
      <c r="S22" s="168">
        <f t="shared" si="9"/>
        <v>0</v>
      </c>
      <c r="U22" s="161">
        <f t="shared" si="10"/>
        <v>0</v>
      </c>
      <c r="V22" s="160">
        <f t="shared" si="10"/>
        <v>0</v>
      </c>
      <c r="W22" s="163">
        <f t="shared" si="11"/>
        <v>0</v>
      </c>
      <c r="X22" s="174">
        <f t="shared" si="12"/>
        <v>0</v>
      </c>
      <c r="Y22" s="159">
        <f t="shared" si="20"/>
        <v>0</v>
      </c>
      <c r="Z22" s="175">
        <f t="shared" si="21"/>
        <v>0</v>
      </c>
      <c r="AA22" s="161">
        <f t="shared" si="13"/>
        <v>0</v>
      </c>
      <c r="AB22" s="159">
        <f t="shared" si="22"/>
        <v>0</v>
      </c>
      <c r="AC22" s="163">
        <f t="shared" si="23"/>
        <v>0</v>
      </c>
      <c r="AD22" s="174">
        <f t="shared" si="14"/>
        <v>0</v>
      </c>
      <c r="AE22" s="159">
        <f t="shared" si="24"/>
        <v>0</v>
      </c>
      <c r="AF22" s="175">
        <f t="shared" si="25"/>
        <v>0</v>
      </c>
      <c r="AG22" s="161">
        <f t="shared" si="15"/>
        <v>0</v>
      </c>
      <c r="AH22" s="159">
        <f t="shared" si="26"/>
        <v>0</v>
      </c>
      <c r="AI22" s="163">
        <f t="shared" si="27"/>
        <v>0</v>
      </c>
      <c r="AJ22" s="176">
        <f t="shared" si="28"/>
        <v>0</v>
      </c>
      <c r="AK22" s="168">
        <f t="shared" si="29"/>
        <v>0</v>
      </c>
    </row>
    <row r="23" spans="2:37" outlineLevel="1" x14ac:dyDescent="0.35">
      <c r="B23" s="237" t="s">
        <v>85</v>
      </c>
      <c r="C23" s="64" t="s">
        <v>106</v>
      </c>
      <c r="D23" s="161">
        <f t="shared" si="0"/>
        <v>0</v>
      </c>
      <c r="E23" s="162">
        <f t="shared" si="0"/>
        <v>0</v>
      </c>
      <c r="F23" s="174">
        <f t="shared" si="0"/>
        <v>0</v>
      </c>
      <c r="G23" s="159">
        <f t="shared" si="1"/>
        <v>0</v>
      </c>
      <c r="H23" s="175">
        <f t="shared" si="2"/>
        <v>0</v>
      </c>
      <c r="I23" s="161">
        <f t="shared" si="3"/>
        <v>0</v>
      </c>
      <c r="J23" s="159">
        <f t="shared" si="16"/>
        <v>0</v>
      </c>
      <c r="K23" s="163">
        <f t="shared" si="17"/>
        <v>0</v>
      </c>
      <c r="L23" s="174">
        <f t="shared" si="4"/>
        <v>0</v>
      </c>
      <c r="M23" s="159">
        <f t="shared" si="18"/>
        <v>0</v>
      </c>
      <c r="N23" s="175">
        <f t="shared" si="19"/>
        <v>0</v>
      </c>
      <c r="O23" s="161">
        <f t="shared" si="5"/>
        <v>0</v>
      </c>
      <c r="P23" s="159">
        <f t="shared" si="6"/>
        <v>0</v>
      </c>
      <c r="Q23" s="163">
        <f t="shared" si="7"/>
        <v>0</v>
      </c>
      <c r="R23" s="167">
        <f t="shared" si="8"/>
        <v>0</v>
      </c>
      <c r="S23" s="168">
        <f t="shared" si="9"/>
        <v>0</v>
      </c>
      <c r="U23" s="161">
        <f t="shared" si="10"/>
        <v>0</v>
      </c>
      <c r="V23" s="160">
        <f t="shared" si="10"/>
        <v>0</v>
      </c>
      <c r="W23" s="163">
        <f t="shared" si="11"/>
        <v>0</v>
      </c>
      <c r="X23" s="174">
        <f t="shared" si="12"/>
        <v>0</v>
      </c>
      <c r="Y23" s="159">
        <f t="shared" si="20"/>
        <v>0</v>
      </c>
      <c r="Z23" s="175">
        <f t="shared" si="21"/>
        <v>0</v>
      </c>
      <c r="AA23" s="161">
        <f t="shared" si="13"/>
        <v>0</v>
      </c>
      <c r="AB23" s="159">
        <f t="shared" si="22"/>
        <v>0</v>
      </c>
      <c r="AC23" s="163">
        <f t="shared" si="23"/>
        <v>0</v>
      </c>
      <c r="AD23" s="174">
        <f t="shared" si="14"/>
        <v>0</v>
      </c>
      <c r="AE23" s="159">
        <f t="shared" si="24"/>
        <v>0</v>
      </c>
      <c r="AF23" s="175">
        <f t="shared" si="25"/>
        <v>0</v>
      </c>
      <c r="AG23" s="161">
        <f t="shared" si="15"/>
        <v>0</v>
      </c>
      <c r="AH23" s="159">
        <f t="shared" si="26"/>
        <v>0</v>
      </c>
      <c r="AI23" s="163">
        <f t="shared" si="27"/>
        <v>0</v>
      </c>
      <c r="AJ23" s="176">
        <f t="shared" si="28"/>
        <v>0</v>
      </c>
      <c r="AK23" s="168">
        <f t="shared" si="29"/>
        <v>0</v>
      </c>
    </row>
    <row r="24" spans="2:37" outlineLevel="1" x14ac:dyDescent="0.35">
      <c r="B24" s="236" t="s">
        <v>86</v>
      </c>
      <c r="C24" s="64" t="s">
        <v>106</v>
      </c>
      <c r="D24" s="161">
        <f t="shared" si="0"/>
        <v>0</v>
      </c>
      <c r="E24" s="162">
        <f t="shared" si="0"/>
        <v>0</v>
      </c>
      <c r="F24" s="174">
        <f t="shared" si="0"/>
        <v>0</v>
      </c>
      <c r="G24" s="159">
        <f t="shared" si="1"/>
        <v>0</v>
      </c>
      <c r="H24" s="175">
        <f t="shared" si="2"/>
        <v>0</v>
      </c>
      <c r="I24" s="161">
        <f t="shared" si="3"/>
        <v>0</v>
      </c>
      <c r="J24" s="159">
        <f t="shared" si="16"/>
        <v>0</v>
      </c>
      <c r="K24" s="163">
        <f t="shared" si="17"/>
        <v>0</v>
      </c>
      <c r="L24" s="174">
        <f t="shared" si="4"/>
        <v>0</v>
      </c>
      <c r="M24" s="159">
        <f t="shared" si="18"/>
        <v>0</v>
      </c>
      <c r="N24" s="175">
        <f t="shared" si="19"/>
        <v>0</v>
      </c>
      <c r="O24" s="161">
        <f t="shared" si="5"/>
        <v>0</v>
      </c>
      <c r="P24" s="159">
        <f t="shared" si="6"/>
        <v>0</v>
      </c>
      <c r="Q24" s="163">
        <f t="shared" si="7"/>
        <v>0</v>
      </c>
      <c r="R24" s="167">
        <f t="shared" si="8"/>
        <v>0</v>
      </c>
      <c r="S24" s="168">
        <f t="shared" si="9"/>
        <v>0</v>
      </c>
      <c r="U24" s="161">
        <f t="shared" si="10"/>
        <v>0</v>
      </c>
      <c r="V24" s="160">
        <f t="shared" si="10"/>
        <v>0</v>
      </c>
      <c r="W24" s="163">
        <f t="shared" si="11"/>
        <v>0</v>
      </c>
      <c r="X24" s="174">
        <f t="shared" si="12"/>
        <v>0</v>
      </c>
      <c r="Y24" s="159">
        <f t="shared" si="20"/>
        <v>0</v>
      </c>
      <c r="Z24" s="175">
        <f t="shared" si="21"/>
        <v>0</v>
      </c>
      <c r="AA24" s="161">
        <f t="shared" si="13"/>
        <v>0</v>
      </c>
      <c r="AB24" s="159">
        <f t="shared" si="22"/>
        <v>0</v>
      </c>
      <c r="AC24" s="163">
        <f t="shared" si="23"/>
        <v>0</v>
      </c>
      <c r="AD24" s="174">
        <f t="shared" si="14"/>
        <v>0</v>
      </c>
      <c r="AE24" s="159">
        <f t="shared" si="24"/>
        <v>0</v>
      </c>
      <c r="AF24" s="175">
        <f t="shared" si="25"/>
        <v>0</v>
      </c>
      <c r="AG24" s="161">
        <f t="shared" si="15"/>
        <v>0</v>
      </c>
      <c r="AH24" s="159">
        <f t="shared" si="26"/>
        <v>0</v>
      </c>
      <c r="AI24" s="163">
        <f t="shared" si="27"/>
        <v>0</v>
      </c>
      <c r="AJ24" s="176">
        <f t="shared" si="28"/>
        <v>0</v>
      </c>
      <c r="AK24" s="168">
        <f t="shared" si="29"/>
        <v>0</v>
      </c>
    </row>
    <row r="25" spans="2:37" outlineLevel="1" x14ac:dyDescent="0.35">
      <c r="B25" s="237" t="s">
        <v>87</v>
      </c>
      <c r="C25" s="64" t="s">
        <v>106</v>
      </c>
      <c r="D25" s="161">
        <f t="shared" si="0"/>
        <v>0</v>
      </c>
      <c r="E25" s="162">
        <f t="shared" si="0"/>
        <v>0</v>
      </c>
      <c r="F25" s="174">
        <f t="shared" si="0"/>
        <v>0</v>
      </c>
      <c r="G25" s="159">
        <f t="shared" si="1"/>
        <v>0</v>
      </c>
      <c r="H25" s="175">
        <f t="shared" si="2"/>
        <v>0</v>
      </c>
      <c r="I25" s="161">
        <f t="shared" si="3"/>
        <v>0</v>
      </c>
      <c r="J25" s="159">
        <f t="shared" si="16"/>
        <v>0</v>
      </c>
      <c r="K25" s="163">
        <f t="shared" si="17"/>
        <v>0</v>
      </c>
      <c r="L25" s="174">
        <f t="shared" si="4"/>
        <v>0</v>
      </c>
      <c r="M25" s="159">
        <f t="shared" si="18"/>
        <v>0</v>
      </c>
      <c r="N25" s="175">
        <f t="shared" si="19"/>
        <v>0</v>
      </c>
      <c r="O25" s="161">
        <f t="shared" si="5"/>
        <v>0</v>
      </c>
      <c r="P25" s="159">
        <f t="shared" si="6"/>
        <v>0</v>
      </c>
      <c r="Q25" s="163">
        <f t="shared" si="7"/>
        <v>0</v>
      </c>
      <c r="R25" s="167">
        <f t="shared" si="8"/>
        <v>0</v>
      </c>
      <c r="S25" s="168">
        <f t="shared" si="9"/>
        <v>0</v>
      </c>
      <c r="U25" s="161">
        <f t="shared" si="10"/>
        <v>0</v>
      </c>
      <c r="V25" s="160">
        <f t="shared" si="10"/>
        <v>0</v>
      </c>
      <c r="W25" s="163">
        <f t="shared" si="11"/>
        <v>0</v>
      </c>
      <c r="X25" s="174">
        <f t="shared" si="12"/>
        <v>0</v>
      </c>
      <c r="Y25" s="159">
        <f t="shared" si="20"/>
        <v>0</v>
      </c>
      <c r="Z25" s="175">
        <f t="shared" si="21"/>
        <v>0</v>
      </c>
      <c r="AA25" s="161">
        <f t="shared" si="13"/>
        <v>0</v>
      </c>
      <c r="AB25" s="159">
        <f t="shared" si="22"/>
        <v>0</v>
      </c>
      <c r="AC25" s="163">
        <f t="shared" si="23"/>
        <v>0</v>
      </c>
      <c r="AD25" s="174">
        <f t="shared" si="14"/>
        <v>0</v>
      </c>
      <c r="AE25" s="159">
        <f t="shared" si="24"/>
        <v>0</v>
      </c>
      <c r="AF25" s="175">
        <f t="shared" si="25"/>
        <v>0</v>
      </c>
      <c r="AG25" s="161">
        <f t="shared" si="15"/>
        <v>0</v>
      </c>
      <c r="AH25" s="159">
        <f t="shared" si="26"/>
        <v>0</v>
      </c>
      <c r="AI25" s="163">
        <f t="shared" si="27"/>
        <v>0</v>
      </c>
      <c r="AJ25" s="176">
        <f t="shared" si="28"/>
        <v>0</v>
      </c>
      <c r="AK25" s="168">
        <f t="shared" si="29"/>
        <v>0</v>
      </c>
    </row>
    <row r="26" spans="2:37" outlineLevel="1" x14ac:dyDescent="0.35">
      <c r="B26" s="237" t="s">
        <v>88</v>
      </c>
      <c r="C26" s="64" t="s">
        <v>106</v>
      </c>
      <c r="D26" s="161">
        <f t="shared" si="0"/>
        <v>0</v>
      </c>
      <c r="E26" s="162">
        <f t="shared" si="0"/>
        <v>0</v>
      </c>
      <c r="F26" s="174">
        <f t="shared" si="0"/>
        <v>0</v>
      </c>
      <c r="G26" s="159">
        <f t="shared" si="1"/>
        <v>0</v>
      </c>
      <c r="H26" s="175">
        <f t="shared" si="2"/>
        <v>0</v>
      </c>
      <c r="I26" s="161">
        <f t="shared" si="3"/>
        <v>0</v>
      </c>
      <c r="J26" s="159">
        <f t="shared" si="16"/>
        <v>0</v>
      </c>
      <c r="K26" s="163">
        <f t="shared" si="17"/>
        <v>0</v>
      </c>
      <c r="L26" s="174">
        <f t="shared" si="4"/>
        <v>0</v>
      </c>
      <c r="M26" s="159">
        <f t="shared" si="18"/>
        <v>0</v>
      </c>
      <c r="N26" s="175">
        <f t="shared" si="19"/>
        <v>0</v>
      </c>
      <c r="O26" s="161">
        <f t="shared" si="5"/>
        <v>0</v>
      </c>
      <c r="P26" s="159">
        <f t="shared" si="6"/>
        <v>0</v>
      </c>
      <c r="Q26" s="163">
        <f t="shared" si="7"/>
        <v>0</v>
      </c>
      <c r="R26" s="167">
        <f t="shared" si="8"/>
        <v>0</v>
      </c>
      <c r="S26" s="168">
        <f t="shared" si="9"/>
        <v>0</v>
      </c>
      <c r="U26" s="161">
        <f t="shared" si="10"/>
        <v>0</v>
      </c>
      <c r="V26" s="160">
        <f t="shared" si="10"/>
        <v>0</v>
      </c>
      <c r="W26" s="163">
        <f t="shared" si="11"/>
        <v>0</v>
      </c>
      <c r="X26" s="174">
        <f t="shared" si="12"/>
        <v>0</v>
      </c>
      <c r="Y26" s="159">
        <f t="shared" si="20"/>
        <v>0</v>
      </c>
      <c r="Z26" s="175">
        <f t="shared" si="21"/>
        <v>0</v>
      </c>
      <c r="AA26" s="161">
        <f t="shared" si="13"/>
        <v>0</v>
      </c>
      <c r="AB26" s="159">
        <f t="shared" si="22"/>
        <v>0</v>
      </c>
      <c r="AC26" s="163">
        <f t="shared" si="23"/>
        <v>0</v>
      </c>
      <c r="AD26" s="174">
        <f t="shared" si="14"/>
        <v>0</v>
      </c>
      <c r="AE26" s="159">
        <f t="shared" si="24"/>
        <v>0</v>
      </c>
      <c r="AF26" s="175">
        <f t="shared" si="25"/>
        <v>0</v>
      </c>
      <c r="AG26" s="161">
        <f t="shared" si="15"/>
        <v>0</v>
      </c>
      <c r="AH26" s="159">
        <f t="shared" si="26"/>
        <v>0</v>
      </c>
      <c r="AI26" s="163">
        <f t="shared" si="27"/>
        <v>0</v>
      </c>
      <c r="AJ26" s="176">
        <f t="shared" si="28"/>
        <v>0</v>
      </c>
      <c r="AK26" s="168">
        <f t="shared" si="29"/>
        <v>0</v>
      </c>
    </row>
    <row r="27" spans="2:37" outlineLevel="1" x14ac:dyDescent="0.35">
      <c r="B27" s="236" t="s">
        <v>89</v>
      </c>
      <c r="C27" s="64" t="s">
        <v>106</v>
      </c>
      <c r="D27" s="161">
        <f t="shared" si="0"/>
        <v>0</v>
      </c>
      <c r="E27" s="162">
        <f t="shared" si="0"/>
        <v>0</v>
      </c>
      <c r="F27" s="174">
        <f t="shared" si="0"/>
        <v>0</v>
      </c>
      <c r="G27" s="159">
        <f t="shared" si="1"/>
        <v>0</v>
      </c>
      <c r="H27" s="175">
        <f t="shared" si="2"/>
        <v>0</v>
      </c>
      <c r="I27" s="161">
        <f t="shared" si="3"/>
        <v>0</v>
      </c>
      <c r="J27" s="159">
        <f t="shared" si="16"/>
        <v>0</v>
      </c>
      <c r="K27" s="163">
        <f t="shared" si="17"/>
        <v>0</v>
      </c>
      <c r="L27" s="174">
        <f t="shared" si="4"/>
        <v>0</v>
      </c>
      <c r="M27" s="159">
        <f t="shared" si="18"/>
        <v>0</v>
      </c>
      <c r="N27" s="175">
        <f t="shared" si="19"/>
        <v>0</v>
      </c>
      <c r="O27" s="161">
        <f t="shared" si="5"/>
        <v>0</v>
      </c>
      <c r="P27" s="159">
        <f t="shared" si="6"/>
        <v>0</v>
      </c>
      <c r="Q27" s="163">
        <f t="shared" si="7"/>
        <v>0</v>
      </c>
      <c r="R27" s="167">
        <f t="shared" si="8"/>
        <v>0</v>
      </c>
      <c r="S27" s="168">
        <f t="shared" si="9"/>
        <v>0</v>
      </c>
      <c r="U27" s="161">
        <f t="shared" si="10"/>
        <v>0</v>
      </c>
      <c r="V27" s="160">
        <f t="shared" si="10"/>
        <v>0</v>
      </c>
      <c r="W27" s="163">
        <f t="shared" si="11"/>
        <v>0</v>
      </c>
      <c r="X27" s="174">
        <f t="shared" si="12"/>
        <v>0</v>
      </c>
      <c r="Y27" s="159">
        <f t="shared" si="20"/>
        <v>0</v>
      </c>
      <c r="Z27" s="175">
        <f t="shared" si="21"/>
        <v>0</v>
      </c>
      <c r="AA27" s="161">
        <f t="shared" si="13"/>
        <v>0</v>
      </c>
      <c r="AB27" s="159">
        <f t="shared" si="22"/>
        <v>0</v>
      </c>
      <c r="AC27" s="163">
        <f t="shared" si="23"/>
        <v>0</v>
      </c>
      <c r="AD27" s="174">
        <f t="shared" si="14"/>
        <v>0</v>
      </c>
      <c r="AE27" s="159">
        <f t="shared" si="24"/>
        <v>0</v>
      </c>
      <c r="AF27" s="175">
        <f t="shared" si="25"/>
        <v>0</v>
      </c>
      <c r="AG27" s="161">
        <f t="shared" si="15"/>
        <v>0</v>
      </c>
      <c r="AH27" s="159">
        <f t="shared" si="26"/>
        <v>0</v>
      </c>
      <c r="AI27" s="163">
        <f t="shared" si="27"/>
        <v>0</v>
      </c>
      <c r="AJ27" s="176">
        <f t="shared" si="28"/>
        <v>0</v>
      </c>
      <c r="AK27" s="168">
        <f t="shared" si="29"/>
        <v>0</v>
      </c>
    </row>
    <row r="28" spans="2:37" outlineLevel="1" x14ac:dyDescent="0.35">
      <c r="B28" s="237" t="s">
        <v>90</v>
      </c>
      <c r="C28" s="64" t="s">
        <v>106</v>
      </c>
      <c r="D28" s="161">
        <f t="shared" si="0"/>
        <v>0</v>
      </c>
      <c r="E28" s="162">
        <f t="shared" si="0"/>
        <v>0</v>
      </c>
      <c r="F28" s="174">
        <f t="shared" si="0"/>
        <v>0</v>
      </c>
      <c r="G28" s="159">
        <f t="shared" si="1"/>
        <v>0</v>
      </c>
      <c r="H28" s="175">
        <f t="shared" si="2"/>
        <v>0</v>
      </c>
      <c r="I28" s="161">
        <f t="shared" si="3"/>
        <v>0</v>
      </c>
      <c r="J28" s="159">
        <f t="shared" si="16"/>
        <v>0</v>
      </c>
      <c r="K28" s="163">
        <f t="shared" si="17"/>
        <v>0</v>
      </c>
      <c r="L28" s="174">
        <f t="shared" si="4"/>
        <v>0</v>
      </c>
      <c r="M28" s="159">
        <f t="shared" si="18"/>
        <v>0</v>
      </c>
      <c r="N28" s="175">
        <f t="shared" si="19"/>
        <v>0</v>
      </c>
      <c r="O28" s="161">
        <f t="shared" si="5"/>
        <v>0</v>
      </c>
      <c r="P28" s="159">
        <f t="shared" si="6"/>
        <v>0</v>
      </c>
      <c r="Q28" s="163">
        <f t="shared" si="7"/>
        <v>0</v>
      </c>
      <c r="R28" s="167">
        <f t="shared" si="8"/>
        <v>0</v>
      </c>
      <c r="S28" s="168">
        <f t="shared" si="9"/>
        <v>0</v>
      </c>
      <c r="U28" s="161">
        <f t="shared" si="10"/>
        <v>0</v>
      </c>
      <c r="V28" s="160">
        <f t="shared" si="10"/>
        <v>0</v>
      </c>
      <c r="W28" s="163">
        <f t="shared" si="11"/>
        <v>0</v>
      </c>
      <c r="X28" s="174">
        <f t="shared" si="12"/>
        <v>1</v>
      </c>
      <c r="Y28" s="159">
        <f t="shared" si="20"/>
        <v>1</v>
      </c>
      <c r="Z28" s="175">
        <f t="shared" si="21"/>
        <v>0</v>
      </c>
      <c r="AA28" s="161">
        <f t="shared" si="13"/>
        <v>149</v>
      </c>
      <c r="AB28" s="159">
        <f t="shared" si="22"/>
        <v>150</v>
      </c>
      <c r="AC28" s="163">
        <f t="shared" si="23"/>
        <v>149</v>
      </c>
      <c r="AD28" s="174">
        <f t="shared" si="14"/>
        <v>199</v>
      </c>
      <c r="AE28" s="159">
        <f t="shared" si="24"/>
        <v>349</v>
      </c>
      <c r="AF28" s="175">
        <f t="shared" si="25"/>
        <v>1.3266666666666667</v>
      </c>
      <c r="AG28" s="161">
        <f t="shared" si="15"/>
        <v>51</v>
      </c>
      <c r="AH28" s="159">
        <f t="shared" si="26"/>
        <v>400</v>
      </c>
      <c r="AI28" s="163">
        <f t="shared" si="27"/>
        <v>0.14613180515759314</v>
      </c>
      <c r="AJ28" s="176">
        <f t="shared" si="28"/>
        <v>400</v>
      </c>
      <c r="AK28" s="168">
        <f t="shared" si="29"/>
        <v>0</v>
      </c>
    </row>
    <row r="29" spans="2:37" outlineLevel="1" x14ac:dyDescent="0.35">
      <c r="B29" s="236" t="s">
        <v>92</v>
      </c>
      <c r="C29" s="64" t="s">
        <v>106</v>
      </c>
      <c r="D29" s="161">
        <f t="shared" si="0"/>
        <v>0</v>
      </c>
      <c r="E29" s="162">
        <f t="shared" si="0"/>
        <v>0</v>
      </c>
      <c r="F29" s="174">
        <f t="shared" si="0"/>
        <v>0</v>
      </c>
      <c r="G29" s="159">
        <f t="shared" si="1"/>
        <v>0</v>
      </c>
      <c r="H29" s="175">
        <f t="shared" si="2"/>
        <v>0</v>
      </c>
      <c r="I29" s="161">
        <f t="shared" si="3"/>
        <v>0</v>
      </c>
      <c r="J29" s="159">
        <f t="shared" si="16"/>
        <v>0</v>
      </c>
      <c r="K29" s="163">
        <f t="shared" si="17"/>
        <v>0</v>
      </c>
      <c r="L29" s="174">
        <f t="shared" si="4"/>
        <v>0</v>
      </c>
      <c r="M29" s="159">
        <f t="shared" si="18"/>
        <v>0</v>
      </c>
      <c r="N29" s="175">
        <f t="shared" si="19"/>
        <v>0</v>
      </c>
      <c r="O29" s="161">
        <f t="shared" si="5"/>
        <v>0</v>
      </c>
      <c r="P29" s="159">
        <f t="shared" si="6"/>
        <v>0</v>
      </c>
      <c r="Q29" s="163">
        <f t="shared" si="7"/>
        <v>0</v>
      </c>
      <c r="R29" s="167">
        <f t="shared" si="8"/>
        <v>0</v>
      </c>
      <c r="S29" s="168">
        <f t="shared" si="9"/>
        <v>0</v>
      </c>
      <c r="U29" s="161">
        <f t="shared" si="10"/>
        <v>0</v>
      </c>
      <c r="V29" s="160">
        <f t="shared" si="10"/>
        <v>0</v>
      </c>
      <c r="W29" s="163">
        <f t="shared" si="11"/>
        <v>0</v>
      </c>
      <c r="X29" s="174">
        <f t="shared" si="12"/>
        <v>0</v>
      </c>
      <c r="Y29" s="159">
        <f t="shared" si="20"/>
        <v>0</v>
      </c>
      <c r="Z29" s="175">
        <f t="shared" si="21"/>
        <v>0</v>
      </c>
      <c r="AA29" s="161">
        <f t="shared" si="13"/>
        <v>0</v>
      </c>
      <c r="AB29" s="159">
        <f t="shared" si="22"/>
        <v>0</v>
      </c>
      <c r="AC29" s="163">
        <f t="shared" si="23"/>
        <v>0</v>
      </c>
      <c r="AD29" s="174">
        <f t="shared" si="14"/>
        <v>0</v>
      </c>
      <c r="AE29" s="159">
        <f t="shared" si="24"/>
        <v>0</v>
      </c>
      <c r="AF29" s="175">
        <f t="shared" si="25"/>
        <v>0</v>
      </c>
      <c r="AG29" s="161">
        <f t="shared" si="15"/>
        <v>0</v>
      </c>
      <c r="AH29" s="159">
        <f t="shared" si="26"/>
        <v>0</v>
      </c>
      <c r="AI29" s="163">
        <f t="shared" si="27"/>
        <v>0</v>
      </c>
      <c r="AJ29" s="176">
        <f t="shared" si="28"/>
        <v>0</v>
      </c>
      <c r="AK29" s="168">
        <f t="shared" si="29"/>
        <v>0</v>
      </c>
    </row>
    <row r="30" spans="2:37" outlineLevel="1" x14ac:dyDescent="0.35">
      <c r="B30" s="237" t="s">
        <v>93</v>
      </c>
      <c r="C30" s="64" t="s">
        <v>106</v>
      </c>
      <c r="D30" s="161">
        <f t="shared" si="0"/>
        <v>0</v>
      </c>
      <c r="E30" s="162">
        <f t="shared" si="0"/>
        <v>0</v>
      </c>
      <c r="F30" s="174">
        <f t="shared" si="0"/>
        <v>0</v>
      </c>
      <c r="G30" s="159">
        <f t="shared" si="1"/>
        <v>0</v>
      </c>
      <c r="H30" s="175">
        <f t="shared" si="2"/>
        <v>0</v>
      </c>
      <c r="I30" s="161">
        <f t="shared" si="3"/>
        <v>0</v>
      </c>
      <c r="J30" s="159">
        <f t="shared" si="16"/>
        <v>0</v>
      </c>
      <c r="K30" s="163">
        <f t="shared" si="17"/>
        <v>0</v>
      </c>
      <c r="L30" s="174">
        <f t="shared" si="4"/>
        <v>0</v>
      </c>
      <c r="M30" s="159">
        <f t="shared" si="18"/>
        <v>0</v>
      </c>
      <c r="N30" s="175">
        <f t="shared" si="19"/>
        <v>0</v>
      </c>
      <c r="O30" s="161">
        <f t="shared" si="5"/>
        <v>0</v>
      </c>
      <c r="P30" s="159">
        <f t="shared" si="6"/>
        <v>0</v>
      </c>
      <c r="Q30" s="163">
        <f t="shared" si="7"/>
        <v>0</v>
      </c>
      <c r="R30" s="167">
        <f t="shared" si="8"/>
        <v>0</v>
      </c>
      <c r="S30" s="168">
        <f t="shared" si="9"/>
        <v>0</v>
      </c>
      <c r="U30" s="161">
        <f t="shared" si="10"/>
        <v>0</v>
      </c>
      <c r="V30" s="160">
        <f t="shared" si="10"/>
        <v>0</v>
      </c>
      <c r="W30" s="163">
        <f t="shared" si="11"/>
        <v>0</v>
      </c>
      <c r="X30" s="174">
        <f t="shared" si="12"/>
        <v>0</v>
      </c>
      <c r="Y30" s="159">
        <f t="shared" si="20"/>
        <v>0</v>
      </c>
      <c r="Z30" s="175">
        <f t="shared" si="21"/>
        <v>0</v>
      </c>
      <c r="AA30" s="161">
        <f t="shared" si="13"/>
        <v>0</v>
      </c>
      <c r="AB30" s="159">
        <f t="shared" si="22"/>
        <v>0</v>
      </c>
      <c r="AC30" s="163">
        <f t="shared" si="23"/>
        <v>0</v>
      </c>
      <c r="AD30" s="174">
        <f t="shared" si="14"/>
        <v>0</v>
      </c>
      <c r="AE30" s="159">
        <f t="shared" si="24"/>
        <v>0</v>
      </c>
      <c r="AF30" s="175">
        <f t="shared" si="25"/>
        <v>0</v>
      </c>
      <c r="AG30" s="161">
        <f t="shared" si="15"/>
        <v>0</v>
      </c>
      <c r="AH30" s="159">
        <f t="shared" si="26"/>
        <v>0</v>
      </c>
      <c r="AI30" s="163">
        <f t="shared" si="27"/>
        <v>0</v>
      </c>
      <c r="AJ30" s="176">
        <f t="shared" si="28"/>
        <v>0</v>
      </c>
      <c r="AK30" s="168">
        <f t="shared" si="29"/>
        <v>0</v>
      </c>
    </row>
    <row r="31" spans="2:37" outlineLevel="1" x14ac:dyDescent="0.35">
      <c r="B31" s="237" t="s">
        <v>94</v>
      </c>
      <c r="C31" s="64" t="s">
        <v>106</v>
      </c>
      <c r="D31" s="161">
        <f t="shared" si="0"/>
        <v>0</v>
      </c>
      <c r="E31" s="162">
        <f t="shared" si="0"/>
        <v>0</v>
      </c>
      <c r="F31" s="174">
        <f t="shared" si="0"/>
        <v>0</v>
      </c>
      <c r="G31" s="159">
        <f t="shared" si="1"/>
        <v>0</v>
      </c>
      <c r="H31" s="175">
        <f t="shared" si="2"/>
        <v>0</v>
      </c>
      <c r="I31" s="161">
        <f t="shared" si="3"/>
        <v>0</v>
      </c>
      <c r="J31" s="159">
        <f t="shared" si="16"/>
        <v>0</v>
      </c>
      <c r="K31" s="163">
        <f t="shared" si="17"/>
        <v>0</v>
      </c>
      <c r="L31" s="174">
        <f t="shared" si="4"/>
        <v>0</v>
      </c>
      <c r="M31" s="159">
        <f t="shared" si="18"/>
        <v>0</v>
      </c>
      <c r="N31" s="175">
        <f t="shared" si="19"/>
        <v>0</v>
      </c>
      <c r="O31" s="161">
        <f t="shared" si="5"/>
        <v>0</v>
      </c>
      <c r="P31" s="159">
        <f t="shared" si="6"/>
        <v>0</v>
      </c>
      <c r="Q31" s="163">
        <f t="shared" si="7"/>
        <v>0</v>
      </c>
      <c r="R31" s="167">
        <f t="shared" si="8"/>
        <v>0</v>
      </c>
      <c r="S31" s="168">
        <f t="shared" si="9"/>
        <v>0</v>
      </c>
      <c r="U31" s="161">
        <f t="shared" si="10"/>
        <v>0</v>
      </c>
      <c r="V31" s="160">
        <f t="shared" si="10"/>
        <v>0</v>
      </c>
      <c r="W31" s="163">
        <f t="shared" si="11"/>
        <v>0</v>
      </c>
      <c r="X31" s="174">
        <f t="shared" si="12"/>
        <v>0</v>
      </c>
      <c r="Y31" s="159">
        <f t="shared" si="20"/>
        <v>0</v>
      </c>
      <c r="Z31" s="175">
        <f t="shared" si="21"/>
        <v>0</v>
      </c>
      <c r="AA31" s="161">
        <f t="shared" si="13"/>
        <v>0</v>
      </c>
      <c r="AB31" s="159">
        <f t="shared" si="22"/>
        <v>0</v>
      </c>
      <c r="AC31" s="163">
        <f t="shared" si="23"/>
        <v>0</v>
      </c>
      <c r="AD31" s="174">
        <f t="shared" si="14"/>
        <v>0</v>
      </c>
      <c r="AE31" s="159">
        <f t="shared" si="24"/>
        <v>0</v>
      </c>
      <c r="AF31" s="175">
        <f t="shared" si="25"/>
        <v>0</v>
      </c>
      <c r="AG31" s="161">
        <f t="shared" si="15"/>
        <v>0</v>
      </c>
      <c r="AH31" s="159">
        <f t="shared" si="26"/>
        <v>0</v>
      </c>
      <c r="AI31" s="163">
        <f t="shared" si="27"/>
        <v>0</v>
      </c>
      <c r="AJ31" s="176">
        <f t="shared" si="28"/>
        <v>0</v>
      </c>
      <c r="AK31" s="168">
        <f t="shared" si="29"/>
        <v>0</v>
      </c>
    </row>
    <row r="32" spans="2:37" outlineLevel="1" x14ac:dyDescent="0.35">
      <c r="B32" s="237" t="s">
        <v>95</v>
      </c>
      <c r="C32" s="64" t="s">
        <v>106</v>
      </c>
      <c r="D32" s="161">
        <f t="shared" si="0"/>
        <v>0</v>
      </c>
      <c r="E32" s="162">
        <f t="shared" si="0"/>
        <v>0</v>
      </c>
      <c r="F32" s="174">
        <f t="shared" si="0"/>
        <v>0</v>
      </c>
      <c r="G32" s="159">
        <f t="shared" si="1"/>
        <v>0</v>
      </c>
      <c r="H32" s="175">
        <f t="shared" si="2"/>
        <v>0</v>
      </c>
      <c r="I32" s="161">
        <f t="shared" si="3"/>
        <v>0</v>
      </c>
      <c r="J32" s="159">
        <f t="shared" si="16"/>
        <v>0</v>
      </c>
      <c r="K32" s="163">
        <f t="shared" si="17"/>
        <v>0</v>
      </c>
      <c r="L32" s="174">
        <f t="shared" si="4"/>
        <v>0</v>
      </c>
      <c r="M32" s="159">
        <f t="shared" si="18"/>
        <v>0</v>
      </c>
      <c r="N32" s="175">
        <f t="shared" si="19"/>
        <v>0</v>
      </c>
      <c r="O32" s="161">
        <f t="shared" si="5"/>
        <v>0</v>
      </c>
      <c r="P32" s="159">
        <f t="shared" si="6"/>
        <v>0</v>
      </c>
      <c r="Q32" s="163">
        <f t="shared" si="7"/>
        <v>0</v>
      </c>
      <c r="R32" s="167">
        <f t="shared" si="8"/>
        <v>0</v>
      </c>
      <c r="S32" s="168">
        <f t="shared" si="9"/>
        <v>0</v>
      </c>
      <c r="U32" s="161">
        <f t="shared" si="10"/>
        <v>0</v>
      </c>
      <c r="V32" s="160">
        <f t="shared" si="10"/>
        <v>0</v>
      </c>
      <c r="W32" s="163">
        <f t="shared" si="11"/>
        <v>0</v>
      </c>
      <c r="X32" s="174">
        <f t="shared" si="12"/>
        <v>0</v>
      </c>
      <c r="Y32" s="159">
        <f t="shared" si="20"/>
        <v>0</v>
      </c>
      <c r="Z32" s="175">
        <f t="shared" si="21"/>
        <v>0</v>
      </c>
      <c r="AA32" s="161">
        <f t="shared" si="13"/>
        <v>100</v>
      </c>
      <c r="AB32" s="159">
        <f t="shared" si="22"/>
        <v>100</v>
      </c>
      <c r="AC32" s="163">
        <f t="shared" si="23"/>
        <v>0</v>
      </c>
      <c r="AD32" s="174">
        <f t="shared" si="14"/>
        <v>199</v>
      </c>
      <c r="AE32" s="159">
        <f t="shared" si="24"/>
        <v>299</v>
      </c>
      <c r="AF32" s="175">
        <f t="shared" si="25"/>
        <v>1.99</v>
      </c>
      <c r="AG32" s="161">
        <f t="shared" si="15"/>
        <v>148</v>
      </c>
      <c r="AH32" s="159">
        <f t="shared" si="26"/>
        <v>447</v>
      </c>
      <c r="AI32" s="163">
        <f t="shared" si="27"/>
        <v>0.49498327759197325</v>
      </c>
      <c r="AJ32" s="176">
        <f t="shared" si="28"/>
        <v>447</v>
      </c>
      <c r="AK32" s="168">
        <f t="shared" si="29"/>
        <v>0</v>
      </c>
    </row>
    <row r="33" spans="2:47" outlineLevel="1" x14ac:dyDescent="0.35">
      <c r="B33" s="237" t="s">
        <v>96</v>
      </c>
      <c r="C33" s="64" t="s">
        <v>106</v>
      </c>
      <c r="D33" s="161">
        <f t="shared" si="0"/>
        <v>0</v>
      </c>
      <c r="E33" s="162">
        <f t="shared" si="0"/>
        <v>0</v>
      </c>
      <c r="F33" s="174">
        <f t="shared" si="0"/>
        <v>0</v>
      </c>
      <c r="G33" s="159">
        <f t="shared" si="1"/>
        <v>0</v>
      </c>
      <c r="H33" s="175">
        <f t="shared" si="2"/>
        <v>0</v>
      </c>
      <c r="I33" s="161">
        <f t="shared" si="3"/>
        <v>0</v>
      </c>
      <c r="J33" s="159">
        <f t="shared" si="16"/>
        <v>0</v>
      </c>
      <c r="K33" s="163">
        <f t="shared" si="17"/>
        <v>0</v>
      </c>
      <c r="L33" s="174">
        <f t="shared" si="4"/>
        <v>0</v>
      </c>
      <c r="M33" s="159">
        <f t="shared" si="18"/>
        <v>0</v>
      </c>
      <c r="N33" s="175">
        <f t="shared" si="19"/>
        <v>0</v>
      </c>
      <c r="O33" s="161">
        <f t="shared" si="5"/>
        <v>0</v>
      </c>
      <c r="P33" s="159">
        <f t="shared" si="6"/>
        <v>0</v>
      </c>
      <c r="Q33" s="163">
        <f t="shared" si="7"/>
        <v>0</v>
      </c>
      <c r="R33" s="167">
        <f t="shared" si="8"/>
        <v>0</v>
      </c>
      <c r="S33" s="168">
        <f t="shared" si="9"/>
        <v>0</v>
      </c>
      <c r="U33" s="161">
        <f t="shared" si="10"/>
        <v>0</v>
      </c>
      <c r="V33" s="160">
        <f t="shared" si="10"/>
        <v>0</v>
      </c>
      <c r="W33" s="163">
        <f t="shared" si="11"/>
        <v>0</v>
      </c>
      <c r="X33" s="174">
        <f t="shared" si="12"/>
        <v>0</v>
      </c>
      <c r="Y33" s="159">
        <f t="shared" si="20"/>
        <v>0</v>
      </c>
      <c r="Z33" s="175">
        <f t="shared" si="21"/>
        <v>0</v>
      </c>
      <c r="AA33" s="161">
        <f t="shared" si="13"/>
        <v>0</v>
      </c>
      <c r="AB33" s="159">
        <f t="shared" si="22"/>
        <v>0</v>
      </c>
      <c r="AC33" s="163">
        <f t="shared" si="23"/>
        <v>0</v>
      </c>
      <c r="AD33" s="174">
        <f t="shared" si="14"/>
        <v>0</v>
      </c>
      <c r="AE33" s="159">
        <f t="shared" si="24"/>
        <v>0</v>
      </c>
      <c r="AF33" s="175">
        <f t="shared" si="25"/>
        <v>0</v>
      </c>
      <c r="AG33" s="161">
        <f t="shared" si="15"/>
        <v>0</v>
      </c>
      <c r="AH33" s="159">
        <f t="shared" si="26"/>
        <v>0</v>
      </c>
      <c r="AI33" s="163">
        <f t="shared" si="27"/>
        <v>0</v>
      </c>
      <c r="AJ33" s="176">
        <f t="shared" si="28"/>
        <v>0</v>
      </c>
      <c r="AK33" s="168">
        <f t="shared" si="29"/>
        <v>0</v>
      </c>
    </row>
    <row r="34" spans="2:47" outlineLevel="1" x14ac:dyDescent="0.35">
      <c r="B34" s="236" t="s">
        <v>97</v>
      </c>
      <c r="C34" s="64" t="s">
        <v>106</v>
      </c>
      <c r="D34" s="161">
        <f t="shared" si="0"/>
        <v>0</v>
      </c>
      <c r="E34" s="162">
        <f t="shared" si="0"/>
        <v>0</v>
      </c>
      <c r="F34" s="174">
        <f t="shared" si="0"/>
        <v>0</v>
      </c>
      <c r="G34" s="159">
        <f t="shared" si="1"/>
        <v>0</v>
      </c>
      <c r="H34" s="175">
        <f t="shared" si="2"/>
        <v>0</v>
      </c>
      <c r="I34" s="161">
        <f t="shared" si="3"/>
        <v>0</v>
      </c>
      <c r="J34" s="159">
        <f t="shared" si="16"/>
        <v>0</v>
      </c>
      <c r="K34" s="163">
        <f t="shared" si="17"/>
        <v>0</v>
      </c>
      <c r="L34" s="174">
        <f t="shared" si="4"/>
        <v>0</v>
      </c>
      <c r="M34" s="159">
        <f t="shared" si="18"/>
        <v>0</v>
      </c>
      <c r="N34" s="175">
        <f t="shared" si="19"/>
        <v>0</v>
      </c>
      <c r="O34" s="161">
        <f t="shared" si="5"/>
        <v>0</v>
      </c>
      <c r="P34" s="159">
        <f t="shared" si="6"/>
        <v>0</v>
      </c>
      <c r="Q34" s="163">
        <f t="shared" si="7"/>
        <v>0</v>
      </c>
      <c r="R34" s="167">
        <f t="shared" si="8"/>
        <v>0</v>
      </c>
      <c r="S34" s="168">
        <f t="shared" si="9"/>
        <v>0</v>
      </c>
      <c r="U34" s="161">
        <f t="shared" si="10"/>
        <v>0</v>
      </c>
      <c r="V34" s="160">
        <f t="shared" si="10"/>
        <v>0</v>
      </c>
      <c r="W34" s="163">
        <f t="shared" si="11"/>
        <v>0</v>
      </c>
      <c r="X34" s="174">
        <f t="shared" si="12"/>
        <v>0</v>
      </c>
      <c r="Y34" s="159">
        <f t="shared" si="20"/>
        <v>0</v>
      </c>
      <c r="Z34" s="175">
        <f t="shared" si="21"/>
        <v>0</v>
      </c>
      <c r="AA34" s="161">
        <f t="shared" si="13"/>
        <v>0</v>
      </c>
      <c r="AB34" s="159">
        <f t="shared" si="22"/>
        <v>0</v>
      </c>
      <c r="AC34" s="163">
        <f t="shared" si="23"/>
        <v>0</v>
      </c>
      <c r="AD34" s="174">
        <f t="shared" si="14"/>
        <v>0</v>
      </c>
      <c r="AE34" s="159">
        <f t="shared" si="24"/>
        <v>0</v>
      </c>
      <c r="AF34" s="175">
        <f t="shared" si="25"/>
        <v>0</v>
      </c>
      <c r="AG34" s="161">
        <f t="shared" si="15"/>
        <v>0</v>
      </c>
      <c r="AH34" s="159">
        <f t="shared" si="26"/>
        <v>0</v>
      </c>
      <c r="AI34" s="163">
        <f t="shared" si="27"/>
        <v>0</v>
      </c>
      <c r="AJ34" s="176">
        <f t="shared" si="28"/>
        <v>0</v>
      </c>
      <c r="AK34" s="168">
        <f t="shared" si="29"/>
        <v>0</v>
      </c>
    </row>
    <row r="35" spans="2:47" outlineLevel="1" x14ac:dyDescent="0.35">
      <c r="B35" s="237" t="s">
        <v>98</v>
      </c>
      <c r="C35" s="64" t="s">
        <v>106</v>
      </c>
      <c r="D35" s="161">
        <f t="shared" si="0"/>
        <v>0</v>
      </c>
      <c r="E35" s="162">
        <f t="shared" si="0"/>
        <v>0</v>
      </c>
      <c r="F35" s="174">
        <f t="shared" si="0"/>
        <v>0</v>
      </c>
      <c r="G35" s="159">
        <f t="shared" si="1"/>
        <v>0</v>
      </c>
      <c r="H35" s="175">
        <f t="shared" si="2"/>
        <v>0</v>
      </c>
      <c r="I35" s="161">
        <f t="shared" si="3"/>
        <v>0</v>
      </c>
      <c r="J35" s="159">
        <f t="shared" si="16"/>
        <v>0</v>
      </c>
      <c r="K35" s="163">
        <f t="shared" si="17"/>
        <v>0</v>
      </c>
      <c r="L35" s="174">
        <f t="shared" si="4"/>
        <v>0</v>
      </c>
      <c r="M35" s="159">
        <f t="shared" si="18"/>
        <v>0</v>
      </c>
      <c r="N35" s="175">
        <f t="shared" si="19"/>
        <v>0</v>
      </c>
      <c r="O35" s="161">
        <f t="shared" si="5"/>
        <v>0</v>
      </c>
      <c r="P35" s="159">
        <f t="shared" si="6"/>
        <v>0</v>
      </c>
      <c r="Q35" s="163">
        <f t="shared" si="7"/>
        <v>0</v>
      </c>
      <c r="R35" s="167">
        <f t="shared" si="8"/>
        <v>0</v>
      </c>
      <c r="S35" s="168">
        <f t="shared" si="9"/>
        <v>0</v>
      </c>
      <c r="U35" s="161">
        <f t="shared" si="10"/>
        <v>306</v>
      </c>
      <c r="V35" s="160">
        <f t="shared" si="10"/>
        <v>306</v>
      </c>
      <c r="W35" s="163">
        <f t="shared" si="11"/>
        <v>0</v>
      </c>
      <c r="X35" s="174">
        <f t="shared" si="12"/>
        <v>1200</v>
      </c>
      <c r="Y35" s="159">
        <f t="shared" si="20"/>
        <v>1506</v>
      </c>
      <c r="Z35" s="175">
        <f t="shared" si="21"/>
        <v>3.9215686274509802</v>
      </c>
      <c r="AA35" s="161">
        <f t="shared" si="13"/>
        <v>1299</v>
      </c>
      <c r="AB35" s="159">
        <f t="shared" si="22"/>
        <v>2805</v>
      </c>
      <c r="AC35" s="163">
        <f t="shared" si="23"/>
        <v>0.86254980079681276</v>
      </c>
      <c r="AD35" s="174">
        <f t="shared" si="14"/>
        <v>222</v>
      </c>
      <c r="AE35" s="159">
        <f t="shared" si="24"/>
        <v>3027</v>
      </c>
      <c r="AF35" s="175">
        <f t="shared" si="25"/>
        <v>7.9144385026737971E-2</v>
      </c>
      <c r="AG35" s="161">
        <f t="shared" si="15"/>
        <v>107</v>
      </c>
      <c r="AH35" s="159">
        <f t="shared" si="26"/>
        <v>3134</v>
      </c>
      <c r="AI35" s="163">
        <f t="shared" si="27"/>
        <v>3.5348529897588368E-2</v>
      </c>
      <c r="AJ35" s="176">
        <f t="shared" si="28"/>
        <v>3134</v>
      </c>
      <c r="AK35" s="168">
        <f t="shared" si="29"/>
        <v>0.78893430145928134</v>
      </c>
    </row>
    <row r="36" spans="2:47" ht="15" customHeight="1" outlineLevel="1" x14ac:dyDescent="0.35">
      <c r="B36" s="48" t="s">
        <v>138</v>
      </c>
      <c r="C36" s="65" t="s">
        <v>106</v>
      </c>
      <c r="D36" s="179">
        <f>SUM(D14:D35)</f>
        <v>0</v>
      </c>
      <c r="E36" s="179">
        <f>SUM(E14:E35)</f>
        <v>0</v>
      </c>
      <c r="F36" s="179">
        <f>SUM(F14:F35)</f>
        <v>0</v>
      </c>
      <c r="G36" s="179">
        <f>SUM(G14:G35)</f>
        <v>0</v>
      </c>
      <c r="H36" s="178">
        <f>IFERROR((G36-E36)/E36,0)</f>
        <v>0</v>
      </c>
      <c r="I36" s="179">
        <f>SUM(I14:I35)</f>
        <v>0</v>
      </c>
      <c r="J36" s="179">
        <f>SUM(J14:J35)</f>
        <v>0</v>
      </c>
      <c r="K36" s="177">
        <f t="shared" ref="K36" si="30">IFERROR((J36-G36)/G36,0)</f>
        <v>0</v>
      </c>
      <c r="L36" s="179">
        <f>SUM(L14:L35)</f>
        <v>0</v>
      </c>
      <c r="M36" s="179">
        <f>SUM(M14:M35)</f>
        <v>0</v>
      </c>
      <c r="N36" s="178">
        <f t="shared" ref="N36" si="31">IFERROR((M36-J36)/J36,0)</f>
        <v>0</v>
      </c>
      <c r="O36" s="179">
        <f>SUM(O14:O35)</f>
        <v>0</v>
      </c>
      <c r="P36" s="179">
        <f>SUM(P14:P35)</f>
        <v>0</v>
      </c>
      <c r="Q36" s="177">
        <f t="shared" si="7"/>
        <v>0</v>
      </c>
      <c r="R36" s="179">
        <f>SUM(R14:R35)</f>
        <v>0</v>
      </c>
      <c r="S36" s="168">
        <f t="shared" si="9"/>
        <v>0</v>
      </c>
      <c r="U36" s="179">
        <f>SUM(U14:U35)</f>
        <v>5068</v>
      </c>
      <c r="V36" s="179">
        <f>SUM(V14:V35)</f>
        <v>5068</v>
      </c>
      <c r="W36" s="177">
        <f>IFERROR((V36-P36)/P36,0)</f>
        <v>0</v>
      </c>
      <c r="X36" s="179">
        <f>SUM(X14:X35)</f>
        <v>3451</v>
      </c>
      <c r="Y36" s="179">
        <f>SUM(Y14:Y35)</f>
        <v>8519</v>
      </c>
      <c r="Z36" s="178">
        <f>IFERROR((Y36-V36)/V36,0)</f>
        <v>0.68093922651933703</v>
      </c>
      <c r="AA36" s="179">
        <f>SUM(AA14:AA35)</f>
        <v>4185</v>
      </c>
      <c r="AB36" s="179">
        <f>SUM(AB14:AB35)</f>
        <v>12704</v>
      </c>
      <c r="AC36" s="177">
        <f>IFERROR((AB36-Y36)/Y36,0)</f>
        <v>0.49125484211761944</v>
      </c>
      <c r="AD36" s="179">
        <f>SUM(AD14:AD35)</f>
        <v>1460</v>
      </c>
      <c r="AE36" s="179">
        <f>SUM(AE14:AE35)</f>
        <v>14164</v>
      </c>
      <c r="AF36" s="178">
        <f>IFERROR((AE36-AB36)/AB36,0)</f>
        <v>0.11492443324937028</v>
      </c>
      <c r="AG36" s="179">
        <f>SUM(AG14:AG35)</f>
        <v>938</v>
      </c>
      <c r="AH36" s="179">
        <f>SUM(AH14:AH35)</f>
        <v>15102</v>
      </c>
      <c r="AI36" s="178">
        <f>IFERROR((AH36-AE36)/AE36,0)</f>
        <v>6.622423044337758E-2</v>
      </c>
      <c r="AJ36" s="179">
        <f>SUM(AJ14:AJ35)</f>
        <v>15102</v>
      </c>
      <c r="AK36" s="180">
        <f t="shared" ref="AK36" si="32">IFERROR((AH36/V36)^(1/4)-1,0)</f>
        <v>0.31386113155655648</v>
      </c>
    </row>
    <row r="37" spans="2:47" ht="15" customHeight="1" x14ac:dyDescent="0.35">
      <c r="O37" s="55"/>
    </row>
    <row r="38" spans="2:47" ht="15" customHeight="1" x14ac:dyDescent="0.35">
      <c r="O38" s="55"/>
    </row>
    <row r="39" spans="2:47" ht="15.5" x14ac:dyDescent="0.35">
      <c r="B39" s="296" t="s">
        <v>103</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row>
    <row r="40" spans="2:47" ht="5.5" customHeight="1" outlineLevel="1" x14ac:dyDescent="0.3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row>
    <row r="41" spans="2:47" outlineLevel="1" x14ac:dyDescent="0.35">
      <c r="B41" s="330"/>
      <c r="C41" s="339" t="s">
        <v>105</v>
      </c>
      <c r="D41" s="312" t="s">
        <v>131</v>
      </c>
      <c r="E41" s="314"/>
      <c r="F41" s="314"/>
      <c r="G41" s="314"/>
      <c r="H41" s="314"/>
      <c r="I41" s="314"/>
      <c r="J41" s="314"/>
      <c r="K41" s="314"/>
      <c r="L41" s="314"/>
      <c r="M41" s="314"/>
      <c r="N41" s="314"/>
      <c r="O41" s="314"/>
      <c r="P41" s="314"/>
      <c r="Q41" s="313"/>
      <c r="R41" s="318" t="str">
        <f xml:space="preserve"> D42&amp;" - "&amp;O42</f>
        <v>2019 - 2023</v>
      </c>
      <c r="S41" s="333"/>
      <c r="U41" s="312" t="s">
        <v>183</v>
      </c>
      <c r="V41" s="314"/>
      <c r="W41" s="314"/>
      <c r="X41" s="314"/>
      <c r="Y41" s="314"/>
      <c r="Z41" s="314"/>
      <c r="AA41" s="314"/>
      <c r="AB41" s="314"/>
      <c r="AC41" s="314"/>
      <c r="AD41" s="314"/>
      <c r="AE41" s="314"/>
      <c r="AF41" s="314"/>
      <c r="AG41" s="314"/>
      <c r="AH41" s="314"/>
      <c r="AI41" s="314"/>
      <c r="AJ41" s="314"/>
      <c r="AK41" s="313"/>
    </row>
    <row r="42" spans="2:47" outlineLevel="1" x14ac:dyDescent="0.35">
      <c r="B42" s="331"/>
      <c r="C42" s="339"/>
      <c r="D42" s="312">
        <f>$C$3-5</f>
        <v>2019</v>
      </c>
      <c r="E42" s="313"/>
      <c r="F42" s="314">
        <f>$C$3-4</f>
        <v>2020</v>
      </c>
      <c r="G42" s="314"/>
      <c r="H42" s="314"/>
      <c r="I42" s="312">
        <f>$C$3-3</f>
        <v>2021</v>
      </c>
      <c r="J42" s="314"/>
      <c r="K42" s="313"/>
      <c r="L42" s="312">
        <f>$C$3-2</f>
        <v>2022</v>
      </c>
      <c r="M42" s="314"/>
      <c r="N42" s="313"/>
      <c r="O42" s="312">
        <f>$C$3-1</f>
        <v>2023</v>
      </c>
      <c r="P42" s="314"/>
      <c r="Q42" s="313"/>
      <c r="R42" s="320"/>
      <c r="S42" s="334"/>
      <c r="U42" s="312">
        <f>$C$3</f>
        <v>2024</v>
      </c>
      <c r="V42" s="314"/>
      <c r="W42" s="313"/>
      <c r="X42" s="314">
        <f>$C$3+1</f>
        <v>2025</v>
      </c>
      <c r="Y42" s="314"/>
      <c r="Z42" s="314"/>
      <c r="AA42" s="312">
        <f>$C$3+2</f>
        <v>2026</v>
      </c>
      <c r="AB42" s="314"/>
      <c r="AC42" s="313"/>
      <c r="AD42" s="314">
        <f>$C$3+3</f>
        <v>2027</v>
      </c>
      <c r="AE42" s="314"/>
      <c r="AF42" s="314"/>
      <c r="AG42" s="312">
        <f>$C$3+4</f>
        <v>2028</v>
      </c>
      <c r="AH42" s="314"/>
      <c r="AI42" s="313"/>
      <c r="AJ42" s="316" t="str">
        <f>U42&amp;" - "&amp;AG42</f>
        <v>2024 - 2028</v>
      </c>
      <c r="AK42" s="335"/>
    </row>
    <row r="43" spans="2:47" ht="29" outlineLevel="1" x14ac:dyDescent="0.35">
      <c r="B43" s="332"/>
      <c r="C43" s="339"/>
      <c r="D43" s="66" t="s">
        <v>144</v>
      </c>
      <c r="E43" s="67" t="s">
        <v>145</v>
      </c>
      <c r="F43" s="76" t="s">
        <v>144</v>
      </c>
      <c r="G43" s="9" t="s">
        <v>145</v>
      </c>
      <c r="H43" s="67" t="s">
        <v>135</v>
      </c>
      <c r="I43" s="76" t="s">
        <v>144</v>
      </c>
      <c r="J43" s="9" t="s">
        <v>145</v>
      </c>
      <c r="K43" s="67" t="s">
        <v>135</v>
      </c>
      <c r="L43" s="76" t="s">
        <v>144</v>
      </c>
      <c r="M43" s="9" t="s">
        <v>145</v>
      </c>
      <c r="N43" s="67" t="s">
        <v>135</v>
      </c>
      <c r="O43" s="76" t="s">
        <v>144</v>
      </c>
      <c r="P43" s="9" t="s">
        <v>145</v>
      </c>
      <c r="Q43" s="67" t="s">
        <v>135</v>
      </c>
      <c r="R43" s="66" t="s">
        <v>126</v>
      </c>
      <c r="S43" s="121" t="s">
        <v>136</v>
      </c>
      <c r="U43" s="66" t="s">
        <v>144</v>
      </c>
      <c r="V43" s="9" t="s">
        <v>145</v>
      </c>
      <c r="W43" s="67" t="s">
        <v>135</v>
      </c>
      <c r="X43" s="76" t="s">
        <v>144</v>
      </c>
      <c r="Y43" s="9" t="s">
        <v>145</v>
      </c>
      <c r="Z43" s="67" t="s">
        <v>135</v>
      </c>
      <c r="AA43" s="76" t="s">
        <v>144</v>
      </c>
      <c r="AB43" s="9" t="s">
        <v>145</v>
      </c>
      <c r="AC43" s="67" t="s">
        <v>135</v>
      </c>
      <c r="AD43" s="76" t="s">
        <v>144</v>
      </c>
      <c r="AE43" s="9" t="s">
        <v>145</v>
      </c>
      <c r="AF43" s="67" t="s">
        <v>135</v>
      </c>
      <c r="AG43" s="76" t="s">
        <v>144</v>
      </c>
      <c r="AH43" s="9" t="s">
        <v>145</v>
      </c>
      <c r="AI43" s="67" t="s">
        <v>135</v>
      </c>
      <c r="AJ43" s="76" t="s">
        <v>126</v>
      </c>
      <c r="AK43" s="121" t="s">
        <v>136</v>
      </c>
    </row>
    <row r="44" spans="2:47" outlineLevel="1" x14ac:dyDescent="0.35">
      <c r="B44" s="236" t="s">
        <v>75</v>
      </c>
      <c r="C44" s="64" t="s">
        <v>106</v>
      </c>
      <c r="D44" s="70"/>
      <c r="E44" s="71"/>
      <c r="F44" s="69"/>
      <c r="G44" s="140">
        <f t="shared" ref="G44:G65" si="33">E44+F44</f>
        <v>0</v>
      </c>
      <c r="H44" s="181">
        <f t="shared" ref="H44:H65" si="34">IFERROR((G44-E44)/E44,0)</f>
        <v>0</v>
      </c>
      <c r="I44" s="70"/>
      <c r="J44" s="140">
        <f>G44+I44</f>
        <v>0</v>
      </c>
      <c r="K44" s="170">
        <f>IFERROR((J44-G44)/G44,0)</f>
        <v>0</v>
      </c>
      <c r="L44" s="69"/>
      <c r="M44" s="140">
        <f>J44+L44</f>
        <v>0</v>
      </c>
      <c r="N44" s="181">
        <f>IFERROR((M44-J44)/J44,0)</f>
        <v>0</v>
      </c>
      <c r="O44" s="70"/>
      <c r="P44" s="140">
        <f t="shared" ref="P44:P65" si="35">M44+O44</f>
        <v>0</v>
      </c>
      <c r="Q44" s="170">
        <f t="shared" ref="Q44:Q66" si="36">IFERROR((P44-M44)/M44,0)</f>
        <v>0</v>
      </c>
      <c r="R44" s="176">
        <f t="shared" ref="R44:R65" si="37">D44+F44+I44+L44+O44</f>
        <v>0</v>
      </c>
      <c r="S44" s="168">
        <f t="shared" ref="S44:S66" si="38">IFERROR((P44/E44)^(1/4)-1,0)</f>
        <v>0</v>
      </c>
      <c r="U44" s="6"/>
      <c r="V44" s="140">
        <f t="shared" ref="V44:V65" si="39">P44+U44</f>
        <v>0</v>
      </c>
      <c r="W44" s="170">
        <f t="shared" ref="W44:W65" si="40">IFERROR((V44-P44)/P44,0)</f>
        <v>0</v>
      </c>
      <c r="X44" s="6"/>
      <c r="Y44" s="140">
        <f>V44+X44</f>
        <v>0</v>
      </c>
      <c r="Z44" s="181">
        <f>IFERROR((Y44-V44)/V44,0)</f>
        <v>0</v>
      </c>
      <c r="AA44" s="6"/>
      <c r="AB44" s="140">
        <f>Y44+AA44</f>
        <v>0</v>
      </c>
      <c r="AC44" s="170">
        <f>IFERROR((AB44-Y44)/Y44,0)</f>
        <v>0</v>
      </c>
      <c r="AD44" s="6"/>
      <c r="AE44" s="140">
        <f>AB44+AD44</f>
        <v>0</v>
      </c>
      <c r="AF44" s="181">
        <f>IFERROR((AE44-AB44)/AB44,0)</f>
        <v>0</v>
      </c>
      <c r="AG44" s="6"/>
      <c r="AH44" s="140">
        <f>AE44+AG44</f>
        <v>0</v>
      </c>
      <c r="AI44" s="170">
        <f>IFERROR((AH44-AE44)/AE44,0)</f>
        <v>0</v>
      </c>
      <c r="AJ44" s="167">
        <f>U44+X44+AA44+AD44+AG44</f>
        <v>0</v>
      </c>
      <c r="AK44" s="168">
        <f>IFERROR((AH44/V44)^(1/4)-1,0)</f>
        <v>0</v>
      </c>
    </row>
    <row r="45" spans="2:47" outlineLevel="1" x14ac:dyDescent="0.35">
      <c r="B45" s="237" t="s">
        <v>76</v>
      </c>
      <c r="C45" s="64" t="s">
        <v>106</v>
      </c>
      <c r="D45" s="70"/>
      <c r="E45" s="71"/>
      <c r="F45" s="69"/>
      <c r="G45" s="140">
        <f t="shared" si="33"/>
        <v>0</v>
      </c>
      <c r="H45" s="181">
        <f t="shared" si="34"/>
        <v>0</v>
      </c>
      <c r="I45" s="70"/>
      <c r="J45" s="140">
        <f t="shared" ref="J45:J65" si="41">G45+I45</f>
        <v>0</v>
      </c>
      <c r="K45" s="170">
        <f t="shared" ref="K45:K65" si="42">IFERROR((J45-G45)/G45,0)</f>
        <v>0</v>
      </c>
      <c r="L45" s="69"/>
      <c r="M45" s="140">
        <f t="shared" ref="M45:M65" si="43">J45+L45</f>
        <v>0</v>
      </c>
      <c r="N45" s="181">
        <f t="shared" ref="N45:N65" si="44">IFERROR((M45-J45)/J45,0)</f>
        <v>0</v>
      </c>
      <c r="O45" s="70"/>
      <c r="P45" s="140">
        <f t="shared" si="35"/>
        <v>0</v>
      </c>
      <c r="Q45" s="170">
        <f t="shared" si="36"/>
        <v>0</v>
      </c>
      <c r="R45" s="176">
        <f t="shared" si="37"/>
        <v>0</v>
      </c>
      <c r="S45" s="168">
        <f t="shared" si="38"/>
        <v>0</v>
      </c>
      <c r="U45" s="6">
        <v>9</v>
      </c>
      <c r="V45" s="140">
        <f t="shared" si="39"/>
        <v>9</v>
      </c>
      <c r="W45" s="170">
        <f t="shared" si="40"/>
        <v>0</v>
      </c>
      <c r="X45" s="6">
        <v>26</v>
      </c>
      <c r="Y45" s="140">
        <f t="shared" ref="Y45:Y65" si="45">V45+X45</f>
        <v>35</v>
      </c>
      <c r="Z45" s="181">
        <f t="shared" ref="Z45:Z65" si="46">IFERROR((Y45-V45)/V45,0)</f>
        <v>2.8888888888888888</v>
      </c>
      <c r="AA45" s="6">
        <v>27</v>
      </c>
      <c r="AB45" s="140">
        <f t="shared" ref="AB45:AB65" si="47">Y45+AA45</f>
        <v>62</v>
      </c>
      <c r="AC45" s="170">
        <f t="shared" ref="AC45:AC65" si="48">IFERROR((AB45-Y45)/Y45,0)</f>
        <v>0.77142857142857146</v>
      </c>
      <c r="AD45" s="6">
        <v>11</v>
      </c>
      <c r="AE45" s="140">
        <f t="shared" ref="AE45:AE65" si="49">AB45+AD45</f>
        <v>73</v>
      </c>
      <c r="AF45" s="181">
        <f t="shared" ref="AF45:AF65" si="50">IFERROR((AE45-AB45)/AB45,0)</f>
        <v>0.17741935483870969</v>
      </c>
      <c r="AG45" s="6">
        <v>8</v>
      </c>
      <c r="AH45" s="140">
        <f t="shared" ref="AH45:AH65" si="51">AE45+AG45</f>
        <v>81</v>
      </c>
      <c r="AI45" s="170">
        <f t="shared" ref="AI45:AI65" si="52">IFERROR((AH45-AE45)/AE45,0)</f>
        <v>0.1095890410958904</v>
      </c>
      <c r="AJ45" s="167">
        <f t="shared" ref="AJ45:AJ65" si="53">U45+X45+AA45+AD45+AG45</f>
        <v>81</v>
      </c>
      <c r="AK45" s="168">
        <f t="shared" ref="AK45:AK65" si="54">IFERROR((AH45/V45)^(1/4)-1,0)</f>
        <v>0.73205080756887742</v>
      </c>
    </row>
    <row r="46" spans="2:47" outlineLevel="1" x14ac:dyDescent="0.35">
      <c r="B46" s="237" t="s">
        <v>77</v>
      </c>
      <c r="C46" s="64" t="s">
        <v>106</v>
      </c>
      <c r="D46" s="70"/>
      <c r="E46" s="71"/>
      <c r="F46" s="69"/>
      <c r="G46" s="140">
        <f t="shared" si="33"/>
        <v>0</v>
      </c>
      <c r="H46" s="181">
        <f t="shared" si="34"/>
        <v>0</v>
      </c>
      <c r="I46" s="70"/>
      <c r="J46" s="140">
        <f t="shared" si="41"/>
        <v>0</v>
      </c>
      <c r="K46" s="170">
        <f t="shared" si="42"/>
        <v>0</v>
      </c>
      <c r="L46" s="69"/>
      <c r="M46" s="140">
        <f t="shared" si="43"/>
        <v>0</v>
      </c>
      <c r="N46" s="181">
        <f t="shared" si="44"/>
        <v>0</v>
      </c>
      <c r="O46" s="70"/>
      <c r="P46" s="140">
        <f t="shared" si="35"/>
        <v>0</v>
      </c>
      <c r="Q46" s="170">
        <f t="shared" si="36"/>
        <v>0</v>
      </c>
      <c r="R46" s="176">
        <f t="shared" si="37"/>
        <v>0</v>
      </c>
      <c r="S46" s="168">
        <f t="shared" si="38"/>
        <v>0</v>
      </c>
      <c r="U46" s="6"/>
      <c r="V46" s="140">
        <f t="shared" si="39"/>
        <v>0</v>
      </c>
      <c r="W46" s="170">
        <f t="shared" si="40"/>
        <v>0</v>
      </c>
      <c r="X46" s="6"/>
      <c r="Y46" s="140">
        <f t="shared" si="45"/>
        <v>0</v>
      </c>
      <c r="Z46" s="181">
        <f t="shared" si="46"/>
        <v>0</v>
      </c>
      <c r="AA46" s="6"/>
      <c r="AB46" s="140">
        <f t="shared" si="47"/>
        <v>0</v>
      </c>
      <c r="AC46" s="170">
        <f t="shared" si="48"/>
        <v>0</v>
      </c>
      <c r="AD46" s="6"/>
      <c r="AE46" s="140">
        <f t="shared" si="49"/>
        <v>0</v>
      </c>
      <c r="AF46" s="181">
        <f t="shared" si="50"/>
        <v>0</v>
      </c>
      <c r="AG46" s="6"/>
      <c r="AH46" s="140">
        <f t="shared" si="51"/>
        <v>0</v>
      </c>
      <c r="AI46" s="170">
        <f t="shared" si="52"/>
        <v>0</v>
      </c>
      <c r="AJ46" s="167">
        <f t="shared" si="53"/>
        <v>0</v>
      </c>
      <c r="AK46" s="168">
        <f t="shared" si="54"/>
        <v>0</v>
      </c>
    </row>
    <row r="47" spans="2:47" outlineLevel="1" x14ac:dyDescent="0.35">
      <c r="B47" s="237" t="s">
        <v>78</v>
      </c>
      <c r="C47" s="64" t="s">
        <v>106</v>
      </c>
      <c r="D47" s="70"/>
      <c r="E47" s="71"/>
      <c r="F47" s="69"/>
      <c r="G47" s="140">
        <f t="shared" si="33"/>
        <v>0</v>
      </c>
      <c r="H47" s="181">
        <f t="shared" si="34"/>
        <v>0</v>
      </c>
      <c r="I47" s="70"/>
      <c r="J47" s="140">
        <f t="shared" si="41"/>
        <v>0</v>
      </c>
      <c r="K47" s="170">
        <f t="shared" si="42"/>
        <v>0</v>
      </c>
      <c r="L47" s="69"/>
      <c r="M47" s="140">
        <f t="shared" si="43"/>
        <v>0</v>
      </c>
      <c r="N47" s="181">
        <f t="shared" si="44"/>
        <v>0</v>
      </c>
      <c r="O47" s="70"/>
      <c r="P47" s="140">
        <f t="shared" si="35"/>
        <v>0</v>
      </c>
      <c r="Q47" s="170">
        <f t="shared" si="36"/>
        <v>0</v>
      </c>
      <c r="R47" s="176">
        <f t="shared" si="37"/>
        <v>0</v>
      </c>
      <c r="S47" s="168">
        <f t="shared" si="38"/>
        <v>0</v>
      </c>
      <c r="U47" s="6"/>
      <c r="V47" s="140">
        <f t="shared" si="39"/>
        <v>0</v>
      </c>
      <c r="W47" s="170">
        <f t="shared" si="40"/>
        <v>0</v>
      </c>
      <c r="X47" s="6"/>
      <c r="Y47" s="140">
        <f t="shared" si="45"/>
        <v>0</v>
      </c>
      <c r="Z47" s="181">
        <f t="shared" si="46"/>
        <v>0</v>
      </c>
      <c r="AA47" s="6"/>
      <c r="AB47" s="140">
        <f t="shared" si="47"/>
        <v>0</v>
      </c>
      <c r="AC47" s="170">
        <f t="shared" si="48"/>
        <v>0</v>
      </c>
      <c r="AD47" s="6"/>
      <c r="AE47" s="140">
        <f t="shared" si="49"/>
        <v>0</v>
      </c>
      <c r="AF47" s="181">
        <f t="shared" si="50"/>
        <v>0</v>
      </c>
      <c r="AG47" s="6"/>
      <c r="AH47" s="140">
        <f t="shared" si="51"/>
        <v>0</v>
      </c>
      <c r="AI47" s="170">
        <f t="shared" si="52"/>
        <v>0</v>
      </c>
      <c r="AJ47" s="167">
        <f t="shared" si="53"/>
        <v>0</v>
      </c>
      <c r="AK47" s="168">
        <f t="shared" si="54"/>
        <v>0</v>
      </c>
    </row>
    <row r="48" spans="2:47" outlineLevel="1" x14ac:dyDescent="0.35">
      <c r="B48" s="236" t="s">
        <v>80</v>
      </c>
      <c r="C48" s="64" t="s">
        <v>106</v>
      </c>
      <c r="D48" s="70"/>
      <c r="E48" s="71"/>
      <c r="F48" s="69"/>
      <c r="G48" s="140">
        <f t="shared" si="33"/>
        <v>0</v>
      </c>
      <c r="H48" s="181">
        <f t="shared" si="34"/>
        <v>0</v>
      </c>
      <c r="I48" s="70"/>
      <c r="J48" s="140">
        <f t="shared" si="41"/>
        <v>0</v>
      </c>
      <c r="K48" s="170">
        <f t="shared" si="42"/>
        <v>0</v>
      </c>
      <c r="L48" s="69"/>
      <c r="M48" s="140">
        <f t="shared" si="43"/>
        <v>0</v>
      </c>
      <c r="N48" s="181">
        <f t="shared" si="44"/>
        <v>0</v>
      </c>
      <c r="O48" s="70"/>
      <c r="P48" s="140">
        <f t="shared" si="35"/>
        <v>0</v>
      </c>
      <c r="Q48" s="170">
        <f t="shared" si="36"/>
        <v>0</v>
      </c>
      <c r="R48" s="176">
        <f t="shared" si="37"/>
        <v>0</v>
      </c>
      <c r="S48" s="168">
        <f t="shared" si="38"/>
        <v>0</v>
      </c>
      <c r="U48" s="6"/>
      <c r="V48" s="140">
        <f t="shared" si="39"/>
        <v>0</v>
      </c>
      <c r="W48" s="170">
        <f t="shared" si="40"/>
        <v>0</v>
      </c>
      <c r="X48" s="6"/>
      <c r="Y48" s="140">
        <f t="shared" si="45"/>
        <v>0</v>
      </c>
      <c r="Z48" s="181">
        <f t="shared" si="46"/>
        <v>0</v>
      </c>
      <c r="AA48" s="6"/>
      <c r="AB48" s="140">
        <f t="shared" si="47"/>
        <v>0</v>
      </c>
      <c r="AC48" s="170">
        <f t="shared" si="48"/>
        <v>0</v>
      </c>
      <c r="AD48" s="6"/>
      <c r="AE48" s="140">
        <f t="shared" si="49"/>
        <v>0</v>
      </c>
      <c r="AF48" s="181">
        <f t="shared" si="50"/>
        <v>0</v>
      </c>
      <c r="AG48" s="6"/>
      <c r="AH48" s="140">
        <f t="shared" si="51"/>
        <v>0</v>
      </c>
      <c r="AI48" s="170">
        <f t="shared" si="52"/>
        <v>0</v>
      </c>
      <c r="AJ48" s="167">
        <f t="shared" si="53"/>
        <v>0</v>
      </c>
      <c r="AK48" s="168">
        <f t="shared" si="54"/>
        <v>0</v>
      </c>
    </row>
    <row r="49" spans="2:37" outlineLevel="1" x14ac:dyDescent="0.35">
      <c r="B49" s="237" t="s">
        <v>81</v>
      </c>
      <c r="C49" s="64" t="s">
        <v>106</v>
      </c>
      <c r="D49" s="70"/>
      <c r="E49" s="71"/>
      <c r="F49" s="69"/>
      <c r="G49" s="140">
        <f t="shared" si="33"/>
        <v>0</v>
      </c>
      <c r="H49" s="181">
        <f t="shared" si="34"/>
        <v>0</v>
      </c>
      <c r="I49" s="70"/>
      <c r="J49" s="140">
        <f t="shared" si="41"/>
        <v>0</v>
      </c>
      <c r="K49" s="170">
        <f t="shared" si="42"/>
        <v>0</v>
      </c>
      <c r="L49" s="69"/>
      <c r="M49" s="140">
        <f t="shared" si="43"/>
        <v>0</v>
      </c>
      <c r="N49" s="181">
        <f t="shared" si="44"/>
        <v>0</v>
      </c>
      <c r="O49" s="70"/>
      <c r="P49" s="140">
        <f t="shared" si="35"/>
        <v>0</v>
      </c>
      <c r="Q49" s="170">
        <f t="shared" si="36"/>
        <v>0</v>
      </c>
      <c r="R49" s="176">
        <f t="shared" si="37"/>
        <v>0</v>
      </c>
      <c r="S49" s="168">
        <f t="shared" si="38"/>
        <v>0</v>
      </c>
      <c r="U49" s="6">
        <v>4</v>
      </c>
      <c r="V49" s="140">
        <f t="shared" si="39"/>
        <v>4</v>
      </c>
      <c r="W49" s="170">
        <f t="shared" si="40"/>
        <v>0</v>
      </c>
      <c r="X49" s="6">
        <v>10</v>
      </c>
      <c r="Y49" s="140">
        <f t="shared" si="45"/>
        <v>14</v>
      </c>
      <c r="Z49" s="181">
        <f t="shared" si="46"/>
        <v>2.5</v>
      </c>
      <c r="AA49" s="6">
        <v>14</v>
      </c>
      <c r="AB49" s="140">
        <f t="shared" si="47"/>
        <v>28</v>
      </c>
      <c r="AC49" s="170">
        <f t="shared" si="48"/>
        <v>1</v>
      </c>
      <c r="AD49" s="6">
        <v>2</v>
      </c>
      <c r="AE49" s="140">
        <f t="shared" si="49"/>
        <v>30</v>
      </c>
      <c r="AF49" s="181">
        <f t="shared" si="50"/>
        <v>7.1428571428571425E-2</v>
      </c>
      <c r="AG49" s="6">
        <v>1</v>
      </c>
      <c r="AH49" s="140">
        <f t="shared" si="51"/>
        <v>31</v>
      </c>
      <c r="AI49" s="170">
        <f t="shared" si="52"/>
        <v>3.3333333333333333E-2</v>
      </c>
      <c r="AJ49" s="167">
        <f t="shared" si="53"/>
        <v>31</v>
      </c>
      <c r="AK49" s="168">
        <f t="shared" si="54"/>
        <v>0.6684969827407572</v>
      </c>
    </row>
    <row r="50" spans="2:37" outlineLevel="1" x14ac:dyDescent="0.35">
      <c r="B50" s="236" t="s">
        <v>82</v>
      </c>
      <c r="C50" s="64" t="s">
        <v>106</v>
      </c>
      <c r="D50" s="70"/>
      <c r="E50" s="71"/>
      <c r="F50" s="69"/>
      <c r="G50" s="140">
        <f t="shared" si="33"/>
        <v>0</v>
      </c>
      <c r="H50" s="181">
        <f t="shared" si="34"/>
        <v>0</v>
      </c>
      <c r="I50" s="70"/>
      <c r="J50" s="140">
        <f t="shared" si="41"/>
        <v>0</v>
      </c>
      <c r="K50" s="170">
        <f t="shared" si="42"/>
        <v>0</v>
      </c>
      <c r="L50" s="69"/>
      <c r="M50" s="140">
        <f t="shared" si="43"/>
        <v>0</v>
      </c>
      <c r="N50" s="181">
        <f t="shared" si="44"/>
        <v>0</v>
      </c>
      <c r="O50" s="70"/>
      <c r="P50" s="140">
        <f t="shared" si="35"/>
        <v>0</v>
      </c>
      <c r="Q50" s="170">
        <f t="shared" si="36"/>
        <v>0</v>
      </c>
      <c r="R50" s="176">
        <f t="shared" si="37"/>
        <v>0</v>
      </c>
      <c r="S50" s="168">
        <f t="shared" si="38"/>
        <v>0</v>
      </c>
      <c r="U50" s="6"/>
      <c r="V50" s="140">
        <f t="shared" si="39"/>
        <v>0</v>
      </c>
      <c r="W50" s="170">
        <f t="shared" si="40"/>
        <v>0</v>
      </c>
      <c r="X50" s="6"/>
      <c r="Y50" s="140">
        <f t="shared" si="45"/>
        <v>0</v>
      </c>
      <c r="Z50" s="181">
        <f t="shared" si="46"/>
        <v>0</v>
      </c>
      <c r="AA50" s="6"/>
      <c r="AB50" s="140">
        <f t="shared" si="47"/>
        <v>0</v>
      </c>
      <c r="AC50" s="170">
        <f t="shared" si="48"/>
        <v>0</v>
      </c>
      <c r="AD50" s="6"/>
      <c r="AE50" s="140">
        <f t="shared" si="49"/>
        <v>0</v>
      </c>
      <c r="AF50" s="181">
        <f t="shared" si="50"/>
        <v>0</v>
      </c>
      <c r="AG50" s="6"/>
      <c r="AH50" s="140">
        <f t="shared" si="51"/>
        <v>0</v>
      </c>
      <c r="AI50" s="170">
        <f t="shared" si="52"/>
        <v>0</v>
      </c>
      <c r="AJ50" s="167">
        <f t="shared" si="53"/>
        <v>0</v>
      </c>
      <c r="AK50" s="168">
        <f t="shared" si="54"/>
        <v>0</v>
      </c>
    </row>
    <row r="51" spans="2:37" outlineLevel="1" x14ac:dyDescent="0.35">
      <c r="B51" s="237" t="s">
        <v>83</v>
      </c>
      <c r="C51" s="64" t="s">
        <v>106</v>
      </c>
      <c r="D51" s="70"/>
      <c r="E51" s="71"/>
      <c r="F51" s="69"/>
      <c r="G51" s="140">
        <f t="shared" si="33"/>
        <v>0</v>
      </c>
      <c r="H51" s="181">
        <f t="shared" si="34"/>
        <v>0</v>
      </c>
      <c r="I51" s="70"/>
      <c r="J51" s="140">
        <f t="shared" si="41"/>
        <v>0</v>
      </c>
      <c r="K51" s="170">
        <f t="shared" si="42"/>
        <v>0</v>
      </c>
      <c r="L51" s="69"/>
      <c r="M51" s="140">
        <f t="shared" si="43"/>
        <v>0</v>
      </c>
      <c r="N51" s="181">
        <f t="shared" si="44"/>
        <v>0</v>
      </c>
      <c r="O51" s="70"/>
      <c r="P51" s="140">
        <f t="shared" si="35"/>
        <v>0</v>
      </c>
      <c r="Q51" s="170">
        <f t="shared" si="36"/>
        <v>0</v>
      </c>
      <c r="R51" s="176">
        <f t="shared" si="37"/>
        <v>0</v>
      </c>
      <c r="S51" s="168">
        <f t="shared" si="38"/>
        <v>0</v>
      </c>
      <c r="U51" s="6">
        <v>80</v>
      </c>
      <c r="V51" s="140">
        <f t="shared" si="39"/>
        <v>80</v>
      </c>
      <c r="W51" s="170">
        <f t="shared" si="40"/>
        <v>0</v>
      </c>
      <c r="X51" s="6">
        <v>3</v>
      </c>
      <c r="Y51" s="140">
        <f t="shared" si="45"/>
        <v>83</v>
      </c>
      <c r="Z51" s="181">
        <f t="shared" si="46"/>
        <v>3.7499999999999999E-2</v>
      </c>
      <c r="AA51" s="6">
        <v>4</v>
      </c>
      <c r="AB51" s="140">
        <f t="shared" si="47"/>
        <v>87</v>
      </c>
      <c r="AC51" s="170">
        <f t="shared" si="48"/>
        <v>4.8192771084337352E-2</v>
      </c>
      <c r="AD51" s="6">
        <v>2</v>
      </c>
      <c r="AE51" s="140">
        <f t="shared" si="49"/>
        <v>89</v>
      </c>
      <c r="AF51" s="181">
        <f t="shared" si="50"/>
        <v>2.2988505747126436E-2</v>
      </c>
      <c r="AG51" s="6">
        <v>2</v>
      </c>
      <c r="AH51" s="140">
        <f t="shared" si="51"/>
        <v>91</v>
      </c>
      <c r="AI51" s="170">
        <f t="shared" si="52"/>
        <v>2.247191011235955E-2</v>
      </c>
      <c r="AJ51" s="167">
        <f t="shared" si="53"/>
        <v>91</v>
      </c>
      <c r="AK51" s="168">
        <f t="shared" si="54"/>
        <v>3.2732516378310317E-2</v>
      </c>
    </row>
    <row r="52" spans="2:37" outlineLevel="1" x14ac:dyDescent="0.35">
      <c r="B52" s="237" t="s">
        <v>84</v>
      </c>
      <c r="C52" s="64" t="s">
        <v>106</v>
      </c>
      <c r="D52" s="70"/>
      <c r="E52" s="71"/>
      <c r="F52" s="69"/>
      <c r="G52" s="140">
        <f t="shared" si="33"/>
        <v>0</v>
      </c>
      <c r="H52" s="181">
        <f t="shared" si="34"/>
        <v>0</v>
      </c>
      <c r="I52" s="70"/>
      <c r="J52" s="140">
        <f t="shared" si="41"/>
        <v>0</v>
      </c>
      <c r="K52" s="170">
        <f t="shared" si="42"/>
        <v>0</v>
      </c>
      <c r="L52" s="69"/>
      <c r="M52" s="140">
        <f t="shared" si="43"/>
        <v>0</v>
      </c>
      <c r="N52" s="181">
        <f t="shared" si="44"/>
        <v>0</v>
      </c>
      <c r="O52" s="70"/>
      <c r="P52" s="140">
        <f t="shared" si="35"/>
        <v>0</v>
      </c>
      <c r="Q52" s="170">
        <f t="shared" si="36"/>
        <v>0</v>
      </c>
      <c r="R52" s="176">
        <f t="shared" si="37"/>
        <v>0</v>
      </c>
      <c r="S52" s="168">
        <f t="shared" si="38"/>
        <v>0</v>
      </c>
      <c r="U52" s="6"/>
      <c r="V52" s="140">
        <f t="shared" si="39"/>
        <v>0</v>
      </c>
      <c r="W52" s="170">
        <f t="shared" si="40"/>
        <v>0</v>
      </c>
      <c r="X52" s="6"/>
      <c r="Y52" s="140">
        <f t="shared" si="45"/>
        <v>0</v>
      </c>
      <c r="Z52" s="181">
        <f t="shared" si="46"/>
        <v>0</v>
      </c>
      <c r="AA52" s="6"/>
      <c r="AB52" s="140">
        <f t="shared" si="47"/>
        <v>0</v>
      </c>
      <c r="AC52" s="170">
        <f t="shared" si="48"/>
        <v>0</v>
      </c>
      <c r="AD52" s="6"/>
      <c r="AE52" s="140">
        <f t="shared" si="49"/>
        <v>0</v>
      </c>
      <c r="AF52" s="181">
        <f t="shared" si="50"/>
        <v>0</v>
      </c>
      <c r="AG52" s="6"/>
      <c r="AH52" s="140">
        <f t="shared" si="51"/>
        <v>0</v>
      </c>
      <c r="AI52" s="170">
        <f t="shared" si="52"/>
        <v>0</v>
      </c>
      <c r="AJ52" s="167">
        <f t="shared" si="53"/>
        <v>0</v>
      </c>
      <c r="AK52" s="168">
        <f t="shared" si="54"/>
        <v>0</v>
      </c>
    </row>
    <row r="53" spans="2:37" outlineLevel="1" x14ac:dyDescent="0.35">
      <c r="B53" s="237" t="s">
        <v>85</v>
      </c>
      <c r="C53" s="64" t="s">
        <v>106</v>
      </c>
      <c r="D53" s="70"/>
      <c r="E53" s="71"/>
      <c r="F53" s="69"/>
      <c r="G53" s="140">
        <f t="shared" si="33"/>
        <v>0</v>
      </c>
      <c r="H53" s="181">
        <f t="shared" si="34"/>
        <v>0</v>
      </c>
      <c r="I53" s="70"/>
      <c r="J53" s="140">
        <f t="shared" si="41"/>
        <v>0</v>
      </c>
      <c r="K53" s="170">
        <f t="shared" si="42"/>
        <v>0</v>
      </c>
      <c r="L53" s="69"/>
      <c r="M53" s="140">
        <f t="shared" si="43"/>
        <v>0</v>
      </c>
      <c r="N53" s="181">
        <f t="shared" si="44"/>
        <v>0</v>
      </c>
      <c r="O53" s="70"/>
      <c r="P53" s="140">
        <f t="shared" si="35"/>
        <v>0</v>
      </c>
      <c r="Q53" s="170">
        <f t="shared" si="36"/>
        <v>0</v>
      </c>
      <c r="R53" s="176">
        <f t="shared" si="37"/>
        <v>0</v>
      </c>
      <c r="S53" s="168">
        <f t="shared" si="38"/>
        <v>0</v>
      </c>
      <c r="U53" s="6"/>
      <c r="V53" s="140">
        <f t="shared" si="39"/>
        <v>0</v>
      </c>
      <c r="W53" s="170">
        <f t="shared" si="40"/>
        <v>0</v>
      </c>
      <c r="X53" s="6"/>
      <c r="Y53" s="140">
        <f t="shared" si="45"/>
        <v>0</v>
      </c>
      <c r="Z53" s="181">
        <f t="shared" si="46"/>
        <v>0</v>
      </c>
      <c r="AA53" s="6"/>
      <c r="AB53" s="140">
        <f t="shared" si="47"/>
        <v>0</v>
      </c>
      <c r="AC53" s="170">
        <f t="shared" si="48"/>
        <v>0</v>
      </c>
      <c r="AD53" s="6"/>
      <c r="AE53" s="140">
        <f t="shared" si="49"/>
        <v>0</v>
      </c>
      <c r="AF53" s="181">
        <f t="shared" si="50"/>
        <v>0</v>
      </c>
      <c r="AG53" s="6"/>
      <c r="AH53" s="140">
        <f t="shared" si="51"/>
        <v>0</v>
      </c>
      <c r="AI53" s="170">
        <f t="shared" si="52"/>
        <v>0</v>
      </c>
      <c r="AJ53" s="167">
        <f t="shared" si="53"/>
        <v>0</v>
      </c>
      <c r="AK53" s="168">
        <f t="shared" si="54"/>
        <v>0</v>
      </c>
    </row>
    <row r="54" spans="2:37" outlineLevel="1" x14ac:dyDescent="0.35">
      <c r="B54" s="236" t="s">
        <v>86</v>
      </c>
      <c r="C54" s="64" t="s">
        <v>106</v>
      </c>
      <c r="D54" s="70"/>
      <c r="E54" s="71"/>
      <c r="F54" s="69"/>
      <c r="G54" s="140">
        <f t="shared" si="33"/>
        <v>0</v>
      </c>
      <c r="H54" s="181">
        <f t="shared" si="34"/>
        <v>0</v>
      </c>
      <c r="I54" s="70"/>
      <c r="J54" s="140">
        <f t="shared" si="41"/>
        <v>0</v>
      </c>
      <c r="K54" s="170">
        <f t="shared" si="42"/>
        <v>0</v>
      </c>
      <c r="L54" s="69"/>
      <c r="M54" s="140">
        <f t="shared" si="43"/>
        <v>0</v>
      </c>
      <c r="N54" s="181">
        <f t="shared" si="44"/>
        <v>0</v>
      </c>
      <c r="O54" s="70"/>
      <c r="P54" s="140">
        <f t="shared" si="35"/>
        <v>0</v>
      </c>
      <c r="Q54" s="170">
        <f t="shared" si="36"/>
        <v>0</v>
      </c>
      <c r="R54" s="176">
        <f t="shared" si="37"/>
        <v>0</v>
      </c>
      <c r="S54" s="168">
        <f t="shared" si="38"/>
        <v>0</v>
      </c>
      <c r="U54" s="6"/>
      <c r="V54" s="140">
        <f t="shared" si="39"/>
        <v>0</v>
      </c>
      <c r="W54" s="170">
        <f t="shared" si="40"/>
        <v>0</v>
      </c>
      <c r="X54" s="6"/>
      <c r="Y54" s="140">
        <f t="shared" si="45"/>
        <v>0</v>
      </c>
      <c r="Z54" s="181">
        <f t="shared" si="46"/>
        <v>0</v>
      </c>
      <c r="AA54" s="6"/>
      <c r="AB54" s="140">
        <f t="shared" si="47"/>
        <v>0</v>
      </c>
      <c r="AC54" s="170">
        <f t="shared" si="48"/>
        <v>0</v>
      </c>
      <c r="AD54" s="6"/>
      <c r="AE54" s="140">
        <f t="shared" si="49"/>
        <v>0</v>
      </c>
      <c r="AF54" s="181">
        <f t="shared" si="50"/>
        <v>0</v>
      </c>
      <c r="AG54" s="6"/>
      <c r="AH54" s="140">
        <f t="shared" si="51"/>
        <v>0</v>
      </c>
      <c r="AI54" s="170">
        <f t="shared" si="52"/>
        <v>0</v>
      </c>
      <c r="AJ54" s="167">
        <f t="shared" si="53"/>
        <v>0</v>
      </c>
      <c r="AK54" s="168">
        <f t="shared" si="54"/>
        <v>0</v>
      </c>
    </row>
    <row r="55" spans="2:37" outlineLevel="1" x14ac:dyDescent="0.35">
      <c r="B55" s="237" t="s">
        <v>87</v>
      </c>
      <c r="C55" s="64" t="s">
        <v>106</v>
      </c>
      <c r="D55" s="70"/>
      <c r="E55" s="71"/>
      <c r="F55" s="69"/>
      <c r="G55" s="140">
        <f t="shared" si="33"/>
        <v>0</v>
      </c>
      <c r="H55" s="181">
        <f t="shared" si="34"/>
        <v>0</v>
      </c>
      <c r="I55" s="70"/>
      <c r="J55" s="140">
        <f t="shared" si="41"/>
        <v>0</v>
      </c>
      <c r="K55" s="170">
        <f t="shared" si="42"/>
        <v>0</v>
      </c>
      <c r="L55" s="69"/>
      <c r="M55" s="140">
        <f t="shared" si="43"/>
        <v>0</v>
      </c>
      <c r="N55" s="181">
        <f t="shared" si="44"/>
        <v>0</v>
      </c>
      <c r="O55" s="70"/>
      <c r="P55" s="140">
        <f t="shared" si="35"/>
        <v>0</v>
      </c>
      <c r="Q55" s="170">
        <f t="shared" si="36"/>
        <v>0</v>
      </c>
      <c r="R55" s="176">
        <f t="shared" si="37"/>
        <v>0</v>
      </c>
      <c r="S55" s="168">
        <f t="shared" si="38"/>
        <v>0</v>
      </c>
      <c r="U55" s="6"/>
      <c r="V55" s="140">
        <f t="shared" si="39"/>
        <v>0</v>
      </c>
      <c r="W55" s="170">
        <f t="shared" si="40"/>
        <v>0</v>
      </c>
      <c r="X55" s="6"/>
      <c r="Y55" s="140">
        <f t="shared" si="45"/>
        <v>0</v>
      </c>
      <c r="Z55" s="181">
        <f t="shared" si="46"/>
        <v>0</v>
      </c>
      <c r="AA55" s="6"/>
      <c r="AB55" s="140">
        <f t="shared" si="47"/>
        <v>0</v>
      </c>
      <c r="AC55" s="170">
        <f t="shared" si="48"/>
        <v>0</v>
      </c>
      <c r="AD55" s="6"/>
      <c r="AE55" s="140">
        <f t="shared" si="49"/>
        <v>0</v>
      </c>
      <c r="AF55" s="181">
        <f t="shared" si="50"/>
        <v>0</v>
      </c>
      <c r="AG55" s="6"/>
      <c r="AH55" s="140">
        <f t="shared" si="51"/>
        <v>0</v>
      </c>
      <c r="AI55" s="170">
        <f t="shared" si="52"/>
        <v>0</v>
      </c>
      <c r="AJ55" s="167">
        <f t="shared" si="53"/>
        <v>0</v>
      </c>
      <c r="AK55" s="168">
        <f t="shared" si="54"/>
        <v>0</v>
      </c>
    </row>
    <row r="56" spans="2:37" outlineLevel="1" x14ac:dyDescent="0.35">
      <c r="B56" s="237" t="s">
        <v>88</v>
      </c>
      <c r="C56" s="64" t="s">
        <v>106</v>
      </c>
      <c r="D56" s="70"/>
      <c r="E56" s="71"/>
      <c r="F56" s="69"/>
      <c r="G56" s="140">
        <f t="shared" si="33"/>
        <v>0</v>
      </c>
      <c r="H56" s="181">
        <f t="shared" si="34"/>
        <v>0</v>
      </c>
      <c r="I56" s="70"/>
      <c r="J56" s="140">
        <f t="shared" si="41"/>
        <v>0</v>
      </c>
      <c r="K56" s="170">
        <f t="shared" si="42"/>
        <v>0</v>
      </c>
      <c r="L56" s="69"/>
      <c r="M56" s="140">
        <f t="shared" si="43"/>
        <v>0</v>
      </c>
      <c r="N56" s="181">
        <f t="shared" si="44"/>
        <v>0</v>
      </c>
      <c r="O56" s="70"/>
      <c r="P56" s="140">
        <f t="shared" si="35"/>
        <v>0</v>
      </c>
      <c r="Q56" s="170">
        <f t="shared" si="36"/>
        <v>0</v>
      </c>
      <c r="R56" s="176">
        <f t="shared" si="37"/>
        <v>0</v>
      </c>
      <c r="S56" s="168">
        <f t="shared" si="38"/>
        <v>0</v>
      </c>
      <c r="U56" s="6"/>
      <c r="V56" s="140">
        <f t="shared" si="39"/>
        <v>0</v>
      </c>
      <c r="W56" s="170">
        <f t="shared" si="40"/>
        <v>0</v>
      </c>
      <c r="X56" s="6"/>
      <c r="Y56" s="140">
        <f t="shared" si="45"/>
        <v>0</v>
      </c>
      <c r="Z56" s="181">
        <f t="shared" si="46"/>
        <v>0</v>
      </c>
      <c r="AA56" s="6"/>
      <c r="AB56" s="140">
        <f t="shared" si="47"/>
        <v>0</v>
      </c>
      <c r="AC56" s="170">
        <f t="shared" si="48"/>
        <v>0</v>
      </c>
      <c r="AD56" s="6"/>
      <c r="AE56" s="140">
        <f t="shared" si="49"/>
        <v>0</v>
      </c>
      <c r="AF56" s="181">
        <f t="shared" si="50"/>
        <v>0</v>
      </c>
      <c r="AG56" s="6"/>
      <c r="AH56" s="140">
        <f t="shared" si="51"/>
        <v>0</v>
      </c>
      <c r="AI56" s="170">
        <f t="shared" si="52"/>
        <v>0</v>
      </c>
      <c r="AJ56" s="167">
        <f t="shared" si="53"/>
        <v>0</v>
      </c>
      <c r="AK56" s="168">
        <f t="shared" si="54"/>
        <v>0</v>
      </c>
    </row>
    <row r="57" spans="2:37" outlineLevel="1" x14ac:dyDescent="0.35">
      <c r="B57" s="236" t="s">
        <v>89</v>
      </c>
      <c r="C57" s="64" t="s">
        <v>106</v>
      </c>
      <c r="D57" s="70"/>
      <c r="E57" s="71"/>
      <c r="F57" s="69"/>
      <c r="G57" s="140">
        <f t="shared" si="33"/>
        <v>0</v>
      </c>
      <c r="H57" s="181">
        <f t="shared" si="34"/>
        <v>0</v>
      </c>
      <c r="I57" s="70"/>
      <c r="J57" s="140">
        <f t="shared" si="41"/>
        <v>0</v>
      </c>
      <c r="K57" s="170">
        <f t="shared" si="42"/>
        <v>0</v>
      </c>
      <c r="L57" s="69"/>
      <c r="M57" s="140">
        <f t="shared" si="43"/>
        <v>0</v>
      </c>
      <c r="N57" s="181">
        <f t="shared" si="44"/>
        <v>0</v>
      </c>
      <c r="O57" s="70"/>
      <c r="P57" s="140">
        <f t="shared" si="35"/>
        <v>0</v>
      </c>
      <c r="Q57" s="170">
        <f t="shared" si="36"/>
        <v>0</v>
      </c>
      <c r="R57" s="176">
        <f t="shared" si="37"/>
        <v>0</v>
      </c>
      <c r="S57" s="168">
        <f t="shared" si="38"/>
        <v>0</v>
      </c>
      <c r="U57" s="6"/>
      <c r="V57" s="140">
        <f t="shared" si="39"/>
        <v>0</v>
      </c>
      <c r="W57" s="170">
        <f t="shared" si="40"/>
        <v>0</v>
      </c>
      <c r="X57" s="6"/>
      <c r="Y57" s="140">
        <f t="shared" si="45"/>
        <v>0</v>
      </c>
      <c r="Z57" s="181">
        <f t="shared" si="46"/>
        <v>0</v>
      </c>
      <c r="AA57" s="6"/>
      <c r="AB57" s="140">
        <f t="shared" si="47"/>
        <v>0</v>
      </c>
      <c r="AC57" s="170">
        <f t="shared" si="48"/>
        <v>0</v>
      </c>
      <c r="AD57" s="6"/>
      <c r="AE57" s="140">
        <f t="shared" si="49"/>
        <v>0</v>
      </c>
      <c r="AF57" s="181">
        <f t="shared" si="50"/>
        <v>0</v>
      </c>
      <c r="AG57" s="6"/>
      <c r="AH57" s="140">
        <f t="shared" si="51"/>
        <v>0</v>
      </c>
      <c r="AI57" s="170">
        <f t="shared" si="52"/>
        <v>0</v>
      </c>
      <c r="AJ57" s="167">
        <f t="shared" si="53"/>
        <v>0</v>
      </c>
      <c r="AK57" s="168">
        <f t="shared" si="54"/>
        <v>0</v>
      </c>
    </row>
    <row r="58" spans="2:37" outlineLevel="1" x14ac:dyDescent="0.35">
      <c r="B58" s="237" t="s">
        <v>90</v>
      </c>
      <c r="C58" s="64" t="s">
        <v>106</v>
      </c>
      <c r="D58" s="70"/>
      <c r="E58" s="71"/>
      <c r="F58" s="69"/>
      <c r="G58" s="140">
        <f t="shared" si="33"/>
        <v>0</v>
      </c>
      <c r="H58" s="181">
        <f t="shared" si="34"/>
        <v>0</v>
      </c>
      <c r="I58" s="70"/>
      <c r="J58" s="140">
        <f t="shared" si="41"/>
        <v>0</v>
      </c>
      <c r="K58" s="170">
        <f t="shared" si="42"/>
        <v>0</v>
      </c>
      <c r="L58" s="69"/>
      <c r="M58" s="140">
        <f t="shared" si="43"/>
        <v>0</v>
      </c>
      <c r="N58" s="181">
        <f t="shared" si="44"/>
        <v>0</v>
      </c>
      <c r="O58" s="70"/>
      <c r="P58" s="140">
        <f t="shared" si="35"/>
        <v>0</v>
      </c>
      <c r="Q58" s="170">
        <f t="shared" si="36"/>
        <v>0</v>
      </c>
      <c r="R58" s="176">
        <f t="shared" si="37"/>
        <v>0</v>
      </c>
      <c r="S58" s="168">
        <f t="shared" si="38"/>
        <v>0</v>
      </c>
      <c r="U58" s="6">
        <v>0</v>
      </c>
      <c r="V58" s="140">
        <f t="shared" si="39"/>
        <v>0</v>
      </c>
      <c r="W58" s="170">
        <f t="shared" si="40"/>
        <v>0</v>
      </c>
      <c r="X58" s="6">
        <v>0</v>
      </c>
      <c r="Y58" s="140">
        <f t="shared" si="45"/>
        <v>0</v>
      </c>
      <c r="Z58" s="181">
        <f t="shared" si="46"/>
        <v>0</v>
      </c>
      <c r="AA58" s="6">
        <v>3</v>
      </c>
      <c r="AB58" s="140">
        <f t="shared" si="47"/>
        <v>3</v>
      </c>
      <c r="AC58" s="170">
        <f t="shared" si="48"/>
        <v>0</v>
      </c>
      <c r="AD58" s="6">
        <v>3</v>
      </c>
      <c r="AE58" s="140">
        <f t="shared" si="49"/>
        <v>6</v>
      </c>
      <c r="AF58" s="181">
        <f t="shared" si="50"/>
        <v>1</v>
      </c>
      <c r="AG58" s="6">
        <v>1</v>
      </c>
      <c r="AH58" s="140">
        <f t="shared" si="51"/>
        <v>7</v>
      </c>
      <c r="AI58" s="170">
        <f t="shared" si="52"/>
        <v>0.16666666666666666</v>
      </c>
      <c r="AJ58" s="167">
        <f t="shared" si="53"/>
        <v>7</v>
      </c>
      <c r="AK58" s="168">
        <f t="shared" si="54"/>
        <v>0</v>
      </c>
    </row>
    <row r="59" spans="2:37" outlineLevel="1" x14ac:dyDescent="0.35">
      <c r="B59" s="236" t="s">
        <v>92</v>
      </c>
      <c r="C59" s="64" t="s">
        <v>106</v>
      </c>
      <c r="D59" s="70"/>
      <c r="E59" s="71"/>
      <c r="F59" s="69"/>
      <c r="G59" s="140">
        <f t="shared" si="33"/>
        <v>0</v>
      </c>
      <c r="H59" s="181">
        <f t="shared" si="34"/>
        <v>0</v>
      </c>
      <c r="I59" s="70"/>
      <c r="J59" s="140">
        <f t="shared" si="41"/>
        <v>0</v>
      </c>
      <c r="K59" s="170">
        <f t="shared" si="42"/>
        <v>0</v>
      </c>
      <c r="L59" s="69"/>
      <c r="M59" s="140">
        <f t="shared" si="43"/>
        <v>0</v>
      </c>
      <c r="N59" s="181">
        <f t="shared" si="44"/>
        <v>0</v>
      </c>
      <c r="O59" s="70"/>
      <c r="P59" s="140">
        <f t="shared" si="35"/>
        <v>0</v>
      </c>
      <c r="Q59" s="170">
        <f t="shared" si="36"/>
        <v>0</v>
      </c>
      <c r="R59" s="176">
        <f t="shared" si="37"/>
        <v>0</v>
      </c>
      <c r="S59" s="168">
        <f t="shared" si="38"/>
        <v>0</v>
      </c>
      <c r="U59" s="6"/>
      <c r="V59" s="140">
        <f t="shared" si="39"/>
        <v>0</v>
      </c>
      <c r="W59" s="170">
        <f t="shared" si="40"/>
        <v>0</v>
      </c>
      <c r="X59" s="6"/>
      <c r="Y59" s="140">
        <f t="shared" si="45"/>
        <v>0</v>
      </c>
      <c r="Z59" s="181">
        <f t="shared" si="46"/>
        <v>0</v>
      </c>
      <c r="AA59" s="6"/>
      <c r="AB59" s="140">
        <f t="shared" si="47"/>
        <v>0</v>
      </c>
      <c r="AC59" s="170">
        <f t="shared" si="48"/>
        <v>0</v>
      </c>
      <c r="AD59" s="6"/>
      <c r="AE59" s="140">
        <f t="shared" si="49"/>
        <v>0</v>
      </c>
      <c r="AF59" s="181">
        <f t="shared" si="50"/>
        <v>0</v>
      </c>
      <c r="AG59" s="6"/>
      <c r="AH59" s="140">
        <f t="shared" si="51"/>
        <v>0</v>
      </c>
      <c r="AI59" s="170">
        <f t="shared" si="52"/>
        <v>0</v>
      </c>
      <c r="AJ59" s="167">
        <f t="shared" si="53"/>
        <v>0</v>
      </c>
      <c r="AK59" s="168">
        <f t="shared" si="54"/>
        <v>0</v>
      </c>
    </row>
    <row r="60" spans="2:37" outlineLevel="1" x14ac:dyDescent="0.35">
      <c r="B60" s="237" t="s">
        <v>93</v>
      </c>
      <c r="C60" s="64" t="s">
        <v>106</v>
      </c>
      <c r="D60" s="70"/>
      <c r="E60" s="71"/>
      <c r="F60" s="69"/>
      <c r="G60" s="140">
        <f t="shared" si="33"/>
        <v>0</v>
      </c>
      <c r="H60" s="181">
        <f t="shared" si="34"/>
        <v>0</v>
      </c>
      <c r="I60" s="70"/>
      <c r="J60" s="140">
        <f t="shared" si="41"/>
        <v>0</v>
      </c>
      <c r="K60" s="170">
        <f t="shared" si="42"/>
        <v>0</v>
      </c>
      <c r="L60" s="69"/>
      <c r="M60" s="140">
        <f t="shared" si="43"/>
        <v>0</v>
      </c>
      <c r="N60" s="181">
        <f t="shared" si="44"/>
        <v>0</v>
      </c>
      <c r="O60" s="70"/>
      <c r="P60" s="140">
        <f t="shared" si="35"/>
        <v>0</v>
      </c>
      <c r="Q60" s="170">
        <f t="shared" si="36"/>
        <v>0</v>
      </c>
      <c r="R60" s="176">
        <f t="shared" si="37"/>
        <v>0</v>
      </c>
      <c r="S60" s="168">
        <f t="shared" si="38"/>
        <v>0</v>
      </c>
      <c r="U60" s="6"/>
      <c r="V60" s="140">
        <f t="shared" si="39"/>
        <v>0</v>
      </c>
      <c r="W60" s="170">
        <f t="shared" si="40"/>
        <v>0</v>
      </c>
      <c r="X60" s="6"/>
      <c r="Y60" s="140">
        <f t="shared" si="45"/>
        <v>0</v>
      </c>
      <c r="Z60" s="181">
        <f t="shared" si="46"/>
        <v>0</v>
      </c>
      <c r="AA60" s="6"/>
      <c r="AB60" s="140">
        <f t="shared" si="47"/>
        <v>0</v>
      </c>
      <c r="AC60" s="170">
        <f t="shared" si="48"/>
        <v>0</v>
      </c>
      <c r="AD60" s="6"/>
      <c r="AE60" s="140">
        <f t="shared" si="49"/>
        <v>0</v>
      </c>
      <c r="AF60" s="181">
        <f t="shared" si="50"/>
        <v>0</v>
      </c>
      <c r="AG60" s="6"/>
      <c r="AH60" s="140">
        <f t="shared" si="51"/>
        <v>0</v>
      </c>
      <c r="AI60" s="170">
        <f t="shared" si="52"/>
        <v>0</v>
      </c>
      <c r="AJ60" s="167">
        <f t="shared" si="53"/>
        <v>0</v>
      </c>
      <c r="AK60" s="168">
        <f t="shared" si="54"/>
        <v>0</v>
      </c>
    </row>
    <row r="61" spans="2:37" outlineLevel="1" x14ac:dyDescent="0.35">
      <c r="B61" s="237" t="s">
        <v>94</v>
      </c>
      <c r="C61" s="64" t="s">
        <v>106</v>
      </c>
      <c r="D61" s="70"/>
      <c r="E61" s="71"/>
      <c r="F61" s="69"/>
      <c r="G61" s="140">
        <f t="shared" si="33"/>
        <v>0</v>
      </c>
      <c r="H61" s="181">
        <f t="shared" si="34"/>
        <v>0</v>
      </c>
      <c r="I61" s="70"/>
      <c r="J61" s="140">
        <f t="shared" si="41"/>
        <v>0</v>
      </c>
      <c r="K61" s="170">
        <f t="shared" si="42"/>
        <v>0</v>
      </c>
      <c r="L61" s="69"/>
      <c r="M61" s="140">
        <f t="shared" si="43"/>
        <v>0</v>
      </c>
      <c r="N61" s="181">
        <f t="shared" si="44"/>
        <v>0</v>
      </c>
      <c r="O61" s="70"/>
      <c r="P61" s="140">
        <f t="shared" si="35"/>
        <v>0</v>
      </c>
      <c r="Q61" s="170">
        <f t="shared" si="36"/>
        <v>0</v>
      </c>
      <c r="R61" s="176">
        <f t="shared" si="37"/>
        <v>0</v>
      </c>
      <c r="S61" s="168">
        <f t="shared" si="38"/>
        <v>0</v>
      </c>
      <c r="U61" s="6"/>
      <c r="V61" s="140">
        <f t="shared" si="39"/>
        <v>0</v>
      </c>
      <c r="W61" s="170">
        <f t="shared" si="40"/>
        <v>0</v>
      </c>
      <c r="X61" s="6"/>
      <c r="Y61" s="140">
        <f t="shared" si="45"/>
        <v>0</v>
      </c>
      <c r="Z61" s="181">
        <f t="shared" si="46"/>
        <v>0</v>
      </c>
      <c r="AA61" s="6"/>
      <c r="AB61" s="140">
        <f t="shared" si="47"/>
        <v>0</v>
      </c>
      <c r="AC61" s="170">
        <f t="shared" si="48"/>
        <v>0</v>
      </c>
      <c r="AD61" s="6"/>
      <c r="AE61" s="140">
        <f t="shared" si="49"/>
        <v>0</v>
      </c>
      <c r="AF61" s="181">
        <f t="shared" si="50"/>
        <v>0</v>
      </c>
      <c r="AG61" s="6"/>
      <c r="AH61" s="140">
        <f t="shared" si="51"/>
        <v>0</v>
      </c>
      <c r="AI61" s="170">
        <f t="shared" si="52"/>
        <v>0</v>
      </c>
      <c r="AJ61" s="167">
        <f t="shared" si="53"/>
        <v>0</v>
      </c>
      <c r="AK61" s="168">
        <f t="shared" si="54"/>
        <v>0</v>
      </c>
    </row>
    <row r="62" spans="2:37" outlineLevel="1" x14ac:dyDescent="0.35">
      <c r="B62" s="237" t="s">
        <v>95</v>
      </c>
      <c r="C62" s="64" t="s">
        <v>106</v>
      </c>
      <c r="D62" s="70"/>
      <c r="E62" s="71"/>
      <c r="F62" s="69"/>
      <c r="G62" s="140">
        <f t="shared" si="33"/>
        <v>0</v>
      </c>
      <c r="H62" s="181">
        <f t="shared" si="34"/>
        <v>0</v>
      </c>
      <c r="I62" s="70"/>
      <c r="J62" s="140">
        <f t="shared" si="41"/>
        <v>0</v>
      </c>
      <c r="K62" s="170">
        <f t="shared" si="42"/>
        <v>0</v>
      </c>
      <c r="L62" s="69"/>
      <c r="M62" s="140">
        <f t="shared" si="43"/>
        <v>0</v>
      </c>
      <c r="N62" s="181">
        <f t="shared" si="44"/>
        <v>0</v>
      </c>
      <c r="O62" s="70"/>
      <c r="P62" s="140">
        <f t="shared" si="35"/>
        <v>0</v>
      </c>
      <c r="Q62" s="170">
        <f t="shared" si="36"/>
        <v>0</v>
      </c>
      <c r="R62" s="176">
        <f t="shared" si="37"/>
        <v>0</v>
      </c>
      <c r="S62" s="168">
        <f t="shared" si="38"/>
        <v>0</v>
      </c>
      <c r="U62" s="6">
        <v>0</v>
      </c>
      <c r="V62" s="140">
        <f t="shared" si="39"/>
        <v>0</v>
      </c>
      <c r="W62" s="170">
        <f t="shared" si="40"/>
        <v>0</v>
      </c>
      <c r="X62" s="6">
        <v>0</v>
      </c>
      <c r="Y62" s="140">
        <f t="shared" si="45"/>
        <v>0</v>
      </c>
      <c r="Z62" s="181">
        <f t="shared" si="46"/>
        <v>0</v>
      </c>
      <c r="AA62" s="6">
        <v>2</v>
      </c>
      <c r="AB62" s="140">
        <f t="shared" si="47"/>
        <v>2</v>
      </c>
      <c r="AC62" s="170">
        <f t="shared" si="48"/>
        <v>0</v>
      </c>
      <c r="AD62" s="6">
        <v>3</v>
      </c>
      <c r="AE62" s="140">
        <f t="shared" si="49"/>
        <v>5</v>
      </c>
      <c r="AF62" s="181">
        <f t="shared" si="50"/>
        <v>1.5</v>
      </c>
      <c r="AG62" s="6">
        <v>3</v>
      </c>
      <c r="AH62" s="140">
        <f t="shared" si="51"/>
        <v>8</v>
      </c>
      <c r="AI62" s="170">
        <f t="shared" si="52"/>
        <v>0.6</v>
      </c>
      <c r="AJ62" s="167">
        <f t="shared" si="53"/>
        <v>8</v>
      </c>
      <c r="AK62" s="168">
        <f t="shared" si="54"/>
        <v>0</v>
      </c>
    </row>
    <row r="63" spans="2:37" outlineLevel="1" x14ac:dyDescent="0.35">
      <c r="B63" s="237" t="s">
        <v>96</v>
      </c>
      <c r="C63" s="64" t="s">
        <v>106</v>
      </c>
      <c r="D63" s="70"/>
      <c r="E63" s="71"/>
      <c r="F63" s="69"/>
      <c r="G63" s="140">
        <f t="shared" si="33"/>
        <v>0</v>
      </c>
      <c r="H63" s="181">
        <f t="shared" si="34"/>
        <v>0</v>
      </c>
      <c r="I63" s="70"/>
      <c r="J63" s="140">
        <f t="shared" si="41"/>
        <v>0</v>
      </c>
      <c r="K63" s="170">
        <f t="shared" si="42"/>
        <v>0</v>
      </c>
      <c r="L63" s="69"/>
      <c r="M63" s="140">
        <f t="shared" si="43"/>
        <v>0</v>
      </c>
      <c r="N63" s="181">
        <f t="shared" si="44"/>
        <v>0</v>
      </c>
      <c r="O63" s="70"/>
      <c r="P63" s="140">
        <f t="shared" si="35"/>
        <v>0</v>
      </c>
      <c r="Q63" s="170">
        <f t="shared" si="36"/>
        <v>0</v>
      </c>
      <c r="R63" s="176">
        <f t="shared" si="37"/>
        <v>0</v>
      </c>
      <c r="S63" s="168">
        <f t="shared" si="38"/>
        <v>0</v>
      </c>
      <c r="U63" s="6"/>
      <c r="V63" s="140">
        <f t="shared" si="39"/>
        <v>0</v>
      </c>
      <c r="W63" s="170">
        <f t="shared" si="40"/>
        <v>0</v>
      </c>
      <c r="X63" s="6"/>
      <c r="Y63" s="140">
        <f t="shared" si="45"/>
        <v>0</v>
      </c>
      <c r="Z63" s="181">
        <f t="shared" si="46"/>
        <v>0</v>
      </c>
      <c r="AA63" s="6"/>
      <c r="AB63" s="140">
        <f t="shared" si="47"/>
        <v>0</v>
      </c>
      <c r="AC63" s="170">
        <f t="shared" si="48"/>
        <v>0</v>
      </c>
      <c r="AD63" s="6"/>
      <c r="AE63" s="140">
        <f t="shared" si="49"/>
        <v>0</v>
      </c>
      <c r="AF63" s="181">
        <f t="shared" si="50"/>
        <v>0</v>
      </c>
      <c r="AG63" s="6"/>
      <c r="AH63" s="140">
        <f t="shared" si="51"/>
        <v>0</v>
      </c>
      <c r="AI63" s="170">
        <f t="shared" si="52"/>
        <v>0</v>
      </c>
      <c r="AJ63" s="167">
        <f t="shared" si="53"/>
        <v>0</v>
      </c>
      <c r="AK63" s="168">
        <f t="shared" si="54"/>
        <v>0</v>
      </c>
    </row>
    <row r="64" spans="2:37" outlineLevel="1" x14ac:dyDescent="0.35">
      <c r="B64" s="236" t="s">
        <v>97</v>
      </c>
      <c r="C64" s="64" t="s">
        <v>106</v>
      </c>
      <c r="D64" s="70"/>
      <c r="E64" s="71"/>
      <c r="F64" s="69"/>
      <c r="G64" s="140">
        <f t="shared" si="33"/>
        <v>0</v>
      </c>
      <c r="H64" s="181">
        <f t="shared" si="34"/>
        <v>0</v>
      </c>
      <c r="I64" s="70"/>
      <c r="J64" s="140">
        <f t="shared" si="41"/>
        <v>0</v>
      </c>
      <c r="K64" s="170">
        <f t="shared" si="42"/>
        <v>0</v>
      </c>
      <c r="L64" s="69"/>
      <c r="M64" s="140">
        <f t="shared" si="43"/>
        <v>0</v>
      </c>
      <c r="N64" s="181">
        <f t="shared" si="44"/>
        <v>0</v>
      </c>
      <c r="O64" s="70"/>
      <c r="P64" s="140">
        <f t="shared" si="35"/>
        <v>0</v>
      </c>
      <c r="Q64" s="170">
        <f t="shared" si="36"/>
        <v>0</v>
      </c>
      <c r="R64" s="176">
        <f t="shared" si="37"/>
        <v>0</v>
      </c>
      <c r="S64" s="168">
        <f t="shared" si="38"/>
        <v>0</v>
      </c>
      <c r="U64" s="6"/>
      <c r="V64" s="140">
        <f t="shared" si="39"/>
        <v>0</v>
      </c>
      <c r="W64" s="170">
        <f t="shared" si="40"/>
        <v>0</v>
      </c>
      <c r="X64" s="6"/>
      <c r="Y64" s="140">
        <f t="shared" si="45"/>
        <v>0</v>
      </c>
      <c r="Z64" s="181">
        <f t="shared" si="46"/>
        <v>0</v>
      </c>
      <c r="AA64" s="6"/>
      <c r="AB64" s="140">
        <f t="shared" si="47"/>
        <v>0</v>
      </c>
      <c r="AC64" s="170">
        <f t="shared" si="48"/>
        <v>0</v>
      </c>
      <c r="AD64" s="6"/>
      <c r="AE64" s="140">
        <f t="shared" si="49"/>
        <v>0</v>
      </c>
      <c r="AF64" s="181">
        <f t="shared" si="50"/>
        <v>0</v>
      </c>
      <c r="AG64" s="6"/>
      <c r="AH64" s="140">
        <f t="shared" si="51"/>
        <v>0</v>
      </c>
      <c r="AI64" s="170">
        <f t="shared" si="52"/>
        <v>0</v>
      </c>
      <c r="AJ64" s="167">
        <f t="shared" si="53"/>
        <v>0</v>
      </c>
      <c r="AK64" s="168">
        <f t="shared" si="54"/>
        <v>0</v>
      </c>
    </row>
    <row r="65" spans="2:47" outlineLevel="1" x14ac:dyDescent="0.35">
      <c r="B65" s="237" t="s">
        <v>98</v>
      </c>
      <c r="C65" s="64" t="s">
        <v>106</v>
      </c>
      <c r="D65" s="70"/>
      <c r="E65" s="71"/>
      <c r="F65" s="69"/>
      <c r="G65" s="140">
        <f t="shared" si="33"/>
        <v>0</v>
      </c>
      <c r="H65" s="181">
        <f t="shared" si="34"/>
        <v>0</v>
      </c>
      <c r="I65" s="70"/>
      <c r="J65" s="140">
        <f t="shared" si="41"/>
        <v>0</v>
      </c>
      <c r="K65" s="170">
        <f t="shared" si="42"/>
        <v>0</v>
      </c>
      <c r="L65" s="69"/>
      <c r="M65" s="140">
        <f t="shared" si="43"/>
        <v>0</v>
      </c>
      <c r="N65" s="181">
        <f t="shared" si="44"/>
        <v>0</v>
      </c>
      <c r="O65" s="70"/>
      <c r="P65" s="140">
        <f t="shared" si="35"/>
        <v>0</v>
      </c>
      <c r="Q65" s="170">
        <f t="shared" si="36"/>
        <v>0</v>
      </c>
      <c r="R65" s="176">
        <f t="shared" si="37"/>
        <v>0</v>
      </c>
      <c r="S65" s="168">
        <f t="shared" si="38"/>
        <v>0</v>
      </c>
      <c r="U65" s="6">
        <v>5</v>
      </c>
      <c r="V65" s="140">
        <f t="shared" si="39"/>
        <v>5</v>
      </c>
      <c r="W65" s="170">
        <f t="shared" si="40"/>
        <v>0</v>
      </c>
      <c r="X65" s="6">
        <v>21</v>
      </c>
      <c r="Y65" s="140">
        <f t="shared" si="45"/>
        <v>26</v>
      </c>
      <c r="Z65" s="181">
        <f t="shared" si="46"/>
        <v>4.2</v>
      </c>
      <c r="AA65" s="6">
        <v>22</v>
      </c>
      <c r="AB65" s="140">
        <f t="shared" si="47"/>
        <v>48</v>
      </c>
      <c r="AC65" s="170">
        <f t="shared" si="48"/>
        <v>0.84615384615384615</v>
      </c>
      <c r="AD65" s="6">
        <v>4</v>
      </c>
      <c r="AE65" s="140">
        <f t="shared" si="49"/>
        <v>52</v>
      </c>
      <c r="AF65" s="181">
        <f t="shared" si="50"/>
        <v>8.3333333333333329E-2</v>
      </c>
      <c r="AG65" s="6">
        <v>2</v>
      </c>
      <c r="AH65" s="140">
        <f t="shared" si="51"/>
        <v>54</v>
      </c>
      <c r="AI65" s="170">
        <f t="shared" si="52"/>
        <v>3.8461538461538464E-2</v>
      </c>
      <c r="AJ65" s="167">
        <f t="shared" si="53"/>
        <v>54</v>
      </c>
      <c r="AK65" s="168">
        <f t="shared" si="54"/>
        <v>0.81282523841406085</v>
      </c>
    </row>
    <row r="66" spans="2:47" ht="15" customHeight="1" outlineLevel="1" x14ac:dyDescent="0.35">
      <c r="B66" s="50" t="s">
        <v>138</v>
      </c>
      <c r="C66" s="47" t="s">
        <v>106</v>
      </c>
      <c r="D66" s="173">
        <f>SUM(D44:D65)</f>
        <v>0</v>
      </c>
      <c r="E66" s="173">
        <f>SUM(E44:E65)</f>
        <v>0</v>
      </c>
      <c r="F66" s="173">
        <f>SUM(F44:F65)</f>
        <v>0</v>
      </c>
      <c r="G66" s="173">
        <f>SUM(G44:G65)</f>
        <v>0</v>
      </c>
      <c r="H66" s="182">
        <f>IFERROR((G66-E66)/E66,0)</f>
        <v>0</v>
      </c>
      <c r="I66" s="173">
        <f>SUM(I44:I65)</f>
        <v>0</v>
      </c>
      <c r="J66" s="173">
        <f>SUM(J44:J65)</f>
        <v>0</v>
      </c>
      <c r="K66" s="169">
        <f t="shared" ref="K66" si="55">IFERROR((J66-G66)/G66,0)</f>
        <v>0</v>
      </c>
      <c r="L66" s="173">
        <f>SUM(L44:L65)</f>
        <v>0</v>
      </c>
      <c r="M66" s="173">
        <f>SUM(M44:M65)</f>
        <v>0</v>
      </c>
      <c r="N66" s="182">
        <f t="shared" ref="N66" si="56">IFERROR((M66-J66)/J66,0)</f>
        <v>0</v>
      </c>
      <c r="O66" s="173">
        <f>SUM(O44:O65)</f>
        <v>0</v>
      </c>
      <c r="P66" s="173">
        <f>SUM(P44:P65)</f>
        <v>0</v>
      </c>
      <c r="Q66" s="169">
        <f t="shared" si="36"/>
        <v>0</v>
      </c>
      <c r="R66" s="173">
        <f>SUM(R44:R65)</f>
        <v>0</v>
      </c>
      <c r="S66" s="165">
        <f t="shared" si="38"/>
        <v>0</v>
      </c>
      <c r="U66" s="173">
        <f>SUM(U44:U65)</f>
        <v>98</v>
      </c>
      <c r="V66" s="173">
        <f>SUM(V44:V65)</f>
        <v>98</v>
      </c>
      <c r="W66" s="169">
        <f>IFERROR((V66-P66)/P66,0)</f>
        <v>0</v>
      </c>
      <c r="X66" s="173">
        <f>SUM(X44:X65)</f>
        <v>60</v>
      </c>
      <c r="Y66" s="173">
        <f>SUM(Y44:Y65)</f>
        <v>158</v>
      </c>
      <c r="Z66" s="178">
        <f>IFERROR((Y66-V66)/V66,0)</f>
        <v>0.61224489795918369</v>
      </c>
      <c r="AA66" s="173">
        <f>SUM(AA44:AA65)</f>
        <v>72</v>
      </c>
      <c r="AB66" s="173">
        <f>SUM(AB44:AB65)</f>
        <v>230</v>
      </c>
      <c r="AC66" s="177">
        <f>IFERROR((AB66-Y66)/Y66,0)</f>
        <v>0.45569620253164556</v>
      </c>
      <c r="AD66" s="173">
        <f>SUM(AD44:AD65)</f>
        <v>25</v>
      </c>
      <c r="AE66" s="173">
        <f>SUM(AE44:AE65)</f>
        <v>255</v>
      </c>
      <c r="AF66" s="178">
        <f>IFERROR((AE66-AB66)/AB66,0)</f>
        <v>0.10869565217391304</v>
      </c>
      <c r="AG66" s="173">
        <f>SUM(AG44:AG65)</f>
        <v>17</v>
      </c>
      <c r="AH66" s="173">
        <f>SUM(AH44:AH65)</f>
        <v>272</v>
      </c>
      <c r="AI66" s="164">
        <f>IFERROR((AH66-AE66)/AE66,0)</f>
        <v>6.6666666666666666E-2</v>
      </c>
      <c r="AJ66" s="173">
        <f>SUM(AJ44:AJ65)</f>
        <v>272</v>
      </c>
      <c r="AK66" s="168">
        <f t="shared" ref="AK66" si="57">IFERROR((AH66/V66)^(1/4)-1,0)</f>
        <v>0.29073089978898614</v>
      </c>
    </row>
    <row r="67" spans="2:47" ht="15" customHeight="1" x14ac:dyDescent="0.35">
      <c r="B67" s="17" t="s">
        <v>184</v>
      </c>
    </row>
    <row r="68" spans="2:47" ht="15" customHeight="1" x14ac:dyDescent="0.35">
      <c r="B68" s="17"/>
    </row>
    <row r="69" spans="2:47" ht="15.5" x14ac:dyDescent="0.35">
      <c r="B69" s="296" t="s">
        <v>108</v>
      </c>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row>
    <row r="70" spans="2:47" ht="5.5" customHeight="1" outlineLevel="1" x14ac:dyDescent="0.35">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row>
    <row r="71" spans="2:47" outlineLevel="1" x14ac:dyDescent="0.35">
      <c r="B71" s="330"/>
      <c r="C71" s="339" t="s">
        <v>105</v>
      </c>
      <c r="D71" s="312" t="s">
        <v>131</v>
      </c>
      <c r="E71" s="314"/>
      <c r="F71" s="314"/>
      <c r="G71" s="314"/>
      <c r="H71" s="314"/>
      <c r="I71" s="314"/>
      <c r="J71" s="314"/>
      <c r="K71" s="314"/>
      <c r="L71" s="314"/>
      <c r="M71" s="314"/>
      <c r="N71" s="314"/>
      <c r="O71" s="314"/>
      <c r="P71" s="314"/>
      <c r="Q71" s="313"/>
      <c r="R71" s="318" t="str">
        <f xml:space="preserve"> D72&amp;" - "&amp;O72</f>
        <v>2019 - 2023</v>
      </c>
      <c r="S71" s="333"/>
      <c r="U71" s="312" t="s">
        <v>183</v>
      </c>
      <c r="V71" s="314"/>
      <c r="W71" s="314"/>
      <c r="X71" s="314"/>
      <c r="Y71" s="314"/>
      <c r="Z71" s="314"/>
      <c r="AA71" s="314"/>
      <c r="AB71" s="314"/>
      <c r="AC71" s="314"/>
      <c r="AD71" s="314"/>
      <c r="AE71" s="314"/>
      <c r="AF71" s="314"/>
      <c r="AG71" s="314"/>
      <c r="AH71" s="314"/>
      <c r="AI71" s="314"/>
      <c r="AJ71" s="314"/>
      <c r="AK71" s="313"/>
    </row>
    <row r="72" spans="2:47" outlineLevel="1" x14ac:dyDescent="0.35">
      <c r="B72" s="331"/>
      <c r="C72" s="339"/>
      <c r="D72" s="312">
        <f>$C$3-5</f>
        <v>2019</v>
      </c>
      <c r="E72" s="313"/>
      <c r="F72" s="314">
        <f>$C$3-4</f>
        <v>2020</v>
      </c>
      <c r="G72" s="314"/>
      <c r="H72" s="314"/>
      <c r="I72" s="312">
        <f>$C$3-3</f>
        <v>2021</v>
      </c>
      <c r="J72" s="314"/>
      <c r="K72" s="313"/>
      <c r="L72" s="312">
        <f>$C$3-2</f>
        <v>2022</v>
      </c>
      <c r="M72" s="314"/>
      <c r="N72" s="313"/>
      <c r="O72" s="312">
        <f>$C$3-1</f>
        <v>2023</v>
      </c>
      <c r="P72" s="314"/>
      <c r="Q72" s="313"/>
      <c r="R72" s="320"/>
      <c r="S72" s="334"/>
      <c r="U72" s="312">
        <f>$C$3</f>
        <v>2024</v>
      </c>
      <c r="V72" s="314"/>
      <c r="W72" s="313"/>
      <c r="X72" s="314">
        <f>$C$3+1</f>
        <v>2025</v>
      </c>
      <c r="Y72" s="314"/>
      <c r="Z72" s="314"/>
      <c r="AA72" s="312">
        <f>$C$3+2</f>
        <v>2026</v>
      </c>
      <c r="AB72" s="314"/>
      <c r="AC72" s="313"/>
      <c r="AD72" s="314">
        <f>$C$3+3</f>
        <v>2027</v>
      </c>
      <c r="AE72" s="314"/>
      <c r="AF72" s="314"/>
      <c r="AG72" s="312">
        <f>$C$3+4</f>
        <v>2028</v>
      </c>
      <c r="AH72" s="314"/>
      <c r="AI72" s="313"/>
      <c r="AJ72" s="316" t="str">
        <f>U72&amp;" - "&amp;AG72</f>
        <v>2024 - 2028</v>
      </c>
      <c r="AK72" s="335"/>
    </row>
    <row r="73" spans="2:47" ht="29" outlineLevel="1" x14ac:dyDescent="0.35">
      <c r="B73" s="332"/>
      <c r="C73" s="339"/>
      <c r="D73" s="66" t="s">
        <v>144</v>
      </c>
      <c r="E73" s="67" t="s">
        <v>145</v>
      </c>
      <c r="F73" s="76" t="s">
        <v>144</v>
      </c>
      <c r="G73" s="9" t="s">
        <v>145</v>
      </c>
      <c r="H73" s="67" t="s">
        <v>135</v>
      </c>
      <c r="I73" s="76" t="s">
        <v>144</v>
      </c>
      <c r="J73" s="9" t="s">
        <v>145</v>
      </c>
      <c r="K73" s="67" t="s">
        <v>135</v>
      </c>
      <c r="L73" s="76" t="s">
        <v>144</v>
      </c>
      <c r="M73" s="9" t="s">
        <v>145</v>
      </c>
      <c r="N73" s="67" t="s">
        <v>135</v>
      </c>
      <c r="O73" s="76" t="s">
        <v>144</v>
      </c>
      <c r="P73" s="9" t="s">
        <v>145</v>
      </c>
      <c r="Q73" s="67" t="s">
        <v>135</v>
      </c>
      <c r="R73" s="66" t="s">
        <v>126</v>
      </c>
      <c r="S73" s="121" t="s">
        <v>136</v>
      </c>
      <c r="U73" s="66" t="s">
        <v>144</v>
      </c>
      <c r="V73" s="9" t="s">
        <v>145</v>
      </c>
      <c r="W73" s="67" t="s">
        <v>135</v>
      </c>
      <c r="X73" s="76" t="s">
        <v>144</v>
      </c>
      <c r="Y73" s="9" t="s">
        <v>145</v>
      </c>
      <c r="Z73" s="67" t="s">
        <v>135</v>
      </c>
      <c r="AA73" s="76" t="s">
        <v>144</v>
      </c>
      <c r="AB73" s="9" t="s">
        <v>145</v>
      </c>
      <c r="AC73" s="67" t="s">
        <v>135</v>
      </c>
      <c r="AD73" s="76" t="s">
        <v>144</v>
      </c>
      <c r="AE73" s="9" t="s">
        <v>145</v>
      </c>
      <c r="AF73" s="67" t="s">
        <v>135</v>
      </c>
      <c r="AG73" s="76" t="s">
        <v>144</v>
      </c>
      <c r="AH73" s="9" t="s">
        <v>145</v>
      </c>
      <c r="AI73" s="67" t="s">
        <v>135</v>
      </c>
      <c r="AJ73" s="76" t="s">
        <v>126</v>
      </c>
      <c r="AK73" s="121" t="s">
        <v>136</v>
      </c>
    </row>
    <row r="74" spans="2:47" outlineLevel="1" x14ac:dyDescent="0.35">
      <c r="B74" s="236" t="s">
        <v>75</v>
      </c>
      <c r="C74" s="64" t="s">
        <v>106</v>
      </c>
      <c r="D74" s="70"/>
      <c r="E74" s="71"/>
      <c r="F74" s="69"/>
      <c r="G74" s="140">
        <f t="shared" ref="G74:G95" si="58">E74+F74</f>
        <v>0</v>
      </c>
      <c r="H74" s="181">
        <f t="shared" ref="H74:H95" si="59">IFERROR((G74-E74)/E74,0)</f>
        <v>0</v>
      </c>
      <c r="I74" s="70"/>
      <c r="J74" s="140">
        <f>G74+I74</f>
        <v>0</v>
      </c>
      <c r="K74" s="170">
        <f>IFERROR((J74-G74)/G74,0)</f>
        <v>0</v>
      </c>
      <c r="L74" s="69"/>
      <c r="M74" s="140">
        <f>J74+L74</f>
        <v>0</v>
      </c>
      <c r="N74" s="181">
        <f>IFERROR((M74-J74)/J74,0)</f>
        <v>0</v>
      </c>
      <c r="O74" s="70"/>
      <c r="P74" s="140">
        <f t="shared" ref="P74:P95" si="60">M74+O74</f>
        <v>0</v>
      </c>
      <c r="Q74" s="170">
        <f t="shared" ref="Q74:Q96" si="61">IFERROR((P74-M74)/M74,0)</f>
        <v>0</v>
      </c>
      <c r="R74" s="176">
        <f t="shared" ref="R74:R95" si="62">D74+F74+I74+L74+O74</f>
        <v>0</v>
      </c>
      <c r="S74" s="168">
        <f t="shared" ref="S74:S96" si="63">IFERROR((P74/E74)^(1/4)-1,0)</f>
        <v>0</v>
      </c>
      <c r="U74" s="6"/>
      <c r="V74" s="140">
        <f t="shared" ref="V74:V95" si="64">P74+U74</f>
        <v>0</v>
      </c>
      <c r="W74" s="170">
        <f t="shared" ref="W74:W95" si="65">IFERROR((V74-P74)/P74,0)</f>
        <v>0</v>
      </c>
      <c r="X74" s="6"/>
      <c r="Y74" s="140">
        <f>V74+X74</f>
        <v>0</v>
      </c>
      <c r="Z74" s="181">
        <f>IFERROR((Y74-V74)/V74,0)</f>
        <v>0</v>
      </c>
      <c r="AA74" s="6"/>
      <c r="AB74" s="140">
        <f>Y74+AA74</f>
        <v>0</v>
      </c>
      <c r="AC74" s="170">
        <f>IFERROR((AB74-Y74)/Y74,0)</f>
        <v>0</v>
      </c>
      <c r="AD74" s="6"/>
      <c r="AE74" s="140">
        <f>AB74+AD74</f>
        <v>0</v>
      </c>
      <c r="AF74" s="181">
        <f>IFERROR((AE74-AB74)/AB74,0)</f>
        <v>0</v>
      </c>
      <c r="AG74" s="6"/>
      <c r="AH74" s="140">
        <f>AE74+AG74</f>
        <v>0</v>
      </c>
      <c r="AI74" s="170">
        <f>IFERROR((AH74-AE74)/AE74,0)</f>
        <v>0</v>
      </c>
      <c r="AJ74" s="167">
        <f>U74+X74+AA74+AD74+AG74</f>
        <v>0</v>
      </c>
      <c r="AK74" s="168">
        <f>IFERROR((AH74/V74)^(1/4)-1,0)</f>
        <v>0</v>
      </c>
    </row>
    <row r="75" spans="2:47" outlineLevel="1" x14ac:dyDescent="0.35">
      <c r="B75" s="237" t="s">
        <v>76</v>
      </c>
      <c r="C75" s="64" t="s">
        <v>106</v>
      </c>
      <c r="D75" s="70"/>
      <c r="E75" s="71"/>
      <c r="F75" s="69"/>
      <c r="G75" s="140">
        <f t="shared" si="58"/>
        <v>0</v>
      </c>
      <c r="H75" s="181">
        <f t="shared" si="59"/>
        <v>0</v>
      </c>
      <c r="I75" s="70"/>
      <c r="J75" s="140">
        <f t="shared" ref="J75:J95" si="66">G75+I75</f>
        <v>0</v>
      </c>
      <c r="K75" s="170">
        <f t="shared" ref="K75:K95" si="67">IFERROR((J75-G75)/G75,0)</f>
        <v>0</v>
      </c>
      <c r="L75" s="69"/>
      <c r="M75" s="140">
        <f t="shared" ref="M75:M95" si="68">J75+L75</f>
        <v>0</v>
      </c>
      <c r="N75" s="181">
        <f t="shared" ref="N75:N95" si="69">IFERROR((M75-J75)/J75,0)</f>
        <v>0</v>
      </c>
      <c r="O75" s="70"/>
      <c r="P75" s="140">
        <f t="shared" si="60"/>
        <v>0</v>
      </c>
      <c r="Q75" s="170">
        <f t="shared" si="61"/>
        <v>0</v>
      </c>
      <c r="R75" s="176">
        <f t="shared" si="62"/>
        <v>0</v>
      </c>
      <c r="S75" s="168">
        <f t="shared" si="63"/>
        <v>0</v>
      </c>
      <c r="U75" s="6">
        <v>482</v>
      </c>
      <c r="V75" s="140">
        <f t="shared" si="64"/>
        <v>482</v>
      </c>
      <c r="W75" s="170">
        <f t="shared" si="65"/>
        <v>0</v>
      </c>
      <c r="X75" s="6">
        <f>700+732</f>
        <v>1432</v>
      </c>
      <c r="Y75" s="140">
        <f t="shared" ref="Y75:Y95" si="70">V75+X75</f>
        <v>1914</v>
      </c>
      <c r="Z75" s="181">
        <f t="shared" ref="Z75:Z95" si="71">IFERROR((Y75-V75)/V75,0)</f>
        <v>2.9709543568464731</v>
      </c>
      <c r="AA75" s="6">
        <v>1527</v>
      </c>
      <c r="AB75" s="140">
        <f t="shared" ref="AB75:AB95" si="72">Y75+AA75</f>
        <v>3441</v>
      </c>
      <c r="AC75" s="170">
        <f t="shared" ref="AC75:AC95" si="73">IFERROR((AB75-Y75)/Y75,0)</f>
        <v>0.79780564263322884</v>
      </c>
      <c r="AD75" s="6">
        <v>591</v>
      </c>
      <c r="AE75" s="140">
        <f t="shared" ref="AE75:AE95" si="74">AB75+AD75</f>
        <v>4032</v>
      </c>
      <c r="AF75" s="181">
        <f t="shared" ref="AF75:AF95" si="75">IFERROR((AE75-AB75)/AB75,0)</f>
        <v>0.17175239755884916</v>
      </c>
      <c r="AG75" s="6">
        <v>432</v>
      </c>
      <c r="AH75" s="140">
        <f t="shared" ref="AH75:AH95" si="76">AE75+AG75</f>
        <v>4464</v>
      </c>
      <c r="AI75" s="170">
        <f t="shared" ref="AI75:AI95" si="77">IFERROR((AH75-AE75)/AE75,0)</f>
        <v>0.10714285714285714</v>
      </c>
      <c r="AJ75" s="167">
        <f t="shared" ref="AJ75:AJ95" si="78">U75+X75+AA75+AD75+AG75</f>
        <v>4464</v>
      </c>
      <c r="AK75" s="168">
        <f t="shared" ref="AK75:AK95" si="79">IFERROR((AH75/V75)^(1/4)-1,0)</f>
        <v>0.74449322412734409</v>
      </c>
    </row>
    <row r="76" spans="2:47" outlineLevel="1" x14ac:dyDescent="0.35">
      <c r="B76" s="237" t="s">
        <v>77</v>
      </c>
      <c r="C76" s="64" t="s">
        <v>106</v>
      </c>
      <c r="D76" s="70"/>
      <c r="E76" s="71"/>
      <c r="F76" s="69"/>
      <c r="G76" s="140">
        <f t="shared" si="58"/>
        <v>0</v>
      </c>
      <c r="H76" s="181">
        <f t="shared" si="59"/>
        <v>0</v>
      </c>
      <c r="I76" s="70"/>
      <c r="J76" s="140">
        <f t="shared" si="66"/>
        <v>0</v>
      </c>
      <c r="K76" s="170">
        <f t="shared" si="67"/>
        <v>0</v>
      </c>
      <c r="L76" s="69"/>
      <c r="M76" s="140">
        <f t="shared" si="68"/>
        <v>0</v>
      </c>
      <c r="N76" s="181">
        <f t="shared" si="69"/>
        <v>0</v>
      </c>
      <c r="O76" s="70"/>
      <c r="P76" s="140">
        <f t="shared" si="60"/>
        <v>0</v>
      </c>
      <c r="Q76" s="170">
        <f t="shared" si="61"/>
        <v>0</v>
      </c>
      <c r="R76" s="176">
        <f t="shared" si="62"/>
        <v>0</v>
      </c>
      <c r="S76" s="168">
        <f t="shared" si="63"/>
        <v>0</v>
      </c>
      <c r="U76" s="6"/>
      <c r="V76" s="140">
        <f t="shared" si="64"/>
        <v>0</v>
      </c>
      <c r="W76" s="170">
        <f t="shared" si="65"/>
        <v>0</v>
      </c>
      <c r="X76" s="6"/>
      <c r="Y76" s="140">
        <f t="shared" si="70"/>
        <v>0</v>
      </c>
      <c r="Z76" s="181">
        <f t="shared" si="71"/>
        <v>0</v>
      </c>
      <c r="AA76" s="6"/>
      <c r="AB76" s="140">
        <f t="shared" si="72"/>
        <v>0</v>
      </c>
      <c r="AC76" s="170">
        <f t="shared" si="73"/>
        <v>0</v>
      </c>
      <c r="AD76" s="6"/>
      <c r="AE76" s="140">
        <f t="shared" si="74"/>
        <v>0</v>
      </c>
      <c r="AF76" s="181">
        <f t="shared" si="75"/>
        <v>0</v>
      </c>
      <c r="AG76" s="6"/>
      <c r="AH76" s="140">
        <f t="shared" si="76"/>
        <v>0</v>
      </c>
      <c r="AI76" s="170">
        <f t="shared" si="77"/>
        <v>0</v>
      </c>
      <c r="AJ76" s="167">
        <f t="shared" si="78"/>
        <v>0</v>
      </c>
      <c r="AK76" s="168">
        <f t="shared" si="79"/>
        <v>0</v>
      </c>
    </row>
    <row r="77" spans="2:47" outlineLevel="1" x14ac:dyDescent="0.35">
      <c r="B77" s="237" t="s">
        <v>78</v>
      </c>
      <c r="C77" s="64" t="s">
        <v>106</v>
      </c>
      <c r="D77" s="70"/>
      <c r="E77" s="71"/>
      <c r="F77" s="69"/>
      <c r="G77" s="140">
        <f t="shared" si="58"/>
        <v>0</v>
      </c>
      <c r="H77" s="181">
        <f t="shared" si="59"/>
        <v>0</v>
      </c>
      <c r="I77" s="70"/>
      <c r="J77" s="140">
        <f t="shared" si="66"/>
        <v>0</v>
      </c>
      <c r="K77" s="170">
        <f t="shared" si="67"/>
        <v>0</v>
      </c>
      <c r="L77" s="69"/>
      <c r="M77" s="140">
        <f t="shared" si="68"/>
        <v>0</v>
      </c>
      <c r="N77" s="181">
        <f t="shared" si="69"/>
        <v>0</v>
      </c>
      <c r="O77" s="70"/>
      <c r="P77" s="140">
        <f t="shared" si="60"/>
        <v>0</v>
      </c>
      <c r="Q77" s="170">
        <f t="shared" si="61"/>
        <v>0</v>
      </c>
      <c r="R77" s="176">
        <f t="shared" si="62"/>
        <v>0</v>
      </c>
      <c r="S77" s="168">
        <f t="shared" si="63"/>
        <v>0</v>
      </c>
      <c r="U77" s="6"/>
      <c r="V77" s="140">
        <f t="shared" si="64"/>
        <v>0</v>
      </c>
      <c r="W77" s="170">
        <f t="shared" si="65"/>
        <v>0</v>
      </c>
      <c r="X77" s="6"/>
      <c r="Y77" s="140">
        <f t="shared" si="70"/>
        <v>0</v>
      </c>
      <c r="Z77" s="181">
        <f t="shared" si="71"/>
        <v>0</v>
      </c>
      <c r="AA77" s="6"/>
      <c r="AB77" s="140">
        <f t="shared" si="72"/>
        <v>0</v>
      </c>
      <c r="AC77" s="170">
        <f t="shared" si="73"/>
        <v>0</v>
      </c>
      <c r="AD77" s="6"/>
      <c r="AE77" s="140">
        <f t="shared" si="74"/>
        <v>0</v>
      </c>
      <c r="AF77" s="181">
        <f t="shared" si="75"/>
        <v>0</v>
      </c>
      <c r="AG77" s="6"/>
      <c r="AH77" s="140">
        <f t="shared" si="76"/>
        <v>0</v>
      </c>
      <c r="AI77" s="170">
        <f t="shared" si="77"/>
        <v>0</v>
      </c>
      <c r="AJ77" s="167">
        <f t="shared" si="78"/>
        <v>0</v>
      </c>
      <c r="AK77" s="168">
        <f t="shared" si="79"/>
        <v>0</v>
      </c>
    </row>
    <row r="78" spans="2:47" outlineLevel="1" x14ac:dyDescent="0.35">
      <c r="B78" s="236" t="s">
        <v>80</v>
      </c>
      <c r="C78" s="64" t="s">
        <v>106</v>
      </c>
      <c r="D78" s="70"/>
      <c r="E78" s="71"/>
      <c r="F78" s="69"/>
      <c r="G78" s="140">
        <f t="shared" si="58"/>
        <v>0</v>
      </c>
      <c r="H78" s="181">
        <f t="shared" si="59"/>
        <v>0</v>
      </c>
      <c r="I78" s="70"/>
      <c r="J78" s="140">
        <f t="shared" si="66"/>
        <v>0</v>
      </c>
      <c r="K78" s="170">
        <f t="shared" si="67"/>
        <v>0</v>
      </c>
      <c r="L78" s="69"/>
      <c r="M78" s="140">
        <f t="shared" si="68"/>
        <v>0</v>
      </c>
      <c r="N78" s="181">
        <f t="shared" si="69"/>
        <v>0</v>
      </c>
      <c r="O78" s="70"/>
      <c r="P78" s="140">
        <f t="shared" si="60"/>
        <v>0</v>
      </c>
      <c r="Q78" s="170">
        <f t="shared" si="61"/>
        <v>0</v>
      </c>
      <c r="R78" s="176">
        <f t="shared" si="62"/>
        <v>0</v>
      </c>
      <c r="S78" s="168">
        <f t="shared" si="63"/>
        <v>0</v>
      </c>
      <c r="U78" s="6"/>
      <c r="V78" s="140">
        <f t="shared" si="64"/>
        <v>0</v>
      </c>
      <c r="W78" s="170">
        <f t="shared" si="65"/>
        <v>0</v>
      </c>
      <c r="X78" s="6"/>
      <c r="Y78" s="140">
        <f t="shared" si="70"/>
        <v>0</v>
      </c>
      <c r="Z78" s="181">
        <f t="shared" si="71"/>
        <v>0</v>
      </c>
      <c r="AA78" s="6"/>
      <c r="AB78" s="140">
        <f t="shared" si="72"/>
        <v>0</v>
      </c>
      <c r="AC78" s="170">
        <f t="shared" si="73"/>
        <v>0</v>
      </c>
      <c r="AD78" s="6"/>
      <c r="AE78" s="140">
        <f t="shared" si="74"/>
        <v>0</v>
      </c>
      <c r="AF78" s="181">
        <f t="shared" si="75"/>
        <v>0</v>
      </c>
      <c r="AG78" s="6"/>
      <c r="AH78" s="140">
        <f t="shared" si="76"/>
        <v>0</v>
      </c>
      <c r="AI78" s="170">
        <f t="shared" si="77"/>
        <v>0</v>
      </c>
      <c r="AJ78" s="167">
        <f t="shared" si="78"/>
        <v>0</v>
      </c>
      <c r="AK78" s="168">
        <f t="shared" si="79"/>
        <v>0</v>
      </c>
    </row>
    <row r="79" spans="2:47" outlineLevel="1" x14ac:dyDescent="0.35">
      <c r="B79" s="237" t="s">
        <v>81</v>
      </c>
      <c r="C79" s="64" t="s">
        <v>106</v>
      </c>
      <c r="D79" s="70"/>
      <c r="E79" s="71"/>
      <c r="F79" s="69"/>
      <c r="G79" s="140">
        <f t="shared" si="58"/>
        <v>0</v>
      </c>
      <c r="H79" s="181">
        <f t="shared" si="59"/>
        <v>0</v>
      </c>
      <c r="I79" s="70"/>
      <c r="J79" s="140">
        <f t="shared" si="66"/>
        <v>0</v>
      </c>
      <c r="K79" s="170">
        <f t="shared" si="67"/>
        <v>0</v>
      </c>
      <c r="L79" s="69"/>
      <c r="M79" s="140">
        <f t="shared" si="68"/>
        <v>0</v>
      </c>
      <c r="N79" s="181">
        <f t="shared" si="69"/>
        <v>0</v>
      </c>
      <c r="O79" s="70"/>
      <c r="P79" s="140">
        <f t="shared" si="60"/>
        <v>0</v>
      </c>
      <c r="Q79" s="170">
        <f t="shared" si="61"/>
        <v>0</v>
      </c>
      <c r="R79" s="176">
        <f t="shared" si="62"/>
        <v>0</v>
      </c>
      <c r="S79" s="168">
        <f t="shared" si="63"/>
        <v>0</v>
      </c>
      <c r="U79" s="6">
        <v>237</v>
      </c>
      <c r="V79" s="140">
        <f t="shared" si="64"/>
        <v>237</v>
      </c>
      <c r="W79" s="170">
        <f t="shared" si="65"/>
        <v>0</v>
      </c>
      <c r="X79" s="6">
        <v>573</v>
      </c>
      <c r="Y79" s="140">
        <f t="shared" si="70"/>
        <v>810</v>
      </c>
      <c r="Z79" s="181">
        <f t="shared" si="71"/>
        <v>2.4177215189873418</v>
      </c>
      <c r="AA79" s="6">
        <v>764</v>
      </c>
      <c r="AB79" s="140">
        <f t="shared" si="72"/>
        <v>1574</v>
      </c>
      <c r="AC79" s="170">
        <f t="shared" si="73"/>
        <v>0.94320987654320987</v>
      </c>
      <c r="AD79" s="6">
        <v>103</v>
      </c>
      <c r="AE79" s="140">
        <f t="shared" si="74"/>
        <v>1677</v>
      </c>
      <c r="AF79" s="181">
        <f t="shared" si="75"/>
        <v>6.5438373570520972E-2</v>
      </c>
      <c r="AG79" s="6">
        <v>71</v>
      </c>
      <c r="AH79" s="140">
        <f t="shared" si="76"/>
        <v>1748</v>
      </c>
      <c r="AI79" s="170">
        <f t="shared" si="77"/>
        <v>4.2337507453786526E-2</v>
      </c>
      <c r="AJ79" s="167">
        <f t="shared" si="78"/>
        <v>1748</v>
      </c>
      <c r="AK79" s="168">
        <f t="shared" si="79"/>
        <v>0.64796608827098079</v>
      </c>
    </row>
    <row r="80" spans="2:47" outlineLevel="1" x14ac:dyDescent="0.35">
      <c r="B80" s="236" t="s">
        <v>82</v>
      </c>
      <c r="C80" s="64" t="s">
        <v>106</v>
      </c>
      <c r="D80" s="70"/>
      <c r="E80" s="71"/>
      <c r="F80" s="69"/>
      <c r="G80" s="140">
        <f t="shared" si="58"/>
        <v>0</v>
      </c>
      <c r="H80" s="181">
        <f t="shared" si="59"/>
        <v>0</v>
      </c>
      <c r="I80" s="70"/>
      <c r="J80" s="140">
        <f t="shared" si="66"/>
        <v>0</v>
      </c>
      <c r="K80" s="170">
        <f t="shared" si="67"/>
        <v>0</v>
      </c>
      <c r="L80" s="69"/>
      <c r="M80" s="140">
        <f t="shared" si="68"/>
        <v>0</v>
      </c>
      <c r="N80" s="181">
        <f t="shared" si="69"/>
        <v>0</v>
      </c>
      <c r="O80" s="70"/>
      <c r="P80" s="140">
        <f t="shared" si="60"/>
        <v>0</v>
      </c>
      <c r="Q80" s="170">
        <f t="shared" si="61"/>
        <v>0</v>
      </c>
      <c r="R80" s="176">
        <f t="shared" si="62"/>
        <v>0</v>
      </c>
      <c r="S80" s="168">
        <f t="shared" si="63"/>
        <v>0</v>
      </c>
      <c r="U80" s="6"/>
      <c r="V80" s="140">
        <f t="shared" si="64"/>
        <v>0</v>
      </c>
      <c r="W80" s="170">
        <f t="shared" si="65"/>
        <v>0</v>
      </c>
      <c r="X80" s="6"/>
      <c r="Y80" s="140">
        <f t="shared" si="70"/>
        <v>0</v>
      </c>
      <c r="Z80" s="181">
        <f t="shared" si="71"/>
        <v>0</v>
      </c>
      <c r="AA80" s="6"/>
      <c r="AB80" s="140">
        <f t="shared" si="72"/>
        <v>0</v>
      </c>
      <c r="AC80" s="170">
        <f t="shared" si="73"/>
        <v>0</v>
      </c>
      <c r="AD80" s="6"/>
      <c r="AE80" s="140">
        <f t="shared" si="74"/>
        <v>0</v>
      </c>
      <c r="AF80" s="181">
        <f t="shared" si="75"/>
        <v>0</v>
      </c>
      <c r="AG80" s="6"/>
      <c r="AH80" s="140">
        <f t="shared" si="76"/>
        <v>0</v>
      </c>
      <c r="AI80" s="170">
        <f t="shared" si="77"/>
        <v>0</v>
      </c>
      <c r="AJ80" s="167">
        <f t="shared" si="78"/>
        <v>0</v>
      </c>
      <c r="AK80" s="168">
        <f t="shared" si="79"/>
        <v>0</v>
      </c>
    </row>
    <row r="81" spans="2:37" outlineLevel="1" x14ac:dyDescent="0.35">
      <c r="B81" s="237" t="s">
        <v>83</v>
      </c>
      <c r="C81" s="64" t="s">
        <v>106</v>
      </c>
      <c r="D81" s="70"/>
      <c r="E81" s="71"/>
      <c r="F81" s="69"/>
      <c r="G81" s="140">
        <f t="shared" si="58"/>
        <v>0</v>
      </c>
      <c r="H81" s="181">
        <f t="shared" si="59"/>
        <v>0</v>
      </c>
      <c r="I81" s="70"/>
      <c r="J81" s="140">
        <f t="shared" si="66"/>
        <v>0</v>
      </c>
      <c r="K81" s="170">
        <f t="shared" si="67"/>
        <v>0</v>
      </c>
      <c r="L81" s="69"/>
      <c r="M81" s="140">
        <f t="shared" si="68"/>
        <v>0</v>
      </c>
      <c r="N81" s="181">
        <f t="shared" si="69"/>
        <v>0</v>
      </c>
      <c r="O81" s="70"/>
      <c r="P81" s="140">
        <f t="shared" si="60"/>
        <v>0</v>
      </c>
      <c r="Q81" s="170">
        <f t="shared" si="61"/>
        <v>0</v>
      </c>
      <c r="R81" s="176">
        <f t="shared" si="62"/>
        <v>0</v>
      </c>
      <c r="S81" s="168">
        <f t="shared" si="63"/>
        <v>0</v>
      </c>
      <c r="U81" s="6">
        <v>3928</v>
      </c>
      <c r="V81" s="140">
        <f t="shared" si="64"/>
        <v>3928</v>
      </c>
      <c r="W81" s="170">
        <f t="shared" si="65"/>
        <v>0</v>
      </c>
      <c r="X81" s="6">
        <v>143</v>
      </c>
      <c r="Y81" s="140">
        <f t="shared" si="70"/>
        <v>4071</v>
      </c>
      <c r="Z81" s="181">
        <f t="shared" si="71"/>
        <v>3.6405295315682283E-2</v>
      </c>
      <c r="AA81" s="6">
        <v>225</v>
      </c>
      <c r="AB81" s="140">
        <f t="shared" si="72"/>
        <v>4296</v>
      </c>
      <c r="AC81" s="170">
        <f t="shared" si="73"/>
        <v>5.5268975681650699E-2</v>
      </c>
      <c r="AD81" s="6">
        <v>106</v>
      </c>
      <c r="AE81" s="140">
        <f t="shared" si="74"/>
        <v>4402</v>
      </c>
      <c r="AF81" s="181">
        <f t="shared" si="75"/>
        <v>2.4674115456238363E-2</v>
      </c>
      <c r="AG81" s="6">
        <v>100</v>
      </c>
      <c r="AH81" s="140">
        <f t="shared" si="76"/>
        <v>4502</v>
      </c>
      <c r="AI81" s="170">
        <f t="shared" si="77"/>
        <v>2.271694684234439E-2</v>
      </c>
      <c r="AJ81" s="167">
        <f t="shared" si="78"/>
        <v>4502</v>
      </c>
      <c r="AK81" s="168">
        <f t="shared" si="79"/>
        <v>3.4685833366709939E-2</v>
      </c>
    </row>
    <row r="82" spans="2:37" outlineLevel="1" x14ac:dyDescent="0.35">
      <c r="B82" s="237" t="s">
        <v>84</v>
      </c>
      <c r="C82" s="64" t="s">
        <v>106</v>
      </c>
      <c r="D82" s="70"/>
      <c r="E82" s="71"/>
      <c r="F82" s="69"/>
      <c r="G82" s="140">
        <f t="shared" si="58"/>
        <v>0</v>
      </c>
      <c r="H82" s="181">
        <f t="shared" si="59"/>
        <v>0</v>
      </c>
      <c r="I82" s="70"/>
      <c r="J82" s="140">
        <f t="shared" si="66"/>
        <v>0</v>
      </c>
      <c r="K82" s="170">
        <f t="shared" si="67"/>
        <v>0</v>
      </c>
      <c r="L82" s="69"/>
      <c r="M82" s="140">
        <f t="shared" si="68"/>
        <v>0</v>
      </c>
      <c r="N82" s="181">
        <f t="shared" si="69"/>
        <v>0</v>
      </c>
      <c r="O82" s="70"/>
      <c r="P82" s="140">
        <f t="shared" si="60"/>
        <v>0</v>
      </c>
      <c r="Q82" s="170">
        <f t="shared" si="61"/>
        <v>0</v>
      </c>
      <c r="R82" s="176">
        <f t="shared" si="62"/>
        <v>0</v>
      </c>
      <c r="S82" s="168">
        <f t="shared" si="63"/>
        <v>0</v>
      </c>
      <c r="U82" s="6"/>
      <c r="V82" s="140">
        <f t="shared" si="64"/>
        <v>0</v>
      </c>
      <c r="W82" s="170">
        <f t="shared" si="65"/>
        <v>0</v>
      </c>
      <c r="X82" s="6"/>
      <c r="Y82" s="140">
        <f t="shared" si="70"/>
        <v>0</v>
      </c>
      <c r="Z82" s="181">
        <f t="shared" si="71"/>
        <v>0</v>
      </c>
      <c r="AA82" s="6"/>
      <c r="AB82" s="140">
        <f t="shared" si="72"/>
        <v>0</v>
      </c>
      <c r="AC82" s="170">
        <f t="shared" si="73"/>
        <v>0</v>
      </c>
      <c r="AD82" s="6"/>
      <c r="AE82" s="140">
        <f t="shared" si="74"/>
        <v>0</v>
      </c>
      <c r="AF82" s="181">
        <f t="shared" si="75"/>
        <v>0</v>
      </c>
      <c r="AG82" s="6"/>
      <c r="AH82" s="140">
        <f t="shared" si="76"/>
        <v>0</v>
      </c>
      <c r="AI82" s="170">
        <f t="shared" si="77"/>
        <v>0</v>
      </c>
      <c r="AJ82" s="167">
        <f t="shared" si="78"/>
        <v>0</v>
      </c>
      <c r="AK82" s="168">
        <f t="shared" si="79"/>
        <v>0</v>
      </c>
    </row>
    <row r="83" spans="2:37" outlineLevel="1" x14ac:dyDescent="0.35">
      <c r="B83" s="237" t="s">
        <v>85</v>
      </c>
      <c r="C83" s="64" t="s">
        <v>106</v>
      </c>
      <c r="D83" s="70"/>
      <c r="E83" s="71"/>
      <c r="F83" s="69"/>
      <c r="G83" s="140">
        <f t="shared" si="58"/>
        <v>0</v>
      </c>
      <c r="H83" s="181">
        <f t="shared" si="59"/>
        <v>0</v>
      </c>
      <c r="I83" s="70"/>
      <c r="J83" s="140">
        <f t="shared" si="66"/>
        <v>0</v>
      </c>
      <c r="K83" s="170">
        <f t="shared" si="67"/>
        <v>0</v>
      </c>
      <c r="L83" s="69"/>
      <c r="M83" s="140">
        <f t="shared" si="68"/>
        <v>0</v>
      </c>
      <c r="N83" s="181">
        <f t="shared" si="69"/>
        <v>0</v>
      </c>
      <c r="O83" s="70"/>
      <c r="P83" s="140">
        <f t="shared" si="60"/>
        <v>0</v>
      </c>
      <c r="Q83" s="170">
        <f t="shared" si="61"/>
        <v>0</v>
      </c>
      <c r="R83" s="176">
        <f t="shared" si="62"/>
        <v>0</v>
      </c>
      <c r="S83" s="168">
        <f t="shared" si="63"/>
        <v>0</v>
      </c>
      <c r="U83" s="6"/>
      <c r="V83" s="140">
        <f t="shared" si="64"/>
        <v>0</v>
      </c>
      <c r="W83" s="170">
        <f t="shared" si="65"/>
        <v>0</v>
      </c>
      <c r="X83" s="6"/>
      <c r="Y83" s="140">
        <f t="shared" si="70"/>
        <v>0</v>
      </c>
      <c r="Z83" s="181">
        <f t="shared" si="71"/>
        <v>0</v>
      </c>
      <c r="AA83" s="6"/>
      <c r="AB83" s="140">
        <f t="shared" si="72"/>
        <v>0</v>
      </c>
      <c r="AC83" s="170">
        <f t="shared" si="73"/>
        <v>0</v>
      </c>
      <c r="AD83" s="6"/>
      <c r="AE83" s="140">
        <f t="shared" si="74"/>
        <v>0</v>
      </c>
      <c r="AF83" s="181">
        <f t="shared" si="75"/>
        <v>0</v>
      </c>
      <c r="AG83" s="6"/>
      <c r="AH83" s="140">
        <f t="shared" si="76"/>
        <v>0</v>
      </c>
      <c r="AI83" s="170">
        <f t="shared" si="77"/>
        <v>0</v>
      </c>
      <c r="AJ83" s="167">
        <f t="shared" si="78"/>
        <v>0</v>
      </c>
      <c r="AK83" s="168">
        <f t="shared" si="79"/>
        <v>0</v>
      </c>
    </row>
    <row r="84" spans="2:37" outlineLevel="1" x14ac:dyDescent="0.35">
      <c r="B84" s="236" t="s">
        <v>86</v>
      </c>
      <c r="C84" s="64" t="s">
        <v>106</v>
      </c>
      <c r="D84" s="70"/>
      <c r="E84" s="71"/>
      <c r="F84" s="69"/>
      <c r="G84" s="140">
        <f t="shared" si="58"/>
        <v>0</v>
      </c>
      <c r="H84" s="181">
        <f t="shared" si="59"/>
        <v>0</v>
      </c>
      <c r="I84" s="70"/>
      <c r="J84" s="140">
        <f t="shared" si="66"/>
        <v>0</v>
      </c>
      <c r="K84" s="170">
        <f t="shared" si="67"/>
        <v>0</v>
      </c>
      <c r="L84" s="69"/>
      <c r="M84" s="140">
        <f t="shared" si="68"/>
        <v>0</v>
      </c>
      <c r="N84" s="181">
        <f t="shared" si="69"/>
        <v>0</v>
      </c>
      <c r="O84" s="70"/>
      <c r="P84" s="140">
        <f t="shared" si="60"/>
        <v>0</v>
      </c>
      <c r="Q84" s="170">
        <f t="shared" si="61"/>
        <v>0</v>
      </c>
      <c r="R84" s="176">
        <f t="shared" si="62"/>
        <v>0</v>
      </c>
      <c r="S84" s="168">
        <f t="shared" si="63"/>
        <v>0</v>
      </c>
      <c r="U84" s="6"/>
      <c r="V84" s="140">
        <f t="shared" si="64"/>
        <v>0</v>
      </c>
      <c r="W84" s="170">
        <f t="shared" si="65"/>
        <v>0</v>
      </c>
      <c r="X84" s="6"/>
      <c r="Y84" s="140">
        <f t="shared" si="70"/>
        <v>0</v>
      </c>
      <c r="Z84" s="181">
        <f t="shared" si="71"/>
        <v>0</v>
      </c>
      <c r="AA84" s="6"/>
      <c r="AB84" s="140">
        <f t="shared" si="72"/>
        <v>0</v>
      </c>
      <c r="AC84" s="170">
        <f t="shared" si="73"/>
        <v>0</v>
      </c>
      <c r="AD84" s="6"/>
      <c r="AE84" s="140">
        <f t="shared" si="74"/>
        <v>0</v>
      </c>
      <c r="AF84" s="181">
        <f t="shared" si="75"/>
        <v>0</v>
      </c>
      <c r="AG84" s="6"/>
      <c r="AH84" s="140">
        <f t="shared" si="76"/>
        <v>0</v>
      </c>
      <c r="AI84" s="170">
        <f t="shared" si="77"/>
        <v>0</v>
      </c>
      <c r="AJ84" s="167">
        <f t="shared" si="78"/>
        <v>0</v>
      </c>
      <c r="AK84" s="168">
        <f t="shared" si="79"/>
        <v>0</v>
      </c>
    </row>
    <row r="85" spans="2:37" outlineLevel="1" x14ac:dyDescent="0.35">
      <c r="B85" s="237" t="s">
        <v>87</v>
      </c>
      <c r="C85" s="64" t="s">
        <v>106</v>
      </c>
      <c r="D85" s="70"/>
      <c r="E85" s="71"/>
      <c r="F85" s="69"/>
      <c r="G85" s="140">
        <f t="shared" si="58"/>
        <v>0</v>
      </c>
      <c r="H85" s="181">
        <f t="shared" si="59"/>
        <v>0</v>
      </c>
      <c r="I85" s="70"/>
      <c r="J85" s="140">
        <f t="shared" si="66"/>
        <v>0</v>
      </c>
      <c r="K85" s="170">
        <f t="shared" si="67"/>
        <v>0</v>
      </c>
      <c r="L85" s="69"/>
      <c r="M85" s="140">
        <f t="shared" si="68"/>
        <v>0</v>
      </c>
      <c r="N85" s="181">
        <f t="shared" si="69"/>
        <v>0</v>
      </c>
      <c r="O85" s="70"/>
      <c r="P85" s="140">
        <f t="shared" si="60"/>
        <v>0</v>
      </c>
      <c r="Q85" s="170">
        <f t="shared" si="61"/>
        <v>0</v>
      </c>
      <c r="R85" s="176">
        <f t="shared" si="62"/>
        <v>0</v>
      </c>
      <c r="S85" s="168">
        <f t="shared" si="63"/>
        <v>0</v>
      </c>
      <c r="U85" s="6"/>
      <c r="V85" s="140">
        <f t="shared" si="64"/>
        <v>0</v>
      </c>
      <c r="W85" s="170">
        <f t="shared" si="65"/>
        <v>0</v>
      </c>
      <c r="X85" s="6"/>
      <c r="Y85" s="140">
        <f t="shared" si="70"/>
        <v>0</v>
      </c>
      <c r="Z85" s="181">
        <f t="shared" si="71"/>
        <v>0</v>
      </c>
      <c r="AA85" s="6"/>
      <c r="AB85" s="140">
        <f t="shared" si="72"/>
        <v>0</v>
      </c>
      <c r="AC85" s="170">
        <f t="shared" si="73"/>
        <v>0</v>
      </c>
      <c r="AD85" s="6"/>
      <c r="AE85" s="140">
        <f t="shared" si="74"/>
        <v>0</v>
      </c>
      <c r="AF85" s="181">
        <f t="shared" si="75"/>
        <v>0</v>
      </c>
      <c r="AG85" s="6"/>
      <c r="AH85" s="140">
        <f t="shared" si="76"/>
        <v>0</v>
      </c>
      <c r="AI85" s="170">
        <f t="shared" si="77"/>
        <v>0</v>
      </c>
      <c r="AJ85" s="167">
        <f t="shared" si="78"/>
        <v>0</v>
      </c>
      <c r="AK85" s="168">
        <f t="shared" si="79"/>
        <v>0</v>
      </c>
    </row>
    <row r="86" spans="2:37" outlineLevel="1" x14ac:dyDescent="0.35">
      <c r="B86" s="237" t="s">
        <v>88</v>
      </c>
      <c r="C86" s="64" t="s">
        <v>106</v>
      </c>
      <c r="D86" s="70"/>
      <c r="E86" s="71"/>
      <c r="F86" s="69"/>
      <c r="G86" s="140">
        <f t="shared" si="58"/>
        <v>0</v>
      </c>
      <c r="H86" s="181">
        <f t="shared" si="59"/>
        <v>0</v>
      </c>
      <c r="I86" s="70"/>
      <c r="J86" s="140">
        <f t="shared" si="66"/>
        <v>0</v>
      </c>
      <c r="K86" s="170">
        <f t="shared" si="67"/>
        <v>0</v>
      </c>
      <c r="L86" s="69"/>
      <c r="M86" s="140">
        <f t="shared" si="68"/>
        <v>0</v>
      </c>
      <c r="N86" s="181">
        <f t="shared" si="69"/>
        <v>0</v>
      </c>
      <c r="O86" s="70"/>
      <c r="P86" s="140">
        <f t="shared" si="60"/>
        <v>0</v>
      </c>
      <c r="Q86" s="170">
        <f t="shared" si="61"/>
        <v>0</v>
      </c>
      <c r="R86" s="176">
        <f t="shared" si="62"/>
        <v>0</v>
      </c>
      <c r="S86" s="168">
        <f t="shared" si="63"/>
        <v>0</v>
      </c>
      <c r="U86" s="6"/>
      <c r="V86" s="140">
        <f t="shared" si="64"/>
        <v>0</v>
      </c>
      <c r="W86" s="170">
        <f t="shared" si="65"/>
        <v>0</v>
      </c>
      <c r="X86" s="6"/>
      <c r="Y86" s="140">
        <f t="shared" si="70"/>
        <v>0</v>
      </c>
      <c r="Z86" s="181">
        <f t="shared" si="71"/>
        <v>0</v>
      </c>
      <c r="AA86" s="6"/>
      <c r="AB86" s="140">
        <f t="shared" si="72"/>
        <v>0</v>
      </c>
      <c r="AC86" s="170">
        <f t="shared" si="73"/>
        <v>0</v>
      </c>
      <c r="AD86" s="6"/>
      <c r="AE86" s="140">
        <f t="shared" si="74"/>
        <v>0</v>
      </c>
      <c r="AF86" s="181">
        <f t="shared" si="75"/>
        <v>0</v>
      </c>
      <c r="AG86" s="6"/>
      <c r="AH86" s="140">
        <f t="shared" si="76"/>
        <v>0</v>
      </c>
      <c r="AI86" s="170">
        <f t="shared" si="77"/>
        <v>0</v>
      </c>
      <c r="AJ86" s="167">
        <f t="shared" si="78"/>
        <v>0</v>
      </c>
      <c r="AK86" s="168">
        <f t="shared" si="79"/>
        <v>0</v>
      </c>
    </row>
    <row r="87" spans="2:37" outlineLevel="1" x14ac:dyDescent="0.35">
      <c r="B87" s="236" t="s">
        <v>89</v>
      </c>
      <c r="C87" s="64" t="s">
        <v>106</v>
      </c>
      <c r="D87" s="70"/>
      <c r="E87" s="71"/>
      <c r="F87" s="69"/>
      <c r="G87" s="140">
        <f t="shared" si="58"/>
        <v>0</v>
      </c>
      <c r="H87" s="181">
        <f t="shared" si="59"/>
        <v>0</v>
      </c>
      <c r="I87" s="70"/>
      <c r="J87" s="140">
        <f t="shared" si="66"/>
        <v>0</v>
      </c>
      <c r="K87" s="170">
        <f t="shared" si="67"/>
        <v>0</v>
      </c>
      <c r="L87" s="69"/>
      <c r="M87" s="140">
        <f t="shared" si="68"/>
        <v>0</v>
      </c>
      <c r="N87" s="181">
        <f t="shared" si="69"/>
        <v>0</v>
      </c>
      <c r="O87" s="70"/>
      <c r="P87" s="140">
        <f t="shared" si="60"/>
        <v>0</v>
      </c>
      <c r="Q87" s="170">
        <f t="shared" si="61"/>
        <v>0</v>
      </c>
      <c r="R87" s="176">
        <f t="shared" si="62"/>
        <v>0</v>
      </c>
      <c r="S87" s="168">
        <f t="shared" si="63"/>
        <v>0</v>
      </c>
      <c r="U87" s="6"/>
      <c r="V87" s="140">
        <f t="shared" si="64"/>
        <v>0</v>
      </c>
      <c r="W87" s="170">
        <f t="shared" si="65"/>
        <v>0</v>
      </c>
      <c r="X87" s="6"/>
      <c r="Y87" s="140">
        <f t="shared" si="70"/>
        <v>0</v>
      </c>
      <c r="Z87" s="181">
        <f t="shared" si="71"/>
        <v>0</v>
      </c>
      <c r="AA87" s="6"/>
      <c r="AB87" s="140">
        <f t="shared" si="72"/>
        <v>0</v>
      </c>
      <c r="AC87" s="170">
        <f t="shared" si="73"/>
        <v>0</v>
      </c>
      <c r="AD87" s="6"/>
      <c r="AE87" s="140">
        <f t="shared" si="74"/>
        <v>0</v>
      </c>
      <c r="AF87" s="181">
        <f t="shared" si="75"/>
        <v>0</v>
      </c>
      <c r="AG87" s="6"/>
      <c r="AH87" s="140">
        <f t="shared" si="76"/>
        <v>0</v>
      </c>
      <c r="AI87" s="170">
        <f t="shared" si="77"/>
        <v>0</v>
      </c>
      <c r="AJ87" s="167">
        <f t="shared" si="78"/>
        <v>0</v>
      </c>
      <c r="AK87" s="168">
        <f t="shared" si="79"/>
        <v>0</v>
      </c>
    </row>
    <row r="88" spans="2:37" outlineLevel="1" x14ac:dyDescent="0.35">
      <c r="B88" s="237" t="s">
        <v>90</v>
      </c>
      <c r="C88" s="64" t="s">
        <v>106</v>
      </c>
      <c r="D88" s="70"/>
      <c r="E88" s="71"/>
      <c r="F88" s="69"/>
      <c r="G88" s="140">
        <f t="shared" si="58"/>
        <v>0</v>
      </c>
      <c r="H88" s="181">
        <f t="shared" si="59"/>
        <v>0</v>
      </c>
      <c r="I88" s="70"/>
      <c r="J88" s="140">
        <f t="shared" si="66"/>
        <v>0</v>
      </c>
      <c r="K88" s="170">
        <f t="shared" si="67"/>
        <v>0</v>
      </c>
      <c r="L88" s="69"/>
      <c r="M88" s="140">
        <f t="shared" si="68"/>
        <v>0</v>
      </c>
      <c r="N88" s="181">
        <f t="shared" si="69"/>
        <v>0</v>
      </c>
      <c r="O88" s="70"/>
      <c r="P88" s="140">
        <f t="shared" si="60"/>
        <v>0</v>
      </c>
      <c r="Q88" s="170">
        <f t="shared" si="61"/>
        <v>0</v>
      </c>
      <c r="R88" s="176">
        <f t="shared" si="62"/>
        <v>0</v>
      </c>
      <c r="S88" s="168">
        <f t="shared" si="63"/>
        <v>0</v>
      </c>
      <c r="U88" s="6">
        <v>0</v>
      </c>
      <c r="V88" s="140">
        <f t="shared" si="64"/>
        <v>0</v>
      </c>
      <c r="W88" s="170">
        <f t="shared" si="65"/>
        <v>0</v>
      </c>
      <c r="X88" s="6">
        <v>1</v>
      </c>
      <c r="Y88" s="140">
        <f t="shared" si="70"/>
        <v>1</v>
      </c>
      <c r="Z88" s="181">
        <f t="shared" si="71"/>
        <v>0</v>
      </c>
      <c r="AA88" s="6">
        <v>143</v>
      </c>
      <c r="AB88" s="140">
        <f t="shared" si="72"/>
        <v>144</v>
      </c>
      <c r="AC88" s="170">
        <f t="shared" si="73"/>
        <v>143</v>
      </c>
      <c r="AD88" s="6">
        <v>191</v>
      </c>
      <c r="AE88" s="140">
        <f t="shared" si="74"/>
        <v>335</v>
      </c>
      <c r="AF88" s="181">
        <f t="shared" si="75"/>
        <v>1.3263888888888888</v>
      </c>
      <c r="AG88" s="6">
        <v>48</v>
      </c>
      <c r="AH88" s="140">
        <f t="shared" si="76"/>
        <v>383</v>
      </c>
      <c r="AI88" s="170">
        <f t="shared" si="77"/>
        <v>0.14328358208955225</v>
      </c>
      <c r="AJ88" s="167">
        <f t="shared" si="78"/>
        <v>383</v>
      </c>
      <c r="AK88" s="168">
        <f t="shared" si="79"/>
        <v>0</v>
      </c>
    </row>
    <row r="89" spans="2:37" outlineLevel="1" x14ac:dyDescent="0.35">
      <c r="B89" s="236" t="s">
        <v>92</v>
      </c>
      <c r="C89" s="64" t="s">
        <v>106</v>
      </c>
      <c r="D89" s="70"/>
      <c r="E89" s="71"/>
      <c r="F89" s="69"/>
      <c r="G89" s="140">
        <f t="shared" si="58"/>
        <v>0</v>
      </c>
      <c r="H89" s="181">
        <f t="shared" si="59"/>
        <v>0</v>
      </c>
      <c r="I89" s="70"/>
      <c r="J89" s="140">
        <f t="shared" si="66"/>
        <v>0</v>
      </c>
      <c r="K89" s="170">
        <f t="shared" si="67"/>
        <v>0</v>
      </c>
      <c r="L89" s="69"/>
      <c r="M89" s="140">
        <f t="shared" si="68"/>
        <v>0</v>
      </c>
      <c r="N89" s="181">
        <f t="shared" si="69"/>
        <v>0</v>
      </c>
      <c r="O89" s="70"/>
      <c r="P89" s="140">
        <f t="shared" si="60"/>
        <v>0</v>
      </c>
      <c r="Q89" s="170">
        <f t="shared" si="61"/>
        <v>0</v>
      </c>
      <c r="R89" s="176">
        <f t="shared" si="62"/>
        <v>0</v>
      </c>
      <c r="S89" s="168">
        <f t="shared" si="63"/>
        <v>0</v>
      </c>
      <c r="U89" s="6"/>
      <c r="V89" s="140">
        <f t="shared" si="64"/>
        <v>0</v>
      </c>
      <c r="W89" s="170">
        <f t="shared" si="65"/>
        <v>0</v>
      </c>
      <c r="X89" s="6"/>
      <c r="Y89" s="140">
        <f t="shared" si="70"/>
        <v>0</v>
      </c>
      <c r="Z89" s="181">
        <f t="shared" si="71"/>
        <v>0</v>
      </c>
      <c r="AA89" s="6"/>
      <c r="AB89" s="140">
        <f t="shared" si="72"/>
        <v>0</v>
      </c>
      <c r="AC89" s="170">
        <f t="shared" si="73"/>
        <v>0</v>
      </c>
      <c r="AD89" s="6"/>
      <c r="AE89" s="140">
        <f t="shared" si="74"/>
        <v>0</v>
      </c>
      <c r="AF89" s="181">
        <f t="shared" si="75"/>
        <v>0</v>
      </c>
      <c r="AG89" s="6"/>
      <c r="AH89" s="140">
        <f t="shared" si="76"/>
        <v>0</v>
      </c>
      <c r="AI89" s="170">
        <f t="shared" si="77"/>
        <v>0</v>
      </c>
      <c r="AJ89" s="167">
        <f t="shared" si="78"/>
        <v>0</v>
      </c>
      <c r="AK89" s="168">
        <f t="shared" si="79"/>
        <v>0</v>
      </c>
    </row>
    <row r="90" spans="2:37" ht="14.25" customHeight="1" outlineLevel="1" x14ac:dyDescent="0.35">
      <c r="B90" s="237" t="s">
        <v>93</v>
      </c>
      <c r="C90" s="64" t="s">
        <v>106</v>
      </c>
      <c r="D90" s="70"/>
      <c r="E90" s="71"/>
      <c r="F90" s="69"/>
      <c r="G90" s="140">
        <f t="shared" si="58"/>
        <v>0</v>
      </c>
      <c r="H90" s="181">
        <f t="shared" si="59"/>
        <v>0</v>
      </c>
      <c r="I90" s="70"/>
      <c r="J90" s="140">
        <f t="shared" si="66"/>
        <v>0</v>
      </c>
      <c r="K90" s="170">
        <f t="shared" si="67"/>
        <v>0</v>
      </c>
      <c r="L90" s="69"/>
      <c r="M90" s="140">
        <f t="shared" si="68"/>
        <v>0</v>
      </c>
      <c r="N90" s="181">
        <f t="shared" si="69"/>
        <v>0</v>
      </c>
      <c r="O90" s="70"/>
      <c r="P90" s="140">
        <f t="shared" si="60"/>
        <v>0</v>
      </c>
      <c r="Q90" s="170">
        <f t="shared" si="61"/>
        <v>0</v>
      </c>
      <c r="R90" s="176">
        <f t="shared" si="62"/>
        <v>0</v>
      </c>
      <c r="S90" s="168">
        <f t="shared" si="63"/>
        <v>0</v>
      </c>
      <c r="U90" s="6"/>
      <c r="V90" s="140">
        <f t="shared" si="64"/>
        <v>0</v>
      </c>
      <c r="W90" s="170">
        <f t="shared" si="65"/>
        <v>0</v>
      </c>
      <c r="X90" s="6"/>
      <c r="Y90" s="140">
        <f t="shared" si="70"/>
        <v>0</v>
      </c>
      <c r="Z90" s="181">
        <f t="shared" si="71"/>
        <v>0</v>
      </c>
      <c r="AA90" s="6"/>
      <c r="AB90" s="140">
        <f t="shared" si="72"/>
        <v>0</v>
      </c>
      <c r="AC90" s="170">
        <f t="shared" si="73"/>
        <v>0</v>
      </c>
      <c r="AD90" s="6"/>
      <c r="AE90" s="140">
        <f t="shared" si="74"/>
        <v>0</v>
      </c>
      <c r="AF90" s="181">
        <f t="shared" si="75"/>
        <v>0</v>
      </c>
      <c r="AG90" s="6"/>
      <c r="AH90" s="140">
        <f t="shared" si="76"/>
        <v>0</v>
      </c>
      <c r="AI90" s="170">
        <f t="shared" si="77"/>
        <v>0</v>
      </c>
      <c r="AJ90" s="167">
        <f t="shared" si="78"/>
        <v>0</v>
      </c>
      <c r="AK90" s="168">
        <f t="shared" si="79"/>
        <v>0</v>
      </c>
    </row>
    <row r="91" spans="2:37" ht="14.25" customHeight="1" outlineLevel="1" x14ac:dyDescent="0.35">
      <c r="B91" s="237" t="s">
        <v>94</v>
      </c>
      <c r="C91" s="64" t="s">
        <v>106</v>
      </c>
      <c r="D91" s="70"/>
      <c r="E91" s="71"/>
      <c r="F91" s="69"/>
      <c r="G91" s="140">
        <f t="shared" si="58"/>
        <v>0</v>
      </c>
      <c r="H91" s="181">
        <f t="shared" si="59"/>
        <v>0</v>
      </c>
      <c r="I91" s="70"/>
      <c r="J91" s="140">
        <f t="shared" si="66"/>
        <v>0</v>
      </c>
      <c r="K91" s="170">
        <f t="shared" si="67"/>
        <v>0</v>
      </c>
      <c r="L91" s="69"/>
      <c r="M91" s="140">
        <f t="shared" si="68"/>
        <v>0</v>
      </c>
      <c r="N91" s="181">
        <f t="shared" si="69"/>
        <v>0</v>
      </c>
      <c r="O91" s="70"/>
      <c r="P91" s="140">
        <f t="shared" si="60"/>
        <v>0</v>
      </c>
      <c r="Q91" s="170">
        <f t="shared" si="61"/>
        <v>0</v>
      </c>
      <c r="R91" s="176">
        <f t="shared" si="62"/>
        <v>0</v>
      </c>
      <c r="S91" s="168">
        <f t="shared" si="63"/>
        <v>0</v>
      </c>
      <c r="U91" s="6"/>
      <c r="V91" s="140">
        <f t="shared" si="64"/>
        <v>0</v>
      </c>
      <c r="W91" s="170">
        <f t="shared" si="65"/>
        <v>0</v>
      </c>
      <c r="X91" s="6"/>
      <c r="Y91" s="140">
        <f t="shared" si="70"/>
        <v>0</v>
      </c>
      <c r="Z91" s="181">
        <f t="shared" si="71"/>
        <v>0</v>
      </c>
      <c r="AA91" s="6"/>
      <c r="AB91" s="140">
        <f t="shared" si="72"/>
        <v>0</v>
      </c>
      <c r="AC91" s="170">
        <f t="shared" si="73"/>
        <v>0</v>
      </c>
      <c r="AD91" s="6"/>
      <c r="AE91" s="140">
        <f t="shared" si="74"/>
        <v>0</v>
      </c>
      <c r="AF91" s="181">
        <f t="shared" si="75"/>
        <v>0</v>
      </c>
      <c r="AG91" s="6"/>
      <c r="AH91" s="140">
        <f t="shared" si="76"/>
        <v>0</v>
      </c>
      <c r="AI91" s="170">
        <f t="shared" si="77"/>
        <v>0</v>
      </c>
      <c r="AJ91" s="167">
        <f t="shared" si="78"/>
        <v>0</v>
      </c>
      <c r="AK91" s="168">
        <f t="shared" si="79"/>
        <v>0</v>
      </c>
    </row>
    <row r="92" spans="2:37" ht="14.25" customHeight="1" outlineLevel="1" x14ac:dyDescent="0.35">
      <c r="B92" s="237" t="s">
        <v>95</v>
      </c>
      <c r="C92" s="64" t="s">
        <v>106</v>
      </c>
      <c r="D92" s="70"/>
      <c r="E92" s="71"/>
      <c r="F92" s="69"/>
      <c r="G92" s="140">
        <f t="shared" si="58"/>
        <v>0</v>
      </c>
      <c r="H92" s="181">
        <f t="shared" si="59"/>
        <v>0</v>
      </c>
      <c r="I92" s="70"/>
      <c r="J92" s="140">
        <f t="shared" si="66"/>
        <v>0</v>
      </c>
      <c r="K92" s="170">
        <f t="shared" si="67"/>
        <v>0</v>
      </c>
      <c r="L92" s="69"/>
      <c r="M92" s="140">
        <f t="shared" si="68"/>
        <v>0</v>
      </c>
      <c r="N92" s="181">
        <f t="shared" si="69"/>
        <v>0</v>
      </c>
      <c r="O92" s="70"/>
      <c r="P92" s="140">
        <f t="shared" si="60"/>
        <v>0</v>
      </c>
      <c r="Q92" s="170">
        <f t="shared" si="61"/>
        <v>0</v>
      </c>
      <c r="R92" s="176">
        <f t="shared" si="62"/>
        <v>0</v>
      </c>
      <c r="S92" s="168">
        <f t="shared" si="63"/>
        <v>0</v>
      </c>
      <c r="U92" s="6">
        <v>0</v>
      </c>
      <c r="V92" s="140">
        <f t="shared" si="64"/>
        <v>0</v>
      </c>
      <c r="W92" s="170">
        <f t="shared" si="65"/>
        <v>0</v>
      </c>
      <c r="X92" s="6"/>
      <c r="Y92" s="140">
        <f t="shared" si="70"/>
        <v>0</v>
      </c>
      <c r="Z92" s="181">
        <f t="shared" si="71"/>
        <v>0</v>
      </c>
      <c r="AA92" s="6">
        <v>95</v>
      </c>
      <c r="AB92" s="140">
        <f t="shared" si="72"/>
        <v>95</v>
      </c>
      <c r="AC92" s="170">
        <f t="shared" si="73"/>
        <v>0</v>
      </c>
      <c r="AD92" s="6">
        <v>191</v>
      </c>
      <c r="AE92" s="140">
        <f t="shared" si="74"/>
        <v>286</v>
      </c>
      <c r="AF92" s="181">
        <f t="shared" si="75"/>
        <v>2.0105263157894737</v>
      </c>
      <c r="AG92" s="6">
        <v>143</v>
      </c>
      <c r="AH92" s="140">
        <f t="shared" si="76"/>
        <v>429</v>
      </c>
      <c r="AI92" s="170">
        <f t="shared" si="77"/>
        <v>0.5</v>
      </c>
      <c r="AJ92" s="167">
        <f t="shared" si="78"/>
        <v>429</v>
      </c>
      <c r="AK92" s="168">
        <f t="shared" si="79"/>
        <v>0</v>
      </c>
    </row>
    <row r="93" spans="2:37" ht="14.25" customHeight="1" outlineLevel="1" x14ac:dyDescent="0.35">
      <c r="B93" s="237" t="s">
        <v>96</v>
      </c>
      <c r="C93" s="64" t="s">
        <v>106</v>
      </c>
      <c r="D93" s="70"/>
      <c r="E93" s="71"/>
      <c r="F93" s="69"/>
      <c r="G93" s="140">
        <f t="shared" si="58"/>
        <v>0</v>
      </c>
      <c r="H93" s="181">
        <f t="shared" si="59"/>
        <v>0</v>
      </c>
      <c r="I93" s="70"/>
      <c r="J93" s="140">
        <f t="shared" si="66"/>
        <v>0</v>
      </c>
      <c r="K93" s="170">
        <f t="shared" si="67"/>
        <v>0</v>
      </c>
      <c r="L93" s="69"/>
      <c r="M93" s="140">
        <f t="shared" si="68"/>
        <v>0</v>
      </c>
      <c r="N93" s="181">
        <f t="shared" si="69"/>
        <v>0</v>
      </c>
      <c r="O93" s="70"/>
      <c r="P93" s="140">
        <f t="shared" si="60"/>
        <v>0</v>
      </c>
      <c r="Q93" s="170">
        <f t="shared" si="61"/>
        <v>0</v>
      </c>
      <c r="R93" s="176">
        <f t="shared" si="62"/>
        <v>0</v>
      </c>
      <c r="S93" s="168">
        <f t="shared" si="63"/>
        <v>0</v>
      </c>
      <c r="U93" s="6"/>
      <c r="V93" s="140">
        <f t="shared" si="64"/>
        <v>0</v>
      </c>
      <c r="W93" s="170">
        <f t="shared" si="65"/>
        <v>0</v>
      </c>
      <c r="X93" s="6"/>
      <c r="Y93" s="140">
        <f t="shared" si="70"/>
        <v>0</v>
      </c>
      <c r="Z93" s="181">
        <f t="shared" si="71"/>
        <v>0</v>
      </c>
      <c r="AA93" s="6"/>
      <c r="AB93" s="140">
        <f t="shared" si="72"/>
        <v>0</v>
      </c>
      <c r="AC93" s="170">
        <f t="shared" si="73"/>
        <v>0</v>
      </c>
      <c r="AD93" s="6"/>
      <c r="AE93" s="140">
        <f t="shared" si="74"/>
        <v>0</v>
      </c>
      <c r="AF93" s="181">
        <f t="shared" si="75"/>
        <v>0</v>
      </c>
      <c r="AG93" s="6"/>
      <c r="AH93" s="140">
        <f t="shared" si="76"/>
        <v>0</v>
      </c>
      <c r="AI93" s="170">
        <f t="shared" si="77"/>
        <v>0</v>
      </c>
      <c r="AJ93" s="167">
        <f t="shared" si="78"/>
        <v>0</v>
      </c>
      <c r="AK93" s="168">
        <f t="shared" si="79"/>
        <v>0</v>
      </c>
    </row>
    <row r="94" spans="2:37" ht="14.25" customHeight="1" outlineLevel="1" x14ac:dyDescent="0.35">
      <c r="B94" s="236" t="s">
        <v>97</v>
      </c>
      <c r="C94" s="64" t="s">
        <v>106</v>
      </c>
      <c r="D94" s="70"/>
      <c r="E94" s="71"/>
      <c r="F94" s="69"/>
      <c r="G94" s="140">
        <f t="shared" si="58"/>
        <v>0</v>
      </c>
      <c r="H94" s="181">
        <f t="shared" si="59"/>
        <v>0</v>
      </c>
      <c r="I94" s="70"/>
      <c r="J94" s="140">
        <f t="shared" si="66"/>
        <v>0</v>
      </c>
      <c r="K94" s="170">
        <f t="shared" si="67"/>
        <v>0</v>
      </c>
      <c r="L94" s="69"/>
      <c r="M94" s="140">
        <f t="shared" si="68"/>
        <v>0</v>
      </c>
      <c r="N94" s="181">
        <f t="shared" si="69"/>
        <v>0</v>
      </c>
      <c r="O94" s="70"/>
      <c r="P94" s="140">
        <f t="shared" si="60"/>
        <v>0</v>
      </c>
      <c r="Q94" s="170">
        <f t="shared" si="61"/>
        <v>0</v>
      </c>
      <c r="R94" s="176">
        <f t="shared" si="62"/>
        <v>0</v>
      </c>
      <c r="S94" s="168">
        <f t="shared" si="63"/>
        <v>0</v>
      </c>
      <c r="U94" s="6"/>
      <c r="V94" s="140">
        <f t="shared" si="64"/>
        <v>0</v>
      </c>
      <c r="W94" s="170">
        <f t="shared" si="65"/>
        <v>0</v>
      </c>
      <c r="X94" s="6"/>
      <c r="Y94" s="140">
        <f t="shared" si="70"/>
        <v>0</v>
      </c>
      <c r="Z94" s="181">
        <f t="shared" si="71"/>
        <v>0</v>
      </c>
      <c r="AA94" s="6"/>
      <c r="AB94" s="140">
        <f t="shared" si="72"/>
        <v>0</v>
      </c>
      <c r="AC94" s="170">
        <f t="shared" si="73"/>
        <v>0</v>
      </c>
      <c r="AD94" s="6"/>
      <c r="AE94" s="140">
        <f t="shared" si="74"/>
        <v>0</v>
      </c>
      <c r="AF94" s="181">
        <f t="shared" si="75"/>
        <v>0</v>
      </c>
      <c r="AG94" s="6"/>
      <c r="AH94" s="140">
        <f t="shared" si="76"/>
        <v>0</v>
      </c>
      <c r="AI94" s="170">
        <f t="shared" si="77"/>
        <v>0</v>
      </c>
      <c r="AJ94" s="167">
        <f t="shared" si="78"/>
        <v>0</v>
      </c>
      <c r="AK94" s="168">
        <f t="shared" si="79"/>
        <v>0</v>
      </c>
    </row>
    <row r="95" spans="2:37" ht="14.25" customHeight="1" outlineLevel="1" x14ac:dyDescent="0.35">
      <c r="B95" s="237" t="s">
        <v>98</v>
      </c>
      <c r="C95" s="64" t="s">
        <v>106</v>
      </c>
      <c r="D95" s="70"/>
      <c r="E95" s="71"/>
      <c r="F95" s="69"/>
      <c r="G95" s="140">
        <f t="shared" si="58"/>
        <v>0</v>
      </c>
      <c r="H95" s="181">
        <f t="shared" si="59"/>
        <v>0</v>
      </c>
      <c r="I95" s="70"/>
      <c r="J95" s="140">
        <f t="shared" si="66"/>
        <v>0</v>
      </c>
      <c r="K95" s="170">
        <f t="shared" si="67"/>
        <v>0</v>
      </c>
      <c r="L95" s="69"/>
      <c r="M95" s="140">
        <f t="shared" si="68"/>
        <v>0</v>
      </c>
      <c r="N95" s="181">
        <f t="shared" si="69"/>
        <v>0</v>
      </c>
      <c r="O95" s="70"/>
      <c r="P95" s="140">
        <f t="shared" si="60"/>
        <v>0</v>
      </c>
      <c r="Q95" s="170">
        <f t="shared" si="61"/>
        <v>0</v>
      </c>
      <c r="R95" s="176">
        <f t="shared" si="62"/>
        <v>0</v>
      </c>
      <c r="S95" s="168">
        <f t="shared" si="63"/>
        <v>0</v>
      </c>
      <c r="U95" s="6">
        <v>292</v>
      </c>
      <c r="V95" s="140">
        <f t="shared" si="64"/>
        <v>292</v>
      </c>
      <c r="W95" s="170">
        <f t="shared" si="65"/>
        <v>0</v>
      </c>
      <c r="X95" s="6">
        <f>288+857</f>
        <v>1145</v>
      </c>
      <c r="Y95" s="140">
        <f t="shared" si="70"/>
        <v>1437</v>
      </c>
      <c r="Z95" s="181">
        <f t="shared" si="71"/>
        <v>3.9212328767123288</v>
      </c>
      <c r="AA95" s="6">
        <v>1241</v>
      </c>
      <c r="AB95" s="140">
        <f t="shared" si="72"/>
        <v>2678</v>
      </c>
      <c r="AC95" s="170">
        <f t="shared" si="73"/>
        <v>0.86360473208072375</v>
      </c>
      <c r="AD95" s="6">
        <v>211</v>
      </c>
      <c r="AE95" s="140">
        <f t="shared" si="74"/>
        <v>2889</v>
      </c>
      <c r="AF95" s="181">
        <f t="shared" si="75"/>
        <v>7.8790141896938018E-2</v>
      </c>
      <c r="AG95" s="6">
        <v>100</v>
      </c>
      <c r="AH95" s="140">
        <f t="shared" si="76"/>
        <v>2989</v>
      </c>
      <c r="AI95" s="170">
        <f t="shared" si="77"/>
        <v>3.4614053305642094E-2</v>
      </c>
      <c r="AJ95" s="167">
        <f t="shared" si="78"/>
        <v>2989</v>
      </c>
      <c r="AK95" s="168">
        <f t="shared" si="79"/>
        <v>0.78869282909255434</v>
      </c>
    </row>
    <row r="96" spans="2:37" ht="15" customHeight="1" x14ac:dyDescent="0.35">
      <c r="B96" s="50" t="s">
        <v>138</v>
      </c>
      <c r="C96" s="47" t="s">
        <v>106</v>
      </c>
      <c r="D96" s="173">
        <f>SUM(D74:D95)</f>
        <v>0</v>
      </c>
      <c r="E96" s="173">
        <f>SUM(E74:E95)</f>
        <v>0</v>
      </c>
      <c r="F96" s="173">
        <f>SUM(F74:F95)</f>
        <v>0</v>
      </c>
      <c r="G96" s="173">
        <f>SUM(G74:G95)</f>
        <v>0</v>
      </c>
      <c r="H96" s="182">
        <f>IFERROR((G96-E96)/E96,0)</f>
        <v>0</v>
      </c>
      <c r="I96" s="173">
        <f>SUM(I74:I95)</f>
        <v>0</v>
      </c>
      <c r="J96" s="173">
        <f>SUM(J74:J95)</f>
        <v>0</v>
      </c>
      <c r="K96" s="169">
        <f t="shared" ref="K96" si="80">IFERROR((J96-G96)/G96,0)</f>
        <v>0</v>
      </c>
      <c r="L96" s="173">
        <f>SUM(L74:L95)</f>
        <v>0</v>
      </c>
      <c r="M96" s="173">
        <f>SUM(M74:M95)</f>
        <v>0</v>
      </c>
      <c r="N96" s="182">
        <f t="shared" ref="N96" si="81">IFERROR((M96-J96)/J96,0)</f>
        <v>0</v>
      </c>
      <c r="O96" s="173">
        <f>SUM(O74:O95)</f>
        <v>0</v>
      </c>
      <c r="P96" s="173">
        <f>SUM(P74:P95)</f>
        <v>0</v>
      </c>
      <c r="Q96" s="169">
        <f t="shared" si="61"/>
        <v>0</v>
      </c>
      <c r="R96" s="173">
        <f>SUM(R74:R95)</f>
        <v>0</v>
      </c>
      <c r="S96" s="165">
        <f t="shared" si="63"/>
        <v>0</v>
      </c>
      <c r="U96" s="173">
        <f>SUM(U74:U95)</f>
        <v>4939</v>
      </c>
      <c r="V96" s="173">
        <f>SUM(V74:V95)</f>
        <v>4939</v>
      </c>
      <c r="W96" s="169">
        <f>IFERROR((V96-P96)/P96,0)</f>
        <v>0</v>
      </c>
      <c r="X96" s="173">
        <f>SUM(X74:X95)</f>
        <v>3294</v>
      </c>
      <c r="Y96" s="173">
        <f>SUM(Y74:Y95)</f>
        <v>8233</v>
      </c>
      <c r="Z96" s="178">
        <f>IFERROR((Y96-V96)/V96,0)</f>
        <v>0.66693662684753996</v>
      </c>
      <c r="AA96" s="173">
        <f>SUM(AA74:AA95)</f>
        <v>3995</v>
      </c>
      <c r="AB96" s="173">
        <f>SUM(AB74:AB95)</f>
        <v>12228</v>
      </c>
      <c r="AC96" s="177">
        <f>IFERROR((AB96-Y96)/Y96,0)</f>
        <v>0.48524231750273289</v>
      </c>
      <c r="AD96" s="173">
        <f>SUM(AD74:AD95)</f>
        <v>1393</v>
      </c>
      <c r="AE96" s="173">
        <f>SUM(AE74:AE95)</f>
        <v>13621</v>
      </c>
      <c r="AF96" s="178">
        <f>IFERROR((AE96-AB96)/AB96,0)</f>
        <v>0.11391887471377167</v>
      </c>
      <c r="AG96" s="173">
        <f>SUM(AG74:AG95)</f>
        <v>894</v>
      </c>
      <c r="AH96" s="173">
        <f>SUM(AH74:AH95)</f>
        <v>14515</v>
      </c>
      <c r="AI96" s="164">
        <f>IFERROR((AH96-AE96)/AE96,0)</f>
        <v>6.5633947580941196E-2</v>
      </c>
      <c r="AJ96" s="173">
        <f>SUM(AJ74:AJ95)</f>
        <v>14515</v>
      </c>
      <c r="AK96" s="168">
        <f t="shared" ref="AK96" si="82">IFERROR((AH96/V96)^(1/4)-1,0)</f>
        <v>0.30931608580242531</v>
      </c>
    </row>
    <row r="97" spans="2:47" ht="15" customHeight="1" x14ac:dyDescent="0.35">
      <c r="B97" s="17"/>
    </row>
    <row r="98" spans="2:47" ht="15" customHeight="1" x14ac:dyDescent="0.35">
      <c r="B98" s="17"/>
    </row>
    <row r="99" spans="2:47" ht="15.5" x14ac:dyDescent="0.35">
      <c r="B99" s="296" t="s">
        <v>109</v>
      </c>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row>
    <row r="100" spans="2:47" ht="5.5" customHeight="1" outlineLevel="1" x14ac:dyDescent="0.35">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row>
    <row r="101" spans="2:47" outlineLevel="1" x14ac:dyDescent="0.35">
      <c r="B101" s="330"/>
      <c r="C101" s="339" t="s">
        <v>105</v>
      </c>
      <c r="D101" s="312" t="s">
        <v>131</v>
      </c>
      <c r="E101" s="314"/>
      <c r="F101" s="314"/>
      <c r="G101" s="314"/>
      <c r="H101" s="314"/>
      <c r="I101" s="314"/>
      <c r="J101" s="314"/>
      <c r="K101" s="314"/>
      <c r="L101" s="314"/>
      <c r="M101" s="314"/>
      <c r="N101" s="314"/>
      <c r="O101" s="314"/>
      <c r="P101" s="314"/>
      <c r="Q101" s="313"/>
      <c r="R101" s="318" t="str">
        <f xml:space="preserve"> D102&amp;" - "&amp;O102</f>
        <v>2019 - 2023</v>
      </c>
      <c r="S101" s="333"/>
      <c r="U101" s="312" t="s">
        <v>183</v>
      </c>
      <c r="V101" s="314"/>
      <c r="W101" s="314"/>
      <c r="X101" s="314"/>
      <c r="Y101" s="314"/>
      <c r="Z101" s="314"/>
      <c r="AA101" s="314"/>
      <c r="AB101" s="314"/>
      <c r="AC101" s="314"/>
      <c r="AD101" s="314"/>
      <c r="AE101" s="314"/>
      <c r="AF101" s="314"/>
      <c r="AG101" s="314"/>
      <c r="AH101" s="314"/>
      <c r="AI101" s="314"/>
      <c r="AJ101" s="314"/>
      <c r="AK101" s="313"/>
    </row>
    <row r="102" spans="2:47" outlineLevel="1" x14ac:dyDescent="0.35">
      <c r="B102" s="331"/>
      <c r="C102" s="339"/>
      <c r="D102" s="312">
        <f>$C$3-5</f>
        <v>2019</v>
      </c>
      <c r="E102" s="313"/>
      <c r="F102" s="314">
        <f>$C$3-4</f>
        <v>2020</v>
      </c>
      <c r="G102" s="314"/>
      <c r="H102" s="314"/>
      <c r="I102" s="312">
        <f>$C$3-3</f>
        <v>2021</v>
      </c>
      <c r="J102" s="314"/>
      <c r="K102" s="313"/>
      <c r="L102" s="312">
        <f>$C$3-2</f>
        <v>2022</v>
      </c>
      <c r="M102" s="314"/>
      <c r="N102" s="313"/>
      <c r="O102" s="312">
        <f>$C$3-1</f>
        <v>2023</v>
      </c>
      <c r="P102" s="314"/>
      <c r="Q102" s="313"/>
      <c r="R102" s="320"/>
      <c r="S102" s="334"/>
      <c r="U102" s="312">
        <f>$C$3</f>
        <v>2024</v>
      </c>
      <c r="V102" s="314"/>
      <c r="W102" s="313"/>
      <c r="X102" s="314">
        <f>$C$3+1</f>
        <v>2025</v>
      </c>
      <c r="Y102" s="314"/>
      <c r="Z102" s="314"/>
      <c r="AA102" s="312">
        <f>$C$3+2</f>
        <v>2026</v>
      </c>
      <c r="AB102" s="314"/>
      <c r="AC102" s="313"/>
      <c r="AD102" s="314">
        <f>$C$3+3</f>
        <v>2027</v>
      </c>
      <c r="AE102" s="314"/>
      <c r="AF102" s="314"/>
      <c r="AG102" s="312">
        <f>$C$3+4</f>
        <v>2028</v>
      </c>
      <c r="AH102" s="314"/>
      <c r="AI102" s="313"/>
      <c r="AJ102" s="316" t="str">
        <f>U102&amp;" - "&amp;AG102</f>
        <v>2024 - 2028</v>
      </c>
      <c r="AK102" s="335"/>
    </row>
    <row r="103" spans="2:47" ht="29" outlineLevel="1" x14ac:dyDescent="0.35">
      <c r="B103" s="332"/>
      <c r="C103" s="339"/>
      <c r="D103" s="66" t="s">
        <v>144</v>
      </c>
      <c r="E103" s="67" t="s">
        <v>145</v>
      </c>
      <c r="F103" s="76" t="s">
        <v>144</v>
      </c>
      <c r="G103" s="9" t="s">
        <v>145</v>
      </c>
      <c r="H103" s="67" t="s">
        <v>135</v>
      </c>
      <c r="I103" s="76" t="s">
        <v>144</v>
      </c>
      <c r="J103" s="9" t="s">
        <v>145</v>
      </c>
      <c r="K103" s="67" t="s">
        <v>135</v>
      </c>
      <c r="L103" s="76" t="s">
        <v>144</v>
      </c>
      <c r="M103" s="9" t="s">
        <v>145</v>
      </c>
      <c r="N103" s="67" t="s">
        <v>135</v>
      </c>
      <c r="O103" s="76" t="s">
        <v>144</v>
      </c>
      <c r="P103" s="9" t="s">
        <v>145</v>
      </c>
      <c r="Q103" s="67" t="s">
        <v>135</v>
      </c>
      <c r="R103" s="66" t="s">
        <v>126</v>
      </c>
      <c r="S103" s="121" t="s">
        <v>136</v>
      </c>
      <c r="U103" s="66" t="s">
        <v>144</v>
      </c>
      <c r="V103" s="9" t="s">
        <v>145</v>
      </c>
      <c r="W103" s="67" t="s">
        <v>135</v>
      </c>
      <c r="X103" s="76" t="s">
        <v>144</v>
      </c>
      <c r="Y103" s="9" t="s">
        <v>145</v>
      </c>
      <c r="Z103" s="67" t="s">
        <v>135</v>
      </c>
      <c r="AA103" s="76" t="s">
        <v>144</v>
      </c>
      <c r="AB103" s="9" t="s">
        <v>145</v>
      </c>
      <c r="AC103" s="67" t="s">
        <v>135</v>
      </c>
      <c r="AD103" s="76" t="s">
        <v>144</v>
      </c>
      <c r="AE103" s="9" t="s">
        <v>145</v>
      </c>
      <c r="AF103" s="67" t="s">
        <v>135</v>
      </c>
      <c r="AG103" s="76" t="s">
        <v>144</v>
      </c>
      <c r="AH103" s="9" t="s">
        <v>145</v>
      </c>
      <c r="AI103" s="67" t="s">
        <v>135</v>
      </c>
      <c r="AJ103" s="76" t="s">
        <v>126</v>
      </c>
      <c r="AK103" s="121" t="s">
        <v>136</v>
      </c>
    </row>
    <row r="104" spans="2:47" outlineLevel="1" x14ac:dyDescent="0.35">
      <c r="B104" s="236" t="s">
        <v>75</v>
      </c>
      <c r="C104" s="64" t="s">
        <v>106</v>
      </c>
      <c r="D104" s="70"/>
      <c r="E104" s="71"/>
      <c r="F104" s="69"/>
      <c r="G104" s="140">
        <f t="shared" ref="G104:G125" si="83">E104+F104</f>
        <v>0</v>
      </c>
      <c r="H104" s="181">
        <f t="shared" ref="H104:H125" si="84">IFERROR((G104-E104)/E104,0)</f>
        <v>0</v>
      </c>
      <c r="I104" s="70"/>
      <c r="J104" s="140">
        <f>G104+I104</f>
        <v>0</v>
      </c>
      <c r="K104" s="170">
        <f>IFERROR((J104-G104)/G104,0)</f>
        <v>0</v>
      </c>
      <c r="L104" s="69"/>
      <c r="M104" s="140">
        <f>J104+L104</f>
        <v>0</v>
      </c>
      <c r="N104" s="181">
        <f>IFERROR((M104-J104)/J104,0)</f>
        <v>0</v>
      </c>
      <c r="O104" s="70"/>
      <c r="P104" s="140">
        <f t="shared" ref="P104:P125" si="85">M104+O104</f>
        <v>0</v>
      </c>
      <c r="Q104" s="170">
        <f t="shared" ref="Q104:Q126" si="86">IFERROR((P104-M104)/M104,0)</f>
        <v>0</v>
      </c>
      <c r="R104" s="176">
        <f t="shared" ref="R104:R125" si="87">D104+F104+I104+L104+O104</f>
        <v>0</v>
      </c>
      <c r="S104" s="168">
        <f t="shared" ref="S104:S126" si="88">IFERROR((P104/E104)^(1/4)-1,0)</f>
        <v>0</v>
      </c>
      <c r="U104" s="6"/>
      <c r="V104" s="140">
        <f t="shared" ref="V104:V125" si="89">P104+U104</f>
        <v>0</v>
      </c>
      <c r="W104" s="170">
        <f t="shared" ref="W104:W125" si="90">IFERROR((V104-P104)/P104,0)</f>
        <v>0</v>
      </c>
      <c r="X104" s="6"/>
      <c r="Y104" s="140">
        <f>V104+X104</f>
        <v>0</v>
      </c>
      <c r="Z104" s="181">
        <f>IFERROR((Y104-V104)/V104,0)</f>
        <v>0</v>
      </c>
      <c r="AA104" s="6"/>
      <c r="AB104" s="140">
        <f>Y104+AA104</f>
        <v>0</v>
      </c>
      <c r="AC104" s="170">
        <f>IFERROR((AB104-Y104)/Y104,0)</f>
        <v>0</v>
      </c>
      <c r="AD104" s="6"/>
      <c r="AE104" s="140">
        <f>AB104+AD104</f>
        <v>0</v>
      </c>
      <c r="AF104" s="181">
        <f>IFERROR((AE104-AB104)/AB104,0)</f>
        <v>0</v>
      </c>
      <c r="AG104" s="6"/>
      <c r="AH104" s="140">
        <f>AE104+AG104</f>
        <v>0</v>
      </c>
      <c r="AI104" s="170">
        <f>IFERROR((AH104-AE104)/AE104,0)</f>
        <v>0</v>
      </c>
      <c r="AJ104" s="167">
        <f>U104+X104+AA104+AD104+AG104</f>
        <v>0</v>
      </c>
      <c r="AK104" s="168">
        <f>IFERROR((AH104/V104)^(1/4)-1,0)</f>
        <v>0</v>
      </c>
    </row>
    <row r="105" spans="2:47" outlineLevel="1" x14ac:dyDescent="0.35">
      <c r="B105" s="237" t="s">
        <v>76</v>
      </c>
      <c r="C105" s="64" t="s">
        <v>106</v>
      </c>
      <c r="D105" s="70"/>
      <c r="E105" s="71"/>
      <c r="F105" s="69"/>
      <c r="G105" s="140">
        <f t="shared" si="83"/>
        <v>0</v>
      </c>
      <c r="H105" s="181">
        <f t="shared" si="84"/>
        <v>0</v>
      </c>
      <c r="I105" s="70"/>
      <c r="J105" s="140">
        <f t="shared" ref="J105:J125" si="91">G105+I105</f>
        <v>0</v>
      </c>
      <c r="K105" s="170">
        <f t="shared" ref="K105:K125" si="92">IFERROR((J105-G105)/G105,0)</f>
        <v>0</v>
      </c>
      <c r="L105" s="69"/>
      <c r="M105" s="140">
        <f t="shared" ref="M105:M125" si="93">J105+L105</f>
        <v>0</v>
      </c>
      <c r="N105" s="181">
        <f t="shared" ref="N105:N125" si="94">IFERROR((M105-J105)/J105,0)</f>
        <v>0</v>
      </c>
      <c r="O105" s="70"/>
      <c r="P105" s="140">
        <f t="shared" si="85"/>
        <v>0</v>
      </c>
      <c r="Q105" s="170">
        <f t="shared" si="86"/>
        <v>0</v>
      </c>
      <c r="R105" s="176">
        <f t="shared" si="87"/>
        <v>0</v>
      </c>
      <c r="S105" s="168">
        <f t="shared" si="88"/>
        <v>0</v>
      </c>
      <c r="U105" s="6">
        <v>9</v>
      </c>
      <c r="V105" s="140">
        <f t="shared" si="89"/>
        <v>9</v>
      </c>
      <c r="W105" s="170">
        <f t="shared" si="90"/>
        <v>0</v>
      </c>
      <c r="X105" s="6">
        <v>26</v>
      </c>
      <c r="Y105" s="140">
        <f t="shared" ref="Y105:Y125" si="95">V105+X105</f>
        <v>35</v>
      </c>
      <c r="Z105" s="181">
        <f t="shared" ref="Z105:Z125" si="96">IFERROR((Y105-V105)/V105,0)</f>
        <v>2.8888888888888888</v>
      </c>
      <c r="AA105" s="6">
        <v>28</v>
      </c>
      <c r="AB105" s="140">
        <f t="shared" ref="AB105:AB125" si="97">Y105+AA105</f>
        <v>63</v>
      </c>
      <c r="AC105" s="170">
        <f t="shared" ref="AC105:AC125" si="98">IFERROR((AB105-Y105)/Y105,0)</f>
        <v>0.8</v>
      </c>
      <c r="AD105" s="6">
        <v>10</v>
      </c>
      <c r="AE105" s="140">
        <f t="shared" ref="AE105:AE125" si="99">AB105+AD105</f>
        <v>73</v>
      </c>
      <c r="AF105" s="181">
        <f t="shared" ref="AF105:AF125" si="100">IFERROR((AE105-AB105)/AB105,0)</f>
        <v>0.15873015873015872</v>
      </c>
      <c r="AG105" s="6">
        <v>6</v>
      </c>
      <c r="AH105" s="140">
        <f t="shared" ref="AH105:AH125" si="101">AE105+AG105</f>
        <v>79</v>
      </c>
      <c r="AI105" s="170">
        <f t="shared" ref="AI105:AI125" si="102">IFERROR((AH105-AE105)/AE105,0)</f>
        <v>8.2191780821917804E-2</v>
      </c>
      <c r="AJ105" s="167">
        <f t="shared" ref="AJ105:AJ125" si="103">U105+X105+AA105+AD105+AG105</f>
        <v>79</v>
      </c>
      <c r="AK105" s="168">
        <f t="shared" ref="AK105:AK125" si="104">IFERROR((AH105/V105)^(1/4)-1,0)</f>
        <v>0.72125868841337448</v>
      </c>
    </row>
    <row r="106" spans="2:47" outlineLevel="1" x14ac:dyDescent="0.35">
      <c r="B106" s="237" t="s">
        <v>77</v>
      </c>
      <c r="C106" s="64" t="s">
        <v>106</v>
      </c>
      <c r="D106" s="70"/>
      <c r="E106" s="71"/>
      <c r="F106" s="69"/>
      <c r="G106" s="140">
        <f t="shared" si="83"/>
        <v>0</v>
      </c>
      <c r="H106" s="181">
        <f t="shared" si="84"/>
        <v>0</v>
      </c>
      <c r="I106" s="70"/>
      <c r="J106" s="140">
        <f t="shared" si="91"/>
        <v>0</v>
      </c>
      <c r="K106" s="170">
        <f t="shared" si="92"/>
        <v>0</v>
      </c>
      <c r="L106" s="69"/>
      <c r="M106" s="140">
        <f t="shared" si="93"/>
        <v>0</v>
      </c>
      <c r="N106" s="181">
        <f t="shared" si="94"/>
        <v>0</v>
      </c>
      <c r="O106" s="70"/>
      <c r="P106" s="140">
        <f t="shared" si="85"/>
        <v>0</v>
      </c>
      <c r="Q106" s="170">
        <f t="shared" si="86"/>
        <v>0</v>
      </c>
      <c r="R106" s="176">
        <f t="shared" si="87"/>
        <v>0</v>
      </c>
      <c r="S106" s="168">
        <f t="shared" si="88"/>
        <v>0</v>
      </c>
      <c r="U106" s="6"/>
      <c r="V106" s="140">
        <f t="shared" si="89"/>
        <v>0</v>
      </c>
      <c r="W106" s="170">
        <f t="shared" si="90"/>
        <v>0</v>
      </c>
      <c r="X106" s="6"/>
      <c r="Y106" s="140">
        <f t="shared" si="95"/>
        <v>0</v>
      </c>
      <c r="Z106" s="181">
        <f t="shared" si="96"/>
        <v>0</v>
      </c>
      <c r="AA106" s="6"/>
      <c r="AB106" s="140">
        <f t="shared" si="97"/>
        <v>0</v>
      </c>
      <c r="AC106" s="170">
        <f t="shared" si="98"/>
        <v>0</v>
      </c>
      <c r="AD106" s="6"/>
      <c r="AE106" s="140">
        <f t="shared" si="99"/>
        <v>0</v>
      </c>
      <c r="AF106" s="181">
        <f t="shared" si="100"/>
        <v>0</v>
      </c>
      <c r="AG106" s="6"/>
      <c r="AH106" s="140">
        <f t="shared" si="101"/>
        <v>0</v>
      </c>
      <c r="AI106" s="170">
        <f t="shared" si="102"/>
        <v>0</v>
      </c>
      <c r="AJ106" s="167">
        <f t="shared" si="103"/>
        <v>0</v>
      </c>
      <c r="AK106" s="168">
        <f t="shared" si="104"/>
        <v>0</v>
      </c>
    </row>
    <row r="107" spans="2:47" outlineLevel="1" x14ac:dyDescent="0.35">
      <c r="B107" s="237" t="s">
        <v>78</v>
      </c>
      <c r="C107" s="64" t="s">
        <v>106</v>
      </c>
      <c r="D107" s="70"/>
      <c r="E107" s="71"/>
      <c r="F107" s="69"/>
      <c r="G107" s="140">
        <f t="shared" si="83"/>
        <v>0</v>
      </c>
      <c r="H107" s="181">
        <f t="shared" si="84"/>
        <v>0</v>
      </c>
      <c r="I107" s="70"/>
      <c r="J107" s="140">
        <f t="shared" si="91"/>
        <v>0</v>
      </c>
      <c r="K107" s="170">
        <f t="shared" si="92"/>
        <v>0</v>
      </c>
      <c r="L107" s="69"/>
      <c r="M107" s="140">
        <f t="shared" si="93"/>
        <v>0</v>
      </c>
      <c r="N107" s="181">
        <f t="shared" si="94"/>
        <v>0</v>
      </c>
      <c r="O107" s="70"/>
      <c r="P107" s="140">
        <f t="shared" si="85"/>
        <v>0</v>
      </c>
      <c r="Q107" s="170">
        <f t="shared" si="86"/>
        <v>0</v>
      </c>
      <c r="R107" s="176">
        <f t="shared" si="87"/>
        <v>0</v>
      </c>
      <c r="S107" s="168">
        <f t="shared" si="88"/>
        <v>0</v>
      </c>
      <c r="U107" s="6"/>
      <c r="V107" s="140">
        <f t="shared" si="89"/>
        <v>0</v>
      </c>
      <c r="W107" s="170">
        <f t="shared" si="90"/>
        <v>0</v>
      </c>
      <c r="X107" s="6"/>
      <c r="Y107" s="140">
        <f t="shared" si="95"/>
        <v>0</v>
      </c>
      <c r="Z107" s="181">
        <f t="shared" si="96"/>
        <v>0</v>
      </c>
      <c r="AA107" s="6"/>
      <c r="AB107" s="140">
        <f t="shared" si="97"/>
        <v>0</v>
      </c>
      <c r="AC107" s="170">
        <f t="shared" si="98"/>
        <v>0</v>
      </c>
      <c r="AD107" s="6"/>
      <c r="AE107" s="140">
        <f t="shared" si="99"/>
        <v>0</v>
      </c>
      <c r="AF107" s="181">
        <f t="shared" si="100"/>
        <v>0</v>
      </c>
      <c r="AG107" s="6"/>
      <c r="AH107" s="140">
        <f t="shared" si="101"/>
        <v>0</v>
      </c>
      <c r="AI107" s="170">
        <f t="shared" si="102"/>
        <v>0</v>
      </c>
      <c r="AJ107" s="167">
        <f t="shared" si="103"/>
        <v>0</v>
      </c>
      <c r="AK107" s="168">
        <f t="shared" si="104"/>
        <v>0</v>
      </c>
    </row>
    <row r="108" spans="2:47" outlineLevel="1" x14ac:dyDescent="0.35">
      <c r="B108" s="236" t="s">
        <v>80</v>
      </c>
      <c r="C108" s="64" t="s">
        <v>106</v>
      </c>
      <c r="D108" s="70"/>
      <c r="E108" s="71"/>
      <c r="F108" s="69"/>
      <c r="G108" s="140">
        <f t="shared" si="83"/>
        <v>0</v>
      </c>
      <c r="H108" s="181">
        <f t="shared" si="84"/>
        <v>0</v>
      </c>
      <c r="I108" s="70"/>
      <c r="J108" s="140">
        <f t="shared" si="91"/>
        <v>0</v>
      </c>
      <c r="K108" s="170">
        <f t="shared" si="92"/>
        <v>0</v>
      </c>
      <c r="L108" s="69"/>
      <c r="M108" s="140">
        <f t="shared" si="93"/>
        <v>0</v>
      </c>
      <c r="N108" s="181">
        <f t="shared" si="94"/>
        <v>0</v>
      </c>
      <c r="O108" s="70"/>
      <c r="P108" s="140">
        <f t="shared" si="85"/>
        <v>0</v>
      </c>
      <c r="Q108" s="170">
        <f t="shared" si="86"/>
        <v>0</v>
      </c>
      <c r="R108" s="176">
        <f t="shared" si="87"/>
        <v>0</v>
      </c>
      <c r="S108" s="168">
        <f t="shared" si="88"/>
        <v>0</v>
      </c>
      <c r="U108" s="6"/>
      <c r="V108" s="140">
        <f t="shared" si="89"/>
        <v>0</v>
      </c>
      <c r="W108" s="170">
        <f t="shared" si="90"/>
        <v>0</v>
      </c>
      <c r="X108" s="6"/>
      <c r="Y108" s="140">
        <f t="shared" si="95"/>
        <v>0</v>
      </c>
      <c r="Z108" s="181">
        <f t="shared" si="96"/>
        <v>0</v>
      </c>
      <c r="AA108" s="6"/>
      <c r="AB108" s="140">
        <f t="shared" si="97"/>
        <v>0</v>
      </c>
      <c r="AC108" s="170">
        <f t="shared" si="98"/>
        <v>0</v>
      </c>
      <c r="AD108" s="6"/>
      <c r="AE108" s="140">
        <f t="shared" si="99"/>
        <v>0</v>
      </c>
      <c r="AF108" s="181">
        <f t="shared" si="100"/>
        <v>0</v>
      </c>
      <c r="AG108" s="6"/>
      <c r="AH108" s="140">
        <f t="shared" si="101"/>
        <v>0</v>
      </c>
      <c r="AI108" s="170">
        <f t="shared" si="102"/>
        <v>0</v>
      </c>
      <c r="AJ108" s="167">
        <f t="shared" si="103"/>
        <v>0</v>
      </c>
      <c r="AK108" s="168">
        <f t="shared" si="104"/>
        <v>0</v>
      </c>
    </row>
    <row r="109" spans="2:47" outlineLevel="1" x14ac:dyDescent="0.35">
      <c r="B109" s="237" t="s">
        <v>81</v>
      </c>
      <c r="C109" s="64" t="s">
        <v>106</v>
      </c>
      <c r="D109" s="70"/>
      <c r="E109" s="71"/>
      <c r="F109" s="69"/>
      <c r="G109" s="140">
        <f t="shared" si="83"/>
        <v>0</v>
      </c>
      <c r="H109" s="181">
        <f t="shared" si="84"/>
        <v>0</v>
      </c>
      <c r="I109" s="70"/>
      <c r="J109" s="140">
        <f t="shared" si="91"/>
        <v>0</v>
      </c>
      <c r="K109" s="170">
        <f t="shared" si="92"/>
        <v>0</v>
      </c>
      <c r="L109" s="69"/>
      <c r="M109" s="140">
        <f t="shared" si="93"/>
        <v>0</v>
      </c>
      <c r="N109" s="181">
        <f t="shared" si="94"/>
        <v>0</v>
      </c>
      <c r="O109" s="70"/>
      <c r="P109" s="140">
        <f t="shared" si="85"/>
        <v>0</v>
      </c>
      <c r="Q109" s="170">
        <f t="shared" si="86"/>
        <v>0</v>
      </c>
      <c r="R109" s="176">
        <f t="shared" si="87"/>
        <v>0</v>
      </c>
      <c r="S109" s="168">
        <f t="shared" si="88"/>
        <v>0</v>
      </c>
      <c r="U109" s="6">
        <v>4</v>
      </c>
      <c r="V109" s="140">
        <f t="shared" si="89"/>
        <v>4</v>
      </c>
      <c r="W109" s="170">
        <f t="shared" si="90"/>
        <v>0</v>
      </c>
      <c r="X109" s="6">
        <v>9</v>
      </c>
      <c r="Y109" s="140">
        <f t="shared" si="95"/>
        <v>13</v>
      </c>
      <c r="Z109" s="181">
        <f t="shared" si="96"/>
        <v>2.25</v>
      </c>
      <c r="AA109" s="6">
        <v>18</v>
      </c>
      <c r="AB109" s="140">
        <f t="shared" si="97"/>
        <v>31</v>
      </c>
      <c r="AC109" s="170">
        <f t="shared" si="98"/>
        <v>1.3846153846153846</v>
      </c>
      <c r="AD109" s="6">
        <v>2</v>
      </c>
      <c r="AE109" s="140">
        <f t="shared" si="99"/>
        <v>33</v>
      </c>
      <c r="AF109" s="181">
        <f t="shared" si="100"/>
        <v>6.4516129032258063E-2</v>
      </c>
      <c r="AG109" s="6">
        <v>1</v>
      </c>
      <c r="AH109" s="140">
        <f t="shared" si="101"/>
        <v>34</v>
      </c>
      <c r="AI109" s="170">
        <f t="shared" si="102"/>
        <v>3.0303030303030304E-2</v>
      </c>
      <c r="AJ109" s="167">
        <f t="shared" si="103"/>
        <v>34</v>
      </c>
      <c r="AK109" s="168">
        <f t="shared" si="104"/>
        <v>0.70747648517414441</v>
      </c>
    </row>
    <row r="110" spans="2:47" outlineLevel="1" x14ac:dyDescent="0.35">
      <c r="B110" s="236" t="s">
        <v>82</v>
      </c>
      <c r="C110" s="64" t="s">
        <v>106</v>
      </c>
      <c r="D110" s="70"/>
      <c r="E110" s="71"/>
      <c r="F110" s="69"/>
      <c r="G110" s="140">
        <f t="shared" si="83"/>
        <v>0</v>
      </c>
      <c r="H110" s="181">
        <f t="shared" si="84"/>
        <v>0</v>
      </c>
      <c r="I110" s="70"/>
      <c r="J110" s="140">
        <f t="shared" si="91"/>
        <v>0</v>
      </c>
      <c r="K110" s="170">
        <f t="shared" si="92"/>
        <v>0</v>
      </c>
      <c r="L110" s="69"/>
      <c r="M110" s="140">
        <f t="shared" si="93"/>
        <v>0</v>
      </c>
      <c r="N110" s="181">
        <f t="shared" si="94"/>
        <v>0</v>
      </c>
      <c r="O110" s="70"/>
      <c r="P110" s="140">
        <f t="shared" si="85"/>
        <v>0</v>
      </c>
      <c r="Q110" s="170">
        <f t="shared" si="86"/>
        <v>0</v>
      </c>
      <c r="R110" s="176">
        <f t="shared" si="87"/>
        <v>0</v>
      </c>
      <c r="S110" s="168">
        <f t="shared" si="88"/>
        <v>0</v>
      </c>
      <c r="U110" s="6"/>
      <c r="V110" s="140">
        <f t="shared" si="89"/>
        <v>0</v>
      </c>
      <c r="W110" s="170">
        <f t="shared" si="90"/>
        <v>0</v>
      </c>
      <c r="X110" s="6"/>
      <c r="Y110" s="140">
        <f t="shared" si="95"/>
        <v>0</v>
      </c>
      <c r="Z110" s="181">
        <f t="shared" si="96"/>
        <v>0</v>
      </c>
      <c r="AA110" s="6"/>
      <c r="AB110" s="140">
        <f t="shared" si="97"/>
        <v>0</v>
      </c>
      <c r="AC110" s="170">
        <f t="shared" si="98"/>
        <v>0</v>
      </c>
      <c r="AD110" s="6"/>
      <c r="AE110" s="140">
        <f t="shared" si="99"/>
        <v>0</v>
      </c>
      <c r="AF110" s="181">
        <f t="shared" si="100"/>
        <v>0</v>
      </c>
      <c r="AG110" s="6"/>
      <c r="AH110" s="140">
        <f t="shared" si="101"/>
        <v>0</v>
      </c>
      <c r="AI110" s="170">
        <f t="shared" si="102"/>
        <v>0</v>
      </c>
      <c r="AJ110" s="167">
        <f t="shared" si="103"/>
        <v>0</v>
      </c>
      <c r="AK110" s="168">
        <f t="shared" si="104"/>
        <v>0</v>
      </c>
    </row>
    <row r="111" spans="2:47" outlineLevel="1" x14ac:dyDescent="0.35">
      <c r="B111" s="237" t="s">
        <v>83</v>
      </c>
      <c r="C111" s="64" t="s">
        <v>106</v>
      </c>
      <c r="D111" s="70"/>
      <c r="E111" s="71"/>
      <c r="F111" s="69"/>
      <c r="G111" s="140">
        <f t="shared" si="83"/>
        <v>0</v>
      </c>
      <c r="H111" s="181">
        <f t="shared" si="84"/>
        <v>0</v>
      </c>
      <c r="I111" s="70"/>
      <c r="J111" s="140">
        <f t="shared" si="91"/>
        <v>0</v>
      </c>
      <c r="K111" s="170">
        <f t="shared" si="92"/>
        <v>0</v>
      </c>
      <c r="L111" s="69"/>
      <c r="M111" s="140">
        <f t="shared" si="93"/>
        <v>0</v>
      </c>
      <c r="N111" s="181">
        <f t="shared" si="94"/>
        <v>0</v>
      </c>
      <c r="O111" s="70"/>
      <c r="P111" s="140">
        <f t="shared" si="85"/>
        <v>0</v>
      </c>
      <c r="Q111" s="170">
        <f t="shared" si="86"/>
        <v>0</v>
      </c>
      <c r="R111" s="176">
        <f t="shared" si="87"/>
        <v>0</v>
      </c>
      <c r="S111" s="168">
        <f t="shared" si="88"/>
        <v>0</v>
      </c>
      <c r="U111" s="6">
        <v>1</v>
      </c>
      <c r="V111" s="140">
        <f t="shared" si="89"/>
        <v>1</v>
      </c>
      <c r="W111" s="170">
        <f t="shared" si="90"/>
        <v>0</v>
      </c>
      <c r="X111" s="6">
        <v>2</v>
      </c>
      <c r="Y111" s="140">
        <f t="shared" si="95"/>
        <v>3</v>
      </c>
      <c r="Z111" s="181">
        <f t="shared" si="96"/>
        <v>2</v>
      </c>
      <c r="AA111" s="6">
        <v>4</v>
      </c>
      <c r="AB111" s="140">
        <f t="shared" si="97"/>
        <v>7</v>
      </c>
      <c r="AC111" s="170">
        <f t="shared" si="98"/>
        <v>1.3333333333333333</v>
      </c>
      <c r="AD111" s="6">
        <v>2</v>
      </c>
      <c r="AE111" s="140">
        <f t="shared" si="99"/>
        <v>9</v>
      </c>
      <c r="AF111" s="181">
        <f t="shared" si="100"/>
        <v>0.2857142857142857</v>
      </c>
      <c r="AG111" s="6">
        <v>2</v>
      </c>
      <c r="AH111" s="140">
        <f t="shared" si="101"/>
        <v>11</v>
      </c>
      <c r="AI111" s="170">
        <f t="shared" si="102"/>
        <v>0.22222222222222221</v>
      </c>
      <c r="AJ111" s="167">
        <f t="shared" si="103"/>
        <v>11</v>
      </c>
      <c r="AK111" s="168">
        <f t="shared" si="104"/>
        <v>0.82116028683787201</v>
      </c>
    </row>
    <row r="112" spans="2:47" outlineLevel="1" x14ac:dyDescent="0.35">
      <c r="B112" s="237" t="s">
        <v>84</v>
      </c>
      <c r="C112" s="64" t="s">
        <v>106</v>
      </c>
      <c r="D112" s="70"/>
      <c r="E112" s="71"/>
      <c r="F112" s="69"/>
      <c r="G112" s="140">
        <f t="shared" si="83"/>
        <v>0</v>
      </c>
      <c r="H112" s="181">
        <f t="shared" si="84"/>
        <v>0</v>
      </c>
      <c r="I112" s="70"/>
      <c r="J112" s="140">
        <f t="shared" si="91"/>
        <v>0</v>
      </c>
      <c r="K112" s="170">
        <f t="shared" si="92"/>
        <v>0</v>
      </c>
      <c r="L112" s="69"/>
      <c r="M112" s="140">
        <f t="shared" si="93"/>
        <v>0</v>
      </c>
      <c r="N112" s="181">
        <f t="shared" si="94"/>
        <v>0</v>
      </c>
      <c r="O112" s="70"/>
      <c r="P112" s="140">
        <f t="shared" si="85"/>
        <v>0</v>
      </c>
      <c r="Q112" s="170">
        <f t="shared" si="86"/>
        <v>0</v>
      </c>
      <c r="R112" s="176">
        <f t="shared" si="87"/>
        <v>0</v>
      </c>
      <c r="S112" s="168">
        <f t="shared" si="88"/>
        <v>0</v>
      </c>
      <c r="U112" s="6"/>
      <c r="V112" s="140">
        <f t="shared" si="89"/>
        <v>0</v>
      </c>
      <c r="W112" s="170">
        <f t="shared" si="90"/>
        <v>0</v>
      </c>
      <c r="X112" s="6"/>
      <c r="Y112" s="140">
        <f t="shared" si="95"/>
        <v>0</v>
      </c>
      <c r="Z112" s="181">
        <f t="shared" si="96"/>
        <v>0</v>
      </c>
      <c r="AA112" s="6"/>
      <c r="AB112" s="140">
        <f t="shared" si="97"/>
        <v>0</v>
      </c>
      <c r="AC112" s="170">
        <f t="shared" si="98"/>
        <v>0</v>
      </c>
      <c r="AD112" s="6"/>
      <c r="AE112" s="140">
        <f t="shared" si="99"/>
        <v>0</v>
      </c>
      <c r="AF112" s="181">
        <f t="shared" si="100"/>
        <v>0</v>
      </c>
      <c r="AG112" s="6"/>
      <c r="AH112" s="140">
        <f t="shared" si="101"/>
        <v>0</v>
      </c>
      <c r="AI112" s="170">
        <f t="shared" si="102"/>
        <v>0</v>
      </c>
      <c r="AJ112" s="167">
        <f t="shared" si="103"/>
        <v>0</v>
      </c>
      <c r="AK112" s="168">
        <f t="shared" si="104"/>
        <v>0</v>
      </c>
    </row>
    <row r="113" spans="2:47" outlineLevel="1" x14ac:dyDescent="0.35">
      <c r="B113" s="237" t="s">
        <v>85</v>
      </c>
      <c r="C113" s="64" t="s">
        <v>106</v>
      </c>
      <c r="D113" s="70"/>
      <c r="E113" s="71"/>
      <c r="F113" s="69"/>
      <c r="G113" s="140">
        <f t="shared" si="83"/>
        <v>0</v>
      </c>
      <c r="H113" s="181">
        <f t="shared" si="84"/>
        <v>0</v>
      </c>
      <c r="I113" s="70"/>
      <c r="J113" s="140">
        <f t="shared" si="91"/>
        <v>0</v>
      </c>
      <c r="K113" s="170">
        <f t="shared" si="92"/>
        <v>0</v>
      </c>
      <c r="L113" s="69"/>
      <c r="M113" s="140">
        <f t="shared" si="93"/>
        <v>0</v>
      </c>
      <c r="N113" s="181">
        <f t="shared" si="94"/>
        <v>0</v>
      </c>
      <c r="O113" s="70"/>
      <c r="P113" s="140">
        <f t="shared" si="85"/>
        <v>0</v>
      </c>
      <c r="Q113" s="170">
        <f t="shared" si="86"/>
        <v>0</v>
      </c>
      <c r="R113" s="176">
        <f t="shared" si="87"/>
        <v>0</v>
      </c>
      <c r="S113" s="168">
        <f t="shared" si="88"/>
        <v>0</v>
      </c>
      <c r="U113" s="6"/>
      <c r="V113" s="140">
        <f t="shared" si="89"/>
        <v>0</v>
      </c>
      <c r="W113" s="170">
        <f t="shared" si="90"/>
        <v>0</v>
      </c>
      <c r="X113" s="6"/>
      <c r="Y113" s="140">
        <f t="shared" si="95"/>
        <v>0</v>
      </c>
      <c r="Z113" s="181">
        <f t="shared" si="96"/>
        <v>0</v>
      </c>
      <c r="AA113" s="6"/>
      <c r="AB113" s="140">
        <f t="shared" si="97"/>
        <v>0</v>
      </c>
      <c r="AC113" s="170">
        <f t="shared" si="98"/>
        <v>0</v>
      </c>
      <c r="AD113" s="6"/>
      <c r="AE113" s="140">
        <f t="shared" si="99"/>
        <v>0</v>
      </c>
      <c r="AF113" s="181">
        <f t="shared" si="100"/>
        <v>0</v>
      </c>
      <c r="AG113" s="6"/>
      <c r="AH113" s="140">
        <f t="shared" si="101"/>
        <v>0</v>
      </c>
      <c r="AI113" s="170">
        <f t="shared" si="102"/>
        <v>0</v>
      </c>
      <c r="AJ113" s="167">
        <f t="shared" si="103"/>
        <v>0</v>
      </c>
      <c r="AK113" s="168">
        <f t="shared" si="104"/>
        <v>0</v>
      </c>
    </row>
    <row r="114" spans="2:47" outlineLevel="1" x14ac:dyDescent="0.35">
      <c r="B114" s="236" t="s">
        <v>86</v>
      </c>
      <c r="C114" s="64" t="s">
        <v>106</v>
      </c>
      <c r="D114" s="70"/>
      <c r="E114" s="71"/>
      <c r="F114" s="69"/>
      <c r="G114" s="140">
        <f t="shared" si="83"/>
        <v>0</v>
      </c>
      <c r="H114" s="181">
        <f t="shared" si="84"/>
        <v>0</v>
      </c>
      <c r="I114" s="70"/>
      <c r="J114" s="140">
        <f t="shared" si="91"/>
        <v>0</v>
      </c>
      <c r="K114" s="170">
        <f t="shared" si="92"/>
        <v>0</v>
      </c>
      <c r="L114" s="69"/>
      <c r="M114" s="140">
        <f t="shared" si="93"/>
        <v>0</v>
      </c>
      <c r="N114" s="181">
        <f t="shared" si="94"/>
        <v>0</v>
      </c>
      <c r="O114" s="70"/>
      <c r="P114" s="140">
        <f t="shared" si="85"/>
        <v>0</v>
      </c>
      <c r="Q114" s="170">
        <f t="shared" si="86"/>
        <v>0</v>
      </c>
      <c r="R114" s="176">
        <f t="shared" si="87"/>
        <v>0</v>
      </c>
      <c r="S114" s="168">
        <f t="shared" si="88"/>
        <v>0</v>
      </c>
      <c r="U114" s="6"/>
      <c r="V114" s="140">
        <f t="shared" si="89"/>
        <v>0</v>
      </c>
      <c r="W114" s="170">
        <f t="shared" si="90"/>
        <v>0</v>
      </c>
      <c r="X114" s="6"/>
      <c r="Y114" s="140">
        <f t="shared" si="95"/>
        <v>0</v>
      </c>
      <c r="Z114" s="181">
        <f t="shared" si="96"/>
        <v>0</v>
      </c>
      <c r="AA114" s="6"/>
      <c r="AB114" s="140">
        <f t="shared" si="97"/>
        <v>0</v>
      </c>
      <c r="AC114" s="170">
        <f t="shared" si="98"/>
        <v>0</v>
      </c>
      <c r="AD114" s="6"/>
      <c r="AE114" s="140">
        <f t="shared" si="99"/>
        <v>0</v>
      </c>
      <c r="AF114" s="181">
        <f t="shared" si="100"/>
        <v>0</v>
      </c>
      <c r="AG114" s="6"/>
      <c r="AH114" s="140">
        <f t="shared" si="101"/>
        <v>0</v>
      </c>
      <c r="AI114" s="170">
        <f t="shared" si="102"/>
        <v>0</v>
      </c>
      <c r="AJ114" s="167">
        <f t="shared" si="103"/>
        <v>0</v>
      </c>
      <c r="AK114" s="168">
        <f t="shared" si="104"/>
        <v>0</v>
      </c>
    </row>
    <row r="115" spans="2:47" outlineLevel="1" x14ac:dyDescent="0.35">
      <c r="B115" s="237" t="s">
        <v>87</v>
      </c>
      <c r="C115" s="64" t="s">
        <v>106</v>
      </c>
      <c r="D115" s="70"/>
      <c r="E115" s="71"/>
      <c r="F115" s="69"/>
      <c r="G115" s="140">
        <f t="shared" si="83"/>
        <v>0</v>
      </c>
      <c r="H115" s="181">
        <f t="shared" si="84"/>
        <v>0</v>
      </c>
      <c r="I115" s="70"/>
      <c r="J115" s="140">
        <f t="shared" si="91"/>
        <v>0</v>
      </c>
      <c r="K115" s="170">
        <f t="shared" si="92"/>
        <v>0</v>
      </c>
      <c r="L115" s="69"/>
      <c r="M115" s="140">
        <f t="shared" si="93"/>
        <v>0</v>
      </c>
      <c r="N115" s="181">
        <f t="shared" si="94"/>
        <v>0</v>
      </c>
      <c r="O115" s="70"/>
      <c r="P115" s="140">
        <f t="shared" si="85"/>
        <v>0</v>
      </c>
      <c r="Q115" s="170">
        <f t="shared" si="86"/>
        <v>0</v>
      </c>
      <c r="R115" s="176">
        <f t="shared" si="87"/>
        <v>0</v>
      </c>
      <c r="S115" s="168">
        <f t="shared" si="88"/>
        <v>0</v>
      </c>
      <c r="U115" s="6"/>
      <c r="V115" s="140">
        <f t="shared" si="89"/>
        <v>0</v>
      </c>
      <c r="W115" s="170">
        <f t="shared" si="90"/>
        <v>0</v>
      </c>
      <c r="X115" s="6"/>
      <c r="Y115" s="140">
        <f t="shared" si="95"/>
        <v>0</v>
      </c>
      <c r="Z115" s="181">
        <f t="shared" si="96"/>
        <v>0</v>
      </c>
      <c r="AA115" s="6"/>
      <c r="AB115" s="140">
        <f t="shared" si="97"/>
        <v>0</v>
      </c>
      <c r="AC115" s="170">
        <f t="shared" si="98"/>
        <v>0</v>
      </c>
      <c r="AD115" s="6"/>
      <c r="AE115" s="140">
        <f t="shared" si="99"/>
        <v>0</v>
      </c>
      <c r="AF115" s="181">
        <f t="shared" si="100"/>
        <v>0</v>
      </c>
      <c r="AG115" s="6"/>
      <c r="AH115" s="140">
        <f t="shared" si="101"/>
        <v>0</v>
      </c>
      <c r="AI115" s="170">
        <f t="shared" si="102"/>
        <v>0</v>
      </c>
      <c r="AJ115" s="167">
        <f t="shared" si="103"/>
        <v>0</v>
      </c>
      <c r="AK115" s="168">
        <f t="shared" si="104"/>
        <v>0</v>
      </c>
    </row>
    <row r="116" spans="2:47" outlineLevel="1" x14ac:dyDescent="0.35">
      <c r="B116" s="237" t="s">
        <v>88</v>
      </c>
      <c r="C116" s="64" t="s">
        <v>106</v>
      </c>
      <c r="D116" s="70"/>
      <c r="E116" s="71"/>
      <c r="F116" s="69"/>
      <c r="G116" s="140">
        <f t="shared" si="83"/>
        <v>0</v>
      </c>
      <c r="H116" s="181">
        <f t="shared" si="84"/>
        <v>0</v>
      </c>
      <c r="I116" s="70"/>
      <c r="J116" s="140">
        <f t="shared" si="91"/>
        <v>0</v>
      </c>
      <c r="K116" s="170">
        <f t="shared" si="92"/>
        <v>0</v>
      </c>
      <c r="L116" s="69"/>
      <c r="M116" s="140">
        <f t="shared" si="93"/>
        <v>0</v>
      </c>
      <c r="N116" s="181">
        <f t="shared" si="94"/>
        <v>0</v>
      </c>
      <c r="O116" s="70"/>
      <c r="P116" s="140">
        <f t="shared" si="85"/>
        <v>0</v>
      </c>
      <c r="Q116" s="170">
        <f t="shared" si="86"/>
        <v>0</v>
      </c>
      <c r="R116" s="176">
        <f t="shared" si="87"/>
        <v>0</v>
      </c>
      <c r="S116" s="168">
        <f t="shared" si="88"/>
        <v>0</v>
      </c>
      <c r="U116" s="6"/>
      <c r="V116" s="140">
        <f t="shared" si="89"/>
        <v>0</v>
      </c>
      <c r="W116" s="170">
        <f t="shared" si="90"/>
        <v>0</v>
      </c>
      <c r="X116" s="6"/>
      <c r="Y116" s="140">
        <f t="shared" si="95"/>
        <v>0</v>
      </c>
      <c r="Z116" s="181">
        <f t="shared" si="96"/>
        <v>0</v>
      </c>
      <c r="AA116" s="6"/>
      <c r="AB116" s="140">
        <f t="shared" si="97"/>
        <v>0</v>
      </c>
      <c r="AC116" s="170">
        <f t="shared" si="98"/>
        <v>0</v>
      </c>
      <c r="AD116" s="6"/>
      <c r="AE116" s="140">
        <f t="shared" si="99"/>
        <v>0</v>
      </c>
      <c r="AF116" s="181">
        <f t="shared" si="100"/>
        <v>0</v>
      </c>
      <c r="AG116" s="6"/>
      <c r="AH116" s="140">
        <f t="shared" si="101"/>
        <v>0</v>
      </c>
      <c r="AI116" s="170">
        <f t="shared" si="102"/>
        <v>0</v>
      </c>
      <c r="AJ116" s="167">
        <f t="shared" si="103"/>
        <v>0</v>
      </c>
      <c r="AK116" s="168">
        <f t="shared" si="104"/>
        <v>0</v>
      </c>
    </row>
    <row r="117" spans="2:47" outlineLevel="1" x14ac:dyDescent="0.35">
      <c r="B117" s="236" t="s">
        <v>89</v>
      </c>
      <c r="C117" s="64" t="s">
        <v>106</v>
      </c>
      <c r="D117" s="70"/>
      <c r="E117" s="71"/>
      <c r="F117" s="69"/>
      <c r="G117" s="140">
        <f t="shared" si="83"/>
        <v>0</v>
      </c>
      <c r="H117" s="181">
        <f t="shared" si="84"/>
        <v>0</v>
      </c>
      <c r="I117" s="70"/>
      <c r="J117" s="140">
        <f t="shared" si="91"/>
        <v>0</v>
      </c>
      <c r="K117" s="170">
        <f t="shared" si="92"/>
        <v>0</v>
      </c>
      <c r="L117" s="69"/>
      <c r="M117" s="140">
        <f t="shared" si="93"/>
        <v>0</v>
      </c>
      <c r="N117" s="181">
        <f t="shared" si="94"/>
        <v>0</v>
      </c>
      <c r="O117" s="70"/>
      <c r="P117" s="140">
        <f t="shared" si="85"/>
        <v>0</v>
      </c>
      <c r="Q117" s="170">
        <f t="shared" si="86"/>
        <v>0</v>
      </c>
      <c r="R117" s="176">
        <f t="shared" si="87"/>
        <v>0</v>
      </c>
      <c r="S117" s="168">
        <f t="shared" si="88"/>
        <v>0</v>
      </c>
      <c r="U117" s="6"/>
      <c r="V117" s="140">
        <f t="shared" si="89"/>
        <v>0</v>
      </c>
      <c r="W117" s="170">
        <f t="shared" si="90"/>
        <v>0</v>
      </c>
      <c r="X117" s="6"/>
      <c r="Y117" s="140">
        <f t="shared" si="95"/>
        <v>0</v>
      </c>
      <c r="Z117" s="181">
        <f t="shared" si="96"/>
        <v>0</v>
      </c>
      <c r="AA117" s="6"/>
      <c r="AB117" s="140">
        <f t="shared" si="97"/>
        <v>0</v>
      </c>
      <c r="AC117" s="170">
        <f t="shared" si="98"/>
        <v>0</v>
      </c>
      <c r="AD117" s="6"/>
      <c r="AE117" s="140">
        <f t="shared" si="99"/>
        <v>0</v>
      </c>
      <c r="AF117" s="181">
        <f t="shared" si="100"/>
        <v>0</v>
      </c>
      <c r="AG117" s="6"/>
      <c r="AH117" s="140">
        <f t="shared" si="101"/>
        <v>0</v>
      </c>
      <c r="AI117" s="170">
        <f t="shared" si="102"/>
        <v>0</v>
      </c>
      <c r="AJ117" s="167">
        <f t="shared" si="103"/>
        <v>0</v>
      </c>
      <c r="AK117" s="168">
        <f t="shared" si="104"/>
        <v>0</v>
      </c>
    </row>
    <row r="118" spans="2:47" outlineLevel="1" x14ac:dyDescent="0.35">
      <c r="B118" s="237" t="s">
        <v>90</v>
      </c>
      <c r="C118" s="64" t="s">
        <v>106</v>
      </c>
      <c r="D118" s="70"/>
      <c r="E118" s="71"/>
      <c r="F118" s="69"/>
      <c r="G118" s="140">
        <f t="shared" si="83"/>
        <v>0</v>
      </c>
      <c r="H118" s="181">
        <f t="shared" si="84"/>
        <v>0</v>
      </c>
      <c r="I118" s="70"/>
      <c r="J118" s="140">
        <f t="shared" si="91"/>
        <v>0</v>
      </c>
      <c r="K118" s="170">
        <f t="shared" si="92"/>
        <v>0</v>
      </c>
      <c r="L118" s="69"/>
      <c r="M118" s="140">
        <f t="shared" si="93"/>
        <v>0</v>
      </c>
      <c r="N118" s="181">
        <f t="shared" si="94"/>
        <v>0</v>
      </c>
      <c r="O118" s="70"/>
      <c r="P118" s="140">
        <f t="shared" si="85"/>
        <v>0</v>
      </c>
      <c r="Q118" s="170">
        <f t="shared" si="86"/>
        <v>0</v>
      </c>
      <c r="R118" s="176">
        <f t="shared" si="87"/>
        <v>0</v>
      </c>
      <c r="S118" s="168">
        <f t="shared" si="88"/>
        <v>0</v>
      </c>
      <c r="U118" s="6">
        <v>0</v>
      </c>
      <c r="V118" s="140">
        <f t="shared" si="89"/>
        <v>0</v>
      </c>
      <c r="W118" s="170">
        <f t="shared" si="90"/>
        <v>0</v>
      </c>
      <c r="X118" s="6">
        <v>0</v>
      </c>
      <c r="Y118" s="140">
        <f t="shared" si="95"/>
        <v>0</v>
      </c>
      <c r="Z118" s="181">
        <f t="shared" si="96"/>
        <v>0</v>
      </c>
      <c r="AA118" s="6">
        <v>2</v>
      </c>
      <c r="AB118" s="140">
        <f t="shared" si="97"/>
        <v>2</v>
      </c>
      <c r="AC118" s="170">
        <f t="shared" si="98"/>
        <v>0</v>
      </c>
      <c r="AD118" s="6">
        <v>3</v>
      </c>
      <c r="AE118" s="140">
        <f t="shared" si="99"/>
        <v>5</v>
      </c>
      <c r="AF118" s="181">
        <f t="shared" si="100"/>
        <v>1.5</v>
      </c>
      <c r="AG118" s="6">
        <v>2</v>
      </c>
      <c r="AH118" s="140">
        <f t="shared" si="101"/>
        <v>7</v>
      </c>
      <c r="AI118" s="170">
        <f t="shared" si="102"/>
        <v>0.4</v>
      </c>
      <c r="AJ118" s="167">
        <f t="shared" si="103"/>
        <v>7</v>
      </c>
      <c r="AK118" s="168">
        <f t="shared" si="104"/>
        <v>0</v>
      </c>
    </row>
    <row r="119" spans="2:47" outlineLevel="1" x14ac:dyDescent="0.35">
      <c r="B119" s="236" t="s">
        <v>92</v>
      </c>
      <c r="C119" s="64" t="s">
        <v>106</v>
      </c>
      <c r="D119" s="70"/>
      <c r="E119" s="71"/>
      <c r="F119" s="69"/>
      <c r="G119" s="140">
        <f t="shared" si="83"/>
        <v>0</v>
      </c>
      <c r="H119" s="181">
        <f t="shared" si="84"/>
        <v>0</v>
      </c>
      <c r="I119" s="70"/>
      <c r="J119" s="140">
        <f t="shared" si="91"/>
        <v>0</v>
      </c>
      <c r="K119" s="170">
        <f t="shared" si="92"/>
        <v>0</v>
      </c>
      <c r="L119" s="69"/>
      <c r="M119" s="140">
        <f t="shared" si="93"/>
        <v>0</v>
      </c>
      <c r="N119" s="181">
        <f t="shared" si="94"/>
        <v>0</v>
      </c>
      <c r="O119" s="70"/>
      <c r="P119" s="140">
        <f t="shared" si="85"/>
        <v>0</v>
      </c>
      <c r="Q119" s="170">
        <f t="shared" si="86"/>
        <v>0</v>
      </c>
      <c r="R119" s="176">
        <f t="shared" si="87"/>
        <v>0</v>
      </c>
      <c r="S119" s="168">
        <f t="shared" si="88"/>
        <v>0</v>
      </c>
      <c r="U119" s="6"/>
      <c r="V119" s="140">
        <f t="shared" si="89"/>
        <v>0</v>
      </c>
      <c r="W119" s="170">
        <f t="shared" si="90"/>
        <v>0</v>
      </c>
      <c r="X119" s="6"/>
      <c r="Y119" s="140">
        <f t="shared" si="95"/>
        <v>0</v>
      </c>
      <c r="Z119" s="181">
        <f t="shared" si="96"/>
        <v>0</v>
      </c>
      <c r="AA119" s="6"/>
      <c r="AB119" s="140">
        <f t="shared" si="97"/>
        <v>0</v>
      </c>
      <c r="AC119" s="170">
        <f t="shared" si="98"/>
        <v>0</v>
      </c>
      <c r="AD119" s="6"/>
      <c r="AE119" s="140">
        <f t="shared" si="99"/>
        <v>0</v>
      </c>
      <c r="AF119" s="181">
        <f t="shared" si="100"/>
        <v>0</v>
      </c>
      <c r="AG119" s="6"/>
      <c r="AH119" s="140">
        <f t="shared" si="101"/>
        <v>0</v>
      </c>
      <c r="AI119" s="170">
        <f t="shared" si="102"/>
        <v>0</v>
      </c>
      <c r="AJ119" s="167">
        <f t="shared" si="103"/>
        <v>0</v>
      </c>
      <c r="AK119" s="168">
        <f t="shared" si="104"/>
        <v>0</v>
      </c>
    </row>
    <row r="120" spans="2:47" outlineLevel="1" x14ac:dyDescent="0.35">
      <c r="B120" s="237" t="s">
        <v>93</v>
      </c>
      <c r="C120" s="64" t="s">
        <v>106</v>
      </c>
      <c r="D120" s="70"/>
      <c r="E120" s="71"/>
      <c r="F120" s="69"/>
      <c r="G120" s="140">
        <f t="shared" si="83"/>
        <v>0</v>
      </c>
      <c r="H120" s="181">
        <f t="shared" si="84"/>
        <v>0</v>
      </c>
      <c r="I120" s="70"/>
      <c r="J120" s="140">
        <f t="shared" si="91"/>
        <v>0</v>
      </c>
      <c r="K120" s="170">
        <f t="shared" si="92"/>
        <v>0</v>
      </c>
      <c r="L120" s="69"/>
      <c r="M120" s="140">
        <f t="shared" si="93"/>
        <v>0</v>
      </c>
      <c r="N120" s="181">
        <f t="shared" si="94"/>
        <v>0</v>
      </c>
      <c r="O120" s="70"/>
      <c r="P120" s="140">
        <f t="shared" si="85"/>
        <v>0</v>
      </c>
      <c r="Q120" s="170">
        <f t="shared" si="86"/>
        <v>0</v>
      </c>
      <c r="R120" s="176">
        <f t="shared" si="87"/>
        <v>0</v>
      </c>
      <c r="S120" s="168">
        <f t="shared" si="88"/>
        <v>0</v>
      </c>
      <c r="U120" s="6"/>
      <c r="V120" s="140">
        <f t="shared" si="89"/>
        <v>0</v>
      </c>
      <c r="W120" s="170">
        <f t="shared" si="90"/>
        <v>0</v>
      </c>
      <c r="X120" s="6"/>
      <c r="Y120" s="140">
        <f t="shared" si="95"/>
        <v>0</v>
      </c>
      <c r="Z120" s="181">
        <f t="shared" si="96"/>
        <v>0</v>
      </c>
      <c r="AA120" s="6"/>
      <c r="AB120" s="140">
        <f t="shared" si="97"/>
        <v>0</v>
      </c>
      <c r="AC120" s="170">
        <f t="shared" si="98"/>
        <v>0</v>
      </c>
      <c r="AD120" s="6"/>
      <c r="AE120" s="140">
        <f t="shared" si="99"/>
        <v>0</v>
      </c>
      <c r="AF120" s="181">
        <f t="shared" si="100"/>
        <v>0</v>
      </c>
      <c r="AG120" s="6"/>
      <c r="AH120" s="140">
        <f t="shared" si="101"/>
        <v>0</v>
      </c>
      <c r="AI120" s="170">
        <f t="shared" si="102"/>
        <v>0</v>
      </c>
      <c r="AJ120" s="167">
        <f t="shared" si="103"/>
        <v>0</v>
      </c>
      <c r="AK120" s="168">
        <f t="shared" si="104"/>
        <v>0</v>
      </c>
    </row>
    <row r="121" spans="2:47" outlineLevel="1" x14ac:dyDescent="0.35">
      <c r="B121" s="237" t="s">
        <v>94</v>
      </c>
      <c r="C121" s="64" t="s">
        <v>106</v>
      </c>
      <c r="D121" s="70"/>
      <c r="E121" s="71"/>
      <c r="F121" s="69"/>
      <c r="G121" s="140">
        <f t="shared" si="83"/>
        <v>0</v>
      </c>
      <c r="H121" s="181">
        <f t="shared" si="84"/>
        <v>0</v>
      </c>
      <c r="I121" s="70"/>
      <c r="J121" s="140">
        <f t="shared" si="91"/>
        <v>0</v>
      </c>
      <c r="K121" s="170">
        <f t="shared" si="92"/>
        <v>0</v>
      </c>
      <c r="L121" s="69"/>
      <c r="M121" s="140">
        <f t="shared" si="93"/>
        <v>0</v>
      </c>
      <c r="N121" s="181">
        <f t="shared" si="94"/>
        <v>0</v>
      </c>
      <c r="O121" s="70"/>
      <c r="P121" s="140">
        <f t="shared" si="85"/>
        <v>0</v>
      </c>
      <c r="Q121" s="170">
        <f t="shared" si="86"/>
        <v>0</v>
      </c>
      <c r="R121" s="176">
        <f t="shared" si="87"/>
        <v>0</v>
      </c>
      <c r="S121" s="168">
        <f t="shared" si="88"/>
        <v>0</v>
      </c>
      <c r="U121" s="6"/>
      <c r="V121" s="140">
        <f t="shared" si="89"/>
        <v>0</v>
      </c>
      <c r="W121" s="170">
        <f t="shared" si="90"/>
        <v>0</v>
      </c>
      <c r="X121" s="6"/>
      <c r="Y121" s="140">
        <f t="shared" si="95"/>
        <v>0</v>
      </c>
      <c r="Z121" s="181">
        <f t="shared" si="96"/>
        <v>0</v>
      </c>
      <c r="AA121" s="6"/>
      <c r="AB121" s="140">
        <f t="shared" si="97"/>
        <v>0</v>
      </c>
      <c r="AC121" s="170">
        <f t="shared" si="98"/>
        <v>0</v>
      </c>
      <c r="AD121" s="6"/>
      <c r="AE121" s="140">
        <f t="shared" si="99"/>
        <v>0</v>
      </c>
      <c r="AF121" s="181">
        <f t="shared" si="100"/>
        <v>0</v>
      </c>
      <c r="AG121" s="6"/>
      <c r="AH121" s="140">
        <f t="shared" si="101"/>
        <v>0</v>
      </c>
      <c r="AI121" s="170">
        <f t="shared" si="102"/>
        <v>0</v>
      </c>
      <c r="AJ121" s="167">
        <f t="shared" si="103"/>
        <v>0</v>
      </c>
      <c r="AK121" s="168">
        <f t="shared" si="104"/>
        <v>0</v>
      </c>
    </row>
    <row r="122" spans="2:47" outlineLevel="1" x14ac:dyDescent="0.35">
      <c r="B122" s="237" t="s">
        <v>95</v>
      </c>
      <c r="C122" s="64" t="s">
        <v>106</v>
      </c>
      <c r="D122" s="70"/>
      <c r="E122" s="71"/>
      <c r="F122" s="69"/>
      <c r="G122" s="140">
        <f t="shared" si="83"/>
        <v>0</v>
      </c>
      <c r="H122" s="181">
        <f t="shared" si="84"/>
        <v>0</v>
      </c>
      <c r="I122" s="70"/>
      <c r="J122" s="140">
        <f t="shared" si="91"/>
        <v>0</v>
      </c>
      <c r="K122" s="170">
        <f t="shared" si="92"/>
        <v>0</v>
      </c>
      <c r="L122" s="69"/>
      <c r="M122" s="140">
        <f t="shared" si="93"/>
        <v>0</v>
      </c>
      <c r="N122" s="181">
        <f t="shared" si="94"/>
        <v>0</v>
      </c>
      <c r="O122" s="70"/>
      <c r="P122" s="140">
        <f t="shared" si="85"/>
        <v>0</v>
      </c>
      <c r="Q122" s="170">
        <f t="shared" si="86"/>
        <v>0</v>
      </c>
      <c r="R122" s="176">
        <f t="shared" si="87"/>
        <v>0</v>
      </c>
      <c r="S122" s="168">
        <f t="shared" si="88"/>
        <v>0</v>
      </c>
      <c r="U122" s="6">
        <v>0</v>
      </c>
      <c r="V122" s="140">
        <f t="shared" si="89"/>
        <v>0</v>
      </c>
      <c r="W122" s="170">
        <f t="shared" si="90"/>
        <v>0</v>
      </c>
      <c r="X122" s="6">
        <v>0</v>
      </c>
      <c r="Y122" s="140">
        <f t="shared" si="95"/>
        <v>0</v>
      </c>
      <c r="Z122" s="181">
        <f t="shared" si="96"/>
        <v>0</v>
      </c>
      <c r="AA122" s="6">
        <v>2</v>
      </c>
      <c r="AB122" s="140">
        <f t="shared" si="97"/>
        <v>2</v>
      </c>
      <c r="AC122" s="170">
        <f t="shared" si="98"/>
        <v>0</v>
      </c>
      <c r="AD122" s="6">
        <v>3</v>
      </c>
      <c r="AE122" s="140">
        <f t="shared" si="99"/>
        <v>5</v>
      </c>
      <c r="AF122" s="181">
        <f t="shared" si="100"/>
        <v>1.5</v>
      </c>
      <c r="AG122" s="6">
        <v>1</v>
      </c>
      <c r="AH122" s="140">
        <f t="shared" si="101"/>
        <v>6</v>
      </c>
      <c r="AI122" s="170">
        <f t="shared" si="102"/>
        <v>0.2</v>
      </c>
      <c r="AJ122" s="167">
        <f t="shared" si="103"/>
        <v>6</v>
      </c>
      <c r="AK122" s="168">
        <f t="shared" si="104"/>
        <v>0</v>
      </c>
    </row>
    <row r="123" spans="2:47" outlineLevel="1" x14ac:dyDescent="0.35">
      <c r="B123" s="237" t="s">
        <v>96</v>
      </c>
      <c r="C123" s="64" t="s">
        <v>106</v>
      </c>
      <c r="D123" s="70"/>
      <c r="E123" s="71"/>
      <c r="F123" s="69"/>
      <c r="G123" s="140">
        <f t="shared" si="83"/>
        <v>0</v>
      </c>
      <c r="H123" s="181">
        <f t="shared" si="84"/>
        <v>0</v>
      </c>
      <c r="I123" s="70"/>
      <c r="J123" s="140">
        <f t="shared" si="91"/>
        <v>0</v>
      </c>
      <c r="K123" s="170">
        <f t="shared" si="92"/>
        <v>0</v>
      </c>
      <c r="L123" s="69"/>
      <c r="M123" s="140">
        <f t="shared" si="93"/>
        <v>0</v>
      </c>
      <c r="N123" s="181">
        <f t="shared" si="94"/>
        <v>0</v>
      </c>
      <c r="O123" s="70"/>
      <c r="P123" s="140">
        <f t="shared" si="85"/>
        <v>0</v>
      </c>
      <c r="Q123" s="170">
        <f t="shared" si="86"/>
        <v>0</v>
      </c>
      <c r="R123" s="176">
        <f t="shared" si="87"/>
        <v>0</v>
      </c>
      <c r="S123" s="168">
        <f t="shared" si="88"/>
        <v>0</v>
      </c>
      <c r="U123" s="6"/>
      <c r="V123" s="140">
        <f t="shared" si="89"/>
        <v>0</v>
      </c>
      <c r="W123" s="170">
        <f t="shared" si="90"/>
        <v>0</v>
      </c>
      <c r="X123" s="6"/>
      <c r="Y123" s="140">
        <f t="shared" si="95"/>
        <v>0</v>
      </c>
      <c r="Z123" s="181">
        <f t="shared" si="96"/>
        <v>0</v>
      </c>
      <c r="AA123" s="6"/>
      <c r="AB123" s="140">
        <f t="shared" si="97"/>
        <v>0</v>
      </c>
      <c r="AC123" s="170">
        <f t="shared" si="98"/>
        <v>0</v>
      </c>
      <c r="AD123" s="6"/>
      <c r="AE123" s="140">
        <f t="shared" si="99"/>
        <v>0</v>
      </c>
      <c r="AF123" s="181">
        <f t="shared" si="100"/>
        <v>0</v>
      </c>
      <c r="AG123" s="6"/>
      <c r="AH123" s="140">
        <f t="shared" si="101"/>
        <v>0</v>
      </c>
      <c r="AI123" s="170">
        <f t="shared" si="102"/>
        <v>0</v>
      </c>
      <c r="AJ123" s="167">
        <f t="shared" si="103"/>
        <v>0</v>
      </c>
      <c r="AK123" s="168">
        <f t="shared" si="104"/>
        <v>0</v>
      </c>
    </row>
    <row r="124" spans="2:47" outlineLevel="1" x14ac:dyDescent="0.35">
      <c r="B124" s="236" t="s">
        <v>97</v>
      </c>
      <c r="C124" s="64" t="s">
        <v>106</v>
      </c>
      <c r="D124" s="70"/>
      <c r="E124" s="71"/>
      <c r="F124" s="69"/>
      <c r="G124" s="140">
        <f t="shared" si="83"/>
        <v>0</v>
      </c>
      <c r="H124" s="181">
        <f t="shared" si="84"/>
        <v>0</v>
      </c>
      <c r="I124" s="70"/>
      <c r="J124" s="140">
        <f t="shared" si="91"/>
        <v>0</v>
      </c>
      <c r="K124" s="170">
        <f t="shared" si="92"/>
        <v>0</v>
      </c>
      <c r="L124" s="69"/>
      <c r="M124" s="140">
        <f t="shared" si="93"/>
        <v>0</v>
      </c>
      <c r="N124" s="181">
        <f t="shared" si="94"/>
        <v>0</v>
      </c>
      <c r="O124" s="70"/>
      <c r="P124" s="140">
        <f t="shared" si="85"/>
        <v>0</v>
      </c>
      <c r="Q124" s="170">
        <f t="shared" si="86"/>
        <v>0</v>
      </c>
      <c r="R124" s="176">
        <f t="shared" si="87"/>
        <v>0</v>
      </c>
      <c r="S124" s="168">
        <f t="shared" si="88"/>
        <v>0</v>
      </c>
      <c r="U124" s="6"/>
      <c r="V124" s="140">
        <f t="shared" si="89"/>
        <v>0</v>
      </c>
      <c r="W124" s="170">
        <f t="shared" si="90"/>
        <v>0</v>
      </c>
      <c r="X124" s="6"/>
      <c r="Y124" s="140">
        <f t="shared" si="95"/>
        <v>0</v>
      </c>
      <c r="Z124" s="181">
        <f t="shared" si="96"/>
        <v>0</v>
      </c>
      <c r="AA124" s="6"/>
      <c r="AB124" s="140">
        <f t="shared" si="97"/>
        <v>0</v>
      </c>
      <c r="AC124" s="170">
        <f t="shared" si="98"/>
        <v>0</v>
      </c>
      <c r="AD124" s="6"/>
      <c r="AE124" s="140">
        <f t="shared" si="99"/>
        <v>0</v>
      </c>
      <c r="AF124" s="181">
        <f t="shared" si="100"/>
        <v>0</v>
      </c>
      <c r="AG124" s="6"/>
      <c r="AH124" s="140">
        <f t="shared" si="101"/>
        <v>0</v>
      </c>
      <c r="AI124" s="170">
        <f t="shared" si="102"/>
        <v>0</v>
      </c>
      <c r="AJ124" s="167">
        <f t="shared" si="103"/>
        <v>0</v>
      </c>
      <c r="AK124" s="168">
        <f t="shared" si="104"/>
        <v>0</v>
      </c>
    </row>
    <row r="125" spans="2:47" outlineLevel="1" x14ac:dyDescent="0.35">
      <c r="B125" s="237" t="s">
        <v>98</v>
      </c>
      <c r="C125" s="64" t="s">
        <v>106</v>
      </c>
      <c r="D125" s="70"/>
      <c r="E125" s="71"/>
      <c r="F125" s="69"/>
      <c r="G125" s="140">
        <f t="shared" si="83"/>
        <v>0</v>
      </c>
      <c r="H125" s="181">
        <f t="shared" si="84"/>
        <v>0</v>
      </c>
      <c r="I125" s="70"/>
      <c r="J125" s="140">
        <f t="shared" si="91"/>
        <v>0</v>
      </c>
      <c r="K125" s="170">
        <f t="shared" si="92"/>
        <v>0</v>
      </c>
      <c r="L125" s="69"/>
      <c r="M125" s="140">
        <f t="shared" si="93"/>
        <v>0</v>
      </c>
      <c r="N125" s="181">
        <f t="shared" si="94"/>
        <v>0</v>
      </c>
      <c r="O125" s="70"/>
      <c r="P125" s="140">
        <f t="shared" si="85"/>
        <v>0</v>
      </c>
      <c r="Q125" s="170">
        <f t="shared" si="86"/>
        <v>0</v>
      </c>
      <c r="R125" s="176">
        <f t="shared" si="87"/>
        <v>0</v>
      </c>
      <c r="S125" s="168">
        <f t="shared" si="88"/>
        <v>0</v>
      </c>
      <c r="U125" s="6">
        <v>5</v>
      </c>
      <c r="V125" s="140">
        <f t="shared" si="89"/>
        <v>5</v>
      </c>
      <c r="W125" s="170">
        <f t="shared" si="90"/>
        <v>0</v>
      </c>
      <c r="X125" s="6">
        <v>19</v>
      </c>
      <c r="Y125" s="140">
        <f t="shared" si="95"/>
        <v>24</v>
      </c>
      <c r="Z125" s="181">
        <f t="shared" si="96"/>
        <v>3.8</v>
      </c>
      <c r="AA125" s="6">
        <v>22</v>
      </c>
      <c r="AB125" s="140">
        <f t="shared" si="97"/>
        <v>46</v>
      </c>
      <c r="AC125" s="170">
        <f t="shared" si="98"/>
        <v>0.91666666666666663</v>
      </c>
      <c r="AD125" s="6">
        <v>3</v>
      </c>
      <c r="AE125" s="140">
        <f t="shared" si="99"/>
        <v>49</v>
      </c>
      <c r="AF125" s="181">
        <f t="shared" si="100"/>
        <v>6.5217391304347824E-2</v>
      </c>
      <c r="AG125" s="6">
        <v>2</v>
      </c>
      <c r="AH125" s="140">
        <f t="shared" si="101"/>
        <v>51</v>
      </c>
      <c r="AI125" s="170">
        <f t="shared" si="102"/>
        <v>4.0816326530612242E-2</v>
      </c>
      <c r="AJ125" s="167">
        <f t="shared" si="103"/>
        <v>51</v>
      </c>
      <c r="AK125" s="168">
        <f t="shared" si="104"/>
        <v>0.78710488906898313</v>
      </c>
    </row>
    <row r="126" spans="2:47" ht="15" customHeight="1" outlineLevel="1" x14ac:dyDescent="0.35">
      <c r="B126" s="50" t="s">
        <v>138</v>
      </c>
      <c r="C126" s="47" t="s">
        <v>106</v>
      </c>
      <c r="D126" s="173">
        <f>SUM(D104:D125)</f>
        <v>0</v>
      </c>
      <c r="E126" s="173">
        <f>SUM(E104:E125)</f>
        <v>0</v>
      </c>
      <c r="F126" s="173">
        <f>SUM(F104:F125)</f>
        <v>0</v>
      </c>
      <c r="G126" s="173">
        <f>SUM(G104:G125)</f>
        <v>0</v>
      </c>
      <c r="H126" s="182">
        <f>IFERROR((G126-E126)/E126,0)</f>
        <v>0</v>
      </c>
      <c r="I126" s="173">
        <f>SUM(I104:I125)</f>
        <v>0</v>
      </c>
      <c r="J126" s="173">
        <f>SUM(J104:J125)</f>
        <v>0</v>
      </c>
      <c r="K126" s="169">
        <f t="shared" ref="K126" si="105">IFERROR((J126-G126)/G126,0)</f>
        <v>0</v>
      </c>
      <c r="L126" s="173">
        <f>SUM(L104:L125)</f>
        <v>0</v>
      </c>
      <c r="M126" s="173">
        <f>SUM(M104:M125)</f>
        <v>0</v>
      </c>
      <c r="N126" s="182">
        <f t="shared" ref="N126" si="106">IFERROR((M126-J126)/J126,0)</f>
        <v>0</v>
      </c>
      <c r="O126" s="173">
        <f>SUM(O104:O125)</f>
        <v>0</v>
      </c>
      <c r="P126" s="173">
        <f>SUM(P104:P125)</f>
        <v>0</v>
      </c>
      <c r="Q126" s="169">
        <f t="shared" si="86"/>
        <v>0</v>
      </c>
      <c r="R126" s="173">
        <f>SUM(R104:R125)</f>
        <v>0</v>
      </c>
      <c r="S126" s="165">
        <f t="shared" si="88"/>
        <v>0</v>
      </c>
      <c r="U126" s="173">
        <f>SUM(U104:U125)</f>
        <v>19</v>
      </c>
      <c r="V126" s="173">
        <f>SUM(V104:V125)</f>
        <v>19</v>
      </c>
      <c r="W126" s="169">
        <f>IFERROR((V126-P126)/P126,0)</f>
        <v>0</v>
      </c>
      <c r="X126" s="173">
        <f>SUM(X104:X125)</f>
        <v>56</v>
      </c>
      <c r="Y126" s="173">
        <f>SUM(Y104:Y125)</f>
        <v>75</v>
      </c>
      <c r="Z126" s="178">
        <f>IFERROR((Y126-V126)/V126,0)</f>
        <v>2.9473684210526314</v>
      </c>
      <c r="AA126" s="173">
        <f>SUM(AA104:AA125)</f>
        <v>76</v>
      </c>
      <c r="AB126" s="173">
        <f>SUM(AB104:AB125)</f>
        <v>151</v>
      </c>
      <c r="AC126" s="177">
        <f>IFERROR((AB126-Y126)/Y126,0)</f>
        <v>1.0133333333333334</v>
      </c>
      <c r="AD126" s="173">
        <f>SUM(AD104:AD125)</f>
        <v>23</v>
      </c>
      <c r="AE126" s="173">
        <f>SUM(AE104:AE125)</f>
        <v>174</v>
      </c>
      <c r="AF126" s="178">
        <f>IFERROR((AE126-AB126)/AB126,0)</f>
        <v>0.15231788079470199</v>
      </c>
      <c r="AG126" s="173">
        <f>SUM(AG104:AG125)</f>
        <v>14</v>
      </c>
      <c r="AH126" s="173">
        <f>SUM(AH104:AH125)</f>
        <v>188</v>
      </c>
      <c r="AI126" s="164">
        <f>IFERROR((AH126-AE126)/AE126,0)</f>
        <v>8.0459770114942528E-2</v>
      </c>
      <c r="AJ126" s="173">
        <f>SUM(AJ104:AJ125)</f>
        <v>188</v>
      </c>
      <c r="AK126" s="168">
        <f t="shared" ref="AK126" si="107">IFERROR((AH126/V126)^(1/4)-1,0)</f>
        <v>0.77358114069478012</v>
      </c>
    </row>
    <row r="128" spans="2:47" ht="15.5" x14ac:dyDescent="0.35">
      <c r="B128" s="296" t="s">
        <v>110</v>
      </c>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row>
    <row r="129" spans="2:37" ht="5.5" customHeight="1" outlineLevel="1" x14ac:dyDescent="0.35">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row>
    <row r="130" spans="2:37" outlineLevel="1" x14ac:dyDescent="0.35">
      <c r="B130" s="330"/>
      <c r="C130" s="339" t="s">
        <v>105</v>
      </c>
      <c r="D130" s="312" t="s">
        <v>131</v>
      </c>
      <c r="E130" s="314"/>
      <c r="F130" s="314"/>
      <c r="G130" s="314"/>
      <c r="H130" s="314"/>
      <c r="I130" s="314"/>
      <c r="J130" s="314"/>
      <c r="K130" s="314"/>
      <c r="L130" s="314"/>
      <c r="M130" s="314"/>
      <c r="N130" s="314"/>
      <c r="O130" s="314"/>
      <c r="P130" s="314"/>
      <c r="Q130" s="313"/>
      <c r="R130" s="318" t="str">
        <f xml:space="preserve"> D131&amp;" - "&amp;O131</f>
        <v>2019 - 2023</v>
      </c>
      <c r="S130" s="333"/>
      <c r="U130" s="312" t="s">
        <v>183</v>
      </c>
      <c r="V130" s="314"/>
      <c r="W130" s="314"/>
      <c r="X130" s="314"/>
      <c r="Y130" s="314"/>
      <c r="Z130" s="314"/>
      <c r="AA130" s="314"/>
      <c r="AB130" s="314"/>
      <c r="AC130" s="314"/>
      <c r="AD130" s="314"/>
      <c r="AE130" s="314"/>
      <c r="AF130" s="314"/>
      <c r="AG130" s="314"/>
      <c r="AH130" s="314"/>
      <c r="AI130" s="314"/>
      <c r="AJ130" s="314"/>
      <c r="AK130" s="313"/>
    </row>
    <row r="131" spans="2:37" outlineLevel="1" x14ac:dyDescent="0.35">
      <c r="B131" s="331"/>
      <c r="C131" s="339"/>
      <c r="D131" s="312">
        <f>$C$3-5</f>
        <v>2019</v>
      </c>
      <c r="E131" s="313"/>
      <c r="F131" s="314">
        <f>$C$3-4</f>
        <v>2020</v>
      </c>
      <c r="G131" s="314"/>
      <c r="H131" s="314"/>
      <c r="I131" s="312">
        <f>$C$3-3</f>
        <v>2021</v>
      </c>
      <c r="J131" s="314"/>
      <c r="K131" s="313"/>
      <c r="L131" s="312">
        <f>$C$3-2</f>
        <v>2022</v>
      </c>
      <c r="M131" s="314"/>
      <c r="N131" s="313"/>
      <c r="O131" s="312">
        <f>$C$3-1</f>
        <v>2023</v>
      </c>
      <c r="P131" s="314"/>
      <c r="Q131" s="313"/>
      <c r="R131" s="320"/>
      <c r="S131" s="334"/>
      <c r="U131" s="312">
        <f>$C$3</f>
        <v>2024</v>
      </c>
      <c r="V131" s="314"/>
      <c r="W131" s="313"/>
      <c r="X131" s="314">
        <f>$C$3+1</f>
        <v>2025</v>
      </c>
      <c r="Y131" s="314"/>
      <c r="Z131" s="314"/>
      <c r="AA131" s="312">
        <f>$C$3+2</f>
        <v>2026</v>
      </c>
      <c r="AB131" s="314"/>
      <c r="AC131" s="313"/>
      <c r="AD131" s="314">
        <f>$C$3+3</f>
        <v>2027</v>
      </c>
      <c r="AE131" s="314"/>
      <c r="AF131" s="314"/>
      <c r="AG131" s="312">
        <f>$C$3+4</f>
        <v>2028</v>
      </c>
      <c r="AH131" s="314"/>
      <c r="AI131" s="313"/>
      <c r="AJ131" s="316" t="str">
        <f>U131&amp;" - "&amp;AG131</f>
        <v>2024 - 2028</v>
      </c>
      <c r="AK131" s="335"/>
    </row>
    <row r="132" spans="2:37" ht="29" outlineLevel="1" x14ac:dyDescent="0.35">
      <c r="B132" s="332"/>
      <c r="C132" s="339"/>
      <c r="D132" s="66" t="s">
        <v>144</v>
      </c>
      <c r="E132" s="67" t="s">
        <v>145</v>
      </c>
      <c r="F132" s="76" t="s">
        <v>144</v>
      </c>
      <c r="G132" s="9" t="s">
        <v>145</v>
      </c>
      <c r="H132" s="67" t="s">
        <v>135</v>
      </c>
      <c r="I132" s="76" t="s">
        <v>144</v>
      </c>
      <c r="J132" s="9" t="s">
        <v>145</v>
      </c>
      <c r="K132" s="67" t="s">
        <v>135</v>
      </c>
      <c r="L132" s="76" t="s">
        <v>144</v>
      </c>
      <c r="M132" s="9" t="s">
        <v>145</v>
      </c>
      <c r="N132" s="67" t="s">
        <v>135</v>
      </c>
      <c r="O132" s="76" t="s">
        <v>144</v>
      </c>
      <c r="P132" s="9" t="s">
        <v>145</v>
      </c>
      <c r="Q132" s="67" t="s">
        <v>135</v>
      </c>
      <c r="R132" s="66" t="s">
        <v>126</v>
      </c>
      <c r="S132" s="121" t="s">
        <v>136</v>
      </c>
      <c r="U132" s="66" t="s">
        <v>144</v>
      </c>
      <c r="V132" s="9" t="s">
        <v>145</v>
      </c>
      <c r="W132" s="67" t="s">
        <v>135</v>
      </c>
      <c r="X132" s="76" t="s">
        <v>144</v>
      </c>
      <c r="Y132" s="9" t="s">
        <v>145</v>
      </c>
      <c r="Z132" s="67" t="s">
        <v>135</v>
      </c>
      <c r="AA132" s="76" t="s">
        <v>144</v>
      </c>
      <c r="AB132" s="9" t="s">
        <v>145</v>
      </c>
      <c r="AC132" s="67" t="s">
        <v>135</v>
      </c>
      <c r="AD132" s="76" t="s">
        <v>144</v>
      </c>
      <c r="AE132" s="9" t="s">
        <v>145</v>
      </c>
      <c r="AF132" s="67" t="s">
        <v>135</v>
      </c>
      <c r="AG132" s="76" t="s">
        <v>144</v>
      </c>
      <c r="AH132" s="9" t="s">
        <v>145</v>
      </c>
      <c r="AI132" s="67" t="s">
        <v>135</v>
      </c>
      <c r="AJ132" s="76" t="s">
        <v>126</v>
      </c>
      <c r="AK132" s="121" t="s">
        <v>136</v>
      </c>
    </row>
    <row r="133" spans="2:37" outlineLevel="1" x14ac:dyDescent="0.35">
      <c r="B133" s="236" t="s">
        <v>75</v>
      </c>
      <c r="C133" s="64" t="s">
        <v>106</v>
      </c>
      <c r="D133" s="70"/>
      <c r="E133" s="71"/>
      <c r="F133" s="69"/>
      <c r="G133" s="140">
        <f t="shared" ref="G133:G154" si="108">E133+F133</f>
        <v>0</v>
      </c>
      <c r="H133" s="181">
        <f t="shared" ref="H133:H154" si="109">IFERROR((G133-E133)/E133,0)</f>
        <v>0</v>
      </c>
      <c r="I133" s="70"/>
      <c r="J133" s="140">
        <f>G133+I133</f>
        <v>0</v>
      </c>
      <c r="K133" s="170">
        <f>IFERROR((J133-G133)/G133,0)</f>
        <v>0</v>
      </c>
      <c r="L133" s="69"/>
      <c r="M133" s="140">
        <f>J133+L133</f>
        <v>0</v>
      </c>
      <c r="N133" s="181">
        <f>IFERROR((M133-J133)/J133,0)</f>
        <v>0</v>
      </c>
      <c r="O133" s="70"/>
      <c r="P133" s="140">
        <f t="shared" ref="P133:P154" si="110">M133+O133</f>
        <v>0</v>
      </c>
      <c r="Q133" s="170">
        <f t="shared" ref="Q133:Q155" si="111">IFERROR((P133-M133)/M133,0)</f>
        <v>0</v>
      </c>
      <c r="R133" s="176">
        <f t="shared" ref="R133:R154" si="112">D133+F133+I133+L133+O133</f>
        <v>0</v>
      </c>
      <c r="S133" s="168">
        <f t="shared" ref="S133:S155" si="113">IFERROR((P133/E133)^(1/4)-1,0)</f>
        <v>0</v>
      </c>
      <c r="U133" s="6"/>
      <c r="V133" s="140">
        <f t="shared" ref="V133:V154" si="114">P133+U133</f>
        <v>0</v>
      </c>
      <c r="W133" s="170">
        <f t="shared" ref="W133:W154" si="115">IFERROR((V133-P133)/P133,0)</f>
        <v>0</v>
      </c>
      <c r="X133" s="6"/>
      <c r="Y133" s="140">
        <f>V133+X133</f>
        <v>0</v>
      </c>
      <c r="Z133" s="181">
        <f>IFERROR((Y133-V133)/V133,0)</f>
        <v>0</v>
      </c>
      <c r="AA133" s="6"/>
      <c r="AB133" s="140">
        <f>Y133+AA133</f>
        <v>0</v>
      </c>
      <c r="AC133" s="170">
        <f>IFERROR((AB133-Y133)/Y133,0)</f>
        <v>0</v>
      </c>
      <c r="AD133" s="6"/>
      <c r="AE133" s="140">
        <f>AB133+AD133</f>
        <v>0</v>
      </c>
      <c r="AF133" s="181">
        <f>IFERROR((AE133-AB133)/AB133,0)</f>
        <v>0</v>
      </c>
      <c r="AG133" s="6"/>
      <c r="AH133" s="140">
        <f>AE133+AG133</f>
        <v>0</v>
      </c>
      <c r="AI133" s="170">
        <f>IFERROR((AH133-AE133)/AE133,0)</f>
        <v>0</v>
      </c>
      <c r="AJ133" s="167">
        <f>U133+X133+AA133+AD133+AG133</f>
        <v>0</v>
      </c>
      <c r="AK133" s="168">
        <f>IFERROR((AH133/V133)^(1/4)-1,0)</f>
        <v>0</v>
      </c>
    </row>
    <row r="134" spans="2:37" outlineLevel="1" x14ac:dyDescent="0.35">
      <c r="B134" s="237" t="s">
        <v>76</v>
      </c>
      <c r="C134" s="64" t="s">
        <v>106</v>
      </c>
      <c r="D134" s="70"/>
      <c r="E134" s="71"/>
      <c r="F134" s="69"/>
      <c r="G134" s="140">
        <f t="shared" si="108"/>
        <v>0</v>
      </c>
      <c r="H134" s="181">
        <f t="shared" si="109"/>
        <v>0</v>
      </c>
      <c r="I134" s="70"/>
      <c r="J134" s="140">
        <f t="shared" ref="J134:J154" si="116">G134+I134</f>
        <v>0</v>
      </c>
      <c r="K134" s="170">
        <f t="shared" ref="K134:K154" si="117">IFERROR((J134-G134)/G134,0)</f>
        <v>0</v>
      </c>
      <c r="L134" s="69"/>
      <c r="M134" s="140">
        <f t="shared" ref="M134:M154" si="118">J134+L134</f>
        <v>0</v>
      </c>
      <c r="N134" s="181">
        <f t="shared" ref="N134:N154" si="119">IFERROR((M134-J134)/J134,0)</f>
        <v>0</v>
      </c>
      <c r="O134" s="70"/>
      <c r="P134" s="140">
        <f t="shared" si="110"/>
        <v>0</v>
      </c>
      <c r="Q134" s="170">
        <f t="shared" si="111"/>
        <v>0</v>
      </c>
      <c r="R134" s="176">
        <f t="shared" si="112"/>
        <v>0</v>
      </c>
      <c r="S134" s="168">
        <f t="shared" si="113"/>
        <v>0</v>
      </c>
      <c r="U134" s="6">
        <v>5</v>
      </c>
      <c r="V134" s="140">
        <f t="shared" si="114"/>
        <v>5</v>
      </c>
      <c r="W134" s="170">
        <f t="shared" si="115"/>
        <v>0</v>
      </c>
      <c r="X134" s="6">
        <v>14</v>
      </c>
      <c r="Y134" s="140">
        <f t="shared" ref="Y134:Y154" si="120">V134+X134</f>
        <v>19</v>
      </c>
      <c r="Z134" s="181">
        <f t="shared" ref="Z134:Z154" si="121">IFERROR((Y134-V134)/V134,0)</f>
        <v>2.8</v>
      </c>
      <c r="AA134" s="6">
        <v>14</v>
      </c>
      <c r="AB134" s="140">
        <f t="shared" ref="AB134:AB154" si="122">Y134+AA134</f>
        <v>33</v>
      </c>
      <c r="AC134" s="170">
        <f t="shared" ref="AC134:AC154" si="123">IFERROR((AB134-Y134)/Y134,0)</f>
        <v>0.73684210526315785</v>
      </c>
      <c r="AD134" s="6">
        <v>6</v>
      </c>
      <c r="AE134" s="140">
        <f t="shared" ref="AE134:AE154" si="124">AB134+AD134</f>
        <v>39</v>
      </c>
      <c r="AF134" s="181">
        <f t="shared" ref="AF134:AF154" si="125">IFERROR((AE134-AB134)/AB134,0)</f>
        <v>0.18181818181818182</v>
      </c>
      <c r="AG134" s="6">
        <v>4</v>
      </c>
      <c r="AH134" s="140">
        <f t="shared" ref="AH134:AH154" si="126">AE134+AG134</f>
        <v>43</v>
      </c>
      <c r="AI134" s="170">
        <f t="shared" ref="AI134:AI154" si="127">IFERROR((AH134-AE134)/AE134,0)</f>
        <v>0.10256410256410256</v>
      </c>
      <c r="AJ134" s="167">
        <f t="shared" ref="AJ134:AJ154" si="128">U134+X134+AA134+AD134+AG134</f>
        <v>43</v>
      </c>
      <c r="AK134" s="168">
        <f t="shared" ref="AK134:AK154" si="129">IFERROR((AH134/V134)^(1/4)-1,0)</f>
        <v>0.71247646983047219</v>
      </c>
    </row>
    <row r="135" spans="2:37" outlineLevel="1" x14ac:dyDescent="0.35">
      <c r="B135" s="237" t="s">
        <v>77</v>
      </c>
      <c r="C135" s="64" t="s">
        <v>106</v>
      </c>
      <c r="D135" s="70"/>
      <c r="E135" s="71"/>
      <c r="F135" s="69"/>
      <c r="G135" s="140">
        <f t="shared" si="108"/>
        <v>0</v>
      </c>
      <c r="H135" s="181">
        <f t="shared" si="109"/>
        <v>0</v>
      </c>
      <c r="I135" s="70"/>
      <c r="J135" s="140">
        <f t="shared" si="116"/>
        <v>0</v>
      </c>
      <c r="K135" s="170">
        <f t="shared" si="117"/>
        <v>0</v>
      </c>
      <c r="L135" s="69"/>
      <c r="M135" s="140">
        <f t="shared" si="118"/>
        <v>0</v>
      </c>
      <c r="N135" s="181">
        <f t="shared" si="119"/>
        <v>0</v>
      </c>
      <c r="O135" s="70"/>
      <c r="P135" s="140">
        <f t="shared" si="110"/>
        <v>0</v>
      </c>
      <c r="Q135" s="170">
        <f t="shared" si="111"/>
        <v>0</v>
      </c>
      <c r="R135" s="176">
        <f t="shared" si="112"/>
        <v>0</v>
      </c>
      <c r="S135" s="168">
        <f t="shared" si="113"/>
        <v>0</v>
      </c>
      <c r="U135" s="6"/>
      <c r="V135" s="140">
        <f t="shared" si="114"/>
        <v>0</v>
      </c>
      <c r="W135" s="170">
        <f t="shared" si="115"/>
        <v>0</v>
      </c>
      <c r="X135" s="6"/>
      <c r="Y135" s="140">
        <f t="shared" si="120"/>
        <v>0</v>
      </c>
      <c r="Z135" s="181">
        <f t="shared" si="121"/>
        <v>0</v>
      </c>
      <c r="AA135" s="6"/>
      <c r="AB135" s="140">
        <f t="shared" si="122"/>
        <v>0</v>
      </c>
      <c r="AC135" s="170">
        <f t="shared" si="123"/>
        <v>0</v>
      </c>
      <c r="AD135" s="6"/>
      <c r="AE135" s="140">
        <f t="shared" si="124"/>
        <v>0</v>
      </c>
      <c r="AF135" s="181">
        <f t="shared" si="125"/>
        <v>0</v>
      </c>
      <c r="AG135" s="6"/>
      <c r="AH135" s="140">
        <f t="shared" si="126"/>
        <v>0</v>
      </c>
      <c r="AI135" s="170">
        <f t="shared" si="127"/>
        <v>0</v>
      </c>
      <c r="AJ135" s="167">
        <f t="shared" si="128"/>
        <v>0</v>
      </c>
      <c r="AK135" s="168">
        <f t="shared" si="129"/>
        <v>0</v>
      </c>
    </row>
    <row r="136" spans="2:37" outlineLevel="1" x14ac:dyDescent="0.35">
      <c r="B136" s="237" t="s">
        <v>78</v>
      </c>
      <c r="C136" s="64" t="s">
        <v>106</v>
      </c>
      <c r="D136" s="70"/>
      <c r="E136" s="71"/>
      <c r="F136" s="69"/>
      <c r="G136" s="140">
        <f t="shared" si="108"/>
        <v>0</v>
      </c>
      <c r="H136" s="181">
        <f t="shared" si="109"/>
        <v>0</v>
      </c>
      <c r="I136" s="70"/>
      <c r="J136" s="140">
        <f t="shared" si="116"/>
        <v>0</v>
      </c>
      <c r="K136" s="170">
        <f t="shared" si="117"/>
        <v>0</v>
      </c>
      <c r="L136" s="69"/>
      <c r="M136" s="140">
        <f t="shared" si="118"/>
        <v>0</v>
      </c>
      <c r="N136" s="181">
        <f t="shared" si="119"/>
        <v>0</v>
      </c>
      <c r="O136" s="70"/>
      <c r="P136" s="140">
        <f t="shared" si="110"/>
        <v>0</v>
      </c>
      <c r="Q136" s="170">
        <f t="shared" si="111"/>
        <v>0</v>
      </c>
      <c r="R136" s="176">
        <f t="shared" si="112"/>
        <v>0</v>
      </c>
      <c r="S136" s="168">
        <f t="shared" si="113"/>
        <v>0</v>
      </c>
      <c r="U136" s="6"/>
      <c r="V136" s="140">
        <f t="shared" si="114"/>
        <v>0</v>
      </c>
      <c r="W136" s="170">
        <f t="shared" si="115"/>
        <v>0</v>
      </c>
      <c r="X136" s="6"/>
      <c r="Y136" s="140">
        <f t="shared" si="120"/>
        <v>0</v>
      </c>
      <c r="Z136" s="181">
        <f t="shared" si="121"/>
        <v>0</v>
      </c>
      <c r="AA136" s="6"/>
      <c r="AB136" s="140">
        <f t="shared" si="122"/>
        <v>0</v>
      </c>
      <c r="AC136" s="170">
        <f t="shared" si="123"/>
        <v>0</v>
      </c>
      <c r="AD136" s="6"/>
      <c r="AE136" s="140">
        <f t="shared" si="124"/>
        <v>0</v>
      </c>
      <c r="AF136" s="181">
        <f t="shared" si="125"/>
        <v>0</v>
      </c>
      <c r="AG136" s="6"/>
      <c r="AH136" s="140">
        <f t="shared" si="126"/>
        <v>0</v>
      </c>
      <c r="AI136" s="170">
        <f t="shared" si="127"/>
        <v>0</v>
      </c>
      <c r="AJ136" s="167">
        <f t="shared" si="128"/>
        <v>0</v>
      </c>
      <c r="AK136" s="168">
        <f t="shared" si="129"/>
        <v>0</v>
      </c>
    </row>
    <row r="137" spans="2:37" outlineLevel="1" x14ac:dyDescent="0.35">
      <c r="B137" s="236" t="s">
        <v>80</v>
      </c>
      <c r="C137" s="64" t="s">
        <v>106</v>
      </c>
      <c r="D137" s="70"/>
      <c r="E137" s="71"/>
      <c r="F137" s="69"/>
      <c r="G137" s="140">
        <f t="shared" si="108"/>
        <v>0</v>
      </c>
      <c r="H137" s="181">
        <f t="shared" si="109"/>
        <v>0</v>
      </c>
      <c r="I137" s="70"/>
      <c r="J137" s="140">
        <f t="shared" si="116"/>
        <v>0</v>
      </c>
      <c r="K137" s="170">
        <f t="shared" si="117"/>
        <v>0</v>
      </c>
      <c r="L137" s="69"/>
      <c r="M137" s="140">
        <f t="shared" si="118"/>
        <v>0</v>
      </c>
      <c r="N137" s="181">
        <f t="shared" si="119"/>
        <v>0</v>
      </c>
      <c r="O137" s="70"/>
      <c r="P137" s="140">
        <f t="shared" si="110"/>
        <v>0</v>
      </c>
      <c r="Q137" s="170">
        <f t="shared" si="111"/>
        <v>0</v>
      </c>
      <c r="R137" s="176">
        <f t="shared" si="112"/>
        <v>0</v>
      </c>
      <c r="S137" s="168">
        <f t="shared" si="113"/>
        <v>0</v>
      </c>
      <c r="U137" s="6"/>
      <c r="V137" s="140">
        <f t="shared" si="114"/>
        <v>0</v>
      </c>
      <c r="W137" s="170">
        <f t="shared" si="115"/>
        <v>0</v>
      </c>
      <c r="X137" s="6"/>
      <c r="Y137" s="140">
        <f t="shared" si="120"/>
        <v>0</v>
      </c>
      <c r="Z137" s="181">
        <f t="shared" si="121"/>
        <v>0</v>
      </c>
      <c r="AA137" s="6"/>
      <c r="AB137" s="140">
        <f t="shared" si="122"/>
        <v>0</v>
      </c>
      <c r="AC137" s="170">
        <f t="shared" si="123"/>
        <v>0</v>
      </c>
      <c r="AD137" s="6"/>
      <c r="AE137" s="140">
        <f t="shared" si="124"/>
        <v>0</v>
      </c>
      <c r="AF137" s="181">
        <f t="shared" si="125"/>
        <v>0</v>
      </c>
      <c r="AG137" s="6"/>
      <c r="AH137" s="140">
        <f t="shared" si="126"/>
        <v>0</v>
      </c>
      <c r="AI137" s="170">
        <f t="shared" si="127"/>
        <v>0</v>
      </c>
      <c r="AJ137" s="167">
        <f t="shared" si="128"/>
        <v>0</v>
      </c>
      <c r="AK137" s="168">
        <f t="shared" si="129"/>
        <v>0</v>
      </c>
    </row>
    <row r="138" spans="2:37" outlineLevel="1" x14ac:dyDescent="0.35">
      <c r="B138" s="237" t="s">
        <v>81</v>
      </c>
      <c r="C138" s="64" t="s">
        <v>106</v>
      </c>
      <c r="D138" s="70"/>
      <c r="E138" s="71"/>
      <c r="F138" s="69"/>
      <c r="G138" s="140">
        <f t="shared" si="108"/>
        <v>0</v>
      </c>
      <c r="H138" s="181">
        <f t="shared" si="109"/>
        <v>0</v>
      </c>
      <c r="I138" s="70"/>
      <c r="J138" s="140">
        <f t="shared" si="116"/>
        <v>0</v>
      </c>
      <c r="K138" s="170">
        <f t="shared" si="117"/>
        <v>0</v>
      </c>
      <c r="L138" s="69"/>
      <c r="M138" s="140">
        <f t="shared" si="118"/>
        <v>0</v>
      </c>
      <c r="N138" s="181">
        <f t="shared" si="119"/>
        <v>0</v>
      </c>
      <c r="O138" s="70"/>
      <c r="P138" s="140">
        <f t="shared" si="110"/>
        <v>0</v>
      </c>
      <c r="Q138" s="170">
        <f t="shared" si="111"/>
        <v>0</v>
      </c>
      <c r="R138" s="176">
        <f t="shared" si="112"/>
        <v>0</v>
      </c>
      <c r="S138" s="168">
        <f t="shared" si="113"/>
        <v>0</v>
      </c>
      <c r="U138" s="6">
        <v>2</v>
      </c>
      <c r="V138" s="140">
        <f t="shared" si="114"/>
        <v>2</v>
      </c>
      <c r="W138" s="170">
        <f t="shared" si="115"/>
        <v>0</v>
      </c>
      <c r="X138" s="6">
        <v>5</v>
      </c>
      <c r="Y138" s="140">
        <f t="shared" si="120"/>
        <v>7</v>
      </c>
      <c r="Z138" s="181">
        <f t="shared" si="121"/>
        <v>2.5</v>
      </c>
      <c r="AA138" s="6">
        <v>7</v>
      </c>
      <c r="AB138" s="140">
        <f t="shared" si="122"/>
        <v>14</v>
      </c>
      <c r="AC138" s="170">
        <f t="shared" si="123"/>
        <v>1</v>
      </c>
      <c r="AD138" s="6">
        <v>1</v>
      </c>
      <c r="AE138" s="140">
        <f t="shared" si="124"/>
        <v>15</v>
      </c>
      <c r="AF138" s="181">
        <f t="shared" si="125"/>
        <v>7.1428571428571425E-2</v>
      </c>
      <c r="AG138" s="6">
        <v>1</v>
      </c>
      <c r="AH138" s="140">
        <f t="shared" si="126"/>
        <v>16</v>
      </c>
      <c r="AI138" s="170">
        <f t="shared" si="127"/>
        <v>6.6666666666666666E-2</v>
      </c>
      <c r="AJ138" s="167">
        <f t="shared" si="128"/>
        <v>16</v>
      </c>
      <c r="AK138" s="168">
        <f t="shared" si="129"/>
        <v>0.681792830507429</v>
      </c>
    </row>
    <row r="139" spans="2:37" outlineLevel="1" x14ac:dyDescent="0.35">
      <c r="B139" s="236" t="s">
        <v>82</v>
      </c>
      <c r="C139" s="64" t="s">
        <v>106</v>
      </c>
      <c r="D139" s="70"/>
      <c r="E139" s="71"/>
      <c r="F139" s="69"/>
      <c r="G139" s="140">
        <f t="shared" si="108"/>
        <v>0</v>
      </c>
      <c r="H139" s="181">
        <f t="shared" si="109"/>
        <v>0</v>
      </c>
      <c r="I139" s="70"/>
      <c r="J139" s="140">
        <f t="shared" si="116"/>
        <v>0</v>
      </c>
      <c r="K139" s="170">
        <f t="shared" si="117"/>
        <v>0</v>
      </c>
      <c r="L139" s="69"/>
      <c r="M139" s="140">
        <f t="shared" si="118"/>
        <v>0</v>
      </c>
      <c r="N139" s="181">
        <f t="shared" si="119"/>
        <v>0</v>
      </c>
      <c r="O139" s="70"/>
      <c r="P139" s="140">
        <f t="shared" si="110"/>
        <v>0</v>
      </c>
      <c r="Q139" s="170">
        <f t="shared" si="111"/>
        <v>0</v>
      </c>
      <c r="R139" s="176">
        <f t="shared" si="112"/>
        <v>0</v>
      </c>
      <c r="S139" s="168">
        <f t="shared" si="113"/>
        <v>0</v>
      </c>
      <c r="U139" s="6"/>
      <c r="V139" s="140">
        <f t="shared" si="114"/>
        <v>0</v>
      </c>
      <c r="W139" s="170">
        <f t="shared" si="115"/>
        <v>0</v>
      </c>
      <c r="X139" s="6"/>
      <c r="Y139" s="140">
        <f t="shared" si="120"/>
        <v>0</v>
      </c>
      <c r="Z139" s="181">
        <f t="shared" si="121"/>
        <v>0</v>
      </c>
      <c r="AA139" s="6"/>
      <c r="AB139" s="140">
        <f t="shared" si="122"/>
        <v>0</v>
      </c>
      <c r="AC139" s="170">
        <f t="shared" si="123"/>
        <v>0</v>
      </c>
      <c r="AD139" s="6"/>
      <c r="AE139" s="140">
        <f t="shared" si="124"/>
        <v>0</v>
      </c>
      <c r="AF139" s="181">
        <f t="shared" si="125"/>
        <v>0</v>
      </c>
      <c r="AG139" s="6"/>
      <c r="AH139" s="140">
        <f t="shared" si="126"/>
        <v>0</v>
      </c>
      <c r="AI139" s="170">
        <f t="shared" si="127"/>
        <v>0</v>
      </c>
      <c r="AJ139" s="167">
        <f t="shared" si="128"/>
        <v>0</v>
      </c>
      <c r="AK139" s="168">
        <f t="shared" si="129"/>
        <v>0</v>
      </c>
    </row>
    <row r="140" spans="2:37" outlineLevel="1" x14ac:dyDescent="0.35">
      <c r="B140" s="237" t="s">
        <v>83</v>
      </c>
      <c r="C140" s="64" t="s">
        <v>106</v>
      </c>
      <c r="D140" s="70"/>
      <c r="E140" s="71"/>
      <c r="F140" s="69"/>
      <c r="G140" s="140">
        <f t="shared" si="108"/>
        <v>0</v>
      </c>
      <c r="H140" s="181">
        <f t="shared" si="109"/>
        <v>0</v>
      </c>
      <c r="I140" s="70"/>
      <c r="J140" s="140">
        <f t="shared" si="116"/>
        <v>0</v>
      </c>
      <c r="K140" s="170">
        <f t="shared" si="117"/>
        <v>0</v>
      </c>
      <c r="L140" s="69"/>
      <c r="M140" s="140">
        <f t="shared" si="118"/>
        <v>0</v>
      </c>
      <c r="N140" s="181">
        <f t="shared" si="119"/>
        <v>0</v>
      </c>
      <c r="O140" s="70"/>
      <c r="P140" s="140">
        <f t="shared" si="110"/>
        <v>0</v>
      </c>
      <c r="Q140" s="170">
        <f t="shared" si="111"/>
        <v>0</v>
      </c>
      <c r="R140" s="176">
        <f t="shared" si="112"/>
        <v>0</v>
      </c>
      <c r="S140" s="168">
        <f t="shared" si="113"/>
        <v>0</v>
      </c>
      <c r="U140" s="6">
        <v>0</v>
      </c>
      <c r="V140" s="140">
        <f t="shared" si="114"/>
        <v>0</v>
      </c>
      <c r="W140" s="170">
        <f t="shared" si="115"/>
        <v>0</v>
      </c>
      <c r="X140" s="6">
        <v>1</v>
      </c>
      <c r="Y140" s="140">
        <f t="shared" si="120"/>
        <v>1</v>
      </c>
      <c r="Z140" s="181">
        <f t="shared" si="121"/>
        <v>0</v>
      </c>
      <c r="AA140" s="6">
        <v>2</v>
      </c>
      <c r="AB140" s="140">
        <f t="shared" si="122"/>
        <v>3</v>
      </c>
      <c r="AC140" s="170">
        <f t="shared" si="123"/>
        <v>2</v>
      </c>
      <c r="AD140" s="6">
        <v>1</v>
      </c>
      <c r="AE140" s="140">
        <f t="shared" si="124"/>
        <v>4</v>
      </c>
      <c r="AF140" s="181">
        <f t="shared" si="125"/>
        <v>0.33333333333333331</v>
      </c>
      <c r="AG140" s="6">
        <v>1</v>
      </c>
      <c r="AH140" s="140">
        <f t="shared" si="126"/>
        <v>5</v>
      </c>
      <c r="AI140" s="170">
        <f t="shared" si="127"/>
        <v>0.25</v>
      </c>
      <c r="AJ140" s="167">
        <f t="shared" si="128"/>
        <v>5</v>
      </c>
      <c r="AK140" s="168">
        <f t="shared" si="129"/>
        <v>0</v>
      </c>
    </row>
    <row r="141" spans="2:37" outlineLevel="1" x14ac:dyDescent="0.35">
      <c r="B141" s="237" t="s">
        <v>84</v>
      </c>
      <c r="C141" s="64" t="s">
        <v>106</v>
      </c>
      <c r="D141" s="70"/>
      <c r="E141" s="71"/>
      <c r="F141" s="69"/>
      <c r="G141" s="140">
        <f t="shared" si="108"/>
        <v>0</v>
      </c>
      <c r="H141" s="181">
        <f t="shared" si="109"/>
        <v>0</v>
      </c>
      <c r="I141" s="70"/>
      <c r="J141" s="140">
        <f t="shared" si="116"/>
        <v>0</v>
      </c>
      <c r="K141" s="170">
        <f t="shared" si="117"/>
        <v>0</v>
      </c>
      <c r="L141" s="69"/>
      <c r="M141" s="140">
        <f t="shared" si="118"/>
        <v>0</v>
      </c>
      <c r="N141" s="181">
        <f t="shared" si="119"/>
        <v>0</v>
      </c>
      <c r="O141" s="70"/>
      <c r="P141" s="140">
        <f t="shared" si="110"/>
        <v>0</v>
      </c>
      <c r="Q141" s="170">
        <f t="shared" si="111"/>
        <v>0</v>
      </c>
      <c r="R141" s="176">
        <f t="shared" si="112"/>
        <v>0</v>
      </c>
      <c r="S141" s="168">
        <f t="shared" si="113"/>
        <v>0</v>
      </c>
      <c r="U141" s="6"/>
      <c r="V141" s="140">
        <f t="shared" si="114"/>
        <v>0</v>
      </c>
      <c r="W141" s="170">
        <f t="shared" si="115"/>
        <v>0</v>
      </c>
      <c r="X141" s="6"/>
      <c r="Y141" s="140">
        <f t="shared" si="120"/>
        <v>0</v>
      </c>
      <c r="Z141" s="181">
        <f t="shared" si="121"/>
        <v>0</v>
      </c>
      <c r="AA141" s="6"/>
      <c r="AB141" s="140">
        <f t="shared" si="122"/>
        <v>0</v>
      </c>
      <c r="AC141" s="170">
        <f t="shared" si="123"/>
        <v>0</v>
      </c>
      <c r="AD141" s="6"/>
      <c r="AE141" s="140">
        <f t="shared" si="124"/>
        <v>0</v>
      </c>
      <c r="AF141" s="181">
        <f t="shared" si="125"/>
        <v>0</v>
      </c>
      <c r="AG141" s="6"/>
      <c r="AH141" s="140">
        <f t="shared" si="126"/>
        <v>0</v>
      </c>
      <c r="AI141" s="170">
        <f t="shared" si="127"/>
        <v>0</v>
      </c>
      <c r="AJ141" s="167">
        <f t="shared" si="128"/>
        <v>0</v>
      </c>
      <c r="AK141" s="168">
        <f t="shared" si="129"/>
        <v>0</v>
      </c>
    </row>
    <row r="142" spans="2:37" outlineLevel="1" x14ac:dyDescent="0.35">
      <c r="B142" s="237" t="s">
        <v>85</v>
      </c>
      <c r="C142" s="64" t="s">
        <v>106</v>
      </c>
      <c r="D142" s="70"/>
      <c r="E142" s="71"/>
      <c r="F142" s="69"/>
      <c r="G142" s="140">
        <f t="shared" si="108"/>
        <v>0</v>
      </c>
      <c r="H142" s="181">
        <f t="shared" si="109"/>
        <v>0</v>
      </c>
      <c r="I142" s="70"/>
      <c r="J142" s="140">
        <f t="shared" si="116"/>
        <v>0</v>
      </c>
      <c r="K142" s="170">
        <f t="shared" si="117"/>
        <v>0</v>
      </c>
      <c r="L142" s="69"/>
      <c r="M142" s="140">
        <f t="shared" si="118"/>
        <v>0</v>
      </c>
      <c r="N142" s="181">
        <f t="shared" si="119"/>
        <v>0</v>
      </c>
      <c r="O142" s="70"/>
      <c r="P142" s="140">
        <f t="shared" si="110"/>
        <v>0</v>
      </c>
      <c r="Q142" s="170">
        <f t="shared" si="111"/>
        <v>0</v>
      </c>
      <c r="R142" s="176">
        <f t="shared" si="112"/>
        <v>0</v>
      </c>
      <c r="S142" s="168">
        <f t="shared" si="113"/>
        <v>0</v>
      </c>
      <c r="U142" s="6"/>
      <c r="V142" s="140">
        <f t="shared" si="114"/>
        <v>0</v>
      </c>
      <c r="W142" s="170">
        <f t="shared" si="115"/>
        <v>0</v>
      </c>
      <c r="X142" s="6"/>
      <c r="Y142" s="140">
        <f t="shared" si="120"/>
        <v>0</v>
      </c>
      <c r="Z142" s="181">
        <f t="shared" si="121"/>
        <v>0</v>
      </c>
      <c r="AA142" s="6"/>
      <c r="AB142" s="140">
        <f t="shared" si="122"/>
        <v>0</v>
      </c>
      <c r="AC142" s="170">
        <f t="shared" si="123"/>
        <v>0</v>
      </c>
      <c r="AD142" s="6"/>
      <c r="AE142" s="140">
        <f t="shared" si="124"/>
        <v>0</v>
      </c>
      <c r="AF142" s="181">
        <f t="shared" si="125"/>
        <v>0</v>
      </c>
      <c r="AG142" s="6"/>
      <c r="AH142" s="140">
        <f t="shared" si="126"/>
        <v>0</v>
      </c>
      <c r="AI142" s="170">
        <f t="shared" si="127"/>
        <v>0</v>
      </c>
      <c r="AJ142" s="167">
        <f t="shared" si="128"/>
        <v>0</v>
      </c>
      <c r="AK142" s="168">
        <f t="shared" si="129"/>
        <v>0</v>
      </c>
    </row>
    <row r="143" spans="2:37" outlineLevel="1" x14ac:dyDescent="0.35">
      <c r="B143" s="236" t="s">
        <v>86</v>
      </c>
      <c r="C143" s="64" t="s">
        <v>106</v>
      </c>
      <c r="D143" s="70"/>
      <c r="E143" s="71"/>
      <c r="F143" s="69"/>
      <c r="G143" s="140">
        <f t="shared" si="108"/>
        <v>0</v>
      </c>
      <c r="H143" s="181">
        <f t="shared" si="109"/>
        <v>0</v>
      </c>
      <c r="I143" s="70"/>
      <c r="J143" s="140">
        <f t="shared" si="116"/>
        <v>0</v>
      </c>
      <c r="K143" s="170">
        <f t="shared" si="117"/>
        <v>0</v>
      </c>
      <c r="L143" s="69"/>
      <c r="M143" s="140">
        <f t="shared" si="118"/>
        <v>0</v>
      </c>
      <c r="N143" s="181">
        <f t="shared" si="119"/>
        <v>0</v>
      </c>
      <c r="O143" s="70"/>
      <c r="P143" s="140">
        <f t="shared" si="110"/>
        <v>0</v>
      </c>
      <c r="Q143" s="170">
        <f t="shared" si="111"/>
        <v>0</v>
      </c>
      <c r="R143" s="176">
        <f t="shared" si="112"/>
        <v>0</v>
      </c>
      <c r="S143" s="168">
        <f t="shared" si="113"/>
        <v>0</v>
      </c>
      <c r="U143" s="6"/>
      <c r="V143" s="140">
        <f t="shared" si="114"/>
        <v>0</v>
      </c>
      <c r="W143" s="170">
        <f t="shared" si="115"/>
        <v>0</v>
      </c>
      <c r="X143" s="6"/>
      <c r="Y143" s="140">
        <f t="shared" si="120"/>
        <v>0</v>
      </c>
      <c r="Z143" s="181">
        <f t="shared" si="121"/>
        <v>0</v>
      </c>
      <c r="AA143" s="6"/>
      <c r="AB143" s="140">
        <f t="shared" si="122"/>
        <v>0</v>
      </c>
      <c r="AC143" s="170">
        <f t="shared" si="123"/>
        <v>0</v>
      </c>
      <c r="AD143" s="6"/>
      <c r="AE143" s="140">
        <f t="shared" si="124"/>
        <v>0</v>
      </c>
      <c r="AF143" s="181">
        <f t="shared" si="125"/>
        <v>0</v>
      </c>
      <c r="AG143" s="6"/>
      <c r="AH143" s="140">
        <f t="shared" si="126"/>
        <v>0</v>
      </c>
      <c r="AI143" s="170">
        <f t="shared" si="127"/>
        <v>0</v>
      </c>
      <c r="AJ143" s="167">
        <f t="shared" si="128"/>
        <v>0</v>
      </c>
      <c r="AK143" s="168">
        <f t="shared" si="129"/>
        <v>0</v>
      </c>
    </row>
    <row r="144" spans="2:37" outlineLevel="1" x14ac:dyDescent="0.35">
      <c r="B144" s="237" t="s">
        <v>87</v>
      </c>
      <c r="C144" s="64" t="s">
        <v>106</v>
      </c>
      <c r="D144" s="70"/>
      <c r="E144" s="71"/>
      <c r="F144" s="69"/>
      <c r="G144" s="140">
        <f t="shared" si="108"/>
        <v>0</v>
      </c>
      <c r="H144" s="181">
        <f t="shared" si="109"/>
        <v>0</v>
      </c>
      <c r="I144" s="70"/>
      <c r="J144" s="140">
        <f t="shared" si="116"/>
        <v>0</v>
      </c>
      <c r="K144" s="170">
        <f t="shared" si="117"/>
        <v>0</v>
      </c>
      <c r="L144" s="69"/>
      <c r="M144" s="140">
        <f t="shared" si="118"/>
        <v>0</v>
      </c>
      <c r="N144" s="181">
        <f t="shared" si="119"/>
        <v>0</v>
      </c>
      <c r="O144" s="70"/>
      <c r="P144" s="140">
        <f t="shared" si="110"/>
        <v>0</v>
      </c>
      <c r="Q144" s="170">
        <f t="shared" si="111"/>
        <v>0</v>
      </c>
      <c r="R144" s="176">
        <f t="shared" si="112"/>
        <v>0</v>
      </c>
      <c r="S144" s="168">
        <f t="shared" si="113"/>
        <v>0</v>
      </c>
      <c r="U144" s="6"/>
      <c r="V144" s="140">
        <f t="shared" si="114"/>
        <v>0</v>
      </c>
      <c r="W144" s="170">
        <f t="shared" si="115"/>
        <v>0</v>
      </c>
      <c r="X144" s="6"/>
      <c r="Y144" s="140">
        <f t="shared" si="120"/>
        <v>0</v>
      </c>
      <c r="Z144" s="181">
        <f t="shared" si="121"/>
        <v>0</v>
      </c>
      <c r="AA144" s="6"/>
      <c r="AB144" s="140">
        <f t="shared" si="122"/>
        <v>0</v>
      </c>
      <c r="AC144" s="170">
        <f t="shared" si="123"/>
        <v>0</v>
      </c>
      <c r="AD144" s="6"/>
      <c r="AE144" s="140">
        <f t="shared" si="124"/>
        <v>0</v>
      </c>
      <c r="AF144" s="181">
        <f t="shared" si="125"/>
        <v>0</v>
      </c>
      <c r="AG144" s="6"/>
      <c r="AH144" s="140">
        <f t="shared" si="126"/>
        <v>0</v>
      </c>
      <c r="AI144" s="170">
        <f t="shared" si="127"/>
        <v>0</v>
      </c>
      <c r="AJ144" s="167">
        <f t="shared" si="128"/>
        <v>0</v>
      </c>
      <c r="AK144" s="168">
        <f t="shared" si="129"/>
        <v>0</v>
      </c>
    </row>
    <row r="145" spans="2:37" outlineLevel="1" x14ac:dyDescent="0.35">
      <c r="B145" s="237" t="s">
        <v>88</v>
      </c>
      <c r="C145" s="64" t="s">
        <v>106</v>
      </c>
      <c r="D145" s="70"/>
      <c r="E145" s="71"/>
      <c r="F145" s="69"/>
      <c r="G145" s="140">
        <f t="shared" si="108"/>
        <v>0</v>
      </c>
      <c r="H145" s="181">
        <f t="shared" si="109"/>
        <v>0</v>
      </c>
      <c r="I145" s="70"/>
      <c r="J145" s="140">
        <f t="shared" si="116"/>
        <v>0</v>
      </c>
      <c r="K145" s="170">
        <f t="shared" si="117"/>
        <v>0</v>
      </c>
      <c r="L145" s="69"/>
      <c r="M145" s="140">
        <f t="shared" si="118"/>
        <v>0</v>
      </c>
      <c r="N145" s="181">
        <f t="shared" si="119"/>
        <v>0</v>
      </c>
      <c r="O145" s="70"/>
      <c r="P145" s="140">
        <f t="shared" si="110"/>
        <v>0</v>
      </c>
      <c r="Q145" s="170">
        <f t="shared" si="111"/>
        <v>0</v>
      </c>
      <c r="R145" s="176">
        <f t="shared" si="112"/>
        <v>0</v>
      </c>
      <c r="S145" s="168">
        <f t="shared" si="113"/>
        <v>0</v>
      </c>
      <c r="U145" s="6"/>
      <c r="V145" s="140">
        <f t="shared" si="114"/>
        <v>0</v>
      </c>
      <c r="W145" s="170">
        <f t="shared" si="115"/>
        <v>0</v>
      </c>
      <c r="X145" s="6"/>
      <c r="Y145" s="140">
        <f t="shared" si="120"/>
        <v>0</v>
      </c>
      <c r="Z145" s="181">
        <f t="shared" si="121"/>
        <v>0</v>
      </c>
      <c r="AA145" s="6"/>
      <c r="AB145" s="140">
        <f t="shared" si="122"/>
        <v>0</v>
      </c>
      <c r="AC145" s="170">
        <f t="shared" si="123"/>
        <v>0</v>
      </c>
      <c r="AD145" s="6"/>
      <c r="AE145" s="140">
        <f t="shared" si="124"/>
        <v>0</v>
      </c>
      <c r="AF145" s="181">
        <f t="shared" si="125"/>
        <v>0</v>
      </c>
      <c r="AG145" s="6"/>
      <c r="AH145" s="140">
        <f t="shared" si="126"/>
        <v>0</v>
      </c>
      <c r="AI145" s="170">
        <f t="shared" si="127"/>
        <v>0</v>
      </c>
      <c r="AJ145" s="167">
        <f t="shared" si="128"/>
        <v>0</v>
      </c>
      <c r="AK145" s="168">
        <f t="shared" si="129"/>
        <v>0</v>
      </c>
    </row>
    <row r="146" spans="2:37" outlineLevel="1" x14ac:dyDescent="0.35">
      <c r="B146" s="236" t="s">
        <v>89</v>
      </c>
      <c r="C146" s="64" t="s">
        <v>106</v>
      </c>
      <c r="D146" s="70"/>
      <c r="E146" s="71"/>
      <c r="F146" s="69"/>
      <c r="G146" s="140">
        <f t="shared" si="108"/>
        <v>0</v>
      </c>
      <c r="H146" s="181">
        <f t="shared" si="109"/>
        <v>0</v>
      </c>
      <c r="I146" s="70"/>
      <c r="J146" s="140">
        <f t="shared" si="116"/>
        <v>0</v>
      </c>
      <c r="K146" s="170">
        <f t="shared" si="117"/>
        <v>0</v>
      </c>
      <c r="L146" s="69"/>
      <c r="M146" s="140">
        <f t="shared" si="118"/>
        <v>0</v>
      </c>
      <c r="N146" s="181">
        <f t="shared" si="119"/>
        <v>0</v>
      </c>
      <c r="O146" s="70"/>
      <c r="P146" s="140">
        <f t="shared" si="110"/>
        <v>0</v>
      </c>
      <c r="Q146" s="170">
        <f t="shared" si="111"/>
        <v>0</v>
      </c>
      <c r="R146" s="176">
        <f t="shared" si="112"/>
        <v>0</v>
      </c>
      <c r="S146" s="168">
        <f t="shared" si="113"/>
        <v>0</v>
      </c>
      <c r="U146" s="6"/>
      <c r="V146" s="140">
        <f t="shared" si="114"/>
        <v>0</v>
      </c>
      <c r="W146" s="170">
        <f t="shared" si="115"/>
        <v>0</v>
      </c>
      <c r="X146" s="6"/>
      <c r="Y146" s="140">
        <f t="shared" si="120"/>
        <v>0</v>
      </c>
      <c r="Z146" s="181">
        <f t="shared" si="121"/>
        <v>0</v>
      </c>
      <c r="AA146" s="6"/>
      <c r="AB146" s="140">
        <f t="shared" si="122"/>
        <v>0</v>
      </c>
      <c r="AC146" s="170">
        <f t="shared" si="123"/>
        <v>0</v>
      </c>
      <c r="AD146" s="6"/>
      <c r="AE146" s="140">
        <f t="shared" si="124"/>
        <v>0</v>
      </c>
      <c r="AF146" s="181">
        <f t="shared" si="125"/>
        <v>0</v>
      </c>
      <c r="AG146" s="6"/>
      <c r="AH146" s="140">
        <f t="shared" si="126"/>
        <v>0</v>
      </c>
      <c r="AI146" s="170">
        <f t="shared" si="127"/>
        <v>0</v>
      </c>
      <c r="AJ146" s="167">
        <f t="shared" si="128"/>
        <v>0</v>
      </c>
      <c r="AK146" s="168">
        <f t="shared" si="129"/>
        <v>0</v>
      </c>
    </row>
    <row r="147" spans="2:37" outlineLevel="1" x14ac:dyDescent="0.35">
      <c r="B147" s="237" t="s">
        <v>90</v>
      </c>
      <c r="C147" s="64" t="s">
        <v>106</v>
      </c>
      <c r="D147" s="70"/>
      <c r="E147" s="71"/>
      <c r="F147" s="69"/>
      <c r="G147" s="140">
        <f t="shared" si="108"/>
        <v>0</v>
      </c>
      <c r="H147" s="181">
        <f t="shared" si="109"/>
        <v>0</v>
      </c>
      <c r="I147" s="70"/>
      <c r="J147" s="140">
        <f t="shared" si="116"/>
        <v>0</v>
      </c>
      <c r="K147" s="170">
        <f t="shared" si="117"/>
        <v>0</v>
      </c>
      <c r="L147" s="69"/>
      <c r="M147" s="140">
        <f t="shared" si="118"/>
        <v>0</v>
      </c>
      <c r="N147" s="181">
        <f t="shared" si="119"/>
        <v>0</v>
      </c>
      <c r="O147" s="70"/>
      <c r="P147" s="140">
        <f t="shared" si="110"/>
        <v>0</v>
      </c>
      <c r="Q147" s="170">
        <f t="shared" si="111"/>
        <v>0</v>
      </c>
      <c r="R147" s="176">
        <f t="shared" si="112"/>
        <v>0</v>
      </c>
      <c r="S147" s="168">
        <f t="shared" si="113"/>
        <v>0</v>
      </c>
      <c r="U147" s="6">
        <v>0</v>
      </c>
      <c r="V147" s="140">
        <f t="shared" si="114"/>
        <v>0</v>
      </c>
      <c r="W147" s="170">
        <f t="shared" si="115"/>
        <v>0</v>
      </c>
      <c r="X147" s="6">
        <v>0</v>
      </c>
      <c r="Y147" s="140">
        <f t="shared" si="120"/>
        <v>0</v>
      </c>
      <c r="Z147" s="181">
        <f t="shared" si="121"/>
        <v>0</v>
      </c>
      <c r="AA147" s="6">
        <v>1</v>
      </c>
      <c r="AB147" s="140">
        <f t="shared" si="122"/>
        <v>1</v>
      </c>
      <c r="AC147" s="170">
        <f t="shared" si="123"/>
        <v>0</v>
      </c>
      <c r="AD147" s="6">
        <v>2</v>
      </c>
      <c r="AE147" s="140">
        <f t="shared" si="124"/>
        <v>3</v>
      </c>
      <c r="AF147" s="181">
        <f t="shared" si="125"/>
        <v>2</v>
      </c>
      <c r="AG147" s="6"/>
      <c r="AH147" s="140">
        <f t="shared" si="126"/>
        <v>3</v>
      </c>
      <c r="AI147" s="170">
        <f t="shared" si="127"/>
        <v>0</v>
      </c>
      <c r="AJ147" s="167">
        <f t="shared" si="128"/>
        <v>3</v>
      </c>
      <c r="AK147" s="168">
        <f t="shared" si="129"/>
        <v>0</v>
      </c>
    </row>
    <row r="148" spans="2:37" outlineLevel="1" x14ac:dyDescent="0.35">
      <c r="B148" s="236" t="s">
        <v>92</v>
      </c>
      <c r="C148" s="64" t="s">
        <v>106</v>
      </c>
      <c r="D148" s="70"/>
      <c r="E148" s="71"/>
      <c r="F148" s="69"/>
      <c r="G148" s="140">
        <f t="shared" si="108"/>
        <v>0</v>
      </c>
      <c r="H148" s="181">
        <f t="shared" si="109"/>
        <v>0</v>
      </c>
      <c r="I148" s="70"/>
      <c r="J148" s="140">
        <f t="shared" si="116"/>
        <v>0</v>
      </c>
      <c r="K148" s="170">
        <f t="shared" si="117"/>
        <v>0</v>
      </c>
      <c r="L148" s="69"/>
      <c r="M148" s="140">
        <f t="shared" si="118"/>
        <v>0</v>
      </c>
      <c r="N148" s="181">
        <f t="shared" si="119"/>
        <v>0</v>
      </c>
      <c r="O148" s="70"/>
      <c r="P148" s="140">
        <f t="shared" si="110"/>
        <v>0</v>
      </c>
      <c r="Q148" s="170">
        <f t="shared" si="111"/>
        <v>0</v>
      </c>
      <c r="R148" s="176">
        <f t="shared" si="112"/>
        <v>0</v>
      </c>
      <c r="S148" s="168">
        <f t="shared" si="113"/>
        <v>0</v>
      </c>
      <c r="U148" s="6"/>
      <c r="V148" s="140">
        <f t="shared" si="114"/>
        <v>0</v>
      </c>
      <c r="W148" s="170">
        <f t="shared" si="115"/>
        <v>0</v>
      </c>
      <c r="X148" s="6"/>
      <c r="Y148" s="140">
        <f t="shared" si="120"/>
        <v>0</v>
      </c>
      <c r="Z148" s="181">
        <f t="shared" si="121"/>
        <v>0</v>
      </c>
      <c r="AA148" s="6"/>
      <c r="AB148" s="140">
        <f t="shared" si="122"/>
        <v>0</v>
      </c>
      <c r="AC148" s="170">
        <f t="shared" si="123"/>
        <v>0</v>
      </c>
      <c r="AD148" s="6"/>
      <c r="AE148" s="140">
        <f t="shared" si="124"/>
        <v>0</v>
      </c>
      <c r="AF148" s="181">
        <f t="shared" si="125"/>
        <v>0</v>
      </c>
      <c r="AG148" s="6"/>
      <c r="AH148" s="140">
        <f t="shared" si="126"/>
        <v>0</v>
      </c>
      <c r="AI148" s="170">
        <f t="shared" si="127"/>
        <v>0</v>
      </c>
      <c r="AJ148" s="167">
        <f t="shared" si="128"/>
        <v>0</v>
      </c>
      <c r="AK148" s="168">
        <f t="shared" si="129"/>
        <v>0</v>
      </c>
    </row>
    <row r="149" spans="2:37" outlineLevel="1" x14ac:dyDescent="0.35">
      <c r="B149" s="237" t="s">
        <v>93</v>
      </c>
      <c r="C149" s="64" t="s">
        <v>106</v>
      </c>
      <c r="D149" s="70"/>
      <c r="E149" s="71"/>
      <c r="F149" s="69"/>
      <c r="G149" s="140">
        <f t="shared" si="108"/>
        <v>0</v>
      </c>
      <c r="H149" s="181">
        <f t="shared" si="109"/>
        <v>0</v>
      </c>
      <c r="I149" s="70"/>
      <c r="J149" s="140">
        <f t="shared" si="116"/>
        <v>0</v>
      </c>
      <c r="K149" s="170">
        <f t="shared" si="117"/>
        <v>0</v>
      </c>
      <c r="L149" s="69"/>
      <c r="M149" s="140">
        <f t="shared" si="118"/>
        <v>0</v>
      </c>
      <c r="N149" s="181">
        <f t="shared" si="119"/>
        <v>0</v>
      </c>
      <c r="O149" s="70"/>
      <c r="P149" s="140">
        <f t="shared" si="110"/>
        <v>0</v>
      </c>
      <c r="Q149" s="170">
        <f t="shared" si="111"/>
        <v>0</v>
      </c>
      <c r="R149" s="176">
        <f t="shared" si="112"/>
        <v>0</v>
      </c>
      <c r="S149" s="168">
        <f t="shared" si="113"/>
        <v>0</v>
      </c>
      <c r="U149" s="6"/>
      <c r="V149" s="140">
        <f t="shared" si="114"/>
        <v>0</v>
      </c>
      <c r="W149" s="170">
        <f t="shared" si="115"/>
        <v>0</v>
      </c>
      <c r="X149" s="6"/>
      <c r="Y149" s="140">
        <f t="shared" si="120"/>
        <v>0</v>
      </c>
      <c r="Z149" s="181">
        <f t="shared" si="121"/>
        <v>0</v>
      </c>
      <c r="AA149" s="6"/>
      <c r="AB149" s="140">
        <f t="shared" si="122"/>
        <v>0</v>
      </c>
      <c r="AC149" s="170">
        <f t="shared" si="123"/>
        <v>0</v>
      </c>
      <c r="AD149" s="6"/>
      <c r="AE149" s="140">
        <f t="shared" si="124"/>
        <v>0</v>
      </c>
      <c r="AF149" s="181">
        <f t="shared" si="125"/>
        <v>0</v>
      </c>
      <c r="AG149" s="6"/>
      <c r="AH149" s="140">
        <f t="shared" si="126"/>
        <v>0</v>
      </c>
      <c r="AI149" s="170">
        <f t="shared" si="127"/>
        <v>0</v>
      </c>
      <c r="AJ149" s="167">
        <f t="shared" si="128"/>
        <v>0</v>
      </c>
      <c r="AK149" s="168">
        <f t="shared" si="129"/>
        <v>0</v>
      </c>
    </row>
    <row r="150" spans="2:37" outlineLevel="1" x14ac:dyDescent="0.35">
      <c r="B150" s="237" t="s">
        <v>94</v>
      </c>
      <c r="C150" s="64" t="s">
        <v>106</v>
      </c>
      <c r="D150" s="70"/>
      <c r="E150" s="71"/>
      <c r="F150" s="69"/>
      <c r="G150" s="140">
        <f t="shared" si="108"/>
        <v>0</v>
      </c>
      <c r="H150" s="181">
        <f t="shared" si="109"/>
        <v>0</v>
      </c>
      <c r="I150" s="70"/>
      <c r="J150" s="140">
        <f t="shared" si="116"/>
        <v>0</v>
      </c>
      <c r="K150" s="170">
        <f t="shared" si="117"/>
        <v>0</v>
      </c>
      <c r="L150" s="69"/>
      <c r="M150" s="140">
        <f t="shared" si="118"/>
        <v>0</v>
      </c>
      <c r="N150" s="181">
        <f t="shared" si="119"/>
        <v>0</v>
      </c>
      <c r="O150" s="70"/>
      <c r="P150" s="140">
        <f t="shared" si="110"/>
        <v>0</v>
      </c>
      <c r="Q150" s="170">
        <f t="shared" si="111"/>
        <v>0</v>
      </c>
      <c r="R150" s="176">
        <f t="shared" si="112"/>
        <v>0</v>
      </c>
      <c r="S150" s="168">
        <f t="shared" si="113"/>
        <v>0</v>
      </c>
      <c r="U150" s="6"/>
      <c r="V150" s="140">
        <f t="shared" si="114"/>
        <v>0</v>
      </c>
      <c r="W150" s="170">
        <f t="shared" si="115"/>
        <v>0</v>
      </c>
      <c r="X150" s="6"/>
      <c r="Y150" s="140">
        <f t="shared" si="120"/>
        <v>0</v>
      </c>
      <c r="Z150" s="181">
        <f t="shared" si="121"/>
        <v>0</v>
      </c>
      <c r="AA150" s="6"/>
      <c r="AB150" s="140">
        <f t="shared" si="122"/>
        <v>0</v>
      </c>
      <c r="AC150" s="170">
        <f t="shared" si="123"/>
        <v>0</v>
      </c>
      <c r="AD150" s="6"/>
      <c r="AE150" s="140">
        <f t="shared" si="124"/>
        <v>0</v>
      </c>
      <c r="AF150" s="181">
        <f t="shared" si="125"/>
        <v>0</v>
      </c>
      <c r="AG150" s="6"/>
      <c r="AH150" s="140">
        <f t="shared" si="126"/>
        <v>0</v>
      </c>
      <c r="AI150" s="170">
        <f t="shared" si="127"/>
        <v>0</v>
      </c>
      <c r="AJ150" s="167">
        <f t="shared" si="128"/>
        <v>0</v>
      </c>
      <c r="AK150" s="168">
        <f t="shared" si="129"/>
        <v>0</v>
      </c>
    </row>
    <row r="151" spans="2:37" outlineLevel="1" x14ac:dyDescent="0.35">
      <c r="B151" s="237" t="s">
        <v>95</v>
      </c>
      <c r="C151" s="64" t="s">
        <v>106</v>
      </c>
      <c r="D151" s="70"/>
      <c r="E151" s="71"/>
      <c r="F151" s="69"/>
      <c r="G151" s="140">
        <f t="shared" si="108"/>
        <v>0</v>
      </c>
      <c r="H151" s="181">
        <f t="shared" si="109"/>
        <v>0</v>
      </c>
      <c r="I151" s="70"/>
      <c r="J151" s="140">
        <f t="shared" si="116"/>
        <v>0</v>
      </c>
      <c r="K151" s="170">
        <f t="shared" si="117"/>
        <v>0</v>
      </c>
      <c r="L151" s="69"/>
      <c r="M151" s="140">
        <f t="shared" si="118"/>
        <v>0</v>
      </c>
      <c r="N151" s="181">
        <f t="shared" si="119"/>
        <v>0</v>
      </c>
      <c r="O151" s="70"/>
      <c r="P151" s="140">
        <f t="shared" si="110"/>
        <v>0</v>
      </c>
      <c r="Q151" s="170">
        <f t="shared" si="111"/>
        <v>0</v>
      </c>
      <c r="R151" s="176">
        <f t="shared" si="112"/>
        <v>0</v>
      </c>
      <c r="S151" s="168">
        <f t="shared" si="113"/>
        <v>0</v>
      </c>
      <c r="U151" s="6">
        <v>0</v>
      </c>
      <c r="V151" s="140">
        <f t="shared" si="114"/>
        <v>0</v>
      </c>
      <c r="W151" s="170">
        <f t="shared" si="115"/>
        <v>0</v>
      </c>
      <c r="X151" s="6">
        <v>0</v>
      </c>
      <c r="Y151" s="140">
        <f t="shared" si="120"/>
        <v>0</v>
      </c>
      <c r="Z151" s="181">
        <f t="shared" si="121"/>
        <v>0</v>
      </c>
      <c r="AA151" s="6">
        <v>1</v>
      </c>
      <c r="AB151" s="140">
        <f t="shared" si="122"/>
        <v>1</v>
      </c>
      <c r="AC151" s="170">
        <f t="shared" si="123"/>
        <v>0</v>
      </c>
      <c r="AD151" s="6">
        <v>2</v>
      </c>
      <c r="AE151" s="140">
        <f t="shared" si="124"/>
        <v>3</v>
      </c>
      <c r="AF151" s="181">
        <f t="shared" si="125"/>
        <v>2</v>
      </c>
      <c r="AG151" s="6">
        <v>1</v>
      </c>
      <c r="AH151" s="140">
        <f t="shared" si="126"/>
        <v>4</v>
      </c>
      <c r="AI151" s="170">
        <f t="shared" si="127"/>
        <v>0.33333333333333331</v>
      </c>
      <c r="AJ151" s="167">
        <f t="shared" si="128"/>
        <v>4</v>
      </c>
      <c r="AK151" s="168">
        <f t="shared" si="129"/>
        <v>0</v>
      </c>
    </row>
    <row r="152" spans="2:37" outlineLevel="1" x14ac:dyDescent="0.35">
      <c r="B152" s="237" t="s">
        <v>96</v>
      </c>
      <c r="C152" s="64" t="s">
        <v>106</v>
      </c>
      <c r="D152" s="70"/>
      <c r="E152" s="71"/>
      <c r="F152" s="69"/>
      <c r="G152" s="140">
        <f t="shared" si="108"/>
        <v>0</v>
      </c>
      <c r="H152" s="181">
        <f t="shared" si="109"/>
        <v>0</v>
      </c>
      <c r="I152" s="70"/>
      <c r="J152" s="140">
        <f t="shared" si="116"/>
        <v>0</v>
      </c>
      <c r="K152" s="170">
        <f t="shared" si="117"/>
        <v>0</v>
      </c>
      <c r="L152" s="69"/>
      <c r="M152" s="140">
        <f t="shared" si="118"/>
        <v>0</v>
      </c>
      <c r="N152" s="181">
        <f t="shared" si="119"/>
        <v>0</v>
      </c>
      <c r="O152" s="70"/>
      <c r="P152" s="140">
        <f t="shared" si="110"/>
        <v>0</v>
      </c>
      <c r="Q152" s="170">
        <f t="shared" si="111"/>
        <v>0</v>
      </c>
      <c r="R152" s="176">
        <f t="shared" si="112"/>
        <v>0</v>
      </c>
      <c r="S152" s="168">
        <f t="shared" si="113"/>
        <v>0</v>
      </c>
      <c r="U152" s="6"/>
      <c r="V152" s="140">
        <f t="shared" si="114"/>
        <v>0</v>
      </c>
      <c r="W152" s="170">
        <f t="shared" si="115"/>
        <v>0</v>
      </c>
      <c r="X152" s="6"/>
      <c r="Y152" s="140">
        <f t="shared" si="120"/>
        <v>0</v>
      </c>
      <c r="Z152" s="181">
        <f t="shared" si="121"/>
        <v>0</v>
      </c>
      <c r="AA152" s="6"/>
      <c r="AB152" s="140">
        <f t="shared" si="122"/>
        <v>0</v>
      </c>
      <c r="AC152" s="170">
        <f t="shared" si="123"/>
        <v>0</v>
      </c>
      <c r="AD152" s="6"/>
      <c r="AE152" s="140">
        <f t="shared" si="124"/>
        <v>0</v>
      </c>
      <c r="AF152" s="181">
        <f t="shared" si="125"/>
        <v>0</v>
      </c>
      <c r="AG152" s="6"/>
      <c r="AH152" s="140">
        <f t="shared" si="126"/>
        <v>0</v>
      </c>
      <c r="AI152" s="170">
        <f t="shared" si="127"/>
        <v>0</v>
      </c>
      <c r="AJ152" s="167">
        <f t="shared" si="128"/>
        <v>0</v>
      </c>
      <c r="AK152" s="168">
        <f t="shared" si="129"/>
        <v>0</v>
      </c>
    </row>
    <row r="153" spans="2:37" outlineLevel="1" x14ac:dyDescent="0.35">
      <c r="B153" s="236" t="s">
        <v>97</v>
      </c>
      <c r="C153" s="64" t="s">
        <v>106</v>
      </c>
      <c r="D153" s="70"/>
      <c r="E153" s="71"/>
      <c r="F153" s="69"/>
      <c r="G153" s="140">
        <f t="shared" si="108"/>
        <v>0</v>
      </c>
      <c r="H153" s="181">
        <f t="shared" si="109"/>
        <v>0</v>
      </c>
      <c r="I153" s="70"/>
      <c r="J153" s="140">
        <f t="shared" si="116"/>
        <v>0</v>
      </c>
      <c r="K153" s="170">
        <f t="shared" si="117"/>
        <v>0</v>
      </c>
      <c r="L153" s="69"/>
      <c r="M153" s="140">
        <f t="shared" si="118"/>
        <v>0</v>
      </c>
      <c r="N153" s="181">
        <f t="shared" si="119"/>
        <v>0</v>
      </c>
      <c r="O153" s="70"/>
      <c r="P153" s="140">
        <f t="shared" si="110"/>
        <v>0</v>
      </c>
      <c r="Q153" s="170">
        <f t="shared" si="111"/>
        <v>0</v>
      </c>
      <c r="R153" s="176">
        <f t="shared" si="112"/>
        <v>0</v>
      </c>
      <c r="S153" s="168">
        <f t="shared" si="113"/>
        <v>0</v>
      </c>
      <c r="U153" s="6"/>
      <c r="V153" s="140">
        <f t="shared" si="114"/>
        <v>0</v>
      </c>
      <c r="W153" s="170">
        <f t="shared" si="115"/>
        <v>0</v>
      </c>
      <c r="X153" s="6"/>
      <c r="Y153" s="140">
        <f t="shared" si="120"/>
        <v>0</v>
      </c>
      <c r="Z153" s="181">
        <f t="shared" si="121"/>
        <v>0</v>
      </c>
      <c r="AA153" s="6"/>
      <c r="AB153" s="140">
        <f t="shared" si="122"/>
        <v>0</v>
      </c>
      <c r="AC153" s="170">
        <f t="shared" si="123"/>
        <v>0</v>
      </c>
      <c r="AD153" s="6"/>
      <c r="AE153" s="140">
        <f t="shared" si="124"/>
        <v>0</v>
      </c>
      <c r="AF153" s="181">
        <f t="shared" si="125"/>
        <v>0</v>
      </c>
      <c r="AG153" s="6"/>
      <c r="AH153" s="140">
        <f t="shared" si="126"/>
        <v>0</v>
      </c>
      <c r="AI153" s="170">
        <f t="shared" si="127"/>
        <v>0</v>
      </c>
      <c r="AJ153" s="167">
        <f t="shared" si="128"/>
        <v>0</v>
      </c>
      <c r="AK153" s="168">
        <f t="shared" si="129"/>
        <v>0</v>
      </c>
    </row>
    <row r="154" spans="2:37" outlineLevel="1" x14ac:dyDescent="0.35">
      <c r="B154" s="237" t="s">
        <v>98</v>
      </c>
      <c r="C154" s="64" t="s">
        <v>106</v>
      </c>
      <c r="D154" s="70"/>
      <c r="E154" s="71"/>
      <c r="F154" s="69"/>
      <c r="G154" s="140">
        <f t="shared" si="108"/>
        <v>0</v>
      </c>
      <c r="H154" s="181">
        <f t="shared" si="109"/>
        <v>0</v>
      </c>
      <c r="I154" s="70"/>
      <c r="J154" s="140">
        <f t="shared" si="116"/>
        <v>0</v>
      </c>
      <c r="K154" s="170">
        <f t="shared" si="117"/>
        <v>0</v>
      </c>
      <c r="L154" s="69"/>
      <c r="M154" s="140">
        <f t="shared" si="118"/>
        <v>0</v>
      </c>
      <c r="N154" s="181">
        <f t="shared" si="119"/>
        <v>0</v>
      </c>
      <c r="O154" s="70"/>
      <c r="P154" s="140">
        <f t="shared" si="110"/>
        <v>0</v>
      </c>
      <c r="Q154" s="170">
        <f t="shared" si="111"/>
        <v>0</v>
      </c>
      <c r="R154" s="176">
        <f t="shared" si="112"/>
        <v>0</v>
      </c>
      <c r="S154" s="168">
        <f t="shared" si="113"/>
        <v>0</v>
      </c>
      <c r="U154" s="6">
        <v>3</v>
      </c>
      <c r="V154" s="140">
        <f t="shared" si="114"/>
        <v>3</v>
      </c>
      <c r="W154" s="170">
        <f t="shared" si="115"/>
        <v>0</v>
      </c>
      <c r="X154" s="6">
        <v>11</v>
      </c>
      <c r="Y154" s="140">
        <f t="shared" si="120"/>
        <v>14</v>
      </c>
      <c r="Z154" s="181">
        <f t="shared" si="121"/>
        <v>3.6666666666666665</v>
      </c>
      <c r="AA154" s="6">
        <v>12</v>
      </c>
      <c r="AB154" s="140">
        <f t="shared" si="122"/>
        <v>26</v>
      </c>
      <c r="AC154" s="170">
        <f t="shared" si="123"/>
        <v>0.8571428571428571</v>
      </c>
      <c r="AD154" s="6">
        <v>2</v>
      </c>
      <c r="AE154" s="140">
        <f t="shared" si="124"/>
        <v>28</v>
      </c>
      <c r="AF154" s="181">
        <f t="shared" si="125"/>
        <v>7.6923076923076927E-2</v>
      </c>
      <c r="AG154" s="6">
        <v>1</v>
      </c>
      <c r="AH154" s="140">
        <f t="shared" si="126"/>
        <v>29</v>
      </c>
      <c r="AI154" s="170">
        <f t="shared" si="127"/>
        <v>3.5714285714285712E-2</v>
      </c>
      <c r="AJ154" s="167">
        <f t="shared" si="128"/>
        <v>29</v>
      </c>
      <c r="AK154" s="168">
        <f t="shared" si="129"/>
        <v>0.76327149101594816</v>
      </c>
    </row>
    <row r="155" spans="2:37" ht="15" customHeight="1" outlineLevel="1" x14ac:dyDescent="0.35">
      <c r="B155" s="50" t="s">
        <v>138</v>
      </c>
      <c r="C155" s="47" t="s">
        <v>106</v>
      </c>
      <c r="D155" s="173">
        <f>SUM(D133:D154)</f>
        <v>0</v>
      </c>
      <c r="E155" s="173">
        <f>SUM(E133:E154)</f>
        <v>0</v>
      </c>
      <c r="F155" s="173">
        <f>SUM(F133:F154)</f>
        <v>0</v>
      </c>
      <c r="G155" s="173">
        <f>SUM(G133:G154)</f>
        <v>0</v>
      </c>
      <c r="H155" s="182">
        <f>IFERROR((G155-E155)/E155,0)</f>
        <v>0</v>
      </c>
      <c r="I155" s="173">
        <f>SUM(I133:I154)</f>
        <v>0</v>
      </c>
      <c r="J155" s="173">
        <f>SUM(J133:J154)</f>
        <v>0</v>
      </c>
      <c r="K155" s="169">
        <f t="shared" ref="K155" si="130">IFERROR((J155-G155)/G155,0)</f>
        <v>0</v>
      </c>
      <c r="L155" s="173">
        <f>SUM(L133:L154)</f>
        <v>0</v>
      </c>
      <c r="M155" s="173">
        <f>SUM(M133:M154)</f>
        <v>0</v>
      </c>
      <c r="N155" s="182">
        <f t="shared" ref="N155" si="131">IFERROR((M155-J155)/J155,0)</f>
        <v>0</v>
      </c>
      <c r="O155" s="173">
        <f>SUM(O133:O154)</f>
        <v>0</v>
      </c>
      <c r="P155" s="173">
        <f>SUM(P133:P154)</f>
        <v>0</v>
      </c>
      <c r="Q155" s="169">
        <f t="shared" si="111"/>
        <v>0</v>
      </c>
      <c r="R155" s="173">
        <f>SUM(R133:R154)</f>
        <v>0</v>
      </c>
      <c r="S155" s="165">
        <f t="shared" si="113"/>
        <v>0</v>
      </c>
      <c r="U155" s="173">
        <f>SUM(U133:U154)</f>
        <v>10</v>
      </c>
      <c r="V155" s="173">
        <f>SUM(V133:V154)</f>
        <v>10</v>
      </c>
      <c r="W155" s="169">
        <f>IFERROR((V155-P155)/P155,0)</f>
        <v>0</v>
      </c>
      <c r="X155" s="173">
        <f>SUM(X133:X154)</f>
        <v>31</v>
      </c>
      <c r="Y155" s="173">
        <f>SUM(Y133:Y154)</f>
        <v>41</v>
      </c>
      <c r="Z155" s="178">
        <f>IFERROR((Y155-V155)/V155,0)</f>
        <v>3.1</v>
      </c>
      <c r="AA155" s="173">
        <f>SUM(AA133:AA154)</f>
        <v>37</v>
      </c>
      <c r="AB155" s="173">
        <f>SUM(AB133:AB154)</f>
        <v>78</v>
      </c>
      <c r="AC155" s="177">
        <f>IFERROR((AB155-Y155)/Y155,0)</f>
        <v>0.90243902439024393</v>
      </c>
      <c r="AD155" s="173">
        <f>SUM(AD133:AD154)</f>
        <v>14</v>
      </c>
      <c r="AE155" s="173">
        <f>SUM(AE133:AE154)</f>
        <v>92</v>
      </c>
      <c r="AF155" s="178">
        <f>IFERROR((AE155-AB155)/AB155,0)</f>
        <v>0.17948717948717949</v>
      </c>
      <c r="AG155" s="173">
        <f>SUM(AG133:AG154)</f>
        <v>8</v>
      </c>
      <c r="AH155" s="173">
        <f>SUM(AH133:AH154)</f>
        <v>100</v>
      </c>
      <c r="AI155" s="164">
        <f>IFERROR((AH155-AE155)/AE155,0)</f>
        <v>8.6956521739130432E-2</v>
      </c>
      <c r="AJ155" s="173">
        <f>SUM(AJ133:AJ154)</f>
        <v>100</v>
      </c>
      <c r="AK155" s="168">
        <f t="shared" ref="AK155" si="132">IFERROR((AH155/V155)^(1/4)-1,0)</f>
        <v>0.77827941003892298</v>
      </c>
    </row>
    <row r="157" spans="2:37" ht="15.5" x14ac:dyDescent="0.35">
      <c r="B157" s="296" t="s">
        <v>111</v>
      </c>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row>
    <row r="158" spans="2:37" ht="5.5" customHeight="1" outlineLevel="1" x14ac:dyDescent="0.35">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row>
    <row r="159" spans="2:37" outlineLevel="1" x14ac:dyDescent="0.35">
      <c r="B159" s="330"/>
      <c r="C159" s="339" t="s">
        <v>105</v>
      </c>
      <c r="D159" s="312" t="s">
        <v>131</v>
      </c>
      <c r="E159" s="314"/>
      <c r="F159" s="314"/>
      <c r="G159" s="314"/>
      <c r="H159" s="314"/>
      <c r="I159" s="314"/>
      <c r="J159" s="314"/>
      <c r="K159" s="314"/>
      <c r="L159" s="314"/>
      <c r="M159" s="314"/>
      <c r="N159" s="314"/>
      <c r="O159" s="314"/>
      <c r="P159" s="314"/>
      <c r="Q159" s="313"/>
      <c r="R159" s="318" t="str">
        <f xml:space="preserve"> D160&amp;" - "&amp;O160</f>
        <v>2019 - 2023</v>
      </c>
      <c r="S159" s="333"/>
      <c r="U159" s="312" t="s">
        <v>183</v>
      </c>
      <c r="V159" s="314"/>
      <c r="W159" s="314"/>
      <c r="X159" s="314"/>
      <c r="Y159" s="314"/>
      <c r="Z159" s="314"/>
      <c r="AA159" s="314"/>
      <c r="AB159" s="314"/>
      <c r="AC159" s="314"/>
      <c r="AD159" s="314"/>
      <c r="AE159" s="314"/>
      <c r="AF159" s="314"/>
      <c r="AG159" s="314"/>
      <c r="AH159" s="314"/>
      <c r="AI159" s="314"/>
      <c r="AJ159" s="314"/>
      <c r="AK159" s="313"/>
    </row>
    <row r="160" spans="2:37" outlineLevel="1" x14ac:dyDescent="0.35">
      <c r="B160" s="331"/>
      <c r="C160" s="339"/>
      <c r="D160" s="312">
        <f>$C$3-5</f>
        <v>2019</v>
      </c>
      <c r="E160" s="313"/>
      <c r="F160" s="314">
        <f>$C$3-4</f>
        <v>2020</v>
      </c>
      <c r="G160" s="314"/>
      <c r="H160" s="314"/>
      <c r="I160" s="312">
        <f>$C$3-3</f>
        <v>2021</v>
      </c>
      <c r="J160" s="314"/>
      <c r="K160" s="313"/>
      <c r="L160" s="312">
        <f>$C$3-2</f>
        <v>2022</v>
      </c>
      <c r="M160" s="314"/>
      <c r="N160" s="313"/>
      <c r="O160" s="312">
        <f>$C$3-1</f>
        <v>2023</v>
      </c>
      <c r="P160" s="314"/>
      <c r="Q160" s="313"/>
      <c r="R160" s="320"/>
      <c r="S160" s="334"/>
      <c r="U160" s="312">
        <f>$C$3</f>
        <v>2024</v>
      </c>
      <c r="V160" s="314"/>
      <c r="W160" s="313"/>
      <c r="X160" s="314">
        <f>$C$3+1</f>
        <v>2025</v>
      </c>
      <c r="Y160" s="314"/>
      <c r="Z160" s="314"/>
      <c r="AA160" s="312">
        <f>$C$3+2</f>
        <v>2026</v>
      </c>
      <c r="AB160" s="314"/>
      <c r="AC160" s="313"/>
      <c r="AD160" s="314">
        <f>$C$3+3</f>
        <v>2027</v>
      </c>
      <c r="AE160" s="314"/>
      <c r="AF160" s="314"/>
      <c r="AG160" s="312">
        <f>$C$3+4</f>
        <v>2028</v>
      </c>
      <c r="AH160" s="314"/>
      <c r="AI160" s="313"/>
      <c r="AJ160" s="316" t="str">
        <f>U160&amp;" - "&amp;AG160</f>
        <v>2024 - 2028</v>
      </c>
      <c r="AK160" s="335"/>
    </row>
    <row r="161" spans="2:37" ht="29" outlineLevel="1" x14ac:dyDescent="0.35">
      <c r="B161" s="332"/>
      <c r="C161" s="339"/>
      <c r="D161" s="66" t="s">
        <v>144</v>
      </c>
      <c r="E161" s="67" t="s">
        <v>145</v>
      </c>
      <c r="F161" s="76" t="s">
        <v>144</v>
      </c>
      <c r="G161" s="9" t="s">
        <v>145</v>
      </c>
      <c r="H161" s="67" t="s">
        <v>135</v>
      </c>
      <c r="I161" s="76" t="s">
        <v>144</v>
      </c>
      <c r="J161" s="9" t="s">
        <v>145</v>
      </c>
      <c r="K161" s="67" t="s">
        <v>135</v>
      </c>
      <c r="L161" s="76" t="s">
        <v>144</v>
      </c>
      <c r="M161" s="9" t="s">
        <v>145</v>
      </c>
      <c r="N161" s="67" t="s">
        <v>135</v>
      </c>
      <c r="O161" s="76" t="s">
        <v>144</v>
      </c>
      <c r="P161" s="9" t="s">
        <v>145</v>
      </c>
      <c r="Q161" s="67" t="s">
        <v>135</v>
      </c>
      <c r="R161" s="66" t="s">
        <v>126</v>
      </c>
      <c r="S161" s="121" t="s">
        <v>136</v>
      </c>
      <c r="U161" s="66" t="s">
        <v>144</v>
      </c>
      <c r="V161" s="9" t="s">
        <v>145</v>
      </c>
      <c r="W161" s="67" t="s">
        <v>135</v>
      </c>
      <c r="X161" s="76" t="s">
        <v>144</v>
      </c>
      <c r="Y161" s="9" t="s">
        <v>145</v>
      </c>
      <c r="Z161" s="67" t="s">
        <v>135</v>
      </c>
      <c r="AA161" s="76" t="s">
        <v>144</v>
      </c>
      <c r="AB161" s="9" t="s">
        <v>145</v>
      </c>
      <c r="AC161" s="67" t="s">
        <v>135</v>
      </c>
      <c r="AD161" s="76" t="s">
        <v>144</v>
      </c>
      <c r="AE161" s="9" t="s">
        <v>145</v>
      </c>
      <c r="AF161" s="67" t="s">
        <v>135</v>
      </c>
      <c r="AG161" s="76" t="s">
        <v>144</v>
      </c>
      <c r="AH161" s="9" t="s">
        <v>145</v>
      </c>
      <c r="AI161" s="67" t="s">
        <v>135</v>
      </c>
      <c r="AJ161" s="76" t="s">
        <v>126</v>
      </c>
      <c r="AK161" s="121" t="s">
        <v>136</v>
      </c>
    </row>
    <row r="162" spans="2:37" outlineLevel="1" x14ac:dyDescent="0.35">
      <c r="B162" s="236" t="s">
        <v>75</v>
      </c>
      <c r="C162" s="64" t="s">
        <v>106</v>
      </c>
      <c r="D162" s="70"/>
      <c r="E162" s="71"/>
      <c r="F162" s="69"/>
      <c r="G162" s="140">
        <f t="shared" ref="G162:G183" si="133">E162+F162</f>
        <v>0</v>
      </c>
      <c r="H162" s="181">
        <f t="shared" ref="H162:H183" si="134">IFERROR((G162-E162)/E162,0)</f>
        <v>0</v>
      </c>
      <c r="I162" s="70"/>
      <c r="J162" s="140">
        <f>G162+I162</f>
        <v>0</v>
      </c>
      <c r="K162" s="170">
        <f>IFERROR((J162-G162)/G162,0)</f>
        <v>0</v>
      </c>
      <c r="L162" s="69"/>
      <c r="M162" s="140">
        <f>J162+L162</f>
        <v>0</v>
      </c>
      <c r="N162" s="181">
        <f>IFERROR((M162-J162)/J162,0)</f>
        <v>0</v>
      </c>
      <c r="O162" s="70"/>
      <c r="P162" s="140">
        <f t="shared" ref="P162:P183" si="135">M162+O162</f>
        <v>0</v>
      </c>
      <c r="Q162" s="170">
        <f t="shared" ref="Q162:Q184" si="136">IFERROR((P162-M162)/M162,0)</f>
        <v>0</v>
      </c>
      <c r="R162" s="176">
        <f t="shared" ref="R162:R183" si="137">D162+F162+I162+L162+O162</f>
        <v>0</v>
      </c>
      <c r="S162" s="168">
        <f t="shared" ref="S162:S184" si="138">IFERROR((P162/E162)^(1/4)-1,0)</f>
        <v>0</v>
      </c>
      <c r="U162" s="6"/>
      <c r="V162" s="140">
        <f t="shared" ref="V162:V183" si="139">P162+U162</f>
        <v>0</v>
      </c>
      <c r="W162" s="170">
        <f t="shared" ref="W162:W183" si="140">IFERROR((V162-P162)/P162,0)</f>
        <v>0</v>
      </c>
      <c r="X162" s="6"/>
      <c r="Y162" s="140">
        <f>V162+X162</f>
        <v>0</v>
      </c>
      <c r="Z162" s="181">
        <f>IFERROR((Y162-V162)/V162,0)</f>
        <v>0</v>
      </c>
      <c r="AA162" s="6"/>
      <c r="AB162" s="140">
        <f>Y162+AA162</f>
        <v>0</v>
      </c>
      <c r="AC162" s="170">
        <f>IFERROR((AB162-Y162)/Y162,0)</f>
        <v>0</v>
      </c>
      <c r="AD162" s="6"/>
      <c r="AE162" s="140">
        <f>AB162+AD162</f>
        <v>0</v>
      </c>
      <c r="AF162" s="181">
        <f>IFERROR((AE162-AB162)/AB162,0)</f>
        <v>0</v>
      </c>
      <c r="AG162" s="6"/>
      <c r="AH162" s="140">
        <f>AE162+AG162</f>
        <v>0</v>
      </c>
      <c r="AI162" s="170">
        <f>IFERROR((AH162-AE162)/AE162,0)</f>
        <v>0</v>
      </c>
      <c r="AJ162" s="167">
        <f>U162+X162+AA162+AD162+AG162</f>
        <v>0</v>
      </c>
      <c r="AK162" s="168">
        <f>IFERROR((AH162/V162)^(1/4)-1,0)</f>
        <v>0</v>
      </c>
    </row>
    <row r="163" spans="2:37" outlineLevel="1" x14ac:dyDescent="0.35">
      <c r="B163" s="237" t="s">
        <v>76</v>
      </c>
      <c r="C163" s="64" t="s">
        <v>106</v>
      </c>
      <c r="D163" s="70"/>
      <c r="E163" s="71"/>
      <c r="F163" s="69"/>
      <c r="G163" s="140">
        <f t="shared" si="133"/>
        <v>0</v>
      </c>
      <c r="H163" s="181">
        <f t="shared" si="134"/>
        <v>0</v>
      </c>
      <c r="I163" s="70"/>
      <c r="J163" s="140">
        <f t="shared" ref="J163:J183" si="141">G163+I163</f>
        <v>0</v>
      </c>
      <c r="K163" s="170">
        <f t="shared" ref="K163:K183" si="142">IFERROR((J163-G163)/G163,0)</f>
        <v>0</v>
      </c>
      <c r="L163" s="69"/>
      <c r="M163" s="140">
        <f t="shared" ref="M163:M183" si="143">J163+L163</f>
        <v>0</v>
      </c>
      <c r="N163" s="181">
        <f t="shared" ref="N163:N183" si="144">IFERROR((M163-J163)/J163,0)</f>
        <v>0</v>
      </c>
      <c r="O163" s="70"/>
      <c r="P163" s="140">
        <f t="shared" si="135"/>
        <v>0</v>
      </c>
      <c r="Q163" s="170">
        <f t="shared" si="136"/>
        <v>0</v>
      </c>
      <c r="R163" s="176">
        <f t="shared" si="137"/>
        <v>0</v>
      </c>
      <c r="S163" s="168">
        <f t="shared" si="138"/>
        <v>0</v>
      </c>
      <c r="U163" s="6">
        <v>1</v>
      </c>
      <c r="V163" s="140">
        <f t="shared" si="139"/>
        <v>1</v>
      </c>
      <c r="W163" s="170">
        <f t="shared" si="140"/>
        <v>0</v>
      </c>
      <c r="X163" s="6">
        <v>4</v>
      </c>
      <c r="Y163" s="140">
        <f t="shared" ref="Y163:Y183" si="145">V163+X163</f>
        <v>5</v>
      </c>
      <c r="Z163" s="181">
        <f t="shared" ref="Z163:Z183" si="146">IFERROR((Y163-V163)/V163,0)</f>
        <v>4</v>
      </c>
      <c r="AA163" s="6">
        <v>2</v>
      </c>
      <c r="AB163" s="140">
        <f t="shared" ref="AB163:AB183" si="147">Y163+AA163</f>
        <v>7</v>
      </c>
      <c r="AC163" s="170">
        <f t="shared" ref="AC163:AC183" si="148">IFERROR((AB163-Y163)/Y163,0)</f>
        <v>0.4</v>
      </c>
      <c r="AD163" s="6">
        <v>2</v>
      </c>
      <c r="AE163" s="140">
        <f t="shared" ref="AE163:AE183" si="149">AB163+AD163</f>
        <v>9</v>
      </c>
      <c r="AF163" s="181">
        <f t="shared" ref="AF163:AF183" si="150">IFERROR((AE163-AB163)/AB163,0)</f>
        <v>0.2857142857142857</v>
      </c>
      <c r="AG163" s="6">
        <v>2</v>
      </c>
      <c r="AH163" s="140">
        <f t="shared" ref="AH163:AH183" si="151">AE163+AG163</f>
        <v>11</v>
      </c>
      <c r="AI163" s="170">
        <f t="shared" ref="AI163:AI183" si="152">IFERROR((AH163-AE163)/AE163,0)</f>
        <v>0.22222222222222221</v>
      </c>
      <c r="AJ163" s="167">
        <f t="shared" ref="AJ163:AJ183" si="153">U163+X163+AA163+AD163+AG163</f>
        <v>11</v>
      </c>
      <c r="AK163" s="168">
        <f t="shared" ref="AK163:AK183" si="154">IFERROR((AH163/V163)^(1/4)-1,0)</f>
        <v>0.82116028683787201</v>
      </c>
    </row>
    <row r="164" spans="2:37" outlineLevel="1" x14ac:dyDescent="0.35">
      <c r="B164" s="237" t="s">
        <v>77</v>
      </c>
      <c r="C164" s="64" t="s">
        <v>106</v>
      </c>
      <c r="D164" s="70"/>
      <c r="E164" s="71"/>
      <c r="F164" s="69"/>
      <c r="G164" s="140">
        <f t="shared" si="133"/>
        <v>0</v>
      </c>
      <c r="H164" s="181">
        <f t="shared" si="134"/>
        <v>0</v>
      </c>
      <c r="I164" s="70"/>
      <c r="J164" s="140">
        <f t="shared" si="141"/>
        <v>0</v>
      </c>
      <c r="K164" s="170">
        <f t="shared" si="142"/>
        <v>0</v>
      </c>
      <c r="L164" s="69"/>
      <c r="M164" s="140">
        <f t="shared" si="143"/>
        <v>0</v>
      </c>
      <c r="N164" s="181">
        <f t="shared" si="144"/>
        <v>0</v>
      </c>
      <c r="O164" s="70"/>
      <c r="P164" s="140">
        <f t="shared" si="135"/>
        <v>0</v>
      </c>
      <c r="Q164" s="170">
        <f t="shared" si="136"/>
        <v>0</v>
      </c>
      <c r="R164" s="176">
        <f t="shared" si="137"/>
        <v>0</v>
      </c>
      <c r="S164" s="168">
        <f t="shared" si="138"/>
        <v>0</v>
      </c>
      <c r="U164" s="6"/>
      <c r="V164" s="140">
        <f t="shared" si="139"/>
        <v>0</v>
      </c>
      <c r="W164" s="170">
        <f t="shared" si="140"/>
        <v>0</v>
      </c>
      <c r="X164" s="6"/>
      <c r="Y164" s="140">
        <f t="shared" si="145"/>
        <v>0</v>
      </c>
      <c r="Z164" s="181">
        <f t="shared" si="146"/>
        <v>0</v>
      </c>
      <c r="AA164" s="6"/>
      <c r="AB164" s="140">
        <f t="shared" si="147"/>
        <v>0</v>
      </c>
      <c r="AC164" s="170">
        <f t="shared" si="148"/>
        <v>0</v>
      </c>
      <c r="AD164" s="6"/>
      <c r="AE164" s="140">
        <f t="shared" si="149"/>
        <v>0</v>
      </c>
      <c r="AF164" s="181">
        <f t="shared" si="150"/>
        <v>0</v>
      </c>
      <c r="AG164" s="6"/>
      <c r="AH164" s="140">
        <f t="shared" si="151"/>
        <v>0</v>
      </c>
      <c r="AI164" s="170">
        <f t="shared" si="152"/>
        <v>0</v>
      </c>
      <c r="AJ164" s="167">
        <f t="shared" si="153"/>
        <v>0</v>
      </c>
      <c r="AK164" s="168">
        <f t="shared" si="154"/>
        <v>0</v>
      </c>
    </row>
    <row r="165" spans="2:37" outlineLevel="1" x14ac:dyDescent="0.35">
      <c r="B165" s="237" t="s">
        <v>78</v>
      </c>
      <c r="C165" s="64" t="s">
        <v>106</v>
      </c>
      <c r="D165" s="70"/>
      <c r="E165" s="71"/>
      <c r="F165" s="69"/>
      <c r="G165" s="140">
        <f t="shared" si="133"/>
        <v>0</v>
      </c>
      <c r="H165" s="181">
        <f t="shared" si="134"/>
        <v>0</v>
      </c>
      <c r="I165" s="70"/>
      <c r="J165" s="140">
        <f t="shared" si="141"/>
        <v>0</v>
      </c>
      <c r="K165" s="170">
        <f t="shared" si="142"/>
        <v>0</v>
      </c>
      <c r="L165" s="69"/>
      <c r="M165" s="140">
        <f t="shared" si="143"/>
        <v>0</v>
      </c>
      <c r="N165" s="181">
        <f t="shared" si="144"/>
        <v>0</v>
      </c>
      <c r="O165" s="70"/>
      <c r="P165" s="140">
        <f t="shared" si="135"/>
        <v>0</v>
      </c>
      <c r="Q165" s="170">
        <f t="shared" si="136"/>
        <v>0</v>
      </c>
      <c r="R165" s="176">
        <f t="shared" si="137"/>
        <v>0</v>
      </c>
      <c r="S165" s="168">
        <f t="shared" si="138"/>
        <v>0</v>
      </c>
      <c r="U165" s="6"/>
      <c r="V165" s="140">
        <f t="shared" si="139"/>
        <v>0</v>
      </c>
      <c r="W165" s="170">
        <f t="shared" si="140"/>
        <v>0</v>
      </c>
      <c r="X165" s="6"/>
      <c r="Y165" s="140">
        <f t="shared" si="145"/>
        <v>0</v>
      </c>
      <c r="Z165" s="181">
        <f t="shared" si="146"/>
        <v>0</v>
      </c>
      <c r="AA165" s="6"/>
      <c r="AB165" s="140">
        <f t="shared" si="147"/>
        <v>0</v>
      </c>
      <c r="AC165" s="170">
        <f t="shared" si="148"/>
        <v>0</v>
      </c>
      <c r="AD165" s="6"/>
      <c r="AE165" s="140">
        <f t="shared" si="149"/>
        <v>0</v>
      </c>
      <c r="AF165" s="181">
        <f t="shared" si="150"/>
        <v>0</v>
      </c>
      <c r="AG165" s="6"/>
      <c r="AH165" s="140">
        <f t="shared" si="151"/>
        <v>0</v>
      </c>
      <c r="AI165" s="170">
        <f t="shared" si="152"/>
        <v>0</v>
      </c>
      <c r="AJ165" s="167">
        <f t="shared" si="153"/>
        <v>0</v>
      </c>
      <c r="AK165" s="168">
        <f t="shared" si="154"/>
        <v>0</v>
      </c>
    </row>
    <row r="166" spans="2:37" outlineLevel="1" x14ac:dyDescent="0.35">
      <c r="B166" s="236" t="s">
        <v>80</v>
      </c>
      <c r="C166" s="64" t="s">
        <v>106</v>
      </c>
      <c r="D166" s="70"/>
      <c r="E166" s="71"/>
      <c r="F166" s="69"/>
      <c r="G166" s="140">
        <f t="shared" si="133"/>
        <v>0</v>
      </c>
      <c r="H166" s="181">
        <f t="shared" si="134"/>
        <v>0</v>
      </c>
      <c r="I166" s="70"/>
      <c r="J166" s="140">
        <f t="shared" si="141"/>
        <v>0</v>
      </c>
      <c r="K166" s="170">
        <f t="shared" si="142"/>
        <v>0</v>
      </c>
      <c r="L166" s="69"/>
      <c r="M166" s="140">
        <f t="shared" si="143"/>
        <v>0</v>
      </c>
      <c r="N166" s="181">
        <f t="shared" si="144"/>
        <v>0</v>
      </c>
      <c r="O166" s="70"/>
      <c r="P166" s="140">
        <f t="shared" si="135"/>
        <v>0</v>
      </c>
      <c r="Q166" s="170">
        <f t="shared" si="136"/>
        <v>0</v>
      </c>
      <c r="R166" s="176">
        <f t="shared" si="137"/>
        <v>0</v>
      </c>
      <c r="S166" s="168">
        <f t="shared" si="138"/>
        <v>0</v>
      </c>
      <c r="U166" s="6"/>
      <c r="V166" s="140">
        <f t="shared" si="139"/>
        <v>0</v>
      </c>
      <c r="W166" s="170">
        <f t="shared" si="140"/>
        <v>0</v>
      </c>
      <c r="X166" s="6"/>
      <c r="Y166" s="140">
        <f t="shared" si="145"/>
        <v>0</v>
      </c>
      <c r="Z166" s="181">
        <f t="shared" si="146"/>
        <v>0</v>
      </c>
      <c r="AA166" s="6"/>
      <c r="AB166" s="140">
        <f t="shared" si="147"/>
        <v>0</v>
      </c>
      <c r="AC166" s="170">
        <f t="shared" si="148"/>
        <v>0</v>
      </c>
      <c r="AD166" s="6"/>
      <c r="AE166" s="140">
        <f t="shared" si="149"/>
        <v>0</v>
      </c>
      <c r="AF166" s="181">
        <f t="shared" si="150"/>
        <v>0</v>
      </c>
      <c r="AG166" s="6"/>
      <c r="AH166" s="140">
        <f t="shared" si="151"/>
        <v>0</v>
      </c>
      <c r="AI166" s="170">
        <f t="shared" si="152"/>
        <v>0</v>
      </c>
      <c r="AJ166" s="167">
        <f t="shared" si="153"/>
        <v>0</v>
      </c>
      <c r="AK166" s="168">
        <f t="shared" si="154"/>
        <v>0</v>
      </c>
    </row>
    <row r="167" spans="2:37" outlineLevel="1" x14ac:dyDescent="0.35">
      <c r="B167" s="237" t="s">
        <v>81</v>
      </c>
      <c r="C167" s="64" t="s">
        <v>106</v>
      </c>
      <c r="D167" s="70"/>
      <c r="E167" s="71"/>
      <c r="F167" s="69"/>
      <c r="G167" s="140">
        <f t="shared" si="133"/>
        <v>0</v>
      </c>
      <c r="H167" s="181">
        <f t="shared" si="134"/>
        <v>0</v>
      </c>
      <c r="I167" s="70"/>
      <c r="J167" s="140">
        <f t="shared" si="141"/>
        <v>0</v>
      </c>
      <c r="K167" s="170">
        <f t="shared" si="142"/>
        <v>0</v>
      </c>
      <c r="L167" s="69"/>
      <c r="M167" s="140">
        <f t="shared" si="143"/>
        <v>0</v>
      </c>
      <c r="N167" s="181">
        <f t="shared" si="144"/>
        <v>0</v>
      </c>
      <c r="O167" s="70"/>
      <c r="P167" s="140">
        <f t="shared" si="135"/>
        <v>0</v>
      </c>
      <c r="Q167" s="170">
        <f t="shared" si="136"/>
        <v>0</v>
      </c>
      <c r="R167" s="176">
        <f t="shared" si="137"/>
        <v>0</v>
      </c>
      <c r="S167" s="168">
        <f t="shared" si="138"/>
        <v>0</v>
      </c>
      <c r="U167" s="6">
        <v>0</v>
      </c>
      <c r="V167" s="140">
        <f t="shared" si="139"/>
        <v>0</v>
      </c>
      <c r="W167" s="170">
        <f t="shared" si="140"/>
        <v>0</v>
      </c>
      <c r="X167" s="6">
        <v>1</v>
      </c>
      <c r="Y167" s="140">
        <f t="shared" si="145"/>
        <v>1</v>
      </c>
      <c r="Z167" s="181">
        <f t="shared" si="146"/>
        <v>0</v>
      </c>
      <c r="AA167" s="6"/>
      <c r="AB167" s="140">
        <f t="shared" si="147"/>
        <v>1</v>
      </c>
      <c r="AC167" s="170">
        <f t="shared" si="148"/>
        <v>0</v>
      </c>
      <c r="AD167" s="6"/>
      <c r="AE167" s="140">
        <f t="shared" si="149"/>
        <v>1</v>
      </c>
      <c r="AF167" s="181">
        <f t="shared" si="150"/>
        <v>0</v>
      </c>
      <c r="AG167" s="6"/>
      <c r="AH167" s="140">
        <f t="shared" si="151"/>
        <v>1</v>
      </c>
      <c r="AI167" s="170">
        <f t="shared" si="152"/>
        <v>0</v>
      </c>
      <c r="AJ167" s="167">
        <f t="shared" si="153"/>
        <v>1</v>
      </c>
      <c r="AK167" s="168">
        <f t="shared" si="154"/>
        <v>0</v>
      </c>
    </row>
    <row r="168" spans="2:37" outlineLevel="1" x14ac:dyDescent="0.35">
      <c r="B168" s="236" t="s">
        <v>82</v>
      </c>
      <c r="C168" s="64" t="s">
        <v>106</v>
      </c>
      <c r="D168" s="70"/>
      <c r="E168" s="71"/>
      <c r="F168" s="69"/>
      <c r="G168" s="140">
        <f t="shared" si="133"/>
        <v>0</v>
      </c>
      <c r="H168" s="181">
        <f t="shared" si="134"/>
        <v>0</v>
      </c>
      <c r="I168" s="70"/>
      <c r="J168" s="140">
        <f t="shared" si="141"/>
        <v>0</v>
      </c>
      <c r="K168" s="170">
        <f t="shared" si="142"/>
        <v>0</v>
      </c>
      <c r="L168" s="69"/>
      <c r="M168" s="140">
        <f t="shared" si="143"/>
        <v>0</v>
      </c>
      <c r="N168" s="181">
        <f t="shared" si="144"/>
        <v>0</v>
      </c>
      <c r="O168" s="70"/>
      <c r="P168" s="140">
        <f t="shared" si="135"/>
        <v>0</v>
      </c>
      <c r="Q168" s="170">
        <f t="shared" si="136"/>
        <v>0</v>
      </c>
      <c r="R168" s="176">
        <f t="shared" si="137"/>
        <v>0</v>
      </c>
      <c r="S168" s="168">
        <f t="shared" si="138"/>
        <v>0</v>
      </c>
      <c r="U168" s="6"/>
      <c r="V168" s="140">
        <f t="shared" si="139"/>
        <v>0</v>
      </c>
      <c r="W168" s="170">
        <f t="shared" si="140"/>
        <v>0</v>
      </c>
      <c r="X168" s="6"/>
      <c r="Y168" s="140">
        <f t="shared" si="145"/>
        <v>0</v>
      </c>
      <c r="Z168" s="181">
        <f t="shared" si="146"/>
        <v>0</v>
      </c>
      <c r="AA168" s="6"/>
      <c r="AB168" s="140">
        <f t="shared" si="147"/>
        <v>0</v>
      </c>
      <c r="AC168" s="170">
        <f t="shared" si="148"/>
        <v>0</v>
      </c>
      <c r="AD168" s="6"/>
      <c r="AE168" s="140">
        <f t="shared" si="149"/>
        <v>0</v>
      </c>
      <c r="AF168" s="181">
        <f t="shared" si="150"/>
        <v>0</v>
      </c>
      <c r="AG168" s="6"/>
      <c r="AH168" s="140">
        <f t="shared" si="151"/>
        <v>0</v>
      </c>
      <c r="AI168" s="170">
        <f t="shared" si="152"/>
        <v>0</v>
      </c>
      <c r="AJ168" s="167">
        <f t="shared" si="153"/>
        <v>0</v>
      </c>
      <c r="AK168" s="168">
        <f t="shared" si="154"/>
        <v>0</v>
      </c>
    </row>
    <row r="169" spans="2:37" outlineLevel="1" x14ac:dyDescent="0.35">
      <c r="B169" s="237" t="s">
        <v>83</v>
      </c>
      <c r="C169" s="64" t="s">
        <v>106</v>
      </c>
      <c r="D169" s="70"/>
      <c r="E169" s="71"/>
      <c r="F169" s="69"/>
      <c r="G169" s="140">
        <f t="shared" si="133"/>
        <v>0</v>
      </c>
      <c r="H169" s="181">
        <f t="shared" si="134"/>
        <v>0</v>
      </c>
      <c r="I169" s="70"/>
      <c r="J169" s="140">
        <f t="shared" si="141"/>
        <v>0</v>
      </c>
      <c r="K169" s="170">
        <f t="shared" si="142"/>
        <v>0</v>
      </c>
      <c r="L169" s="69"/>
      <c r="M169" s="140">
        <f t="shared" si="143"/>
        <v>0</v>
      </c>
      <c r="N169" s="181">
        <f t="shared" si="144"/>
        <v>0</v>
      </c>
      <c r="O169" s="70"/>
      <c r="P169" s="140">
        <f t="shared" si="135"/>
        <v>0</v>
      </c>
      <c r="Q169" s="170">
        <f t="shared" si="136"/>
        <v>0</v>
      </c>
      <c r="R169" s="176">
        <f t="shared" si="137"/>
        <v>0</v>
      </c>
      <c r="S169" s="168">
        <f t="shared" si="138"/>
        <v>0</v>
      </c>
      <c r="U169" s="6">
        <v>0</v>
      </c>
      <c r="V169" s="140">
        <f t="shared" si="139"/>
        <v>0</v>
      </c>
      <c r="W169" s="170">
        <f t="shared" si="140"/>
        <v>0</v>
      </c>
      <c r="X169" s="6">
        <v>1</v>
      </c>
      <c r="Y169" s="140">
        <f t="shared" si="145"/>
        <v>1</v>
      </c>
      <c r="Z169" s="181">
        <f t="shared" si="146"/>
        <v>0</v>
      </c>
      <c r="AA169" s="6">
        <v>1</v>
      </c>
      <c r="AB169" s="140">
        <f t="shared" si="147"/>
        <v>2</v>
      </c>
      <c r="AC169" s="170">
        <f t="shared" si="148"/>
        <v>1</v>
      </c>
      <c r="AD169" s="6">
        <v>1</v>
      </c>
      <c r="AE169" s="140">
        <f t="shared" si="149"/>
        <v>3</v>
      </c>
      <c r="AF169" s="181">
        <f t="shared" si="150"/>
        <v>0.5</v>
      </c>
      <c r="AG169" s="6">
        <v>1</v>
      </c>
      <c r="AH169" s="140">
        <f t="shared" si="151"/>
        <v>4</v>
      </c>
      <c r="AI169" s="170">
        <f t="shared" si="152"/>
        <v>0.33333333333333331</v>
      </c>
      <c r="AJ169" s="167">
        <f t="shared" si="153"/>
        <v>4</v>
      </c>
      <c r="AK169" s="168">
        <f t="shared" si="154"/>
        <v>0</v>
      </c>
    </row>
    <row r="170" spans="2:37" outlineLevel="1" x14ac:dyDescent="0.35">
      <c r="B170" s="237" t="s">
        <v>84</v>
      </c>
      <c r="C170" s="64" t="s">
        <v>106</v>
      </c>
      <c r="D170" s="70"/>
      <c r="E170" s="71"/>
      <c r="F170" s="69"/>
      <c r="G170" s="140">
        <f t="shared" si="133"/>
        <v>0</v>
      </c>
      <c r="H170" s="181">
        <f t="shared" si="134"/>
        <v>0</v>
      </c>
      <c r="I170" s="70"/>
      <c r="J170" s="140">
        <f t="shared" si="141"/>
        <v>0</v>
      </c>
      <c r="K170" s="170">
        <f t="shared" si="142"/>
        <v>0</v>
      </c>
      <c r="L170" s="69"/>
      <c r="M170" s="140">
        <f t="shared" si="143"/>
        <v>0</v>
      </c>
      <c r="N170" s="181">
        <f t="shared" si="144"/>
        <v>0</v>
      </c>
      <c r="O170" s="70"/>
      <c r="P170" s="140">
        <f t="shared" si="135"/>
        <v>0</v>
      </c>
      <c r="Q170" s="170">
        <f t="shared" si="136"/>
        <v>0</v>
      </c>
      <c r="R170" s="176">
        <f t="shared" si="137"/>
        <v>0</v>
      </c>
      <c r="S170" s="168">
        <f t="shared" si="138"/>
        <v>0</v>
      </c>
      <c r="U170" s="6"/>
      <c r="V170" s="140">
        <f t="shared" si="139"/>
        <v>0</v>
      </c>
      <c r="W170" s="170">
        <f t="shared" si="140"/>
        <v>0</v>
      </c>
      <c r="X170" s="6"/>
      <c r="Y170" s="140">
        <f t="shared" si="145"/>
        <v>0</v>
      </c>
      <c r="Z170" s="181">
        <f t="shared" si="146"/>
        <v>0</v>
      </c>
      <c r="AA170" s="6"/>
      <c r="AB170" s="140">
        <f t="shared" si="147"/>
        <v>0</v>
      </c>
      <c r="AC170" s="170">
        <f t="shared" si="148"/>
        <v>0</v>
      </c>
      <c r="AD170" s="6"/>
      <c r="AE170" s="140">
        <f t="shared" si="149"/>
        <v>0</v>
      </c>
      <c r="AF170" s="181">
        <f t="shared" si="150"/>
        <v>0</v>
      </c>
      <c r="AG170" s="6"/>
      <c r="AH170" s="140">
        <f t="shared" si="151"/>
        <v>0</v>
      </c>
      <c r="AI170" s="170">
        <f t="shared" si="152"/>
        <v>0</v>
      </c>
      <c r="AJ170" s="167">
        <f t="shared" si="153"/>
        <v>0</v>
      </c>
      <c r="AK170" s="168">
        <f t="shared" si="154"/>
        <v>0</v>
      </c>
    </row>
    <row r="171" spans="2:37" outlineLevel="1" x14ac:dyDescent="0.35">
      <c r="B171" s="237" t="s">
        <v>85</v>
      </c>
      <c r="C171" s="64" t="s">
        <v>106</v>
      </c>
      <c r="D171" s="70"/>
      <c r="E171" s="71"/>
      <c r="F171" s="69"/>
      <c r="G171" s="140">
        <f t="shared" si="133"/>
        <v>0</v>
      </c>
      <c r="H171" s="181">
        <f t="shared" si="134"/>
        <v>0</v>
      </c>
      <c r="I171" s="70"/>
      <c r="J171" s="140">
        <f t="shared" si="141"/>
        <v>0</v>
      </c>
      <c r="K171" s="170">
        <f t="shared" si="142"/>
        <v>0</v>
      </c>
      <c r="L171" s="69"/>
      <c r="M171" s="140">
        <f t="shared" si="143"/>
        <v>0</v>
      </c>
      <c r="N171" s="181">
        <f t="shared" si="144"/>
        <v>0</v>
      </c>
      <c r="O171" s="70"/>
      <c r="P171" s="140">
        <f t="shared" si="135"/>
        <v>0</v>
      </c>
      <c r="Q171" s="170">
        <f t="shared" si="136"/>
        <v>0</v>
      </c>
      <c r="R171" s="176">
        <f t="shared" si="137"/>
        <v>0</v>
      </c>
      <c r="S171" s="168">
        <f t="shared" si="138"/>
        <v>0</v>
      </c>
      <c r="U171" s="6"/>
      <c r="V171" s="140">
        <f t="shared" si="139"/>
        <v>0</v>
      </c>
      <c r="W171" s="170">
        <f t="shared" si="140"/>
        <v>0</v>
      </c>
      <c r="X171" s="6"/>
      <c r="Y171" s="140">
        <f t="shared" si="145"/>
        <v>0</v>
      </c>
      <c r="Z171" s="181">
        <f t="shared" si="146"/>
        <v>0</v>
      </c>
      <c r="AA171" s="6"/>
      <c r="AB171" s="140">
        <f t="shared" si="147"/>
        <v>0</v>
      </c>
      <c r="AC171" s="170">
        <f t="shared" si="148"/>
        <v>0</v>
      </c>
      <c r="AD171" s="6"/>
      <c r="AE171" s="140">
        <f t="shared" si="149"/>
        <v>0</v>
      </c>
      <c r="AF171" s="181">
        <f t="shared" si="150"/>
        <v>0</v>
      </c>
      <c r="AG171" s="6"/>
      <c r="AH171" s="140">
        <f t="shared" si="151"/>
        <v>0</v>
      </c>
      <c r="AI171" s="170">
        <f t="shared" si="152"/>
        <v>0</v>
      </c>
      <c r="AJ171" s="167">
        <f t="shared" si="153"/>
        <v>0</v>
      </c>
      <c r="AK171" s="168">
        <f t="shared" si="154"/>
        <v>0</v>
      </c>
    </row>
    <row r="172" spans="2:37" outlineLevel="1" x14ac:dyDescent="0.35">
      <c r="B172" s="236" t="s">
        <v>86</v>
      </c>
      <c r="C172" s="64" t="s">
        <v>106</v>
      </c>
      <c r="D172" s="70"/>
      <c r="E172" s="71"/>
      <c r="F172" s="69"/>
      <c r="G172" s="140">
        <f t="shared" si="133"/>
        <v>0</v>
      </c>
      <c r="H172" s="181">
        <f t="shared" si="134"/>
        <v>0</v>
      </c>
      <c r="I172" s="70"/>
      <c r="J172" s="140">
        <f t="shared" si="141"/>
        <v>0</v>
      </c>
      <c r="K172" s="170">
        <f t="shared" si="142"/>
        <v>0</v>
      </c>
      <c r="L172" s="69"/>
      <c r="M172" s="140">
        <f t="shared" si="143"/>
        <v>0</v>
      </c>
      <c r="N172" s="181">
        <f t="shared" si="144"/>
        <v>0</v>
      </c>
      <c r="O172" s="70"/>
      <c r="P172" s="140">
        <f t="shared" si="135"/>
        <v>0</v>
      </c>
      <c r="Q172" s="170">
        <f t="shared" si="136"/>
        <v>0</v>
      </c>
      <c r="R172" s="176">
        <f t="shared" si="137"/>
        <v>0</v>
      </c>
      <c r="S172" s="168">
        <f t="shared" si="138"/>
        <v>0</v>
      </c>
      <c r="U172" s="6"/>
      <c r="V172" s="140">
        <f t="shared" si="139"/>
        <v>0</v>
      </c>
      <c r="W172" s="170">
        <f t="shared" si="140"/>
        <v>0</v>
      </c>
      <c r="X172" s="6"/>
      <c r="Y172" s="140">
        <f t="shared" si="145"/>
        <v>0</v>
      </c>
      <c r="Z172" s="181">
        <f t="shared" si="146"/>
        <v>0</v>
      </c>
      <c r="AA172" s="6"/>
      <c r="AB172" s="140">
        <f t="shared" si="147"/>
        <v>0</v>
      </c>
      <c r="AC172" s="170">
        <f t="shared" si="148"/>
        <v>0</v>
      </c>
      <c r="AD172" s="6"/>
      <c r="AE172" s="140">
        <f t="shared" si="149"/>
        <v>0</v>
      </c>
      <c r="AF172" s="181">
        <f t="shared" si="150"/>
        <v>0</v>
      </c>
      <c r="AG172" s="6"/>
      <c r="AH172" s="140">
        <f t="shared" si="151"/>
        <v>0</v>
      </c>
      <c r="AI172" s="170">
        <f t="shared" si="152"/>
        <v>0</v>
      </c>
      <c r="AJ172" s="167">
        <f t="shared" si="153"/>
        <v>0</v>
      </c>
      <c r="AK172" s="168">
        <f t="shared" si="154"/>
        <v>0</v>
      </c>
    </row>
    <row r="173" spans="2:37" outlineLevel="1" x14ac:dyDescent="0.35">
      <c r="B173" s="237" t="s">
        <v>87</v>
      </c>
      <c r="C173" s="64" t="s">
        <v>106</v>
      </c>
      <c r="D173" s="70"/>
      <c r="E173" s="71"/>
      <c r="F173" s="69"/>
      <c r="G173" s="140">
        <f t="shared" si="133"/>
        <v>0</v>
      </c>
      <c r="H173" s="181">
        <f t="shared" si="134"/>
        <v>0</v>
      </c>
      <c r="I173" s="70"/>
      <c r="J173" s="140">
        <f t="shared" si="141"/>
        <v>0</v>
      </c>
      <c r="K173" s="170">
        <f t="shared" si="142"/>
        <v>0</v>
      </c>
      <c r="L173" s="69"/>
      <c r="M173" s="140">
        <f t="shared" si="143"/>
        <v>0</v>
      </c>
      <c r="N173" s="181">
        <f t="shared" si="144"/>
        <v>0</v>
      </c>
      <c r="O173" s="70"/>
      <c r="P173" s="140">
        <f t="shared" si="135"/>
        <v>0</v>
      </c>
      <c r="Q173" s="170">
        <f t="shared" si="136"/>
        <v>0</v>
      </c>
      <c r="R173" s="176">
        <f t="shared" si="137"/>
        <v>0</v>
      </c>
      <c r="S173" s="168">
        <f t="shared" si="138"/>
        <v>0</v>
      </c>
      <c r="U173" s="6"/>
      <c r="V173" s="140">
        <f t="shared" si="139"/>
        <v>0</v>
      </c>
      <c r="W173" s="170">
        <f t="shared" si="140"/>
        <v>0</v>
      </c>
      <c r="X173" s="6"/>
      <c r="Y173" s="140">
        <f t="shared" si="145"/>
        <v>0</v>
      </c>
      <c r="Z173" s="181">
        <f t="shared" si="146"/>
        <v>0</v>
      </c>
      <c r="AA173" s="6"/>
      <c r="AB173" s="140">
        <f t="shared" si="147"/>
        <v>0</v>
      </c>
      <c r="AC173" s="170">
        <f t="shared" si="148"/>
        <v>0</v>
      </c>
      <c r="AD173" s="6"/>
      <c r="AE173" s="140">
        <f t="shared" si="149"/>
        <v>0</v>
      </c>
      <c r="AF173" s="181">
        <f t="shared" si="150"/>
        <v>0</v>
      </c>
      <c r="AG173" s="6"/>
      <c r="AH173" s="140">
        <f t="shared" si="151"/>
        <v>0</v>
      </c>
      <c r="AI173" s="170">
        <f t="shared" si="152"/>
        <v>0</v>
      </c>
      <c r="AJ173" s="167">
        <f t="shared" si="153"/>
        <v>0</v>
      </c>
      <c r="AK173" s="168">
        <f t="shared" si="154"/>
        <v>0</v>
      </c>
    </row>
    <row r="174" spans="2:37" outlineLevel="1" x14ac:dyDescent="0.35">
      <c r="B174" s="237" t="s">
        <v>88</v>
      </c>
      <c r="C174" s="64" t="s">
        <v>106</v>
      </c>
      <c r="D174" s="70"/>
      <c r="E174" s="71"/>
      <c r="F174" s="69"/>
      <c r="G174" s="140">
        <f t="shared" si="133"/>
        <v>0</v>
      </c>
      <c r="H174" s="181">
        <f t="shared" si="134"/>
        <v>0</v>
      </c>
      <c r="I174" s="70"/>
      <c r="J174" s="140">
        <f t="shared" si="141"/>
        <v>0</v>
      </c>
      <c r="K174" s="170">
        <f t="shared" si="142"/>
        <v>0</v>
      </c>
      <c r="L174" s="69"/>
      <c r="M174" s="140">
        <f t="shared" si="143"/>
        <v>0</v>
      </c>
      <c r="N174" s="181">
        <f t="shared" si="144"/>
        <v>0</v>
      </c>
      <c r="O174" s="70"/>
      <c r="P174" s="140">
        <f t="shared" si="135"/>
        <v>0</v>
      </c>
      <c r="Q174" s="170">
        <f t="shared" si="136"/>
        <v>0</v>
      </c>
      <c r="R174" s="176">
        <f t="shared" si="137"/>
        <v>0</v>
      </c>
      <c r="S174" s="168">
        <f t="shared" si="138"/>
        <v>0</v>
      </c>
      <c r="U174" s="6"/>
      <c r="V174" s="140">
        <f t="shared" si="139"/>
        <v>0</v>
      </c>
      <c r="W174" s="170">
        <f t="shared" si="140"/>
        <v>0</v>
      </c>
      <c r="X174" s="6"/>
      <c r="Y174" s="140">
        <f t="shared" si="145"/>
        <v>0</v>
      </c>
      <c r="Z174" s="181">
        <f t="shared" si="146"/>
        <v>0</v>
      </c>
      <c r="AA174" s="6"/>
      <c r="AB174" s="140">
        <f t="shared" si="147"/>
        <v>0</v>
      </c>
      <c r="AC174" s="170">
        <f t="shared" si="148"/>
        <v>0</v>
      </c>
      <c r="AD174" s="6"/>
      <c r="AE174" s="140">
        <f t="shared" si="149"/>
        <v>0</v>
      </c>
      <c r="AF174" s="181">
        <f t="shared" si="150"/>
        <v>0</v>
      </c>
      <c r="AG174" s="6"/>
      <c r="AH174" s="140">
        <f t="shared" si="151"/>
        <v>0</v>
      </c>
      <c r="AI174" s="170">
        <f t="shared" si="152"/>
        <v>0</v>
      </c>
      <c r="AJ174" s="167">
        <f t="shared" si="153"/>
        <v>0</v>
      </c>
      <c r="AK174" s="168">
        <f t="shared" si="154"/>
        <v>0</v>
      </c>
    </row>
    <row r="175" spans="2:37" outlineLevel="1" x14ac:dyDescent="0.35">
      <c r="B175" s="236" t="s">
        <v>89</v>
      </c>
      <c r="C175" s="64" t="s">
        <v>106</v>
      </c>
      <c r="D175" s="70"/>
      <c r="E175" s="71"/>
      <c r="F175" s="69"/>
      <c r="G175" s="140">
        <f t="shared" si="133"/>
        <v>0</v>
      </c>
      <c r="H175" s="181">
        <f t="shared" si="134"/>
        <v>0</v>
      </c>
      <c r="I175" s="70"/>
      <c r="J175" s="140">
        <f t="shared" si="141"/>
        <v>0</v>
      </c>
      <c r="K175" s="170">
        <f t="shared" si="142"/>
        <v>0</v>
      </c>
      <c r="L175" s="69"/>
      <c r="M175" s="140">
        <f t="shared" si="143"/>
        <v>0</v>
      </c>
      <c r="N175" s="181">
        <f t="shared" si="144"/>
        <v>0</v>
      </c>
      <c r="O175" s="70"/>
      <c r="P175" s="140">
        <f t="shared" si="135"/>
        <v>0</v>
      </c>
      <c r="Q175" s="170">
        <f t="shared" si="136"/>
        <v>0</v>
      </c>
      <c r="R175" s="176">
        <f t="shared" si="137"/>
        <v>0</v>
      </c>
      <c r="S175" s="168">
        <f t="shared" si="138"/>
        <v>0</v>
      </c>
      <c r="U175" s="6"/>
      <c r="V175" s="140">
        <f t="shared" si="139"/>
        <v>0</v>
      </c>
      <c r="W175" s="170">
        <f t="shared" si="140"/>
        <v>0</v>
      </c>
      <c r="X175" s="6"/>
      <c r="Y175" s="140">
        <f t="shared" si="145"/>
        <v>0</v>
      </c>
      <c r="Z175" s="181">
        <f t="shared" si="146"/>
        <v>0</v>
      </c>
      <c r="AA175" s="6"/>
      <c r="AB175" s="140">
        <f t="shared" si="147"/>
        <v>0</v>
      </c>
      <c r="AC175" s="170">
        <f t="shared" si="148"/>
        <v>0</v>
      </c>
      <c r="AD175" s="6"/>
      <c r="AE175" s="140">
        <f t="shared" si="149"/>
        <v>0</v>
      </c>
      <c r="AF175" s="181">
        <f t="shared" si="150"/>
        <v>0</v>
      </c>
      <c r="AG175" s="6"/>
      <c r="AH175" s="140">
        <f t="shared" si="151"/>
        <v>0</v>
      </c>
      <c r="AI175" s="170">
        <f t="shared" si="152"/>
        <v>0</v>
      </c>
      <c r="AJ175" s="167">
        <f t="shared" si="153"/>
        <v>0</v>
      </c>
      <c r="AK175" s="168">
        <f t="shared" si="154"/>
        <v>0</v>
      </c>
    </row>
    <row r="176" spans="2:37" outlineLevel="1" x14ac:dyDescent="0.35">
      <c r="B176" s="237" t="s">
        <v>90</v>
      </c>
      <c r="C176" s="64" t="s">
        <v>106</v>
      </c>
      <c r="D176" s="70"/>
      <c r="E176" s="71"/>
      <c r="F176" s="69"/>
      <c r="G176" s="140">
        <f t="shared" si="133"/>
        <v>0</v>
      </c>
      <c r="H176" s="181">
        <f t="shared" si="134"/>
        <v>0</v>
      </c>
      <c r="I176" s="70"/>
      <c r="J176" s="140">
        <f t="shared" si="141"/>
        <v>0</v>
      </c>
      <c r="K176" s="170">
        <f t="shared" si="142"/>
        <v>0</v>
      </c>
      <c r="L176" s="69"/>
      <c r="M176" s="140">
        <f t="shared" si="143"/>
        <v>0</v>
      </c>
      <c r="N176" s="181">
        <f t="shared" si="144"/>
        <v>0</v>
      </c>
      <c r="O176" s="70"/>
      <c r="P176" s="140">
        <f t="shared" si="135"/>
        <v>0</v>
      </c>
      <c r="Q176" s="170">
        <f t="shared" si="136"/>
        <v>0</v>
      </c>
      <c r="R176" s="176">
        <f t="shared" si="137"/>
        <v>0</v>
      </c>
      <c r="S176" s="168">
        <f t="shared" si="138"/>
        <v>0</v>
      </c>
      <c r="U176" s="6"/>
      <c r="V176" s="140">
        <f t="shared" si="139"/>
        <v>0</v>
      </c>
      <c r="W176" s="170">
        <f t="shared" si="140"/>
        <v>0</v>
      </c>
      <c r="X176" s="6"/>
      <c r="Y176" s="140">
        <f t="shared" si="145"/>
        <v>0</v>
      </c>
      <c r="Z176" s="181">
        <f t="shared" si="146"/>
        <v>0</v>
      </c>
      <c r="AA176" s="6"/>
      <c r="AB176" s="140">
        <f t="shared" si="147"/>
        <v>0</v>
      </c>
      <c r="AC176" s="170">
        <f t="shared" si="148"/>
        <v>0</v>
      </c>
      <c r="AD176" s="6"/>
      <c r="AE176" s="140">
        <f t="shared" si="149"/>
        <v>0</v>
      </c>
      <c r="AF176" s="181">
        <f t="shared" si="150"/>
        <v>0</v>
      </c>
      <c r="AG176" s="6"/>
      <c r="AH176" s="140">
        <f t="shared" si="151"/>
        <v>0</v>
      </c>
      <c r="AI176" s="170">
        <f t="shared" si="152"/>
        <v>0</v>
      </c>
      <c r="AJ176" s="167">
        <f t="shared" si="153"/>
        <v>0</v>
      </c>
      <c r="AK176" s="168">
        <f t="shared" si="154"/>
        <v>0</v>
      </c>
    </row>
    <row r="177" spans="2:37" outlineLevel="1" x14ac:dyDescent="0.35">
      <c r="B177" s="236" t="s">
        <v>92</v>
      </c>
      <c r="C177" s="64" t="s">
        <v>106</v>
      </c>
      <c r="D177" s="70"/>
      <c r="E177" s="71"/>
      <c r="F177" s="69"/>
      <c r="G177" s="140">
        <f t="shared" si="133"/>
        <v>0</v>
      </c>
      <c r="H177" s="181">
        <f t="shared" si="134"/>
        <v>0</v>
      </c>
      <c r="I177" s="70"/>
      <c r="J177" s="140">
        <f t="shared" si="141"/>
        <v>0</v>
      </c>
      <c r="K177" s="170">
        <f t="shared" si="142"/>
        <v>0</v>
      </c>
      <c r="L177" s="69"/>
      <c r="M177" s="140">
        <f t="shared" si="143"/>
        <v>0</v>
      </c>
      <c r="N177" s="181">
        <f t="shared" si="144"/>
        <v>0</v>
      </c>
      <c r="O177" s="70"/>
      <c r="P177" s="140">
        <f t="shared" si="135"/>
        <v>0</v>
      </c>
      <c r="Q177" s="170">
        <f t="shared" si="136"/>
        <v>0</v>
      </c>
      <c r="R177" s="176">
        <f t="shared" si="137"/>
        <v>0</v>
      </c>
      <c r="S177" s="168">
        <f t="shared" si="138"/>
        <v>0</v>
      </c>
      <c r="U177" s="6"/>
      <c r="V177" s="140">
        <f t="shared" si="139"/>
        <v>0</v>
      </c>
      <c r="W177" s="170">
        <f t="shared" si="140"/>
        <v>0</v>
      </c>
      <c r="X177" s="6"/>
      <c r="Y177" s="140">
        <f t="shared" si="145"/>
        <v>0</v>
      </c>
      <c r="Z177" s="181">
        <f t="shared" si="146"/>
        <v>0</v>
      </c>
      <c r="AA177" s="6"/>
      <c r="AB177" s="140">
        <f t="shared" si="147"/>
        <v>0</v>
      </c>
      <c r="AC177" s="170">
        <f t="shared" si="148"/>
        <v>0</v>
      </c>
      <c r="AD177" s="6"/>
      <c r="AE177" s="140">
        <f t="shared" si="149"/>
        <v>0</v>
      </c>
      <c r="AF177" s="181">
        <f t="shared" si="150"/>
        <v>0</v>
      </c>
      <c r="AG177" s="6"/>
      <c r="AH177" s="140">
        <f t="shared" si="151"/>
        <v>0</v>
      </c>
      <c r="AI177" s="170">
        <f t="shared" si="152"/>
        <v>0</v>
      </c>
      <c r="AJ177" s="167">
        <f t="shared" si="153"/>
        <v>0</v>
      </c>
      <c r="AK177" s="168">
        <f t="shared" si="154"/>
        <v>0</v>
      </c>
    </row>
    <row r="178" spans="2:37" outlineLevel="1" x14ac:dyDescent="0.35">
      <c r="B178" s="237" t="s">
        <v>93</v>
      </c>
      <c r="C178" s="64" t="s">
        <v>106</v>
      </c>
      <c r="D178" s="70"/>
      <c r="E178" s="71"/>
      <c r="F178" s="69"/>
      <c r="G178" s="140">
        <f t="shared" si="133"/>
        <v>0</v>
      </c>
      <c r="H178" s="181">
        <f t="shared" si="134"/>
        <v>0</v>
      </c>
      <c r="I178" s="70"/>
      <c r="J178" s="140">
        <f t="shared" si="141"/>
        <v>0</v>
      </c>
      <c r="K178" s="170">
        <f t="shared" si="142"/>
        <v>0</v>
      </c>
      <c r="L178" s="69"/>
      <c r="M178" s="140">
        <f t="shared" si="143"/>
        <v>0</v>
      </c>
      <c r="N178" s="181">
        <f t="shared" si="144"/>
        <v>0</v>
      </c>
      <c r="O178" s="70"/>
      <c r="P178" s="140">
        <f t="shared" si="135"/>
        <v>0</v>
      </c>
      <c r="Q178" s="170">
        <f t="shared" si="136"/>
        <v>0</v>
      </c>
      <c r="R178" s="176">
        <f t="shared" si="137"/>
        <v>0</v>
      </c>
      <c r="S178" s="168">
        <f t="shared" si="138"/>
        <v>0</v>
      </c>
      <c r="U178" s="6"/>
      <c r="V178" s="140">
        <f t="shared" si="139"/>
        <v>0</v>
      </c>
      <c r="W178" s="170">
        <f t="shared" si="140"/>
        <v>0</v>
      </c>
      <c r="X178" s="6"/>
      <c r="Y178" s="140">
        <f t="shared" si="145"/>
        <v>0</v>
      </c>
      <c r="Z178" s="181">
        <f t="shared" si="146"/>
        <v>0</v>
      </c>
      <c r="AA178" s="6"/>
      <c r="AB178" s="140">
        <f t="shared" si="147"/>
        <v>0</v>
      </c>
      <c r="AC178" s="170">
        <f t="shared" si="148"/>
        <v>0</v>
      </c>
      <c r="AD178" s="6"/>
      <c r="AE178" s="140">
        <f t="shared" si="149"/>
        <v>0</v>
      </c>
      <c r="AF178" s="181">
        <f t="shared" si="150"/>
        <v>0</v>
      </c>
      <c r="AG178" s="6"/>
      <c r="AH178" s="140">
        <f t="shared" si="151"/>
        <v>0</v>
      </c>
      <c r="AI178" s="170">
        <f t="shared" si="152"/>
        <v>0</v>
      </c>
      <c r="AJ178" s="167">
        <f t="shared" si="153"/>
        <v>0</v>
      </c>
      <c r="AK178" s="168">
        <f t="shared" si="154"/>
        <v>0</v>
      </c>
    </row>
    <row r="179" spans="2:37" outlineLevel="1" x14ac:dyDescent="0.35">
      <c r="B179" s="237" t="s">
        <v>94</v>
      </c>
      <c r="C179" s="64" t="s">
        <v>106</v>
      </c>
      <c r="D179" s="70"/>
      <c r="E179" s="71"/>
      <c r="F179" s="69"/>
      <c r="G179" s="140">
        <f t="shared" si="133"/>
        <v>0</v>
      </c>
      <c r="H179" s="181">
        <f t="shared" si="134"/>
        <v>0</v>
      </c>
      <c r="I179" s="70"/>
      <c r="J179" s="140">
        <f t="shared" si="141"/>
        <v>0</v>
      </c>
      <c r="K179" s="170">
        <f t="shared" si="142"/>
        <v>0</v>
      </c>
      <c r="L179" s="69"/>
      <c r="M179" s="140">
        <f t="shared" si="143"/>
        <v>0</v>
      </c>
      <c r="N179" s="181">
        <f t="shared" si="144"/>
        <v>0</v>
      </c>
      <c r="O179" s="70"/>
      <c r="P179" s="140">
        <f t="shared" si="135"/>
        <v>0</v>
      </c>
      <c r="Q179" s="170">
        <f t="shared" si="136"/>
        <v>0</v>
      </c>
      <c r="R179" s="176">
        <f t="shared" si="137"/>
        <v>0</v>
      </c>
      <c r="S179" s="168">
        <f t="shared" si="138"/>
        <v>0</v>
      </c>
      <c r="U179" s="6"/>
      <c r="V179" s="140">
        <f t="shared" si="139"/>
        <v>0</v>
      </c>
      <c r="W179" s="170">
        <f t="shared" si="140"/>
        <v>0</v>
      </c>
      <c r="X179" s="6"/>
      <c r="Y179" s="140">
        <f t="shared" si="145"/>
        <v>0</v>
      </c>
      <c r="Z179" s="181">
        <f t="shared" si="146"/>
        <v>0</v>
      </c>
      <c r="AA179" s="6"/>
      <c r="AB179" s="140">
        <f t="shared" si="147"/>
        <v>0</v>
      </c>
      <c r="AC179" s="170">
        <f t="shared" si="148"/>
        <v>0</v>
      </c>
      <c r="AD179" s="6"/>
      <c r="AE179" s="140">
        <f t="shared" si="149"/>
        <v>0</v>
      </c>
      <c r="AF179" s="181">
        <f t="shared" si="150"/>
        <v>0</v>
      </c>
      <c r="AG179" s="6"/>
      <c r="AH179" s="140">
        <f t="shared" si="151"/>
        <v>0</v>
      </c>
      <c r="AI179" s="170">
        <f t="shared" si="152"/>
        <v>0</v>
      </c>
      <c r="AJ179" s="167">
        <f t="shared" si="153"/>
        <v>0</v>
      </c>
      <c r="AK179" s="168">
        <f t="shared" si="154"/>
        <v>0</v>
      </c>
    </row>
    <row r="180" spans="2:37" outlineLevel="1" x14ac:dyDescent="0.35">
      <c r="B180" s="237" t="s">
        <v>95</v>
      </c>
      <c r="C180" s="64" t="s">
        <v>106</v>
      </c>
      <c r="D180" s="70"/>
      <c r="E180" s="71"/>
      <c r="F180" s="69"/>
      <c r="G180" s="140">
        <f t="shared" si="133"/>
        <v>0</v>
      </c>
      <c r="H180" s="181">
        <f t="shared" si="134"/>
        <v>0</v>
      </c>
      <c r="I180" s="70"/>
      <c r="J180" s="140">
        <f t="shared" si="141"/>
        <v>0</v>
      </c>
      <c r="K180" s="170">
        <f t="shared" si="142"/>
        <v>0</v>
      </c>
      <c r="L180" s="69"/>
      <c r="M180" s="140">
        <f t="shared" si="143"/>
        <v>0</v>
      </c>
      <c r="N180" s="181">
        <f t="shared" si="144"/>
        <v>0</v>
      </c>
      <c r="O180" s="70"/>
      <c r="P180" s="140">
        <f t="shared" si="135"/>
        <v>0</v>
      </c>
      <c r="Q180" s="170">
        <f t="shared" si="136"/>
        <v>0</v>
      </c>
      <c r="R180" s="176">
        <f t="shared" si="137"/>
        <v>0</v>
      </c>
      <c r="S180" s="168">
        <f t="shared" si="138"/>
        <v>0</v>
      </c>
      <c r="U180" s="6"/>
      <c r="V180" s="140">
        <f t="shared" si="139"/>
        <v>0</v>
      </c>
      <c r="W180" s="170">
        <f t="shared" si="140"/>
        <v>0</v>
      </c>
      <c r="X180" s="6"/>
      <c r="Y180" s="140">
        <f t="shared" si="145"/>
        <v>0</v>
      </c>
      <c r="Z180" s="181">
        <f t="shared" si="146"/>
        <v>0</v>
      </c>
      <c r="AA180" s="6"/>
      <c r="AB180" s="140">
        <f t="shared" si="147"/>
        <v>0</v>
      </c>
      <c r="AC180" s="170">
        <f t="shared" si="148"/>
        <v>0</v>
      </c>
      <c r="AD180" s="6"/>
      <c r="AE180" s="140">
        <f t="shared" si="149"/>
        <v>0</v>
      </c>
      <c r="AF180" s="181">
        <f t="shared" si="150"/>
        <v>0</v>
      </c>
      <c r="AG180" s="6"/>
      <c r="AH180" s="140">
        <f t="shared" si="151"/>
        <v>0</v>
      </c>
      <c r="AI180" s="170">
        <f t="shared" si="152"/>
        <v>0</v>
      </c>
      <c r="AJ180" s="167">
        <f t="shared" si="153"/>
        <v>0</v>
      </c>
      <c r="AK180" s="168">
        <f t="shared" si="154"/>
        <v>0</v>
      </c>
    </row>
    <row r="181" spans="2:37" outlineLevel="1" x14ac:dyDescent="0.35">
      <c r="B181" s="237" t="s">
        <v>96</v>
      </c>
      <c r="C181" s="64" t="s">
        <v>106</v>
      </c>
      <c r="D181" s="70"/>
      <c r="E181" s="71"/>
      <c r="F181" s="69"/>
      <c r="G181" s="140">
        <f t="shared" si="133"/>
        <v>0</v>
      </c>
      <c r="H181" s="181">
        <f t="shared" si="134"/>
        <v>0</v>
      </c>
      <c r="I181" s="70"/>
      <c r="J181" s="140">
        <f t="shared" si="141"/>
        <v>0</v>
      </c>
      <c r="K181" s="170">
        <f t="shared" si="142"/>
        <v>0</v>
      </c>
      <c r="L181" s="69"/>
      <c r="M181" s="140">
        <f t="shared" si="143"/>
        <v>0</v>
      </c>
      <c r="N181" s="181">
        <f t="shared" si="144"/>
        <v>0</v>
      </c>
      <c r="O181" s="70"/>
      <c r="P181" s="140">
        <f t="shared" si="135"/>
        <v>0</v>
      </c>
      <c r="Q181" s="170">
        <f t="shared" si="136"/>
        <v>0</v>
      </c>
      <c r="R181" s="176">
        <f t="shared" si="137"/>
        <v>0</v>
      </c>
      <c r="S181" s="168">
        <f t="shared" si="138"/>
        <v>0</v>
      </c>
      <c r="U181" s="6"/>
      <c r="V181" s="140">
        <f t="shared" si="139"/>
        <v>0</v>
      </c>
      <c r="W181" s="170">
        <f t="shared" si="140"/>
        <v>0</v>
      </c>
      <c r="X181" s="6"/>
      <c r="Y181" s="140">
        <f t="shared" si="145"/>
        <v>0</v>
      </c>
      <c r="Z181" s="181">
        <f t="shared" si="146"/>
        <v>0</v>
      </c>
      <c r="AA181" s="6"/>
      <c r="AB181" s="140">
        <f t="shared" si="147"/>
        <v>0</v>
      </c>
      <c r="AC181" s="170">
        <f t="shared" si="148"/>
        <v>0</v>
      </c>
      <c r="AD181" s="6"/>
      <c r="AE181" s="140">
        <f t="shared" si="149"/>
        <v>0</v>
      </c>
      <c r="AF181" s="181">
        <f t="shared" si="150"/>
        <v>0</v>
      </c>
      <c r="AG181" s="6"/>
      <c r="AH181" s="140">
        <f t="shared" si="151"/>
        <v>0</v>
      </c>
      <c r="AI181" s="170">
        <f t="shared" si="152"/>
        <v>0</v>
      </c>
      <c r="AJ181" s="167">
        <f t="shared" si="153"/>
        <v>0</v>
      </c>
      <c r="AK181" s="168">
        <f t="shared" si="154"/>
        <v>0</v>
      </c>
    </row>
    <row r="182" spans="2:37" outlineLevel="1" x14ac:dyDescent="0.35">
      <c r="B182" s="236" t="s">
        <v>97</v>
      </c>
      <c r="C182" s="64" t="s">
        <v>106</v>
      </c>
      <c r="D182" s="70"/>
      <c r="E182" s="71"/>
      <c r="F182" s="69"/>
      <c r="G182" s="140">
        <f t="shared" si="133"/>
        <v>0</v>
      </c>
      <c r="H182" s="181">
        <f t="shared" si="134"/>
        <v>0</v>
      </c>
      <c r="I182" s="70"/>
      <c r="J182" s="140">
        <f t="shared" si="141"/>
        <v>0</v>
      </c>
      <c r="K182" s="170">
        <f t="shared" si="142"/>
        <v>0</v>
      </c>
      <c r="L182" s="69"/>
      <c r="M182" s="140">
        <f t="shared" si="143"/>
        <v>0</v>
      </c>
      <c r="N182" s="181">
        <f t="shared" si="144"/>
        <v>0</v>
      </c>
      <c r="O182" s="70"/>
      <c r="P182" s="140">
        <f t="shared" si="135"/>
        <v>0</v>
      </c>
      <c r="Q182" s="170">
        <f t="shared" si="136"/>
        <v>0</v>
      </c>
      <c r="R182" s="176">
        <f t="shared" si="137"/>
        <v>0</v>
      </c>
      <c r="S182" s="168">
        <f t="shared" si="138"/>
        <v>0</v>
      </c>
      <c r="U182" s="6"/>
      <c r="V182" s="140">
        <f t="shared" si="139"/>
        <v>0</v>
      </c>
      <c r="W182" s="170">
        <f t="shared" si="140"/>
        <v>0</v>
      </c>
      <c r="X182" s="6"/>
      <c r="Y182" s="140">
        <f t="shared" si="145"/>
        <v>0</v>
      </c>
      <c r="Z182" s="181">
        <f t="shared" si="146"/>
        <v>0</v>
      </c>
      <c r="AA182" s="6"/>
      <c r="AB182" s="140">
        <f t="shared" si="147"/>
        <v>0</v>
      </c>
      <c r="AC182" s="170">
        <f t="shared" si="148"/>
        <v>0</v>
      </c>
      <c r="AD182" s="6"/>
      <c r="AE182" s="140">
        <f t="shared" si="149"/>
        <v>0</v>
      </c>
      <c r="AF182" s="181">
        <f t="shared" si="150"/>
        <v>0</v>
      </c>
      <c r="AG182" s="6"/>
      <c r="AH182" s="140">
        <f t="shared" si="151"/>
        <v>0</v>
      </c>
      <c r="AI182" s="170">
        <f t="shared" si="152"/>
        <v>0</v>
      </c>
      <c r="AJ182" s="167">
        <f t="shared" si="153"/>
        <v>0</v>
      </c>
      <c r="AK182" s="168">
        <f t="shared" si="154"/>
        <v>0</v>
      </c>
    </row>
    <row r="183" spans="2:37" outlineLevel="1" x14ac:dyDescent="0.35">
      <c r="B183" s="237" t="s">
        <v>98</v>
      </c>
      <c r="C183" s="64" t="s">
        <v>106</v>
      </c>
      <c r="D183" s="70"/>
      <c r="E183" s="71"/>
      <c r="F183" s="69"/>
      <c r="G183" s="140">
        <f t="shared" si="133"/>
        <v>0</v>
      </c>
      <c r="H183" s="181">
        <f t="shared" si="134"/>
        <v>0</v>
      </c>
      <c r="I183" s="70"/>
      <c r="J183" s="140">
        <f t="shared" si="141"/>
        <v>0</v>
      </c>
      <c r="K183" s="170">
        <f t="shared" si="142"/>
        <v>0</v>
      </c>
      <c r="L183" s="69"/>
      <c r="M183" s="140">
        <f t="shared" si="143"/>
        <v>0</v>
      </c>
      <c r="N183" s="181">
        <f t="shared" si="144"/>
        <v>0</v>
      </c>
      <c r="O183" s="70"/>
      <c r="P183" s="140">
        <f t="shared" si="135"/>
        <v>0</v>
      </c>
      <c r="Q183" s="170">
        <f t="shared" si="136"/>
        <v>0</v>
      </c>
      <c r="R183" s="176">
        <f t="shared" si="137"/>
        <v>0</v>
      </c>
      <c r="S183" s="168">
        <f t="shared" si="138"/>
        <v>0</v>
      </c>
      <c r="U183" s="6">
        <v>1</v>
      </c>
      <c r="V183" s="140">
        <f t="shared" si="139"/>
        <v>1</v>
      </c>
      <c r="W183" s="170">
        <f t="shared" si="140"/>
        <v>0</v>
      </c>
      <c r="X183" s="6">
        <v>4</v>
      </c>
      <c r="Y183" s="140">
        <f t="shared" si="145"/>
        <v>5</v>
      </c>
      <c r="Z183" s="181">
        <f t="shared" si="146"/>
        <v>4</v>
      </c>
      <c r="AA183" s="6">
        <v>2</v>
      </c>
      <c r="AB183" s="140">
        <f t="shared" si="147"/>
        <v>7</v>
      </c>
      <c r="AC183" s="170">
        <f t="shared" si="148"/>
        <v>0.4</v>
      </c>
      <c r="AD183" s="6">
        <v>2</v>
      </c>
      <c r="AE183" s="140">
        <f t="shared" si="149"/>
        <v>9</v>
      </c>
      <c r="AF183" s="181">
        <f t="shared" si="150"/>
        <v>0.2857142857142857</v>
      </c>
      <c r="AG183" s="6">
        <v>2</v>
      </c>
      <c r="AH183" s="140">
        <f t="shared" si="151"/>
        <v>11</v>
      </c>
      <c r="AI183" s="170">
        <f t="shared" si="152"/>
        <v>0.22222222222222221</v>
      </c>
      <c r="AJ183" s="167">
        <f t="shared" si="153"/>
        <v>11</v>
      </c>
      <c r="AK183" s="168">
        <f t="shared" si="154"/>
        <v>0.82116028683787201</v>
      </c>
    </row>
    <row r="184" spans="2:37" ht="15" customHeight="1" outlineLevel="1" x14ac:dyDescent="0.35">
      <c r="B184" s="50" t="s">
        <v>138</v>
      </c>
      <c r="C184" s="47" t="s">
        <v>106</v>
      </c>
      <c r="D184" s="173">
        <f>SUM(D162:D183)</f>
        <v>0</v>
      </c>
      <c r="E184" s="173">
        <f>SUM(E162:E183)</f>
        <v>0</v>
      </c>
      <c r="F184" s="173">
        <f>SUM(F162:F183)</f>
        <v>0</v>
      </c>
      <c r="G184" s="173">
        <f>SUM(G162:G183)</f>
        <v>0</v>
      </c>
      <c r="H184" s="182">
        <f>IFERROR((G184-E184)/E184,0)</f>
        <v>0</v>
      </c>
      <c r="I184" s="173">
        <f>SUM(I162:I183)</f>
        <v>0</v>
      </c>
      <c r="J184" s="173">
        <f>SUM(J162:J183)</f>
        <v>0</v>
      </c>
      <c r="K184" s="169">
        <f t="shared" ref="K184" si="155">IFERROR((J184-G184)/G184,0)</f>
        <v>0</v>
      </c>
      <c r="L184" s="173">
        <f>SUM(L162:L183)</f>
        <v>0</v>
      </c>
      <c r="M184" s="173">
        <f>SUM(M162:M183)</f>
        <v>0</v>
      </c>
      <c r="N184" s="182">
        <f t="shared" ref="N184" si="156">IFERROR((M184-J184)/J184,0)</f>
        <v>0</v>
      </c>
      <c r="O184" s="173">
        <f>SUM(O162:O183)</f>
        <v>0</v>
      </c>
      <c r="P184" s="173">
        <f>SUM(P162:P183)</f>
        <v>0</v>
      </c>
      <c r="Q184" s="169">
        <f t="shared" si="136"/>
        <v>0</v>
      </c>
      <c r="R184" s="173">
        <f>SUM(R162:R183)</f>
        <v>0</v>
      </c>
      <c r="S184" s="165">
        <f t="shared" si="138"/>
        <v>0</v>
      </c>
      <c r="U184" s="173">
        <f>SUM(U162:U183)</f>
        <v>2</v>
      </c>
      <c r="V184" s="173">
        <f>SUM(V162:V183)</f>
        <v>2</v>
      </c>
      <c r="W184" s="169">
        <f>IFERROR((V184-P184)/P184,0)</f>
        <v>0</v>
      </c>
      <c r="X184" s="173">
        <f>SUM(X162:X183)</f>
        <v>10</v>
      </c>
      <c r="Y184" s="173">
        <f>SUM(Y162:Y183)</f>
        <v>12</v>
      </c>
      <c r="Z184" s="178">
        <f>IFERROR((Y184-V184)/V184,0)</f>
        <v>5</v>
      </c>
      <c r="AA184" s="173">
        <f>SUM(AA162:AA183)</f>
        <v>5</v>
      </c>
      <c r="AB184" s="173">
        <f>SUM(AB162:AB183)</f>
        <v>17</v>
      </c>
      <c r="AC184" s="177">
        <f>IFERROR((AB184-Y184)/Y184,0)</f>
        <v>0.41666666666666669</v>
      </c>
      <c r="AD184" s="173">
        <f>SUM(AD162:AD183)</f>
        <v>5</v>
      </c>
      <c r="AE184" s="173">
        <f>SUM(AE162:AE183)</f>
        <v>22</v>
      </c>
      <c r="AF184" s="178">
        <f>IFERROR((AE184-AB184)/AB184,0)</f>
        <v>0.29411764705882354</v>
      </c>
      <c r="AG184" s="173">
        <f>SUM(AG162:AG183)</f>
        <v>5</v>
      </c>
      <c r="AH184" s="173">
        <f>SUM(AH162:AH183)</f>
        <v>27</v>
      </c>
      <c r="AI184" s="164">
        <f>IFERROR((AH184-AE184)/AE184,0)</f>
        <v>0.22727272727272727</v>
      </c>
      <c r="AJ184" s="173">
        <f>SUM(AJ162:AJ183)</f>
        <v>27</v>
      </c>
      <c r="AK184" s="168">
        <f t="shared" ref="AK184" si="157">IFERROR((AH184/V184)^(1/4)-1,0)</f>
        <v>0.9168293127388174</v>
      </c>
    </row>
    <row r="185" spans="2:37" ht="15" customHeight="1" x14ac:dyDescent="0.35"/>
    <row r="186" spans="2:37" ht="15.5" x14ac:dyDescent="0.35">
      <c r="B186" s="296" t="s">
        <v>112</v>
      </c>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row>
    <row r="187" spans="2:37" ht="5.5" customHeight="1" outlineLevel="1" x14ac:dyDescent="0.35">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row>
    <row r="188" spans="2:37" outlineLevel="1" x14ac:dyDescent="0.35">
      <c r="B188" s="330"/>
      <c r="C188" s="339" t="s">
        <v>105</v>
      </c>
      <c r="D188" s="312" t="s">
        <v>131</v>
      </c>
      <c r="E188" s="314"/>
      <c r="F188" s="314"/>
      <c r="G188" s="314"/>
      <c r="H188" s="314"/>
      <c r="I188" s="314"/>
      <c r="J188" s="314"/>
      <c r="K188" s="314"/>
      <c r="L188" s="314"/>
      <c r="M188" s="314"/>
      <c r="N188" s="314"/>
      <c r="O188" s="314"/>
      <c r="P188" s="314"/>
      <c r="Q188" s="313"/>
      <c r="R188" s="318" t="str">
        <f xml:space="preserve"> D189&amp;" - "&amp;O189</f>
        <v>2019 - 2023</v>
      </c>
      <c r="S188" s="333"/>
      <c r="U188" s="312" t="s">
        <v>183</v>
      </c>
      <c r="V188" s="314"/>
      <c r="W188" s="314"/>
      <c r="X188" s="314"/>
      <c r="Y188" s="314"/>
      <c r="Z188" s="314"/>
      <c r="AA188" s="314"/>
      <c r="AB188" s="314"/>
      <c r="AC188" s="314"/>
      <c r="AD188" s="314"/>
      <c r="AE188" s="314"/>
      <c r="AF188" s="314"/>
      <c r="AG188" s="314"/>
      <c r="AH188" s="314"/>
      <c r="AI188" s="314"/>
      <c r="AJ188" s="314"/>
      <c r="AK188" s="313"/>
    </row>
    <row r="189" spans="2:37" outlineLevel="1" x14ac:dyDescent="0.35">
      <c r="B189" s="331"/>
      <c r="C189" s="339"/>
      <c r="D189" s="312">
        <f>$C$3-5</f>
        <v>2019</v>
      </c>
      <c r="E189" s="313"/>
      <c r="F189" s="314">
        <f>$C$3-4</f>
        <v>2020</v>
      </c>
      <c r="G189" s="314"/>
      <c r="H189" s="314"/>
      <c r="I189" s="312">
        <f>$C$3-3</f>
        <v>2021</v>
      </c>
      <c r="J189" s="314"/>
      <c r="K189" s="313"/>
      <c r="L189" s="312">
        <f>$C$3-2</f>
        <v>2022</v>
      </c>
      <c r="M189" s="314"/>
      <c r="N189" s="313"/>
      <c r="O189" s="312">
        <f>$C$3-1</f>
        <v>2023</v>
      </c>
      <c r="P189" s="314"/>
      <c r="Q189" s="313"/>
      <c r="R189" s="320"/>
      <c r="S189" s="334"/>
      <c r="U189" s="312">
        <f>$C$3</f>
        <v>2024</v>
      </c>
      <c r="V189" s="314"/>
      <c r="W189" s="313"/>
      <c r="X189" s="314">
        <f>$C$3+1</f>
        <v>2025</v>
      </c>
      <c r="Y189" s="314"/>
      <c r="Z189" s="314"/>
      <c r="AA189" s="312">
        <f>$C$3+2</f>
        <v>2026</v>
      </c>
      <c r="AB189" s="314"/>
      <c r="AC189" s="313"/>
      <c r="AD189" s="314">
        <f>$C$3+3</f>
        <v>2027</v>
      </c>
      <c r="AE189" s="314"/>
      <c r="AF189" s="314"/>
      <c r="AG189" s="312">
        <f>$C$3+4</f>
        <v>2028</v>
      </c>
      <c r="AH189" s="314"/>
      <c r="AI189" s="313"/>
      <c r="AJ189" s="316" t="str">
        <f>U189&amp;" - "&amp;AG189</f>
        <v>2024 - 2028</v>
      </c>
      <c r="AK189" s="335"/>
    </row>
    <row r="190" spans="2:37" ht="29" outlineLevel="1" x14ac:dyDescent="0.35">
      <c r="B190" s="332"/>
      <c r="C190" s="339"/>
      <c r="D190" s="66" t="s">
        <v>144</v>
      </c>
      <c r="E190" s="67" t="s">
        <v>145</v>
      </c>
      <c r="F190" s="76" t="s">
        <v>144</v>
      </c>
      <c r="G190" s="9" t="s">
        <v>145</v>
      </c>
      <c r="H190" s="67" t="s">
        <v>135</v>
      </c>
      <c r="I190" s="76" t="s">
        <v>144</v>
      </c>
      <c r="J190" s="9" t="s">
        <v>145</v>
      </c>
      <c r="K190" s="67" t="s">
        <v>135</v>
      </c>
      <c r="L190" s="76" t="s">
        <v>144</v>
      </c>
      <c r="M190" s="9" t="s">
        <v>145</v>
      </c>
      <c r="N190" s="67" t="s">
        <v>135</v>
      </c>
      <c r="O190" s="76" t="s">
        <v>144</v>
      </c>
      <c r="P190" s="9" t="s">
        <v>145</v>
      </c>
      <c r="Q190" s="67" t="s">
        <v>135</v>
      </c>
      <c r="R190" s="66" t="s">
        <v>126</v>
      </c>
      <c r="S190" s="121" t="s">
        <v>136</v>
      </c>
      <c r="U190" s="66" t="s">
        <v>144</v>
      </c>
      <c r="V190" s="9" t="s">
        <v>145</v>
      </c>
      <c r="W190" s="67" t="s">
        <v>135</v>
      </c>
      <c r="X190" s="76" t="s">
        <v>144</v>
      </c>
      <c r="Y190" s="9" t="s">
        <v>145</v>
      </c>
      <c r="Z190" s="67" t="s">
        <v>135</v>
      </c>
      <c r="AA190" s="76" t="s">
        <v>144</v>
      </c>
      <c r="AB190" s="9" t="s">
        <v>145</v>
      </c>
      <c r="AC190" s="67" t="s">
        <v>135</v>
      </c>
      <c r="AD190" s="76" t="s">
        <v>144</v>
      </c>
      <c r="AE190" s="9" t="s">
        <v>145</v>
      </c>
      <c r="AF190" s="67" t="s">
        <v>135</v>
      </c>
      <c r="AG190" s="76" t="s">
        <v>144</v>
      </c>
      <c r="AH190" s="9" t="s">
        <v>145</v>
      </c>
      <c r="AI190" s="67" t="s">
        <v>135</v>
      </c>
      <c r="AJ190" s="76" t="s">
        <v>126</v>
      </c>
      <c r="AK190" s="121" t="s">
        <v>136</v>
      </c>
    </row>
    <row r="191" spans="2:37" outlineLevel="1" x14ac:dyDescent="0.35">
      <c r="B191" s="236" t="s">
        <v>75</v>
      </c>
      <c r="C191" s="64" t="s">
        <v>106</v>
      </c>
      <c r="D191" s="70"/>
      <c r="E191" s="71"/>
      <c r="F191" s="69"/>
      <c r="G191" s="140">
        <f t="shared" ref="G191:G212" si="158">E191+F191</f>
        <v>0</v>
      </c>
      <c r="H191" s="181">
        <f t="shared" ref="H191:H212" si="159">IFERROR((G191-E191)/E191,0)</f>
        <v>0</v>
      </c>
      <c r="I191" s="70"/>
      <c r="J191" s="140">
        <f>G191+I191</f>
        <v>0</v>
      </c>
      <c r="K191" s="170">
        <f>IFERROR((J191-G191)/G191,0)</f>
        <v>0</v>
      </c>
      <c r="L191" s="69"/>
      <c r="M191" s="140">
        <f>J191+L191</f>
        <v>0</v>
      </c>
      <c r="N191" s="181">
        <f>IFERROR((M191-J191)/J191,0)</f>
        <v>0</v>
      </c>
      <c r="O191" s="70"/>
      <c r="P191" s="140">
        <f t="shared" ref="P191:P212" si="160">M191+O191</f>
        <v>0</v>
      </c>
      <c r="Q191" s="170">
        <f t="shared" ref="Q191:Q213" si="161">IFERROR((P191-M191)/M191,0)</f>
        <v>0</v>
      </c>
      <c r="R191" s="176">
        <f t="shared" ref="R191:R212" si="162">D191+F191+I191+L191+O191</f>
        <v>0</v>
      </c>
      <c r="S191" s="168">
        <f t="shared" ref="S191:S213" si="163">IFERROR((P191/E191)^(1/4)-1,0)</f>
        <v>0</v>
      </c>
      <c r="U191" s="70"/>
      <c r="V191" s="140">
        <f t="shared" ref="V191:V212" si="164">P191+U191</f>
        <v>0</v>
      </c>
      <c r="W191" s="170">
        <f t="shared" ref="W191:W212" si="165">IFERROR((V191-P191)/P191,0)</f>
        <v>0</v>
      </c>
      <c r="X191" s="69"/>
      <c r="Y191" s="140">
        <f>V191+X191</f>
        <v>0</v>
      </c>
      <c r="Z191" s="181">
        <f>IFERROR((Y191-V191)/V191,0)</f>
        <v>0</v>
      </c>
      <c r="AA191" s="70"/>
      <c r="AB191" s="140">
        <f>Y191+AA191</f>
        <v>0</v>
      </c>
      <c r="AC191" s="170">
        <f>IFERROR((AB191-Y191)/Y191,0)</f>
        <v>0</v>
      </c>
      <c r="AD191" s="69"/>
      <c r="AE191" s="140">
        <f>AB191+AD191</f>
        <v>0</v>
      </c>
      <c r="AF191" s="181">
        <f>IFERROR((AE191-AB191)/AB191,0)</f>
        <v>0</v>
      </c>
      <c r="AG191" s="70"/>
      <c r="AH191" s="140">
        <f>AE191+AG191</f>
        <v>0</v>
      </c>
      <c r="AI191" s="170">
        <f>IFERROR((AH191-AE191)/AE191,0)</f>
        <v>0</v>
      </c>
      <c r="AJ191" s="167">
        <f>U191+X191+AA191+AD191+AG191</f>
        <v>0</v>
      </c>
      <c r="AK191" s="168">
        <f>IFERROR((AH191/V191)^(1/4)-1,0)</f>
        <v>0</v>
      </c>
    </row>
    <row r="192" spans="2:37" outlineLevel="1" x14ac:dyDescent="0.35">
      <c r="B192" s="237" t="s">
        <v>76</v>
      </c>
      <c r="C192" s="64" t="s">
        <v>106</v>
      </c>
      <c r="D192" s="70"/>
      <c r="E192" s="71"/>
      <c r="F192" s="69"/>
      <c r="G192" s="140">
        <f t="shared" si="158"/>
        <v>0</v>
      </c>
      <c r="H192" s="181">
        <f t="shared" si="159"/>
        <v>0</v>
      </c>
      <c r="I192" s="70"/>
      <c r="J192" s="140">
        <f t="shared" ref="J192:J212" si="166">G192+I192</f>
        <v>0</v>
      </c>
      <c r="K192" s="170">
        <f t="shared" ref="K192:K212" si="167">IFERROR((J192-G192)/G192,0)</f>
        <v>0</v>
      </c>
      <c r="L192" s="69"/>
      <c r="M192" s="140">
        <f t="shared" ref="M192:M212" si="168">J192+L192</f>
        <v>0</v>
      </c>
      <c r="N192" s="181">
        <f t="shared" ref="N192:N212" si="169">IFERROR((M192-J192)/J192,0)</f>
        <v>0</v>
      </c>
      <c r="O192" s="70"/>
      <c r="P192" s="140">
        <f t="shared" si="160"/>
        <v>0</v>
      </c>
      <c r="Q192" s="170">
        <f t="shared" si="161"/>
        <v>0</v>
      </c>
      <c r="R192" s="176">
        <f t="shared" si="162"/>
        <v>0</v>
      </c>
      <c r="S192" s="168">
        <f t="shared" si="163"/>
        <v>0</v>
      </c>
      <c r="U192" s="70"/>
      <c r="V192" s="140">
        <f t="shared" si="164"/>
        <v>0</v>
      </c>
      <c r="W192" s="170">
        <f t="shared" si="165"/>
        <v>0</v>
      </c>
      <c r="X192" s="69"/>
      <c r="Y192" s="140">
        <f t="shared" ref="Y192:Y212" si="170">V192+X192</f>
        <v>0</v>
      </c>
      <c r="Z192" s="181">
        <f t="shared" ref="Z192:Z212" si="171">IFERROR((Y192-V192)/V192,0)</f>
        <v>0</v>
      </c>
      <c r="AA192" s="70"/>
      <c r="AB192" s="140">
        <f t="shared" ref="AB192:AB212" si="172">Y192+AA192</f>
        <v>0</v>
      </c>
      <c r="AC192" s="170">
        <f t="shared" ref="AC192:AC212" si="173">IFERROR((AB192-Y192)/Y192,0)</f>
        <v>0</v>
      </c>
      <c r="AD192" s="69"/>
      <c r="AE192" s="140">
        <f t="shared" ref="AE192:AE212" si="174">AB192+AD192</f>
        <v>0</v>
      </c>
      <c r="AF192" s="181">
        <f t="shared" ref="AF192:AF212" si="175">IFERROR((AE192-AB192)/AB192,0)</f>
        <v>0</v>
      </c>
      <c r="AG192" s="70"/>
      <c r="AH192" s="140">
        <f t="shared" ref="AH192:AH212" si="176">AE192+AG192</f>
        <v>0</v>
      </c>
      <c r="AI192" s="170">
        <f t="shared" ref="AI192:AI212" si="177">IFERROR((AH192-AE192)/AE192,0)</f>
        <v>0</v>
      </c>
      <c r="AJ192" s="167">
        <f t="shared" ref="AJ192:AJ212" si="178">U192+X192+AA192+AD192+AG192</f>
        <v>0</v>
      </c>
      <c r="AK192" s="168">
        <f t="shared" ref="AK192:AK212" si="179">IFERROR((AH192/V192)^(1/4)-1,0)</f>
        <v>0</v>
      </c>
    </row>
    <row r="193" spans="2:37" outlineLevel="1" x14ac:dyDescent="0.35">
      <c r="B193" s="237" t="s">
        <v>77</v>
      </c>
      <c r="C193" s="64" t="s">
        <v>106</v>
      </c>
      <c r="D193" s="70"/>
      <c r="E193" s="71"/>
      <c r="F193" s="69"/>
      <c r="G193" s="140">
        <f t="shared" si="158"/>
        <v>0</v>
      </c>
      <c r="H193" s="181">
        <f t="shared" si="159"/>
        <v>0</v>
      </c>
      <c r="I193" s="70"/>
      <c r="J193" s="140">
        <f t="shared" si="166"/>
        <v>0</v>
      </c>
      <c r="K193" s="170">
        <f t="shared" si="167"/>
        <v>0</v>
      </c>
      <c r="L193" s="69"/>
      <c r="M193" s="140">
        <f t="shared" si="168"/>
        <v>0</v>
      </c>
      <c r="N193" s="181">
        <f t="shared" si="169"/>
        <v>0</v>
      </c>
      <c r="O193" s="70"/>
      <c r="P193" s="140">
        <f t="shared" si="160"/>
        <v>0</v>
      </c>
      <c r="Q193" s="170">
        <f t="shared" si="161"/>
        <v>0</v>
      </c>
      <c r="R193" s="176">
        <f t="shared" si="162"/>
        <v>0</v>
      </c>
      <c r="S193" s="168">
        <f t="shared" si="163"/>
        <v>0</v>
      </c>
      <c r="U193" s="70"/>
      <c r="V193" s="140">
        <f t="shared" si="164"/>
        <v>0</v>
      </c>
      <c r="W193" s="170">
        <f t="shared" si="165"/>
        <v>0</v>
      </c>
      <c r="X193" s="69"/>
      <c r="Y193" s="140">
        <f t="shared" si="170"/>
        <v>0</v>
      </c>
      <c r="Z193" s="181">
        <f t="shared" si="171"/>
        <v>0</v>
      </c>
      <c r="AA193" s="70"/>
      <c r="AB193" s="140">
        <f t="shared" si="172"/>
        <v>0</v>
      </c>
      <c r="AC193" s="170">
        <f t="shared" si="173"/>
        <v>0</v>
      </c>
      <c r="AD193" s="69"/>
      <c r="AE193" s="140">
        <f t="shared" si="174"/>
        <v>0</v>
      </c>
      <c r="AF193" s="181">
        <f t="shared" si="175"/>
        <v>0</v>
      </c>
      <c r="AG193" s="70"/>
      <c r="AH193" s="140">
        <f t="shared" si="176"/>
        <v>0</v>
      </c>
      <c r="AI193" s="170">
        <f t="shared" si="177"/>
        <v>0</v>
      </c>
      <c r="AJ193" s="167">
        <f t="shared" si="178"/>
        <v>0</v>
      </c>
      <c r="AK193" s="168">
        <f t="shared" si="179"/>
        <v>0</v>
      </c>
    </row>
    <row r="194" spans="2:37" outlineLevel="1" x14ac:dyDescent="0.35">
      <c r="B194" s="237" t="s">
        <v>78</v>
      </c>
      <c r="C194" s="64" t="s">
        <v>106</v>
      </c>
      <c r="D194" s="70"/>
      <c r="E194" s="71"/>
      <c r="F194" s="69"/>
      <c r="G194" s="140">
        <f t="shared" si="158"/>
        <v>0</v>
      </c>
      <c r="H194" s="181">
        <f t="shared" si="159"/>
        <v>0</v>
      </c>
      <c r="I194" s="70"/>
      <c r="J194" s="140">
        <f t="shared" si="166"/>
        <v>0</v>
      </c>
      <c r="K194" s="170">
        <f t="shared" si="167"/>
        <v>0</v>
      </c>
      <c r="L194" s="69"/>
      <c r="M194" s="140">
        <f t="shared" si="168"/>
        <v>0</v>
      </c>
      <c r="N194" s="181">
        <f t="shared" si="169"/>
        <v>0</v>
      </c>
      <c r="O194" s="70"/>
      <c r="P194" s="140">
        <f t="shared" si="160"/>
        <v>0</v>
      </c>
      <c r="Q194" s="170">
        <f t="shared" si="161"/>
        <v>0</v>
      </c>
      <c r="R194" s="176">
        <f t="shared" si="162"/>
        <v>0</v>
      </c>
      <c r="S194" s="168">
        <f t="shared" si="163"/>
        <v>0</v>
      </c>
      <c r="U194" s="70"/>
      <c r="V194" s="140">
        <f t="shared" si="164"/>
        <v>0</v>
      </c>
      <c r="W194" s="170">
        <f t="shared" si="165"/>
        <v>0</v>
      </c>
      <c r="X194" s="69"/>
      <c r="Y194" s="140">
        <f t="shared" si="170"/>
        <v>0</v>
      </c>
      <c r="Z194" s="181">
        <f t="shared" si="171"/>
        <v>0</v>
      </c>
      <c r="AA194" s="70"/>
      <c r="AB194" s="140">
        <f t="shared" si="172"/>
        <v>0</v>
      </c>
      <c r="AC194" s="170">
        <f t="shared" si="173"/>
        <v>0</v>
      </c>
      <c r="AD194" s="69"/>
      <c r="AE194" s="140">
        <f t="shared" si="174"/>
        <v>0</v>
      </c>
      <c r="AF194" s="181">
        <f t="shared" si="175"/>
        <v>0</v>
      </c>
      <c r="AG194" s="70"/>
      <c r="AH194" s="140">
        <f t="shared" si="176"/>
        <v>0</v>
      </c>
      <c r="AI194" s="170">
        <f t="shared" si="177"/>
        <v>0</v>
      </c>
      <c r="AJ194" s="167">
        <f t="shared" si="178"/>
        <v>0</v>
      </c>
      <c r="AK194" s="168">
        <f t="shared" si="179"/>
        <v>0</v>
      </c>
    </row>
    <row r="195" spans="2:37" outlineLevel="1" x14ac:dyDescent="0.35">
      <c r="B195" s="236" t="s">
        <v>80</v>
      </c>
      <c r="C195" s="64" t="s">
        <v>106</v>
      </c>
      <c r="D195" s="70"/>
      <c r="E195" s="71"/>
      <c r="F195" s="69"/>
      <c r="G195" s="140">
        <f t="shared" si="158"/>
        <v>0</v>
      </c>
      <c r="H195" s="181">
        <f t="shared" si="159"/>
        <v>0</v>
      </c>
      <c r="I195" s="70"/>
      <c r="J195" s="140">
        <f t="shared" si="166"/>
        <v>0</v>
      </c>
      <c r="K195" s="170">
        <f t="shared" si="167"/>
        <v>0</v>
      </c>
      <c r="L195" s="69"/>
      <c r="M195" s="140">
        <f t="shared" si="168"/>
        <v>0</v>
      </c>
      <c r="N195" s="181">
        <f t="shared" si="169"/>
        <v>0</v>
      </c>
      <c r="O195" s="70"/>
      <c r="P195" s="140">
        <f t="shared" si="160"/>
        <v>0</v>
      </c>
      <c r="Q195" s="170">
        <f t="shared" si="161"/>
        <v>0</v>
      </c>
      <c r="R195" s="176">
        <f t="shared" si="162"/>
        <v>0</v>
      </c>
      <c r="S195" s="168">
        <f t="shared" si="163"/>
        <v>0</v>
      </c>
      <c r="U195" s="70"/>
      <c r="V195" s="140">
        <f t="shared" si="164"/>
        <v>0</v>
      </c>
      <c r="W195" s="170">
        <f t="shared" si="165"/>
        <v>0</v>
      </c>
      <c r="X195" s="69"/>
      <c r="Y195" s="140">
        <f t="shared" si="170"/>
        <v>0</v>
      </c>
      <c r="Z195" s="181">
        <f t="shared" si="171"/>
        <v>0</v>
      </c>
      <c r="AA195" s="70"/>
      <c r="AB195" s="140">
        <f t="shared" si="172"/>
        <v>0</v>
      </c>
      <c r="AC195" s="170">
        <f t="shared" si="173"/>
        <v>0</v>
      </c>
      <c r="AD195" s="69"/>
      <c r="AE195" s="140">
        <f t="shared" si="174"/>
        <v>0</v>
      </c>
      <c r="AF195" s="181">
        <f t="shared" si="175"/>
        <v>0</v>
      </c>
      <c r="AG195" s="70"/>
      <c r="AH195" s="140">
        <f t="shared" si="176"/>
        <v>0</v>
      </c>
      <c r="AI195" s="170">
        <f t="shared" si="177"/>
        <v>0</v>
      </c>
      <c r="AJ195" s="167">
        <f t="shared" si="178"/>
        <v>0</v>
      </c>
      <c r="AK195" s="168">
        <f t="shared" si="179"/>
        <v>0</v>
      </c>
    </row>
    <row r="196" spans="2:37" outlineLevel="1" x14ac:dyDescent="0.35">
      <c r="B196" s="237" t="s">
        <v>81</v>
      </c>
      <c r="C196" s="64" t="s">
        <v>106</v>
      </c>
      <c r="D196" s="70"/>
      <c r="E196" s="71"/>
      <c r="F196" s="69"/>
      <c r="G196" s="140">
        <f t="shared" si="158"/>
        <v>0</v>
      </c>
      <c r="H196" s="181">
        <f t="shared" si="159"/>
        <v>0</v>
      </c>
      <c r="I196" s="70"/>
      <c r="J196" s="140">
        <f t="shared" si="166"/>
        <v>0</v>
      </c>
      <c r="K196" s="170">
        <f t="shared" si="167"/>
        <v>0</v>
      </c>
      <c r="L196" s="69"/>
      <c r="M196" s="140">
        <f t="shared" si="168"/>
        <v>0</v>
      </c>
      <c r="N196" s="181">
        <f t="shared" si="169"/>
        <v>0</v>
      </c>
      <c r="O196" s="70"/>
      <c r="P196" s="140">
        <f t="shared" si="160"/>
        <v>0</v>
      </c>
      <c r="Q196" s="170">
        <f t="shared" si="161"/>
        <v>0</v>
      </c>
      <c r="R196" s="176">
        <f t="shared" si="162"/>
        <v>0</v>
      </c>
      <c r="S196" s="168">
        <f t="shared" si="163"/>
        <v>0</v>
      </c>
      <c r="U196" s="70"/>
      <c r="V196" s="140">
        <f t="shared" si="164"/>
        <v>0</v>
      </c>
      <c r="W196" s="170">
        <f t="shared" si="165"/>
        <v>0</v>
      </c>
      <c r="X196" s="69"/>
      <c r="Y196" s="140">
        <f t="shared" si="170"/>
        <v>0</v>
      </c>
      <c r="Z196" s="181">
        <f t="shared" si="171"/>
        <v>0</v>
      </c>
      <c r="AA196" s="70"/>
      <c r="AB196" s="140">
        <f t="shared" si="172"/>
        <v>0</v>
      </c>
      <c r="AC196" s="170">
        <f t="shared" si="173"/>
        <v>0</v>
      </c>
      <c r="AD196" s="69"/>
      <c r="AE196" s="140">
        <f t="shared" si="174"/>
        <v>0</v>
      </c>
      <c r="AF196" s="181">
        <f t="shared" si="175"/>
        <v>0</v>
      </c>
      <c r="AG196" s="70"/>
      <c r="AH196" s="140">
        <f t="shared" si="176"/>
        <v>0</v>
      </c>
      <c r="AI196" s="170">
        <f t="shared" si="177"/>
        <v>0</v>
      </c>
      <c r="AJ196" s="167">
        <f t="shared" si="178"/>
        <v>0</v>
      </c>
      <c r="AK196" s="168">
        <f t="shared" si="179"/>
        <v>0</v>
      </c>
    </row>
    <row r="197" spans="2:37" outlineLevel="1" x14ac:dyDescent="0.35">
      <c r="B197" s="236" t="s">
        <v>82</v>
      </c>
      <c r="C197" s="64" t="s">
        <v>106</v>
      </c>
      <c r="D197" s="70"/>
      <c r="E197" s="71"/>
      <c r="F197" s="69"/>
      <c r="G197" s="140">
        <f t="shared" si="158"/>
        <v>0</v>
      </c>
      <c r="H197" s="181">
        <f t="shared" si="159"/>
        <v>0</v>
      </c>
      <c r="I197" s="70"/>
      <c r="J197" s="140">
        <f t="shared" si="166"/>
        <v>0</v>
      </c>
      <c r="K197" s="170">
        <f t="shared" si="167"/>
        <v>0</v>
      </c>
      <c r="L197" s="69"/>
      <c r="M197" s="140">
        <f t="shared" si="168"/>
        <v>0</v>
      </c>
      <c r="N197" s="181">
        <f t="shared" si="169"/>
        <v>0</v>
      </c>
      <c r="O197" s="70"/>
      <c r="P197" s="140">
        <f t="shared" si="160"/>
        <v>0</v>
      </c>
      <c r="Q197" s="170">
        <f t="shared" si="161"/>
        <v>0</v>
      </c>
      <c r="R197" s="176">
        <f t="shared" si="162"/>
        <v>0</v>
      </c>
      <c r="S197" s="168">
        <f t="shared" si="163"/>
        <v>0</v>
      </c>
      <c r="U197" s="70"/>
      <c r="V197" s="140">
        <f t="shared" si="164"/>
        <v>0</v>
      </c>
      <c r="W197" s="170">
        <f t="shared" si="165"/>
        <v>0</v>
      </c>
      <c r="X197" s="69"/>
      <c r="Y197" s="140">
        <f t="shared" si="170"/>
        <v>0</v>
      </c>
      <c r="Z197" s="181">
        <f t="shared" si="171"/>
        <v>0</v>
      </c>
      <c r="AA197" s="70"/>
      <c r="AB197" s="140">
        <f t="shared" si="172"/>
        <v>0</v>
      </c>
      <c r="AC197" s="170">
        <f t="shared" si="173"/>
        <v>0</v>
      </c>
      <c r="AD197" s="69"/>
      <c r="AE197" s="140">
        <f t="shared" si="174"/>
        <v>0</v>
      </c>
      <c r="AF197" s="181">
        <f t="shared" si="175"/>
        <v>0</v>
      </c>
      <c r="AG197" s="70"/>
      <c r="AH197" s="140">
        <f t="shared" si="176"/>
        <v>0</v>
      </c>
      <c r="AI197" s="170">
        <f t="shared" si="177"/>
        <v>0</v>
      </c>
      <c r="AJ197" s="167">
        <f t="shared" si="178"/>
        <v>0</v>
      </c>
      <c r="AK197" s="168">
        <f t="shared" si="179"/>
        <v>0</v>
      </c>
    </row>
    <row r="198" spans="2:37" outlineLevel="1" x14ac:dyDescent="0.35">
      <c r="B198" s="237" t="s">
        <v>83</v>
      </c>
      <c r="C198" s="64" t="s">
        <v>106</v>
      </c>
      <c r="D198" s="70"/>
      <c r="E198" s="71"/>
      <c r="F198" s="69"/>
      <c r="G198" s="140">
        <f t="shared" si="158"/>
        <v>0</v>
      </c>
      <c r="H198" s="181">
        <f t="shared" si="159"/>
        <v>0</v>
      </c>
      <c r="I198" s="70"/>
      <c r="J198" s="140">
        <f t="shared" si="166"/>
        <v>0</v>
      </c>
      <c r="K198" s="170">
        <f t="shared" si="167"/>
        <v>0</v>
      </c>
      <c r="L198" s="69"/>
      <c r="M198" s="140">
        <f t="shared" si="168"/>
        <v>0</v>
      </c>
      <c r="N198" s="181">
        <f t="shared" si="169"/>
        <v>0</v>
      </c>
      <c r="O198" s="70"/>
      <c r="P198" s="140">
        <f t="shared" si="160"/>
        <v>0</v>
      </c>
      <c r="Q198" s="170">
        <f t="shared" si="161"/>
        <v>0</v>
      </c>
      <c r="R198" s="176">
        <f t="shared" si="162"/>
        <v>0</v>
      </c>
      <c r="S198" s="168">
        <f t="shared" si="163"/>
        <v>0</v>
      </c>
      <c r="U198" s="70"/>
      <c r="V198" s="140">
        <f t="shared" si="164"/>
        <v>0</v>
      </c>
      <c r="W198" s="170">
        <f t="shared" si="165"/>
        <v>0</v>
      </c>
      <c r="X198" s="69"/>
      <c r="Y198" s="140">
        <f t="shared" si="170"/>
        <v>0</v>
      </c>
      <c r="Z198" s="181">
        <f t="shared" si="171"/>
        <v>0</v>
      </c>
      <c r="AA198" s="70"/>
      <c r="AB198" s="140">
        <f t="shared" si="172"/>
        <v>0</v>
      </c>
      <c r="AC198" s="170">
        <f t="shared" si="173"/>
        <v>0</v>
      </c>
      <c r="AD198" s="69"/>
      <c r="AE198" s="140">
        <f t="shared" si="174"/>
        <v>0</v>
      </c>
      <c r="AF198" s="181">
        <f t="shared" si="175"/>
        <v>0</v>
      </c>
      <c r="AG198" s="70"/>
      <c r="AH198" s="140">
        <f t="shared" si="176"/>
        <v>0</v>
      </c>
      <c r="AI198" s="170">
        <f t="shared" si="177"/>
        <v>0</v>
      </c>
      <c r="AJ198" s="167">
        <f t="shared" si="178"/>
        <v>0</v>
      </c>
      <c r="AK198" s="168">
        <f t="shared" si="179"/>
        <v>0</v>
      </c>
    </row>
    <row r="199" spans="2:37" outlineLevel="1" x14ac:dyDescent="0.35">
      <c r="B199" s="237" t="s">
        <v>84</v>
      </c>
      <c r="C199" s="64" t="s">
        <v>106</v>
      </c>
      <c r="D199" s="70"/>
      <c r="E199" s="71"/>
      <c r="F199" s="69"/>
      <c r="G199" s="140">
        <f t="shared" si="158"/>
        <v>0</v>
      </c>
      <c r="H199" s="181">
        <f t="shared" si="159"/>
        <v>0</v>
      </c>
      <c r="I199" s="70"/>
      <c r="J199" s="140">
        <f t="shared" si="166"/>
        <v>0</v>
      </c>
      <c r="K199" s="170">
        <f t="shared" si="167"/>
        <v>0</v>
      </c>
      <c r="L199" s="69"/>
      <c r="M199" s="140">
        <f t="shared" si="168"/>
        <v>0</v>
      </c>
      <c r="N199" s="181">
        <f t="shared" si="169"/>
        <v>0</v>
      </c>
      <c r="O199" s="70"/>
      <c r="P199" s="140">
        <f t="shared" si="160"/>
        <v>0</v>
      </c>
      <c r="Q199" s="170">
        <f t="shared" si="161"/>
        <v>0</v>
      </c>
      <c r="R199" s="176">
        <f t="shared" si="162"/>
        <v>0</v>
      </c>
      <c r="S199" s="168">
        <f t="shared" si="163"/>
        <v>0</v>
      </c>
      <c r="U199" s="70"/>
      <c r="V199" s="140">
        <f t="shared" si="164"/>
        <v>0</v>
      </c>
      <c r="W199" s="170">
        <f t="shared" si="165"/>
        <v>0</v>
      </c>
      <c r="X199" s="69"/>
      <c r="Y199" s="140">
        <f t="shared" si="170"/>
        <v>0</v>
      </c>
      <c r="Z199" s="181">
        <f t="shared" si="171"/>
        <v>0</v>
      </c>
      <c r="AA199" s="70"/>
      <c r="AB199" s="140">
        <f t="shared" si="172"/>
        <v>0</v>
      </c>
      <c r="AC199" s="170">
        <f t="shared" si="173"/>
        <v>0</v>
      </c>
      <c r="AD199" s="69"/>
      <c r="AE199" s="140">
        <f t="shared" si="174"/>
        <v>0</v>
      </c>
      <c r="AF199" s="181">
        <f t="shared" si="175"/>
        <v>0</v>
      </c>
      <c r="AG199" s="70"/>
      <c r="AH199" s="140">
        <f t="shared" si="176"/>
        <v>0</v>
      </c>
      <c r="AI199" s="170">
        <f t="shared" si="177"/>
        <v>0</v>
      </c>
      <c r="AJ199" s="167">
        <f t="shared" si="178"/>
        <v>0</v>
      </c>
      <c r="AK199" s="168">
        <f t="shared" si="179"/>
        <v>0</v>
      </c>
    </row>
    <row r="200" spans="2:37" outlineLevel="1" x14ac:dyDescent="0.35">
      <c r="B200" s="237" t="s">
        <v>85</v>
      </c>
      <c r="C200" s="64" t="s">
        <v>106</v>
      </c>
      <c r="D200" s="70"/>
      <c r="E200" s="71"/>
      <c r="F200" s="69"/>
      <c r="G200" s="140">
        <f t="shared" si="158"/>
        <v>0</v>
      </c>
      <c r="H200" s="181">
        <f t="shared" si="159"/>
        <v>0</v>
      </c>
      <c r="I200" s="70"/>
      <c r="J200" s="140">
        <f t="shared" si="166"/>
        <v>0</v>
      </c>
      <c r="K200" s="170">
        <f t="shared" si="167"/>
        <v>0</v>
      </c>
      <c r="L200" s="69"/>
      <c r="M200" s="140">
        <f t="shared" si="168"/>
        <v>0</v>
      </c>
      <c r="N200" s="181">
        <f t="shared" si="169"/>
        <v>0</v>
      </c>
      <c r="O200" s="70"/>
      <c r="P200" s="140">
        <f t="shared" si="160"/>
        <v>0</v>
      </c>
      <c r="Q200" s="170">
        <f t="shared" si="161"/>
        <v>0</v>
      </c>
      <c r="R200" s="176">
        <f t="shared" si="162"/>
        <v>0</v>
      </c>
      <c r="S200" s="168">
        <f t="shared" si="163"/>
        <v>0</v>
      </c>
      <c r="U200" s="70"/>
      <c r="V200" s="140">
        <f t="shared" si="164"/>
        <v>0</v>
      </c>
      <c r="W200" s="170">
        <f t="shared" si="165"/>
        <v>0</v>
      </c>
      <c r="X200" s="69"/>
      <c r="Y200" s="140">
        <f t="shared" si="170"/>
        <v>0</v>
      </c>
      <c r="Z200" s="181">
        <f t="shared" si="171"/>
        <v>0</v>
      </c>
      <c r="AA200" s="70"/>
      <c r="AB200" s="140">
        <f t="shared" si="172"/>
        <v>0</v>
      </c>
      <c r="AC200" s="170">
        <f t="shared" si="173"/>
        <v>0</v>
      </c>
      <c r="AD200" s="69"/>
      <c r="AE200" s="140">
        <f t="shared" si="174"/>
        <v>0</v>
      </c>
      <c r="AF200" s="181">
        <f t="shared" si="175"/>
        <v>0</v>
      </c>
      <c r="AG200" s="70"/>
      <c r="AH200" s="140">
        <f t="shared" si="176"/>
        <v>0</v>
      </c>
      <c r="AI200" s="170">
        <f t="shared" si="177"/>
        <v>0</v>
      </c>
      <c r="AJ200" s="167">
        <f t="shared" si="178"/>
        <v>0</v>
      </c>
      <c r="AK200" s="168">
        <f t="shared" si="179"/>
        <v>0</v>
      </c>
    </row>
    <row r="201" spans="2:37" outlineLevel="1" x14ac:dyDescent="0.35">
      <c r="B201" s="236" t="s">
        <v>86</v>
      </c>
      <c r="C201" s="64" t="s">
        <v>106</v>
      </c>
      <c r="D201" s="70"/>
      <c r="E201" s="71"/>
      <c r="F201" s="69"/>
      <c r="G201" s="140">
        <f t="shared" si="158"/>
        <v>0</v>
      </c>
      <c r="H201" s="181">
        <f t="shared" si="159"/>
        <v>0</v>
      </c>
      <c r="I201" s="70"/>
      <c r="J201" s="140">
        <f t="shared" si="166"/>
        <v>0</v>
      </c>
      <c r="K201" s="170">
        <f t="shared" si="167"/>
        <v>0</v>
      </c>
      <c r="L201" s="69"/>
      <c r="M201" s="140">
        <f t="shared" si="168"/>
        <v>0</v>
      </c>
      <c r="N201" s="181">
        <f t="shared" si="169"/>
        <v>0</v>
      </c>
      <c r="O201" s="70"/>
      <c r="P201" s="140">
        <f t="shared" si="160"/>
        <v>0</v>
      </c>
      <c r="Q201" s="170">
        <f t="shared" si="161"/>
        <v>0</v>
      </c>
      <c r="R201" s="176">
        <f t="shared" si="162"/>
        <v>0</v>
      </c>
      <c r="S201" s="168">
        <f t="shared" si="163"/>
        <v>0</v>
      </c>
      <c r="U201" s="70"/>
      <c r="V201" s="140">
        <f t="shared" si="164"/>
        <v>0</v>
      </c>
      <c r="W201" s="170">
        <f t="shared" si="165"/>
        <v>0</v>
      </c>
      <c r="X201" s="69"/>
      <c r="Y201" s="140">
        <f t="shared" si="170"/>
        <v>0</v>
      </c>
      <c r="Z201" s="181">
        <f t="shared" si="171"/>
        <v>0</v>
      </c>
      <c r="AA201" s="70"/>
      <c r="AB201" s="140">
        <f t="shared" si="172"/>
        <v>0</v>
      </c>
      <c r="AC201" s="170">
        <f t="shared" si="173"/>
        <v>0</v>
      </c>
      <c r="AD201" s="69"/>
      <c r="AE201" s="140">
        <f t="shared" si="174"/>
        <v>0</v>
      </c>
      <c r="AF201" s="181">
        <f t="shared" si="175"/>
        <v>0</v>
      </c>
      <c r="AG201" s="70"/>
      <c r="AH201" s="140">
        <f t="shared" si="176"/>
        <v>0</v>
      </c>
      <c r="AI201" s="170">
        <f t="shared" si="177"/>
        <v>0</v>
      </c>
      <c r="AJ201" s="167">
        <f t="shared" si="178"/>
        <v>0</v>
      </c>
      <c r="AK201" s="168">
        <f t="shared" si="179"/>
        <v>0</v>
      </c>
    </row>
    <row r="202" spans="2:37" outlineLevel="1" x14ac:dyDescent="0.35">
      <c r="B202" s="237" t="s">
        <v>87</v>
      </c>
      <c r="C202" s="64" t="s">
        <v>106</v>
      </c>
      <c r="D202" s="70"/>
      <c r="E202" s="71"/>
      <c r="F202" s="69"/>
      <c r="G202" s="140">
        <f t="shared" si="158"/>
        <v>0</v>
      </c>
      <c r="H202" s="181">
        <f t="shared" si="159"/>
        <v>0</v>
      </c>
      <c r="I202" s="70"/>
      <c r="J202" s="140">
        <f t="shared" si="166"/>
        <v>0</v>
      </c>
      <c r="K202" s="170">
        <f t="shared" si="167"/>
        <v>0</v>
      </c>
      <c r="L202" s="69"/>
      <c r="M202" s="140">
        <f t="shared" si="168"/>
        <v>0</v>
      </c>
      <c r="N202" s="181">
        <f t="shared" si="169"/>
        <v>0</v>
      </c>
      <c r="O202" s="70"/>
      <c r="P202" s="140">
        <f t="shared" si="160"/>
        <v>0</v>
      </c>
      <c r="Q202" s="170">
        <f t="shared" si="161"/>
        <v>0</v>
      </c>
      <c r="R202" s="176">
        <f t="shared" si="162"/>
        <v>0</v>
      </c>
      <c r="S202" s="168">
        <f t="shared" si="163"/>
        <v>0</v>
      </c>
      <c r="U202" s="70"/>
      <c r="V202" s="140">
        <f t="shared" si="164"/>
        <v>0</v>
      </c>
      <c r="W202" s="170">
        <f t="shared" si="165"/>
        <v>0</v>
      </c>
      <c r="X202" s="69"/>
      <c r="Y202" s="140">
        <f t="shared" si="170"/>
        <v>0</v>
      </c>
      <c r="Z202" s="181">
        <f t="shared" si="171"/>
        <v>0</v>
      </c>
      <c r="AA202" s="70"/>
      <c r="AB202" s="140">
        <f t="shared" si="172"/>
        <v>0</v>
      </c>
      <c r="AC202" s="170">
        <f t="shared" si="173"/>
        <v>0</v>
      </c>
      <c r="AD202" s="69"/>
      <c r="AE202" s="140">
        <f t="shared" si="174"/>
        <v>0</v>
      </c>
      <c r="AF202" s="181">
        <f t="shared" si="175"/>
        <v>0</v>
      </c>
      <c r="AG202" s="70"/>
      <c r="AH202" s="140">
        <f t="shared" si="176"/>
        <v>0</v>
      </c>
      <c r="AI202" s="170">
        <f t="shared" si="177"/>
        <v>0</v>
      </c>
      <c r="AJ202" s="167">
        <f t="shared" si="178"/>
        <v>0</v>
      </c>
      <c r="AK202" s="168">
        <f t="shared" si="179"/>
        <v>0</v>
      </c>
    </row>
    <row r="203" spans="2:37" outlineLevel="1" x14ac:dyDescent="0.35">
      <c r="B203" s="237" t="s">
        <v>88</v>
      </c>
      <c r="C203" s="64" t="s">
        <v>106</v>
      </c>
      <c r="D203" s="70"/>
      <c r="E203" s="71"/>
      <c r="F203" s="69"/>
      <c r="G203" s="140">
        <f t="shared" si="158"/>
        <v>0</v>
      </c>
      <c r="H203" s="181">
        <f t="shared" si="159"/>
        <v>0</v>
      </c>
      <c r="I203" s="70"/>
      <c r="J203" s="140">
        <f t="shared" si="166"/>
        <v>0</v>
      </c>
      <c r="K203" s="170">
        <f t="shared" si="167"/>
        <v>0</v>
      </c>
      <c r="L203" s="69"/>
      <c r="M203" s="140">
        <f t="shared" si="168"/>
        <v>0</v>
      </c>
      <c r="N203" s="181">
        <f t="shared" si="169"/>
        <v>0</v>
      </c>
      <c r="O203" s="70"/>
      <c r="P203" s="140">
        <f t="shared" si="160"/>
        <v>0</v>
      </c>
      <c r="Q203" s="170">
        <f t="shared" si="161"/>
        <v>0</v>
      </c>
      <c r="R203" s="176">
        <f t="shared" si="162"/>
        <v>0</v>
      </c>
      <c r="S203" s="168">
        <f t="shared" si="163"/>
        <v>0</v>
      </c>
      <c r="U203" s="70"/>
      <c r="V203" s="140">
        <f t="shared" si="164"/>
        <v>0</v>
      </c>
      <c r="W203" s="170">
        <f t="shared" si="165"/>
        <v>0</v>
      </c>
      <c r="X203" s="69"/>
      <c r="Y203" s="140">
        <f t="shared" si="170"/>
        <v>0</v>
      </c>
      <c r="Z203" s="181">
        <f t="shared" si="171"/>
        <v>0</v>
      </c>
      <c r="AA203" s="70"/>
      <c r="AB203" s="140">
        <f t="shared" si="172"/>
        <v>0</v>
      </c>
      <c r="AC203" s="170">
        <f t="shared" si="173"/>
        <v>0</v>
      </c>
      <c r="AD203" s="69"/>
      <c r="AE203" s="140">
        <f t="shared" si="174"/>
        <v>0</v>
      </c>
      <c r="AF203" s="181">
        <f t="shared" si="175"/>
        <v>0</v>
      </c>
      <c r="AG203" s="70"/>
      <c r="AH203" s="140">
        <f t="shared" si="176"/>
        <v>0</v>
      </c>
      <c r="AI203" s="170">
        <f t="shared" si="177"/>
        <v>0</v>
      </c>
      <c r="AJ203" s="167">
        <f t="shared" si="178"/>
        <v>0</v>
      </c>
      <c r="AK203" s="168">
        <f t="shared" si="179"/>
        <v>0</v>
      </c>
    </row>
    <row r="204" spans="2:37" outlineLevel="1" x14ac:dyDescent="0.35">
      <c r="B204" s="236" t="s">
        <v>89</v>
      </c>
      <c r="C204" s="64" t="s">
        <v>106</v>
      </c>
      <c r="D204" s="70"/>
      <c r="E204" s="71"/>
      <c r="F204" s="69"/>
      <c r="G204" s="140">
        <f t="shared" si="158"/>
        <v>0</v>
      </c>
      <c r="H204" s="181">
        <f t="shared" si="159"/>
        <v>0</v>
      </c>
      <c r="I204" s="70"/>
      <c r="J204" s="140">
        <f t="shared" si="166"/>
        <v>0</v>
      </c>
      <c r="K204" s="170">
        <f t="shared" si="167"/>
        <v>0</v>
      </c>
      <c r="L204" s="69"/>
      <c r="M204" s="140">
        <f t="shared" si="168"/>
        <v>0</v>
      </c>
      <c r="N204" s="181">
        <f t="shared" si="169"/>
        <v>0</v>
      </c>
      <c r="O204" s="70"/>
      <c r="P204" s="140">
        <f t="shared" si="160"/>
        <v>0</v>
      </c>
      <c r="Q204" s="170">
        <f t="shared" si="161"/>
        <v>0</v>
      </c>
      <c r="R204" s="176">
        <f t="shared" si="162"/>
        <v>0</v>
      </c>
      <c r="S204" s="168">
        <f t="shared" si="163"/>
        <v>0</v>
      </c>
      <c r="U204" s="70"/>
      <c r="V204" s="140">
        <f t="shared" si="164"/>
        <v>0</v>
      </c>
      <c r="W204" s="170">
        <f t="shared" si="165"/>
        <v>0</v>
      </c>
      <c r="X204" s="69"/>
      <c r="Y204" s="140">
        <f t="shared" si="170"/>
        <v>0</v>
      </c>
      <c r="Z204" s="181">
        <f t="shared" si="171"/>
        <v>0</v>
      </c>
      <c r="AA204" s="70"/>
      <c r="AB204" s="140">
        <f t="shared" si="172"/>
        <v>0</v>
      </c>
      <c r="AC204" s="170">
        <f t="shared" si="173"/>
        <v>0</v>
      </c>
      <c r="AD204" s="69"/>
      <c r="AE204" s="140">
        <f t="shared" si="174"/>
        <v>0</v>
      </c>
      <c r="AF204" s="181">
        <f t="shared" si="175"/>
        <v>0</v>
      </c>
      <c r="AG204" s="70"/>
      <c r="AH204" s="140">
        <f t="shared" si="176"/>
        <v>0</v>
      </c>
      <c r="AI204" s="170">
        <f t="shared" si="177"/>
        <v>0</v>
      </c>
      <c r="AJ204" s="167">
        <f t="shared" si="178"/>
        <v>0</v>
      </c>
      <c r="AK204" s="168">
        <f t="shared" si="179"/>
        <v>0</v>
      </c>
    </row>
    <row r="205" spans="2:37" outlineLevel="1" x14ac:dyDescent="0.35">
      <c r="B205" s="237" t="s">
        <v>90</v>
      </c>
      <c r="C205" s="64" t="s">
        <v>106</v>
      </c>
      <c r="D205" s="70"/>
      <c r="E205" s="71"/>
      <c r="F205" s="69"/>
      <c r="G205" s="140">
        <f t="shared" si="158"/>
        <v>0</v>
      </c>
      <c r="H205" s="181">
        <f t="shared" si="159"/>
        <v>0</v>
      </c>
      <c r="I205" s="70"/>
      <c r="J205" s="140">
        <f t="shared" si="166"/>
        <v>0</v>
      </c>
      <c r="K205" s="170">
        <f t="shared" si="167"/>
        <v>0</v>
      </c>
      <c r="L205" s="69"/>
      <c r="M205" s="140">
        <f t="shared" si="168"/>
        <v>0</v>
      </c>
      <c r="N205" s="181">
        <f t="shared" si="169"/>
        <v>0</v>
      </c>
      <c r="O205" s="70"/>
      <c r="P205" s="140">
        <f t="shared" si="160"/>
        <v>0</v>
      </c>
      <c r="Q205" s="170">
        <f t="shared" si="161"/>
        <v>0</v>
      </c>
      <c r="R205" s="176">
        <f t="shared" si="162"/>
        <v>0</v>
      </c>
      <c r="S205" s="168">
        <f t="shared" si="163"/>
        <v>0</v>
      </c>
      <c r="U205" s="70"/>
      <c r="V205" s="140">
        <f t="shared" si="164"/>
        <v>0</v>
      </c>
      <c r="W205" s="170">
        <f t="shared" si="165"/>
        <v>0</v>
      </c>
      <c r="X205" s="69"/>
      <c r="Y205" s="140">
        <f t="shared" si="170"/>
        <v>0</v>
      </c>
      <c r="Z205" s="181">
        <f t="shared" si="171"/>
        <v>0</v>
      </c>
      <c r="AA205" s="70"/>
      <c r="AB205" s="140">
        <f t="shared" si="172"/>
        <v>0</v>
      </c>
      <c r="AC205" s="170">
        <f t="shared" si="173"/>
        <v>0</v>
      </c>
      <c r="AD205" s="69"/>
      <c r="AE205" s="140">
        <f t="shared" si="174"/>
        <v>0</v>
      </c>
      <c r="AF205" s="181">
        <f t="shared" si="175"/>
        <v>0</v>
      </c>
      <c r="AG205" s="70"/>
      <c r="AH205" s="140">
        <f t="shared" si="176"/>
        <v>0</v>
      </c>
      <c r="AI205" s="170">
        <f t="shared" si="177"/>
        <v>0</v>
      </c>
      <c r="AJ205" s="167">
        <f t="shared" si="178"/>
        <v>0</v>
      </c>
      <c r="AK205" s="168">
        <f t="shared" si="179"/>
        <v>0</v>
      </c>
    </row>
    <row r="206" spans="2:37" outlineLevel="1" x14ac:dyDescent="0.35">
      <c r="B206" s="236" t="s">
        <v>92</v>
      </c>
      <c r="C206" s="64" t="s">
        <v>106</v>
      </c>
      <c r="D206" s="70"/>
      <c r="E206" s="71"/>
      <c r="F206" s="69"/>
      <c r="G206" s="140">
        <f t="shared" si="158"/>
        <v>0</v>
      </c>
      <c r="H206" s="181">
        <f t="shared" si="159"/>
        <v>0</v>
      </c>
      <c r="I206" s="70"/>
      <c r="J206" s="140">
        <f t="shared" si="166"/>
        <v>0</v>
      </c>
      <c r="K206" s="170">
        <f t="shared" si="167"/>
        <v>0</v>
      </c>
      <c r="L206" s="69"/>
      <c r="M206" s="140">
        <f t="shared" si="168"/>
        <v>0</v>
      </c>
      <c r="N206" s="181">
        <f t="shared" si="169"/>
        <v>0</v>
      </c>
      <c r="O206" s="70"/>
      <c r="P206" s="140">
        <f t="shared" si="160"/>
        <v>0</v>
      </c>
      <c r="Q206" s="170">
        <f t="shared" si="161"/>
        <v>0</v>
      </c>
      <c r="R206" s="176">
        <f t="shared" si="162"/>
        <v>0</v>
      </c>
      <c r="S206" s="168">
        <f t="shared" si="163"/>
        <v>0</v>
      </c>
      <c r="U206" s="70"/>
      <c r="V206" s="140">
        <f t="shared" si="164"/>
        <v>0</v>
      </c>
      <c r="W206" s="170">
        <f t="shared" si="165"/>
        <v>0</v>
      </c>
      <c r="X206" s="69"/>
      <c r="Y206" s="140">
        <f t="shared" si="170"/>
        <v>0</v>
      </c>
      <c r="Z206" s="181">
        <f t="shared" si="171"/>
        <v>0</v>
      </c>
      <c r="AA206" s="70"/>
      <c r="AB206" s="140">
        <f t="shared" si="172"/>
        <v>0</v>
      </c>
      <c r="AC206" s="170">
        <f t="shared" si="173"/>
        <v>0</v>
      </c>
      <c r="AD206" s="69"/>
      <c r="AE206" s="140">
        <f t="shared" si="174"/>
        <v>0</v>
      </c>
      <c r="AF206" s="181">
        <f t="shared" si="175"/>
        <v>0</v>
      </c>
      <c r="AG206" s="70"/>
      <c r="AH206" s="140">
        <f t="shared" si="176"/>
        <v>0</v>
      </c>
      <c r="AI206" s="170">
        <f t="shared" si="177"/>
        <v>0</v>
      </c>
      <c r="AJ206" s="167">
        <f t="shared" si="178"/>
        <v>0</v>
      </c>
      <c r="AK206" s="168">
        <f t="shared" si="179"/>
        <v>0</v>
      </c>
    </row>
    <row r="207" spans="2:37" outlineLevel="1" x14ac:dyDescent="0.35">
      <c r="B207" s="237" t="s">
        <v>93</v>
      </c>
      <c r="C207" s="64" t="s">
        <v>106</v>
      </c>
      <c r="D207" s="70"/>
      <c r="E207" s="71"/>
      <c r="F207" s="69"/>
      <c r="G207" s="140">
        <f t="shared" si="158"/>
        <v>0</v>
      </c>
      <c r="H207" s="181">
        <f t="shared" si="159"/>
        <v>0</v>
      </c>
      <c r="I207" s="70"/>
      <c r="J207" s="140">
        <f t="shared" si="166"/>
        <v>0</v>
      </c>
      <c r="K207" s="170">
        <f t="shared" si="167"/>
        <v>0</v>
      </c>
      <c r="L207" s="69"/>
      <c r="M207" s="140">
        <f t="shared" si="168"/>
        <v>0</v>
      </c>
      <c r="N207" s="181">
        <f t="shared" si="169"/>
        <v>0</v>
      </c>
      <c r="O207" s="70"/>
      <c r="P207" s="140">
        <f t="shared" si="160"/>
        <v>0</v>
      </c>
      <c r="Q207" s="170">
        <f t="shared" si="161"/>
        <v>0</v>
      </c>
      <c r="R207" s="176">
        <f t="shared" si="162"/>
        <v>0</v>
      </c>
      <c r="S207" s="168">
        <f t="shared" si="163"/>
        <v>0</v>
      </c>
      <c r="U207" s="70"/>
      <c r="V207" s="140">
        <f t="shared" si="164"/>
        <v>0</v>
      </c>
      <c r="W207" s="170">
        <f t="shared" si="165"/>
        <v>0</v>
      </c>
      <c r="X207" s="69"/>
      <c r="Y207" s="140">
        <f t="shared" si="170"/>
        <v>0</v>
      </c>
      <c r="Z207" s="181">
        <f t="shared" si="171"/>
        <v>0</v>
      </c>
      <c r="AA207" s="70"/>
      <c r="AB207" s="140">
        <f t="shared" si="172"/>
        <v>0</v>
      </c>
      <c r="AC207" s="170">
        <f t="shared" si="173"/>
        <v>0</v>
      </c>
      <c r="AD207" s="69"/>
      <c r="AE207" s="140">
        <f t="shared" si="174"/>
        <v>0</v>
      </c>
      <c r="AF207" s="181">
        <f t="shared" si="175"/>
        <v>0</v>
      </c>
      <c r="AG207" s="70"/>
      <c r="AH207" s="140">
        <f t="shared" si="176"/>
        <v>0</v>
      </c>
      <c r="AI207" s="170">
        <f t="shared" si="177"/>
        <v>0</v>
      </c>
      <c r="AJ207" s="167">
        <f t="shared" si="178"/>
        <v>0</v>
      </c>
      <c r="AK207" s="168">
        <f t="shared" si="179"/>
        <v>0</v>
      </c>
    </row>
    <row r="208" spans="2:37" outlineLevel="1" x14ac:dyDescent="0.35">
      <c r="B208" s="237" t="s">
        <v>94</v>
      </c>
      <c r="C208" s="64" t="s">
        <v>106</v>
      </c>
      <c r="D208" s="70"/>
      <c r="E208" s="71"/>
      <c r="F208" s="69"/>
      <c r="G208" s="140">
        <f t="shared" si="158"/>
        <v>0</v>
      </c>
      <c r="H208" s="181">
        <f t="shared" si="159"/>
        <v>0</v>
      </c>
      <c r="I208" s="70"/>
      <c r="J208" s="140">
        <f t="shared" si="166"/>
        <v>0</v>
      </c>
      <c r="K208" s="170">
        <f t="shared" si="167"/>
        <v>0</v>
      </c>
      <c r="L208" s="69"/>
      <c r="M208" s="140">
        <f t="shared" si="168"/>
        <v>0</v>
      </c>
      <c r="N208" s="181">
        <f t="shared" si="169"/>
        <v>0</v>
      </c>
      <c r="O208" s="70"/>
      <c r="P208" s="140">
        <f t="shared" si="160"/>
        <v>0</v>
      </c>
      <c r="Q208" s="170">
        <f t="shared" si="161"/>
        <v>0</v>
      </c>
      <c r="R208" s="176">
        <f t="shared" si="162"/>
        <v>0</v>
      </c>
      <c r="S208" s="168">
        <f t="shared" si="163"/>
        <v>0</v>
      </c>
      <c r="U208" s="70"/>
      <c r="V208" s="140">
        <f t="shared" si="164"/>
        <v>0</v>
      </c>
      <c r="W208" s="170">
        <f t="shared" si="165"/>
        <v>0</v>
      </c>
      <c r="X208" s="69"/>
      <c r="Y208" s="140">
        <f t="shared" si="170"/>
        <v>0</v>
      </c>
      <c r="Z208" s="181">
        <f t="shared" si="171"/>
        <v>0</v>
      </c>
      <c r="AA208" s="70"/>
      <c r="AB208" s="140">
        <f t="shared" si="172"/>
        <v>0</v>
      </c>
      <c r="AC208" s="170">
        <f t="shared" si="173"/>
        <v>0</v>
      </c>
      <c r="AD208" s="69"/>
      <c r="AE208" s="140">
        <f t="shared" si="174"/>
        <v>0</v>
      </c>
      <c r="AF208" s="181">
        <f t="shared" si="175"/>
        <v>0</v>
      </c>
      <c r="AG208" s="70"/>
      <c r="AH208" s="140">
        <f t="shared" si="176"/>
        <v>0</v>
      </c>
      <c r="AI208" s="170">
        <f t="shared" si="177"/>
        <v>0</v>
      </c>
      <c r="AJ208" s="167">
        <f t="shared" si="178"/>
        <v>0</v>
      </c>
      <c r="AK208" s="168">
        <f t="shared" si="179"/>
        <v>0</v>
      </c>
    </row>
    <row r="209" spans="2:37" outlineLevel="1" x14ac:dyDescent="0.35">
      <c r="B209" s="237" t="s">
        <v>95</v>
      </c>
      <c r="C209" s="64" t="s">
        <v>106</v>
      </c>
      <c r="D209" s="70"/>
      <c r="E209" s="71"/>
      <c r="F209" s="69"/>
      <c r="G209" s="140">
        <f t="shared" si="158"/>
        <v>0</v>
      </c>
      <c r="H209" s="181">
        <f t="shared" si="159"/>
        <v>0</v>
      </c>
      <c r="I209" s="70"/>
      <c r="J209" s="140">
        <f t="shared" si="166"/>
        <v>0</v>
      </c>
      <c r="K209" s="170">
        <f t="shared" si="167"/>
        <v>0</v>
      </c>
      <c r="L209" s="69"/>
      <c r="M209" s="140">
        <f t="shared" si="168"/>
        <v>0</v>
      </c>
      <c r="N209" s="181">
        <f t="shared" si="169"/>
        <v>0</v>
      </c>
      <c r="O209" s="70"/>
      <c r="P209" s="140">
        <f t="shared" si="160"/>
        <v>0</v>
      </c>
      <c r="Q209" s="170">
        <f t="shared" si="161"/>
        <v>0</v>
      </c>
      <c r="R209" s="176">
        <f t="shared" si="162"/>
        <v>0</v>
      </c>
      <c r="S209" s="168">
        <f t="shared" si="163"/>
        <v>0</v>
      </c>
      <c r="U209" s="70"/>
      <c r="V209" s="140">
        <f t="shared" si="164"/>
        <v>0</v>
      </c>
      <c r="W209" s="170">
        <f t="shared" si="165"/>
        <v>0</v>
      </c>
      <c r="X209" s="69"/>
      <c r="Y209" s="140">
        <f t="shared" si="170"/>
        <v>0</v>
      </c>
      <c r="Z209" s="181">
        <f t="shared" si="171"/>
        <v>0</v>
      </c>
      <c r="AA209" s="70"/>
      <c r="AB209" s="140">
        <f t="shared" si="172"/>
        <v>0</v>
      </c>
      <c r="AC209" s="170">
        <f t="shared" si="173"/>
        <v>0</v>
      </c>
      <c r="AD209" s="69"/>
      <c r="AE209" s="140">
        <f t="shared" si="174"/>
        <v>0</v>
      </c>
      <c r="AF209" s="181">
        <f t="shared" si="175"/>
        <v>0</v>
      </c>
      <c r="AG209" s="70"/>
      <c r="AH209" s="140">
        <f t="shared" si="176"/>
        <v>0</v>
      </c>
      <c r="AI209" s="170">
        <f t="shared" si="177"/>
        <v>0</v>
      </c>
      <c r="AJ209" s="167">
        <f t="shared" si="178"/>
        <v>0</v>
      </c>
      <c r="AK209" s="168">
        <f t="shared" si="179"/>
        <v>0</v>
      </c>
    </row>
    <row r="210" spans="2:37" outlineLevel="1" x14ac:dyDescent="0.35">
      <c r="B210" s="237" t="s">
        <v>96</v>
      </c>
      <c r="C210" s="64" t="s">
        <v>106</v>
      </c>
      <c r="D210" s="70"/>
      <c r="E210" s="71"/>
      <c r="F210" s="69"/>
      <c r="G210" s="140">
        <f t="shared" si="158"/>
        <v>0</v>
      </c>
      <c r="H210" s="181">
        <f t="shared" si="159"/>
        <v>0</v>
      </c>
      <c r="I210" s="70"/>
      <c r="J210" s="140">
        <f t="shared" si="166"/>
        <v>0</v>
      </c>
      <c r="K210" s="170">
        <f t="shared" si="167"/>
        <v>0</v>
      </c>
      <c r="L210" s="69"/>
      <c r="M210" s="140">
        <f t="shared" si="168"/>
        <v>0</v>
      </c>
      <c r="N210" s="181">
        <f t="shared" si="169"/>
        <v>0</v>
      </c>
      <c r="O210" s="70"/>
      <c r="P210" s="140">
        <f t="shared" si="160"/>
        <v>0</v>
      </c>
      <c r="Q210" s="170">
        <f t="shared" si="161"/>
        <v>0</v>
      </c>
      <c r="R210" s="176">
        <f t="shared" si="162"/>
        <v>0</v>
      </c>
      <c r="S210" s="168">
        <f t="shared" si="163"/>
        <v>0</v>
      </c>
      <c r="U210" s="70"/>
      <c r="V210" s="140">
        <f t="shared" si="164"/>
        <v>0</v>
      </c>
      <c r="W210" s="170">
        <f t="shared" si="165"/>
        <v>0</v>
      </c>
      <c r="X210" s="69"/>
      <c r="Y210" s="140">
        <f t="shared" si="170"/>
        <v>0</v>
      </c>
      <c r="Z210" s="181">
        <f t="shared" si="171"/>
        <v>0</v>
      </c>
      <c r="AA210" s="70"/>
      <c r="AB210" s="140">
        <f t="shared" si="172"/>
        <v>0</v>
      </c>
      <c r="AC210" s="170">
        <f t="shared" si="173"/>
        <v>0</v>
      </c>
      <c r="AD210" s="69"/>
      <c r="AE210" s="140">
        <f t="shared" si="174"/>
        <v>0</v>
      </c>
      <c r="AF210" s="181">
        <f t="shared" si="175"/>
        <v>0</v>
      </c>
      <c r="AG210" s="70"/>
      <c r="AH210" s="140">
        <f t="shared" si="176"/>
        <v>0</v>
      </c>
      <c r="AI210" s="170">
        <f t="shared" si="177"/>
        <v>0</v>
      </c>
      <c r="AJ210" s="167">
        <f t="shared" si="178"/>
        <v>0</v>
      </c>
      <c r="AK210" s="168">
        <f t="shared" si="179"/>
        <v>0</v>
      </c>
    </row>
    <row r="211" spans="2:37" outlineLevel="1" x14ac:dyDescent="0.35">
      <c r="B211" s="236" t="s">
        <v>97</v>
      </c>
      <c r="C211" s="64" t="s">
        <v>106</v>
      </c>
      <c r="D211" s="70"/>
      <c r="E211" s="71"/>
      <c r="F211" s="69"/>
      <c r="G211" s="140">
        <f t="shared" si="158"/>
        <v>0</v>
      </c>
      <c r="H211" s="181">
        <f t="shared" si="159"/>
        <v>0</v>
      </c>
      <c r="I211" s="70"/>
      <c r="J211" s="140">
        <f t="shared" si="166"/>
        <v>0</v>
      </c>
      <c r="K211" s="170">
        <f t="shared" si="167"/>
        <v>0</v>
      </c>
      <c r="L211" s="69"/>
      <c r="M211" s="140">
        <f t="shared" si="168"/>
        <v>0</v>
      </c>
      <c r="N211" s="181">
        <f t="shared" si="169"/>
        <v>0</v>
      </c>
      <c r="O211" s="70"/>
      <c r="P211" s="140">
        <f t="shared" si="160"/>
        <v>0</v>
      </c>
      <c r="Q211" s="170">
        <f t="shared" si="161"/>
        <v>0</v>
      </c>
      <c r="R211" s="176">
        <f t="shared" si="162"/>
        <v>0</v>
      </c>
      <c r="S211" s="168">
        <f t="shared" si="163"/>
        <v>0</v>
      </c>
      <c r="U211" s="70"/>
      <c r="V211" s="140">
        <f t="shared" si="164"/>
        <v>0</v>
      </c>
      <c r="W211" s="170">
        <f t="shared" si="165"/>
        <v>0</v>
      </c>
      <c r="X211" s="69"/>
      <c r="Y211" s="140">
        <f t="shared" si="170"/>
        <v>0</v>
      </c>
      <c r="Z211" s="181">
        <f t="shared" si="171"/>
        <v>0</v>
      </c>
      <c r="AA211" s="70"/>
      <c r="AB211" s="140">
        <f t="shared" si="172"/>
        <v>0</v>
      </c>
      <c r="AC211" s="170">
        <f t="shared" si="173"/>
        <v>0</v>
      </c>
      <c r="AD211" s="69"/>
      <c r="AE211" s="140">
        <f t="shared" si="174"/>
        <v>0</v>
      </c>
      <c r="AF211" s="181">
        <f t="shared" si="175"/>
        <v>0</v>
      </c>
      <c r="AG211" s="70"/>
      <c r="AH211" s="140">
        <f t="shared" si="176"/>
        <v>0</v>
      </c>
      <c r="AI211" s="170">
        <f t="shared" si="177"/>
        <v>0</v>
      </c>
      <c r="AJ211" s="167">
        <f t="shared" si="178"/>
        <v>0</v>
      </c>
      <c r="AK211" s="168">
        <f t="shared" si="179"/>
        <v>0</v>
      </c>
    </row>
    <row r="212" spans="2:37" outlineLevel="1" x14ac:dyDescent="0.35">
      <c r="B212" s="237" t="s">
        <v>98</v>
      </c>
      <c r="C212" s="64" t="s">
        <v>106</v>
      </c>
      <c r="D212" s="70"/>
      <c r="E212" s="71"/>
      <c r="F212" s="69"/>
      <c r="G212" s="140">
        <f t="shared" si="158"/>
        <v>0</v>
      </c>
      <c r="H212" s="181">
        <f t="shared" si="159"/>
        <v>0</v>
      </c>
      <c r="I212" s="70"/>
      <c r="J212" s="140">
        <f t="shared" si="166"/>
        <v>0</v>
      </c>
      <c r="K212" s="170">
        <f t="shared" si="167"/>
        <v>0</v>
      </c>
      <c r="L212" s="69"/>
      <c r="M212" s="140">
        <f t="shared" si="168"/>
        <v>0</v>
      </c>
      <c r="N212" s="181">
        <f t="shared" si="169"/>
        <v>0</v>
      </c>
      <c r="O212" s="70"/>
      <c r="P212" s="140">
        <f t="shared" si="160"/>
        <v>0</v>
      </c>
      <c r="Q212" s="170">
        <f t="shared" si="161"/>
        <v>0</v>
      </c>
      <c r="R212" s="176">
        <f t="shared" si="162"/>
        <v>0</v>
      </c>
      <c r="S212" s="168">
        <f t="shared" si="163"/>
        <v>0</v>
      </c>
      <c r="U212" s="70"/>
      <c r="V212" s="140">
        <f t="shared" si="164"/>
        <v>0</v>
      </c>
      <c r="W212" s="170">
        <f t="shared" si="165"/>
        <v>0</v>
      </c>
      <c r="X212" s="69"/>
      <c r="Y212" s="140">
        <f t="shared" si="170"/>
        <v>0</v>
      </c>
      <c r="Z212" s="181">
        <f t="shared" si="171"/>
        <v>0</v>
      </c>
      <c r="AA212" s="70"/>
      <c r="AB212" s="140">
        <f t="shared" si="172"/>
        <v>0</v>
      </c>
      <c r="AC212" s="170">
        <f t="shared" si="173"/>
        <v>0</v>
      </c>
      <c r="AD212" s="69"/>
      <c r="AE212" s="140">
        <f t="shared" si="174"/>
        <v>0</v>
      </c>
      <c r="AF212" s="181">
        <f t="shared" si="175"/>
        <v>0</v>
      </c>
      <c r="AG212" s="70"/>
      <c r="AH212" s="140">
        <f t="shared" si="176"/>
        <v>0</v>
      </c>
      <c r="AI212" s="170">
        <f t="shared" si="177"/>
        <v>0</v>
      </c>
      <c r="AJ212" s="167">
        <f t="shared" si="178"/>
        <v>0</v>
      </c>
      <c r="AK212" s="168">
        <f t="shared" si="179"/>
        <v>0</v>
      </c>
    </row>
    <row r="213" spans="2:37" ht="15" customHeight="1" outlineLevel="1" x14ac:dyDescent="0.35">
      <c r="B213" s="50" t="s">
        <v>138</v>
      </c>
      <c r="C213" s="47" t="s">
        <v>106</v>
      </c>
      <c r="D213" s="173">
        <f>SUM(D191:D212)</f>
        <v>0</v>
      </c>
      <c r="E213" s="173">
        <f>SUM(E191:E212)</f>
        <v>0</v>
      </c>
      <c r="F213" s="173">
        <f>SUM(F191:F212)</f>
        <v>0</v>
      </c>
      <c r="G213" s="173">
        <f>SUM(G191:G212)</f>
        <v>0</v>
      </c>
      <c r="H213" s="182">
        <f>IFERROR((G213-E213)/E213,0)</f>
        <v>0</v>
      </c>
      <c r="I213" s="173">
        <f>SUM(I191:I212)</f>
        <v>0</v>
      </c>
      <c r="J213" s="173">
        <f>SUM(J191:J212)</f>
        <v>0</v>
      </c>
      <c r="K213" s="169">
        <f t="shared" ref="K213" si="180">IFERROR((J213-G213)/G213,0)</f>
        <v>0</v>
      </c>
      <c r="L213" s="173">
        <f>SUM(L191:L212)</f>
        <v>0</v>
      </c>
      <c r="M213" s="173">
        <f>SUM(M191:M212)</f>
        <v>0</v>
      </c>
      <c r="N213" s="182">
        <f t="shared" ref="N213" si="181">IFERROR((M213-J213)/J213,0)</f>
        <v>0</v>
      </c>
      <c r="O213" s="173">
        <f>SUM(O191:O212)</f>
        <v>0</v>
      </c>
      <c r="P213" s="173">
        <f>SUM(P191:P212)</f>
        <v>0</v>
      </c>
      <c r="Q213" s="169">
        <f t="shared" si="161"/>
        <v>0</v>
      </c>
      <c r="R213" s="173">
        <f>SUM(R191:R212)</f>
        <v>0</v>
      </c>
      <c r="S213" s="165">
        <f t="shared" si="163"/>
        <v>0</v>
      </c>
      <c r="U213" s="173">
        <f>SUM(U191:U212)</f>
        <v>0</v>
      </c>
      <c r="V213" s="173">
        <f>SUM(V191:V212)</f>
        <v>0</v>
      </c>
      <c r="W213" s="169">
        <f>IFERROR((V213-P213)/P213,0)</f>
        <v>0</v>
      </c>
      <c r="X213" s="173">
        <f>SUM(X191:X212)</f>
        <v>0</v>
      </c>
      <c r="Y213" s="173">
        <f>SUM(Y191:Y212)</f>
        <v>0</v>
      </c>
      <c r="Z213" s="178">
        <f>IFERROR((Y213-V213)/V213,0)</f>
        <v>0</v>
      </c>
      <c r="AA213" s="173">
        <f>SUM(AA191:AA212)</f>
        <v>0</v>
      </c>
      <c r="AB213" s="173">
        <f>SUM(AB191:AB212)</f>
        <v>0</v>
      </c>
      <c r="AC213" s="177">
        <f>IFERROR((AB213-Y213)/Y213,0)</f>
        <v>0</v>
      </c>
      <c r="AD213" s="173">
        <f>SUM(AD191:AD212)</f>
        <v>0</v>
      </c>
      <c r="AE213" s="173">
        <f>SUM(AE191:AE212)</f>
        <v>0</v>
      </c>
      <c r="AF213" s="178">
        <f>IFERROR((AE213-AB213)/AB213,0)</f>
        <v>0</v>
      </c>
      <c r="AG213" s="173">
        <f>SUM(AG191:AG212)</f>
        <v>0</v>
      </c>
      <c r="AH213" s="173">
        <f>SUM(AH191:AH212)</f>
        <v>0</v>
      </c>
      <c r="AI213" s="164">
        <f>IFERROR((AH213-AE213)/AE213,0)</f>
        <v>0</v>
      </c>
      <c r="AJ213" s="173">
        <f>SUM(AJ191:AJ212)</f>
        <v>0</v>
      </c>
      <c r="AK213" s="168">
        <f t="shared" ref="AK213" si="182">IFERROR((AH213/V213)^(1/4)-1,0)</f>
        <v>0</v>
      </c>
    </row>
  </sheetData>
  <mergeCells count="122">
    <mergeCell ref="C2:G2"/>
    <mergeCell ref="B9:AK9"/>
    <mergeCell ref="AJ12:AK12"/>
    <mergeCell ref="X12:Z12"/>
    <mergeCell ref="AA12:AC12"/>
    <mergeCell ref="AD12:AF12"/>
    <mergeCell ref="AG12:AI12"/>
    <mergeCell ref="R130:S131"/>
    <mergeCell ref="R41:S42"/>
    <mergeCell ref="R71:S72"/>
    <mergeCell ref="U71:AK71"/>
    <mergeCell ref="D72:E72"/>
    <mergeCell ref="F72:H72"/>
    <mergeCell ref="I72:K72"/>
    <mergeCell ref="L72:N72"/>
    <mergeCell ref="U72:W72"/>
    <mergeCell ref="X72:Z72"/>
    <mergeCell ref="B5:I5"/>
    <mergeCell ref="J2:L2"/>
    <mergeCell ref="AJ72:AK72"/>
    <mergeCell ref="L12:N12"/>
    <mergeCell ref="O12:Q12"/>
    <mergeCell ref="U11:AK11"/>
    <mergeCell ref="C11:C13"/>
    <mergeCell ref="B188:B190"/>
    <mergeCell ref="C188:C190"/>
    <mergeCell ref="B128:AU128"/>
    <mergeCell ref="U101:AK101"/>
    <mergeCell ref="AD160:AF160"/>
    <mergeCell ref="AG160:AI160"/>
    <mergeCell ref="AJ160:AK160"/>
    <mergeCell ref="U188:AK188"/>
    <mergeCell ref="D189:E189"/>
    <mergeCell ref="F189:H189"/>
    <mergeCell ref="I189:K189"/>
    <mergeCell ref="B186:AK186"/>
    <mergeCell ref="C159:C161"/>
    <mergeCell ref="B101:B103"/>
    <mergeCell ref="C101:C103"/>
    <mergeCell ref="B130:B132"/>
    <mergeCell ref="C130:C132"/>
    <mergeCell ref="O131:Q131"/>
    <mergeCell ref="AG102:AI102"/>
    <mergeCell ref="B157:AK157"/>
    <mergeCell ref="B159:B161"/>
    <mergeCell ref="O160:Q160"/>
    <mergeCell ref="D160:E160"/>
    <mergeCell ref="F160:H160"/>
    <mergeCell ref="I160:K160"/>
    <mergeCell ref="O102:Q102"/>
    <mergeCell ref="R101:S102"/>
    <mergeCell ref="F12:H12"/>
    <mergeCell ref="I12:K12"/>
    <mergeCell ref="B41:B43"/>
    <mergeCell ref="C41:C43"/>
    <mergeCell ref="B71:B73"/>
    <mergeCell ref="C71:C73"/>
    <mergeCell ref="B39:AU39"/>
    <mergeCell ref="B69:AU69"/>
    <mergeCell ref="AA72:AC72"/>
    <mergeCell ref="AD72:AF72"/>
    <mergeCell ref="AG72:AI72"/>
    <mergeCell ref="O72:Q72"/>
    <mergeCell ref="L131:N131"/>
    <mergeCell ref="U131:W131"/>
    <mergeCell ref="X131:Z131"/>
    <mergeCell ref="AA131:AC131"/>
    <mergeCell ref="AD131:AF131"/>
    <mergeCell ref="D12:E12"/>
    <mergeCell ref="AJ102:AK102"/>
    <mergeCell ref="B99:AU99"/>
    <mergeCell ref="B11:B13"/>
    <mergeCell ref="R11:S12"/>
    <mergeCell ref="U41:AK41"/>
    <mergeCell ref="D42:E42"/>
    <mergeCell ref="F42:H42"/>
    <mergeCell ref="I42:K42"/>
    <mergeCell ref="L42:N42"/>
    <mergeCell ref="U42:W42"/>
    <mergeCell ref="X42:Z42"/>
    <mergeCell ref="AA42:AC42"/>
    <mergeCell ref="AD42:AF42"/>
    <mergeCell ref="AG42:AI42"/>
    <mergeCell ref="AJ42:AK42"/>
    <mergeCell ref="O42:Q42"/>
    <mergeCell ref="D11:Q11"/>
    <mergeCell ref="D41:Q41"/>
    <mergeCell ref="AD189:AF189"/>
    <mergeCell ref="AG189:AI189"/>
    <mergeCell ref="AJ189:AK189"/>
    <mergeCell ref="L160:N160"/>
    <mergeCell ref="U160:W160"/>
    <mergeCell ref="X160:Z160"/>
    <mergeCell ref="AA160:AC160"/>
    <mergeCell ref="R159:S160"/>
    <mergeCell ref="U159:AK159"/>
    <mergeCell ref="O189:Q189"/>
    <mergeCell ref="R188:S189"/>
    <mergeCell ref="D71:Q71"/>
    <mergeCell ref="D101:Q101"/>
    <mergeCell ref="D130:Q130"/>
    <mergeCell ref="D159:Q159"/>
    <mergeCell ref="D188:Q188"/>
    <mergeCell ref="L189:N189"/>
    <mergeCell ref="U189:W189"/>
    <mergeCell ref="U12:W12"/>
    <mergeCell ref="U130:AK130"/>
    <mergeCell ref="AG131:AI131"/>
    <mergeCell ref="AJ131:AK131"/>
    <mergeCell ref="D102:E102"/>
    <mergeCell ref="F102:H102"/>
    <mergeCell ref="I102:K102"/>
    <mergeCell ref="L102:N102"/>
    <mergeCell ref="U102:W102"/>
    <mergeCell ref="X102:Z102"/>
    <mergeCell ref="AA102:AC102"/>
    <mergeCell ref="AD102:AF102"/>
    <mergeCell ref="D131:E131"/>
    <mergeCell ref="F131:H131"/>
    <mergeCell ref="I131:K131"/>
    <mergeCell ref="X189:Z189"/>
    <mergeCell ref="AA189:AC189"/>
  </mergeCells>
  <hyperlinks>
    <hyperlink ref="J2" location="'Αρχική σελίδα'!A1" display="Πίσω στην αρχική σελίδα" xr:uid="{0EB2808E-0958-4DAB-B1B1-EA211949EE39}"/>
  </hyperlinks>
  <pageMargins left="0.7" right="0.7" top="0.75" bottom="0.75" header="0.3" footer="0.3"/>
  <pageSetup paperSize="8"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pageSetUpPr fitToPage="1"/>
  </sheetPr>
  <dimension ref="B2:AK181"/>
  <sheetViews>
    <sheetView showGridLines="0" zoomScale="85" zoomScaleNormal="85" workbookViewId="0">
      <selection activeCell="F129" sqref="F129:F150"/>
    </sheetView>
  </sheetViews>
  <sheetFormatPr defaultColWidth="8.81640625" defaultRowHeight="14.5" outlineLevelRow="1" x14ac:dyDescent="0.35"/>
  <cols>
    <col min="1" max="1" width="2.81640625" customWidth="1"/>
    <col min="2" max="2" width="39.26953125" customWidth="1"/>
    <col min="3" max="3" width="21.26953125" customWidth="1"/>
    <col min="4" max="7" width="16.7265625" customWidth="1"/>
    <col min="14" max="14" width="10.453125" customWidth="1"/>
    <col min="16" max="16" width="6.26953125" customWidth="1"/>
    <col min="17" max="17" width="1.7265625" customWidth="1"/>
  </cols>
  <sheetData>
    <row r="2" spans="2:37" ht="18.5" x14ac:dyDescent="0.45">
      <c r="B2" s="1" t="s">
        <v>0</v>
      </c>
      <c r="C2" s="297" t="str">
        <f>'Αρχική σελίδα'!C3</f>
        <v>Δυτικής Μακεδονίας</v>
      </c>
      <c r="D2" s="297"/>
      <c r="E2" s="297"/>
      <c r="F2" s="297"/>
      <c r="G2" s="297"/>
      <c r="H2" s="99"/>
      <c r="J2" s="298" t="s">
        <v>59</v>
      </c>
      <c r="K2" s="298"/>
      <c r="L2" s="298"/>
    </row>
    <row r="3" spans="2:37" ht="18.5" x14ac:dyDescent="0.45">
      <c r="B3" s="2" t="s">
        <v>2</v>
      </c>
      <c r="C3" s="100">
        <f>'Αρχική σελίδα'!C4</f>
        <v>2024</v>
      </c>
      <c r="D3" s="46" t="s">
        <v>3</v>
      </c>
      <c r="E3" s="46">
        <f>C3+4</f>
        <v>2028</v>
      </c>
    </row>
    <row r="4" spans="2:37" ht="14.5" customHeight="1" x14ac:dyDescent="0.45">
      <c r="C4" s="2"/>
      <c r="D4" s="46"/>
      <c r="E4" s="46"/>
    </row>
    <row r="5" spans="2:37" ht="56.5" customHeight="1" x14ac:dyDescent="0.35">
      <c r="B5" s="299" t="s">
        <v>185</v>
      </c>
      <c r="C5" s="299"/>
      <c r="D5" s="299"/>
      <c r="E5" s="299"/>
      <c r="F5" s="299"/>
      <c r="G5" s="299"/>
      <c r="H5" s="299"/>
      <c r="I5" s="299"/>
    </row>
    <row r="6" spans="2:37" x14ac:dyDescent="0.35">
      <c r="B6" s="225"/>
      <c r="C6" s="225"/>
      <c r="D6" s="225"/>
      <c r="E6" s="225"/>
      <c r="F6" s="225"/>
      <c r="G6" s="225"/>
      <c r="H6" s="225"/>
    </row>
    <row r="7" spans="2:37" ht="18.5" x14ac:dyDescent="0.45">
      <c r="B7" s="101"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(2019 - 2023) και για το Πρόγραμμα Ανάπτυξης  2024 - 2028</v>
      </c>
      <c r="C7" s="102"/>
      <c r="D7" s="102"/>
      <c r="E7" s="102"/>
      <c r="F7" s="102"/>
      <c r="G7" s="102"/>
      <c r="H7" s="99"/>
      <c r="I7" s="99"/>
      <c r="J7" s="99"/>
      <c r="K7" s="99"/>
      <c r="L7" s="99"/>
    </row>
    <row r="8" spans="2:37" ht="18.5" x14ac:dyDescent="0.45">
      <c r="C8" s="2"/>
      <c r="D8" s="46"/>
      <c r="E8" s="46"/>
      <c r="F8" s="46"/>
    </row>
    <row r="9" spans="2:37" ht="15.5" x14ac:dyDescent="0.35">
      <c r="B9" s="296" t="s">
        <v>103</v>
      </c>
      <c r="C9" s="296"/>
      <c r="D9" s="296"/>
      <c r="E9" s="296"/>
      <c r="F9" s="296"/>
      <c r="G9" s="296"/>
    </row>
    <row r="10" spans="2:37" ht="5.5" customHeight="1" outlineLevel="1" x14ac:dyDescent="0.35">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2:37" outlineLevel="1" x14ac:dyDescent="0.35">
      <c r="B11" s="336"/>
      <c r="C11" s="325" t="s">
        <v>105</v>
      </c>
      <c r="D11" s="316" t="s">
        <v>131</v>
      </c>
      <c r="E11" s="335"/>
      <c r="F11" s="316" t="s">
        <v>132</v>
      </c>
      <c r="G11" s="335"/>
    </row>
    <row r="12" spans="2:37" outlineLevel="1" x14ac:dyDescent="0.35">
      <c r="B12" s="337"/>
      <c r="C12" s="326"/>
      <c r="D12" s="316" t="str">
        <f>($C$3-5)&amp;" - "&amp;($C$3-1)</f>
        <v>2019 - 2023</v>
      </c>
      <c r="E12" s="335"/>
      <c r="F12" s="316" t="str">
        <f>$C$3&amp;" - "&amp;$E$3</f>
        <v>2024 - 2028</v>
      </c>
      <c r="G12" s="335"/>
    </row>
    <row r="13" spans="2:37" ht="26.25" customHeight="1" outlineLevel="1" x14ac:dyDescent="0.35">
      <c r="B13" s="338"/>
      <c r="C13" s="327"/>
      <c r="D13" s="82" t="s">
        <v>186</v>
      </c>
      <c r="E13" s="86" t="s">
        <v>187</v>
      </c>
      <c r="F13" s="82" t="s">
        <v>186</v>
      </c>
      <c r="G13" s="86" t="s">
        <v>187</v>
      </c>
    </row>
    <row r="14" spans="2:37" outlineLevel="1" x14ac:dyDescent="0.35">
      <c r="B14" s="236" t="s">
        <v>75</v>
      </c>
      <c r="C14" s="64" t="s">
        <v>188</v>
      </c>
      <c r="D14" s="87"/>
      <c r="E14" s="88"/>
      <c r="F14" s="87">
        <f>G14*0.2</f>
        <v>4</v>
      </c>
      <c r="G14" s="88">
        <v>20</v>
      </c>
    </row>
    <row r="15" spans="2:37" outlineLevel="1" x14ac:dyDescent="0.35">
      <c r="B15" s="237" t="s">
        <v>76</v>
      </c>
      <c r="C15" s="64" t="s">
        <v>188</v>
      </c>
      <c r="D15" s="87"/>
      <c r="E15" s="88"/>
      <c r="F15" s="87">
        <f t="shared" ref="F15:F35" si="0">G15*0.2</f>
        <v>4</v>
      </c>
      <c r="G15" s="88">
        <v>20</v>
      </c>
    </row>
    <row r="16" spans="2:37" outlineLevel="1" x14ac:dyDescent="0.35">
      <c r="B16" s="237" t="s">
        <v>77</v>
      </c>
      <c r="C16" s="64" t="s">
        <v>188</v>
      </c>
      <c r="D16" s="87"/>
      <c r="E16" s="88"/>
      <c r="F16" s="87">
        <f t="shared" si="0"/>
        <v>4</v>
      </c>
      <c r="G16" s="88">
        <v>20</v>
      </c>
    </row>
    <row r="17" spans="2:7" outlineLevel="1" x14ac:dyDescent="0.35">
      <c r="B17" s="237" t="s">
        <v>78</v>
      </c>
      <c r="C17" s="64" t="s">
        <v>188</v>
      </c>
      <c r="D17" s="87"/>
      <c r="E17" s="88"/>
      <c r="F17" s="87">
        <f t="shared" si="0"/>
        <v>4</v>
      </c>
      <c r="G17" s="88">
        <v>20</v>
      </c>
    </row>
    <row r="18" spans="2:7" outlineLevel="1" x14ac:dyDescent="0.35">
      <c r="B18" s="236" t="s">
        <v>80</v>
      </c>
      <c r="C18" s="64" t="s">
        <v>188</v>
      </c>
      <c r="D18" s="87"/>
      <c r="E18" s="88"/>
      <c r="F18" s="87">
        <f t="shared" si="0"/>
        <v>4</v>
      </c>
      <c r="G18" s="88">
        <v>20</v>
      </c>
    </row>
    <row r="19" spans="2:7" outlineLevel="1" x14ac:dyDescent="0.35">
      <c r="B19" s="237" t="s">
        <v>81</v>
      </c>
      <c r="C19" s="64" t="s">
        <v>188</v>
      </c>
      <c r="D19" s="87"/>
      <c r="E19" s="88"/>
      <c r="F19" s="87">
        <f t="shared" si="0"/>
        <v>4</v>
      </c>
      <c r="G19" s="88">
        <v>20</v>
      </c>
    </row>
    <row r="20" spans="2:7" outlineLevel="1" x14ac:dyDescent="0.35">
      <c r="B20" s="236" t="s">
        <v>82</v>
      </c>
      <c r="C20" s="64" t="s">
        <v>188</v>
      </c>
      <c r="D20" s="87"/>
      <c r="E20" s="88"/>
      <c r="F20" s="87">
        <f t="shared" si="0"/>
        <v>4</v>
      </c>
      <c r="G20" s="88">
        <v>20</v>
      </c>
    </row>
    <row r="21" spans="2:7" outlineLevel="1" x14ac:dyDescent="0.35">
      <c r="B21" s="237" t="s">
        <v>83</v>
      </c>
      <c r="C21" s="64" t="s">
        <v>188</v>
      </c>
      <c r="D21" s="87"/>
      <c r="E21" s="88"/>
      <c r="F21" s="87">
        <f t="shared" si="0"/>
        <v>4</v>
      </c>
      <c r="G21" s="88">
        <v>20</v>
      </c>
    </row>
    <row r="22" spans="2:7" outlineLevel="1" x14ac:dyDescent="0.35">
      <c r="B22" s="237" t="s">
        <v>84</v>
      </c>
      <c r="C22" s="64" t="s">
        <v>188</v>
      </c>
      <c r="D22" s="87"/>
      <c r="E22" s="88"/>
      <c r="F22" s="87">
        <f t="shared" si="0"/>
        <v>4</v>
      </c>
      <c r="G22" s="88">
        <v>20</v>
      </c>
    </row>
    <row r="23" spans="2:7" outlineLevel="1" x14ac:dyDescent="0.35">
      <c r="B23" s="237" t="s">
        <v>85</v>
      </c>
      <c r="C23" s="64" t="s">
        <v>188</v>
      </c>
      <c r="D23" s="87"/>
      <c r="E23" s="88"/>
      <c r="F23" s="87">
        <f t="shared" si="0"/>
        <v>4</v>
      </c>
      <c r="G23" s="88">
        <v>20</v>
      </c>
    </row>
    <row r="24" spans="2:7" outlineLevel="1" x14ac:dyDescent="0.35">
      <c r="B24" s="236" t="s">
        <v>86</v>
      </c>
      <c r="C24" s="64" t="s">
        <v>188</v>
      </c>
      <c r="D24" s="87"/>
      <c r="E24" s="88"/>
      <c r="F24" s="87">
        <f t="shared" si="0"/>
        <v>4</v>
      </c>
      <c r="G24" s="88">
        <v>20</v>
      </c>
    </row>
    <row r="25" spans="2:7" outlineLevel="1" x14ac:dyDescent="0.35">
      <c r="B25" s="237" t="s">
        <v>87</v>
      </c>
      <c r="C25" s="64" t="s">
        <v>188</v>
      </c>
      <c r="D25" s="87"/>
      <c r="E25" s="88"/>
      <c r="F25" s="87">
        <f t="shared" si="0"/>
        <v>4</v>
      </c>
      <c r="G25" s="88">
        <v>20</v>
      </c>
    </row>
    <row r="26" spans="2:7" outlineLevel="1" x14ac:dyDescent="0.35">
      <c r="B26" s="237" t="s">
        <v>88</v>
      </c>
      <c r="C26" s="64" t="s">
        <v>188</v>
      </c>
      <c r="D26" s="87"/>
      <c r="E26" s="88"/>
      <c r="F26" s="87">
        <f t="shared" si="0"/>
        <v>4</v>
      </c>
      <c r="G26" s="88">
        <v>20</v>
      </c>
    </row>
    <row r="27" spans="2:7" outlineLevel="1" x14ac:dyDescent="0.35">
      <c r="B27" s="236" t="s">
        <v>89</v>
      </c>
      <c r="C27" s="64" t="s">
        <v>188</v>
      </c>
      <c r="D27" s="87"/>
      <c r="E27" s="88"/>
      <c r="F27" s="87">
        <f t="shared" si="0"/>
        <v>4</v>
      </c>
      <c r="G27" s="88">
        <v>20</v>
      </c>
    </row>
    <row r="28" spans="2:7" outlineLevel="1" x14ac:dyDescent="0.35">
      <c r="B28" s="237" t="s">
        <v>90</v>
      </c>
      <c r="C28" s="64" t="s">
        <v>188</v>
      </c>
      <c r="D28" s="87"/>
      <c r="E28" s="88"/>
      <c r="F28" s="87">
        <f t="shared" si="0"/>
        <v>4</v>
      </c>
      <c r="G28" s="88">
        <v>20</v>
      </c>
    </row>
    <row r="29" spans="2:7" outlineLevel="1" x14ac:dyDescent="0.35">
      <c r="B29" s="236" t="s">
        <v>92</v>
      </c>
      <c r="C29" s="64" t="s">
        <v>188</v>
      </c>
      <c r="D29" s="87"/>
      <c r="E29" s="88"/>
      <c r="F29" s="87">
        <f t="shared" si="0"/>
        <v>4</v>
      </c>
      <c r="G29" s="88">
        <v>20</v>
      </c>
    </row>
    <row r="30" spans="2:7" outlineLevel="1" x14ac:dyDescent="0.35">
      <c r="B30" s="237" t="s">
        <v>93</v>
      </c>
      <c r="C30" s="64" t="s">
        <v>188</v>
      </c>
      <c r="D30" s="87"/>
      <c r="E30" s="88"/>
      <c r="F30" s="87">
        <f t="shared" si="0"/>
        <v>4</v>
      </c>
      <c r="G30" s="88">
        <v>20</v>
      </c>
    </row>
    <row r="31" spans="2:7" outlineLevel="1" x14ac:dyDescent="0.35">
      <c r="B31" s="237" t="s">
        <v>94</v>
      </c>
      <c r="C31" s="64" t="s">
        <v>188</v>
      </c>
      <c r="D31" s="87"/>
      <c r="E31" s="88"/>
      <c r="F31" s="87">
        <f t="shared" si="0"/>
        <v>4</v>
      </c>
      <c r="G31" s="88">
        <v>20</v>
      </c>
    </row>
    <row r="32" spans="2:7" outlineLevel="1" x14ac:dyDescent="0.35">
      <c r="B32" s="237" t="s">
        <v>95</v>
      </c>
      <c r="C32" s="64" t="s">
        <v>188</v>
      </c>
      <c r="D32" s="87"/>
      <c r="E32" s="88"/>
      <c r="F32" s="87">
        <f t="shared" si="0"/>
        <v>4</v>
      </c>
      <c r="G32" s="88">
        <v>20</v>
      </c>
    </row>
    <row r="33" spans="2:37" outlineLevel="1" x14ac:dyDescent="0.35">
      <c r="B33" s="237" t="s">
        <v>96</v>
      </c>
      <c r="C33" s="64" t="s">
        <v>188</v>
      </c>
      <c r="D33" s="87"/>
      <c r="E33" s="88"/>
      <c r="F33" s="87">
        <f t="shared" si="0"/>
        <v>4</v>
      </c>
      <c r="G33" s="88">
        <v>20</v>
      </c>
    </row>
    <row r="34" spans="2:37" outlineLevel="1" x14ac:dyDescent="0.35">
      <c r="B34" s="236" t="s">
        <v>97</v>
      </c>
      <c r="C34" s="64" t="s">
        <v>188</v>
      </c>
      <c r="D34" s="87"/>
      <c r="E34" s="88"/>
      <c r="F34" s="87">
        <f t="shared" si="0"/>
        <v>4</v>
      </c>
      <c r="G34" s="88">
        <v>20</v>
      </c>
    </row>
    <row r="35" spans="2:37" outlineLevel="1" x14ac:dyDescent="0.35">
      <c r="B35" s="237" t="s">
        <v>98</v>
      </c>
      <c r="C35" s="64" t="s">
        <v>188</v>
      </c>
      <c r="D35" s="87"/>
      <c r="E35" s="88"/>
      <c r="F35" s="87">
        <f t="shared" si="0"/>
        <v>4</v>
      </c>
      <c r="G35" s="88">
        <v>20</v>
      </c>
    </row>
    <row r="36" spans="2:37" ht="16.5" customHeight="1" outlineLevel="1" x14ac:dyDescent="0.35"/>
    <row r="37" spans="2:37" ht="15" customHeight="1" x14ac:dyDescent="0.35"/>
    <row r="38" spans="2:37" ht="15.5" x14ac:dyDescent="0.35">
      <c r="B38" s="296" t="s">
        <v>108</v>
      </c>
      <c r="C38" s="296"/>
      <c r="D38" s="296"/>
      <c r="E38" s="296"/>
      <c r="F38" s="296"/>
      <c r="G38" s="296"/>
    </row>
    <row r="39" spans="2:37" ht="5.5" customHeight="1" outlineLevel="1" x14ac:dyDescent="0.35">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row r="40" spans="2:37" outlineLevel="1" x14ac:dyDescent="0.35">
      <c r="B40" s="336"/>
      <c r="C40" s="343" t="s">
        <v>105</v>
      </c>
      <c r="D40" s="316" t="s">
        <v>131</v>
      </c>
      <c r="E40" s="335"/>
      <c r="F40" s="316" t="s">
        <v>132</v>
      </c>
      <c r="G40" s="335"/>
    </row>
    <row r="41" spans="2:37" outlineLevel="1" x14ac:dyDescent="0.35">
      <c r="B41" s="337"/>
      <c r="C41" s="344"/>
      <c r="D41" s="316" t="str">
        <f>($C$3-5)&amp;" - "&amp;($C$3-1)</f>
        <v>2019 - 2023</v>
      </c>
      <c r="E41" s="335"/>
      <c r="F41" s="316" t="str">
        <f>$C$3&amp;" - "&amp;$E$3</f>
        <v>2024 - 2028</v>
      </c>
      <c r="G41" s="335"/>
    </row>
    <row r="42" spans="2:37" ht="29" outlineLevel="1" x14ac:dyDescent="0.35">
      <c r="B42" s="338"/>
      <c r="C42" s="345"/>
      <c r="D42" s="82" t="s">
        <v>186</v>
      </c>
      <c r="E42" s="86" t="s">
        <v>187</v>
      </c>
      <c r="F42" s="82" t="s">
        <v>186</v>
      </c>
      <c r="G42" s="86" t="s">
        <v>187</v>
      </c>
    </row>
    <row r="43" spans="2:37" outlineLevel="1" x14ac:dyDescent="0.35">
      <c r="B43" s="236" t="s">
        <v>75</v>
      </c>
      <c r="C43" s="64" t="s">
        <v>188</v>
      </c>
      <c r="D43" s="87"/>
      <c r="E43" s="88"/>
      <c r="F43" s="239">
        <f>G43*0.2</f>
        <v>2.4000000000000004</v>
      </c>
      <c r="G43" s="88">
        <v>12</v>
      </c>
    </row>
    <row r="44" spans="2:37" outlineLevel="1" x14ac:dyDescent="0.35">
      <c r="B44" s="237" t="s">
        <v>76</v>
      </c>
      <c r="C44" s="64" t="s">
        <v>188</v>
      </c>
      <c r="D44" s="87"/>
      <c r="E44" s="88"/>
      <c r="F44" s="239">
        <f>G44*0.2</f>
        <v>2.4000000000000004</v>
      </c>
      <c r="G44" s="88">
        <v>12</v>
      </c>
    </row>
    <row r="45" spans="2:37" outlineLevel="1" x14ac:dyDescent="0.35">
      <c r="B45" s="237" t="s">
        <v>77</v>
      </c>
      <c r="C45" s="64" t="s">
        <v>188</v>
      </c>
      <c r="D45" s="87"/>
      <c r="E45" s="88"/>
      <c r="F45" s="239">
        <f t="shared" ref="F45:F64" si="1">G45*0.2</f>
        <v>2.4000000000000004</v>
      </c>
      <c r="G45" s="88">
        <v>12</v>
      </c>
    </row>
    <row r="46" spans="2:37" outlineLevel="1" x14ac:dyDescent="0.35">
      <c r="B46" s="237" t="s">
        <v>78</v>
      </c>
      <c r="C46" s="64" t="s">
        <v>188</v>
      </c>
      <c r="D46" s="87"/>
      <c r="E46" s="88"/>
      <c r="F46" s="239">
        <f t="shared" si="1"/>
        <v>2.4000000000000004</v>
      </c>
      <c r="G46" s="88">
        <v>12</v>
      </c>
    </row>
    <row r="47" spans="2:37" outlineLevel="1" x14ac:dyDescent="0.35">
      <c r="B47" s="236" t="s">
        <v>80</v>
      </c>
      <c r="C47" s="64" t="s">
        <v>188</v>
      </c>
      <c r="D47" s="87"/>
      <c r="E47" s="88"/>
      <c r="F47" s="239">
        <f t="shared" si="1"/>
        <v>2.4000000000000004</v>
      </c>
      <c r="G47" s="88">
        <v>12</v>
      </c>
    </row>
    <row r="48" spans="2:37" outlineLevel="1" x14ac:dyDescent="0.35">
      <c r="B48" s="237" t="s">
        <v>81</v>
      </c>
      <c r="C48" s="64" t="s">
        <v>188</v>
      </c>
      <c r="D48" s="87"/>
      <c r="E48" s="88"/>
      <c r="F48" s="239">
        <f t="shared" si="1"/>
        <v>2.4000000000000004</v>
      </c>
      <c r="G48" s="88">
        <v>12</v>
      </c>
    </row>
    <row r="49" spans="2:7" outlineLevel="1" x14ac:dyDescent="0.35">
      <c r="B49" s="236" t="s">
        <v>82</v>
      </c>
      <c r="C49" s="64" t="s">
        <v>188</v>
      </c>
      <c r="D49" s="87"/>
      <c r="E49" s="88"/>
      <c r="F49" s="239">
        <f t="shared" si="1"/>
        <v>2.4000000000000004</v>
      </c>
      <c r="G49" s="88">
        <v>12</v>
      </c>
    </row>
    <row r="50" spans="2:7" outlineLevel="1" x14ac:dyDescent="0.35">
      <c r="B50" s="237" t="s">
        <v>83</v>
      </c>
      <c r="C50" s="64" t="s">
        <v>188</v>
      </c>
      <c r="D50" s="87"/>
      <c r="E50" s="88"/>
      <c r="F50" s="239">
        <f t="shared" si="1"/>
        <v>2.4000000000000004</v>
      </c>
      <c r="G50" s="88">
        <v>12</v>
      </c>
    </row>
    <row r="51" spans="2:7" outlineLevel="1" x14ac:dyDescent="0.35">
      <c r="B51" s="237" t="s">
        <v>84</v>
      </c>
      <c r="C51" s="64" t="s">
        <v>188</v>
      </c>
      <c r="D51" s="87"/>
      <c r="E51" s="88"/>
      <c r="F51" s="239">
        <f t="shared" si="1"/>
        <v>2.4000000000000004</v>
      </c>
      <c r="G51" s="88">
        <v>12</v>
      </c>
    </row>
    <row r="52" spans="2:7" outlineLevel="1" x14ac:dyDescent="0.35">
      <c r="B52" s="237" t="s">
        <v>85</v>
      </c>
      <c r="C52" s="64" t="s">
        <v>188</v>
      </c>
      <c r="D52" s="87"/>
      <c r="E52" s="88"/>
      <c r="F52" s="239">
        <f t="shared" si="1"/>
        <v>2.4000000000000004</v>
      </c>
      <c r="G52" s="88">
        <v>12</v>
      </c>
    </row>
    <row r="53" spans="2:7" outlineLevel="1" x14ac:dyDescent="0.35">
      <c r="B53" s="236" t="s">
        <v>86</v>
      </c>
      <c r="C53" s="64" t="s">
        <v>188</v>
      </c>
      <c r="D53" s="87"/>
      <c r="E53" s="88"/>
      <c r="F53" s="239">
        <f t="shared" si="1"/>
        <v>2.4000000000000004</v>
      </c>
      <c r="G53" s="88">
        <v>12</v>
      </c>
    </row>
    <row r="54" spans="2:7" outlineLevel="1" x14ac:dyDescent="0.35">
      <c r="B54" s="237" t="s">
        <v>87</v>
      </c>
      <c r="C54" s="64" t="s">
        <v>188</v>
      </c>
      <c r="D54" s="87"/>
      <c r="E54" s="88"/>
      <c r="F54" s="239">
        <f t="shared" si="1"/>
        <v>2.4000000000000004</v>
      </c>
      <c r="G54" s="88">
        <v>12</v>
      </c>
    </row>
    <row r="55" spans="2:7" outlineLevel="1" x14ac:dyDescent="0.35">
      <c r="B55" s="237" t="s">
        <v>88</v>
      </c>
      <c r="C55" s="64" t="s">
        <v>188</v>
      </c>
      <c r="D55" s="87"/>
      <c r="E55" s="88"/>
      <c r="F55" s="239">
        <f t="shared" si="1"/>
        <v>2.4000000000000004</v>
      </c>
      <c r="G55" s="88">
        <v>12</v>
      </c>
    </row>
    <row r="56" spans="2:7" outlineLevel="1" x14ac:dyDescent="0.35">
      <c r="B56" s="236" t="s">
        <v>89</v>
      </c>
      <c r="C56" s="64" t="s">
        <v>188</v>
      </c>
      <c r="D56" s="87"/>
      <c r="E56" s="88"/>
      <c r="F56" s="239">
        <f t="shared" si="1"/>
        <v>2.4000000000000004</v>
      </c>
      <c r="G56" s="88">
        <v>12</v>
      </c>
    </row>
    <row r="57" spans="2:7" outlineLevel="1" x14ac:dyDescent="0.35">
      <c r="B57" s="237" t="s">
        <v>90</v>
      </c>
      <c r="C57" s="64" t="s">
        <v>188</v>
      </c>
      <c r="D57" s="87"/>
      <c r="E57" s="88"/>
      <c r="F57" s="239">
        <f t="shared" si="1"/>
        <v>2.4000000000000004</v>
      </c>
      <c r="G57" s="88">
        <v>12</v>
      </c>
    </row>
    <row r="58" spans="2:7" outlineLevel="1" x14ac:dyDescent="0.35">
      <c r="B58" s="236" t="s">
        <v>92</v>
      </c>
      <c r="C58" s="64" t="s">
        <v>188</v>
      </c>
      <c r="D58" s="87"/>
      <c r="E58" s="88"/>
      <c r="F58" s="239">
        <f t="shared" si="1"/>
        <v>2.4000000000000004</v>
      </c>
      <c r="G58" s="88">
        <v>12</v>
      </c>
    </row>
    <row r="59" spans="2:7" outlineLevel="1" x14ac:dyDescent="0.35">
      <c r="B59" s="237" t="s">
        <v>93</v>
      </c>
      <c r="C59" s="64" t="s">
        <v>188</v>
      </c>
      <c r="D59" s="87"/>
      <c r="E59" s="88"/>
      <c r="F59" s="239">
        <f t="shared" si="1"/>
        <v>2.4000000000000004</v>
      </c>
      <c r="G59" s="88">
        <v>12</v>
      </c>
    </row>
    <row r="60" spans="2:7" outlineLevel="1" x14ac:dyDescent="0.35">
      <c r="B60" s="237" t="s">
        <v>94</v>
      </c>
      <c r="C60" s="64" t="s">
        <v>188</v>
      </c>
      <c r="D60" s="87"/>
      <c r="E60" s="88"/>
      <c r="F60" s="239">
        <f t="shared" si="1"/>
        <v>2.4000000000000004</v>
      </c>
      <c r="G60" s="88">
        <v>12</v>
      </c>
    </row>
    <row r="61" spans="2:7" outlineLevel="1" x14ac:dyDescent="0.35">
      <c r="B61" s="237" t="s">
        <v>95</v>
      </c>
      <c r="C61" s="64" t="s">
        <v>188</v>
      </c>
      <c r="D61" s="87"/>
      <c r="E61" s="88"/>
      <c r="F61" s="239">
        <f t="shared" si="1"/>
        <v>2.4000000000000004</v>
      </c>
      <c r="G61" s="88">
        <v>12</v>
      </c>
    </row>
    <row r="62" spans="2:7" outlineLevel="1" x14ac:dyDescent="0.35">
      <c r="B62" s="237" t="s">
        <v>96</v>
      </c>
      <c r="C62" s="64" t="s">
        <v>188</v>
      </c>
      <c r="D62" s="87"/>
      <c r="E62" s="88"/>
      <c r="F62" s="239">
        <f t="shared" si="1"/>
        <v>2.4000000000000004</v>
      </c>
      <c r="G62" s="88">
        <v>12</v>
      </c>
    </row>
    <row r="63" spans="2:7" outlineLevel="1" x14ac:dyDescent="0.35">
      <c r="B63" s="236" t="s">
        <v>97</v>
      </c>
      <c r="C63" s="64" t="s">
        <v>188</v>
      </c>
      <c r="D63" s="87"/>
      <c r="E63" s="88"/>
      <c r="F63" s="239">
        <f t="shared" si="1"/>
        <v>2.4000000000000004</v>
      </c>
      <c r="G63" s="88">
        <v>12</v>
      </c>
    </row>
    <row r="64" spans="2:7" outlineLevel="1" x14ac:dyDescent="0.35">
      <c r="B64" s="237" t="s">
        <v>98</v>
      </c>
      <c r="C64" s="64" t="s">
        <v>188</v>
      </c>
      <c r="D64" s="87"/>
      <c r="E64" s="88"/>
      <c r="F64" s="239">
        <f t="shared" si="1"/>
        <v>2.4000000000000004</v>
      </c>
      <c r="G64" s="88">
        <v>12</v>
      </c>
    </row>
    <row r="65" spans="2:37" ht="16.5" customHeight="1" outlineLevel="1" x14ac:dyDescent="0.35"/>
    <row r="66" spans="2:37" ht="15" customHeight="1" x14ac:dyDescent="0.35"/>
    <row r="67" spans="2:37" ht="15.5" x14ac:dyDescent="0.35">
      <c r="B67" s="296" t="s">
        <v>109</v>
      </c>
      <c r="C67" s="296"/>
      <c r="D67" s="296"/>
      <c r="E67" s="296"/>
      <c r="F67" s="296"/>
      <c r="G67" s="296"/>
    </row>
    <row r="68" spans="2:37" ht="5.5" customHeight="1" outlineLevel="1" x14ac:dyDescent="0.35">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row>
    <row r="69" spans="2:37" outlineLevel="1" x14ac:dyDescent="0.35">
      <c r="B69" s="336"/>
      <c r="C69" s="343" t="s">
        <v>105</v>
      </c>
      <c r="D69" s="316" t="s">
        <v>131</v>
      </c>
      <c r="E69" s="335"/>
      <c r="F69" s="316" t="s">
        <v>132</v>
      </c>
      <c r="G69" s="335"/>
    </row>
    <row r="70" spans="2:37" outlineLevel="1" x14ac:dyDescent="0.35">
      <c r="B70" s="337"/>
      <c r="C70" s="344"/>
      <c r="D70" s="316" t="str">
        <f>($C$3-5)&amp;" - "&amp;($C$3-1)</f>
        <v>2019 - 2023</v>
      </c>
      <c r="E70" s="335"/>
      <c r="F70" s="316" t="str">
        <f>$C$3&amp;" - "&amp;$E$3</f>
        <v>2024 - 2028</v>
      </c>
      <c r="G70" s="335"/>
    </row>
    <row r="71" spans="2:37" ht="29" outlineLevel="1" x14ac:dyDescent="0.35">
      <c r="B71" s="338"/>
      <c r="C71" s="345"/>
      <c r="D71" s="82" t="s">
        <v>186</v>
      </c>
      <c r="E71" s="86" t="s">
        <v>187</v>
      </c>
      <c r="F71" s="82" t="s">
        <v>186</v>
      </c>
      <c r="G71" s="86" t="s">
        <v>187</v>
      </c>
    </row>
    <row r="72" spans="2:37" outlineLevel="1" x14ac:dyDescent="0.35">
      <c r="B72" s="236" t="s">
        <v>75</v>
      </c>
      <c r="C72" s="64" t="s">
        <v>188</v>
      </c>
      <c r="D72" s="87"/>
      <c r="E72" s="88"/>
      <c r="F72" s="87">
        <f>G72*0.2</f>
        <v>18</v>
      </c>
      <c r="G72" s="87">
        <v>90</v>
      </c>
    </row>
    <row r="73" spans="2:37" outlineLevel="1" x14ac:dyDescent="0.35">
      <c r="B73" s="237" t="s">
        <v>76</v>
      </c>
      <c r="C73" s="64" t="s">
        <v>188</v>
      </c>
      <c r="D73" s="87"/>
      <c r="E73" s="88"/>
      <c r="F73" s="87">
        <f t="shared" ref="F73:F93" si="2">G73*0.2</f>
        <v>18</v>
      </c>
      <c r="G73" s="87">
        <v>90</v>
      </c>
    </row>
    <row r="74" spans="2:37" outlineLevel="1" x14ac:dyDescent="0.35">
      <c r="B74" s="237" t="s">
        <v>77</v>
      </c>
      <c r="C74" s="64" t="s">
        <v>188</v>
      </c>
      <c r="D74" s="87"/>
      <c r="E74" s="88"/>
      <c r="F74" s="87">
        <f t="shared" si="2"/>
        <v>18</v>
      </c>
      <c r="G74" s="87">
        <v>90</v>
      </c>
    </row>
    <row r="75" spans="2:37" outlineLevel="1" x14ac:dyDescent="0.35">
      <c r="B75" s="237" t="s">
        <v>78</v>
      </c>
      <c r="C75" s="64" t="s">
        <v>188</v>
      </c>
      <c r="D75" s="87"/>
      <c r="E75" s="88"/>
      <c r="F75" s="87">
        <f t="shared" si="2"/>
        <v>18</v>
      </c>
      <c r="G75" s="87">
        <v>90</v>
      </c>
    </row>
    <row r="76" spans="2:37" outlineLevel="1" x14ac:dyDescent="0.35">
      <c r="B76" s="236" t="s">
        <v>80</v>
      </c>
      <c r="C76" s="64" t="s">
        <v>188</v>
      </c>
      <c r="D76" s="87"/>
      <c r="E76" s="88"/>
      <c r="F76" s="87">
        <f t="shared" si="2"/>
        <v>18</v>
      </c>
      <c r="G76" s="87">
        <v>90</v>
      </c>
    </row>
    <row r="77" spans="2:37" outlineLevel="1" x14ac:dyDescent="0.35">
      <c r="B77" s="237" t="s">
        <v>81</v>
      </c>
      <c r="C77" s="64" t="s">
        <v>188</v>
      </c>
      <c r="D77" s="87"/>
      <c r="E77" s="88"/>
      <c r="F77" s="87">
        <f t="shared" si="2"/>
        <v>18</v>
      </c>
      <c r="G77" s="87">
        <v>90</v>
      </c>
    </row>
    <row r="78" spans="2:37" outlineLevel="1" x14ac:dyDescent="0.35">
      <c r="B78" s="236" t="s">
        <v>82</v>
      </c>
      <c r="C78" s="64" t="s">
        <v>188</v>
      </c>
      <c r="D78" s="87"/>
      <c r="E78" s="88"/>
      <c r="F78" s="87">
        <f t="shared" si="2"/>
        <v>18</v>
      </c>
      <c r="G78" s="87">
        <v>90</v>
      </c>
    </row>
    <row r="79" spans="2:37" outlineLevel="1" x14ac:dyDescent="0.35">
      <c r="B79" s="237" t="s">
        <v>83</v>
      </c>
      <c r="C79" s="64" t="s">
        <v>188</v>
      </c>
      <c r="D79" s="87"/>
      <c r="E79" s="88"/>
      <c r="F79" s="87">
        <f t="shared" si="2"/>
        <v>18</v>
      </c>
      <c r="G79" s="87">
        <v>90</v>
      </c>
    </row>
    <row r="80" spans="2:37" outlineLevel="1" x14ac:dyDescent="0.35">
      <c r="B80" s="237" t="s">
        <v>84</v>
      </c>
      <c r="C80" s="64" t="s">
        <v>188</v>
      </c>
      <c r="D80" s="87"/>
      <c r="E80" s="88"/>
      <c r="F80" s="87">
        <f t="shared" si="2"/>
        <v>18</v>
      </c>
      <c r="G80" s="87">
        <v>90</v>
      </c>
    </row>
    <row r="81" spans="2:7" outlineLevel="1" x14ac:dyDescent="0.35">
      <c r="B81" s="237" t="s">
        <v>85</v>
      </c>
      <c r="C81" s="64" t="s">
        <v>188</v>
      </c>
      <c r="D81" s="87"/>
      <c r="E81" s="88"/>
      <c r="F81" s="87">
        <f t="shared" si="2"/>
        <v>18</v>
      </c>
      <c r="G81" s="87">
        <v>90</v>
      </c>
    </row>
    <row r="82" spans="2:7" outlineLevel="1" x14ac:dyDescent="0.35">
      <c r="B82" s="236" t="s">
        <v>86</v>
      </c>
      <c r="C82" s="64" t="s">
        <v>188</v>
      </c>
      <c r="D82" s="87"/>
      <c r="E82" s="88"/>
      <c r="F82" s="87">
        <f t="shared" si="2"/>
        <v>18</v>
      </c>
      <c r="G82" s="87">
        <v>90</v>
      </c>
    </row>
    <row r="83" spans="2:7" outlineLevel="1" x14ac:dyDescent="0.35">
      <c r="B83" s="237" t="s">
        <v>87</v>
      </c>
      <c r="C83" s="64" t="s">
        <v>188</v>
      </c>
      <c r="D83" s="87"/>
      <c r="E83" s="88"/>
      <c r="F83" s="87">
        <f t="shared" si="2"/>
        <v>18</v>
      </c>
      <c r="G83" s="87">
        <v>90</v>
      </c>
    </row>
    <row r="84" spans="2:7" outlineLevel="1" x14ac:dyDescent="0.35">
      <c r="B84" s="237" t="s">
        <v>88</v>
      </c>
      <c r="C84" s="64" t="s">
        <v>188</v>
      </c>
      <c r="D84" s="87"/>
      <c r="E84" s="88"/>
      <c r="F84" s="87">
        <f t="shared" si="2"/>
        <v>18</v>
      </c>
      <c r="G84" s="87">
        <v>90</v>
      </c>
    </row>
    <row r="85" spans="2:7" outlineLevel="1" x14ac:dyDescent="0.35">
      <c r="B85" s="236" t="s">
        <v>89</v>
      </c>
      <c r="C85" s="64" t="s">
        <v>188</v>
      </c>
      <c r="D85" s="87"/>
      <c r="E85" s="88"/>
      <c r="F85" s="87">
        <f t="shared" si="2"/>
        <v>18</v>
      </c>
      <c r="G85" s="87">
        <v>90</v>
      </c>
    </row>
    <row r="86" spans="2:7" outlineLevel="1" x14ac:dyDescent="0.35">
      <c r="B86" s="237" t="s">
        <v>90</v>
      </c>
      <c r="C86" s="64" t="s">
        <v>188</v>
      </c>
      <c r="D86" s="87"/>
      <c r="E86" s="88"/>
      <c r="F86" s="87">
        <f t="shared" si="2"/>
        <v>18</v>
      </c>
      <c r="G86" s="87">
        <v>90</v>
      </c>
    </row>
    <row r="87" spans="2:7" outlineLevel="1" x14ac:dyDescent="0.35">
      <c r="B87" s="236" t="s">
        <v>92</v>
      </c>
      <c r="C87" s="64" t="s">
        <v>188</v>
      </c>
      <c r="D87" s="87"/>
      <c r="E87" s="88"/>
      <c r="F87" s="87">
        <f t="shared" si="2"/>
        <v>18</v>
      </c>
      <c r="G87" s="87">
        <v>90</v>
      </c>
    </row>
    <row r="88" spans="2:7" outlineLevel="1" x14ac:dyDescent="0.35">
      <c r="B88" s="237" t="s">
        <v>93</v>
      </c>
      <c r="C88" s="64" t="s">
        <v>188</v>
      </c>
      <c r="D88" s="87"/>
      <c r="E88" s="88"/>
      <c r="F88" s="87">
        <f t="shared" si="2"/>
        <v>18</v>
      </c>
      <c r="G88" s="87">
        <v>90</v>
      </c>
    </row>
    <row r="89" spans="2:7" outlineLevel="1" x14ac:dyDescent="0.35">
      <c r="B89" s="237" t="s">
        <v>94</v>
      </c>
      <c r="C89" s="64" t="s">
        <v>188</v>
      </c>
      <c r="D89" s="87"/>
      <c r="E89" s="88"/>
      <c r="F89" s="87">
        <f t="shared" si="2"/>
        <v>18</v>
      </c>
      <c r="G89" s="87">
        <v>90</v>
      </c>
    </row>
    <row r="90" spans="2:7" outlineLevel="1" x14ac:dyDescent="0.35">
      <c r="B90" s="237" t="s">
        <v>95</v>
      </c>
      <c r="C90" s="64" t="s">
        <v>188</v>
      </c>
      <c r="D90" s="87"/>
      <c r="E90" s="88"/>
      <c r="F90" s="87">
        <f t="shared" si="2"/>
        <v>18</v>
      </c>
      <c r="G90" s="87">
        <v>90</v>
      </c>
    </row>
    <row r="91" spans="2:7" outlineLevel="1" x14ac:dyDescent="0.35">
      <c r="B91" s="237" t="s">
        <v>96</v>
      </c>
      <c r="C91" s="64" t="s">
        <v>188</v>
      </c>
      <c r="D91" s="87"/>
      <c r="E91" s="88"/>
      <c r="F91" s="87">
        <f t="shared" si="2"/>
        <v>18</v>
      </c>
      <c r="G91" s="87">
        <v>90</v>
      </c>
    </row>
    <row r="92" spans="2:7" outlineLevel="1" x14ac:dyDescent="0.35">
      <c r="B92" s="236" t="s">
        <v>97</v>
      </c>
      <c r="C92" s="64" t="s">
        <v>188</v>
      </c>
      <c r="D92" s="87"/>
      <c r="E92" s="88"/>
      <c r="F92" s="87">
        <f t="shared" si="2"/>
        <v>18</v>
      </c>
      <c r="G92" s="87">
        <v>90</v>
      </c>
    </row>
    <row r="93" spans="2:7" outlineLevel="1" x14ac:dyDescent="0.35">
      <c r="B93" s="237" t="s">
        <v>98</v>
      </c>
      <c r="C93" s="64" t="s">
        <v>188</v>
      </c>
      <c r="D93" s="87"/>
      <c r="E93" s="88"/>
      <c r="F93" s="87">
        <f t="shared" si="2"/>
        <v>18</v>
      </c>
      <c r="G93" s="87">
        <v>90</v>
      </c>
    </row>
    <row r="94" spans="2:7" ht="16.5" customHeight="1" outlineLevel="1" x14ac:dyDescent="0.35"/>
    <row r="96" spans="2:7" ht="15.5" x14ac:dyDescent="0.35">
      <c r="B96" s="296" t="s">
        <v>110</v>
      </c>
      <c r="C96" s="296"/>
      <c r="D96" s="296"/>
      <c r="E96" s="296"/>
      <c r="F96" s="296"/>
      <c r="G96" s="296"/>
    </row>
    <row r="97" spans="2:37" ht="5.5" customHeight="1" outlineLevel="1" x14ac:dyDescent="0.35">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row>
    <row r="98" spans="2:37" outlineLevel="1" x14ac:dyDescent="0.35">
      <c r="B98" s="336"/>
      <c r="C98" s="343" t="s">
        <v>105</v>
      </c>
      <c r="D98" s="316" t="s">
        <v>131</v>
      </c>
      <c r="E98" s="335"/>
      <c r="F98" s="316" t="s">
        <v>132</v>
      </c>
      <c r="G98" s="335"/>
    </row>
    <row r="99" spans="2:37" outlineLevel="1" x14ac:dyDescent="0.35">
      <c r="B99" s="337"/>
      <c r="C99" s="344"/>
      <c r="D99" s="316" t="str">
        <f>($C$3-5)&amp;" - "&amp;($C$3-1)</f>
        <v>2019 - 2023</v>
      </c>
      <c r="E99" s="335"/>
      <c r="F99" s="316" t="str">
        <f>$C$3&amp;" - "&amp;$E$3</f>
        <v>2024 - 2028</v>
      </c>
      <c r="G99" s="335"/>
    </row>
    <row r="100" spans="2:37" ht="29" outlineLevel="1" x14ac:dyDescent="0.35">
      <c r="B100" s="338"/>
      <c r="C100" s="345"/>
      <c r="D100" s="82" t="s">
        <v>186</v>
      </c>
      <c r="E100" s="86" t="s">
        <v>187</v>
      </c>
      <c r="F100" s="82" t="s">
        <v>186</v>
      </c>
      <c r="G100" s="86" t="s">
        <v>187</v>
      </c>
    </row>
    <row r="101" spans="2:37" outlineLevel="1" x14ac:dyDescent="0.35">
      <c r="B101" s="236" t="s">
        <v>75</v>
      </c>
      <c r="C101" s="64" t="s">
        <v>188</v>
      </c>
      <c r="D101" s="87"/>
      <c r="E101" s="88"/>
      <c r="F101" s="87">
        <f>G101*0.2</f>
        <v>400</v>
      </c>
      <c r="G101" s="87">
        <v>2000</v>
      </c>
    </row>
    <row r="102" spans="2:37" outlineLevel="1" x14ac:dyDescent="0.35">
      <c r="B102" s="237" t="s">
        <v>76</v>
      </c>
      <c r="C102" s="64" t="s">
        <v>188</v>
      </c>
      <c r="D102" s="87"/>
      <c r="E102" s="88"/>
      <c r="F102" s="87">
        <f t="shared" ref="F102:F122" si="3">G102*0.2</f>
        <v>400</v>
      </c>
      <c r="G102" s="87">
        <v>2000</v>
      </c>
    </row>
    <row r="103" spans="2:37" outlineLevel="1" x14ac:dyDescent="0.35">
      <c r="B103" s="237" t="s">
        <v>77</v>
      </c>
      <c r="C103" s="64" t="s">
        <v>188</v>
      </c>
      <c r="D103" s="87"/>
      <c r="E103" s="88"/>
      <c r="F103" s="87">
        <f t="shared" si="3"/>
        <v>400</v>
      </c>
      <c r="G103" s="87">
        <v>2000</v>
      </c>
    </row>
    <row r="104" spans="2:37" outlineLevel="1" x14ac:dyDescent="0.35">
      <c r="B104" s="237" t="s">
        <v>78</v>
      </c>
      <c r="C104" s="64" t="s">
        <v>188</v>
      </c>
      <c r="D104" s="87"/>
      <c r="E104" s="88"/>
      <c r="F104" s="87">
        <f t="shared" si="3"/>
        <v>400</v>
      </c>
      <c r="G104" s="87">
        <v>2000</v>
      </c>
    </row>
    <row r="105" spans="2:37" outlineLevel="1" x14ac:dyDescent="0.35">
      <c r="B105" s="236" t="s">
        <v>80</v>
      </c>
      <c r="C105" s="64" t="s">
        <v>188</v>
      </c>
      <c r="D105" s="87"/>
      <c r="E105" s="88"/>
      <c r="F105" s="87">
        <f t="shared" si="3"/>
        <v>400</v>
      </c>
      <c r="G105" s="87">
        <v>2000</v>
      </c>
    </row>
    <row r="106" spans="2:37" outlineLevel="1" x14ac:dyDescent="0.35">
      <c r="B106" s="237" t="s">
        <v>81</v>
      </c>
      <c r="C106" s="64" t="s">
        <v>188</v>
      </c>
      <c r="D106" s="87"/>
      <c r="E106" s="88"/>
      <c r="F106" s="87">
        <f t="shared" si="3"/>
        <v>400</v>
      </c>
      <c r="G106" s="87">
        <v>2000</v>
      </c>
    </row>
    <row r="107" spans="2:37" outlineLevel="1" x14ac:dyDescent="0.35">
      <c r="B107" s="236" t="s">
        <v>82</v>
      </c>
      <c r="C107" s="64" t="s">
        <v>188</v>
      </c>
      <c r="D107" s="87"/>
      <c r="E107" s="88"/>
      <c r="F107" s="87">
        <f t="shared" si="3"/>
        <v>400</v>
      </c>
      <c r="G107" s="87">
        <v>2000</v>
      </c>
    </row>
    <row r="108" spans="2:37" outlineLevel="1" x14ac:dyDescent="0.35">
      <c r="B108" s="237" t="s">
        <v>83</v>
      </c>
      <c r="C108" s="64" t="s">
        <v>188</v>
      </c>
      <c r="D108" s="87"/>
      <c r="E108" s="88"/>
      <c r="F108" s="87">
        <f t="shared" si="3"/>
        <v>400</v>
      </c>
      <c r="G108" s="87">
        <v>2000</v>
      </c>
    </row>
    <row r="109" spans="2:37" outlineLevel="1" x14ac:dyDescent="0.35">
      <c r="B109" s="237" t="s">
        <v>84</v>
      </c>
      <c r="C109" s="64" t="s">
        <v>188</v>
      </c>
      <c r="D109" s="87"/>
      <c r="E109" s="88"/>
      <c r="F109" s="87">
        <f t="shared" si="3"/>
        <v>400</v>
      </c>
      <c r="G109" s="87">
        <v>2000</v>
      </c>
    </row>
    <row r="110" spans="2:37" outlineLevel="1" x14ac:dyDescent="0.35">
      <c r="B110" s="237" t="s">
        <v>85</v>
      </c>
      <c r="C110" s="64" t="s">
        <v>188</v>
      </c>
      <c r="D110" s="87"/>
      <c r="E110" s="88"/>
      <c r="F110" s="87">
        <f t="shared" si="3"/>
        <v>400</v>
      </c>
      <c r="G110" s="87">
        <v>2000</v>
      </c>
    </row>
    <row r="111" spans="2:37" outlineLevel="1" x14ac:dyDescent="0.35">
      <c r="B111" s="236" t="s">
        <v>86</v>
      </c>
      <c r="C111" s="64" t="s">
        <v>188</v>
      </c>
      <c r="D111" s="87"/>
      <c r="E111" s="88"/>
      <c r="F111" s="87">
        <f t="shared" si="3"/>
        <v>400</v>
      </c>
      <c r="G111" s="87">
        <v>2000</v>
      </c>
    </row>
    <row r="112" spans="2:37" outlineLevel="1" x14ac:dyDescent="0.35">
      <c r="B112" s="237" t="s">
        <v>87</v>
      </c>
      <c r="C112" s="64" t="s">
        <v>188</v>
      </c>
      <c r="D112" s="87"/>
      <c r="E112" s="88"/>
      <c r="F112" s="87">
        <f t="shared" si="3"/>
        <v>400</v>
      </c>
      <c r="G112" s="87">
        <v>2000</v>
      </c>
    </row>
    <row r="113" spans="2:37" outlineLevel="1" x14ac:dyDescent="0.35">
      <c r="B113" s="237" t="s">
        <v>88</v>
      </c>
      <c r="C113" s="64" t="s">
        <v>188</v>
      </c>
      <c r="D113" s="87"/>
      <c r="E113" s="88"/>
      <c r="F113" s="87">
        <f t="shared" si="3"/>
        <v>400</v>
      </c>
      <c r="G113" s="87">
        <v>2000</v>
      </c>
    </row>
    <row r="114" spans="2:37" outlineLevel="1" x14ac:dyDescent="0.35">
      <c r="B114" s="236" t="s">
        <v>89</v>
      </c>
      <c r="C114" s="64" t="s">
        <v>188</v>
      </c>
      <c r="D114" s="87"/>
      <c r="E114" s="88"/>
      <c r="F114" s="87">
        <f t="shared" si="3"/>
        <v>400</v>
      </c>
      <c r="G114" s="87">
        <v>2000</v>
      </c>
    </row>
    <row r="115" spans="2:37" outlineLevel="1" x14ac:dyDescent="0.35">
      <c r="B115" s="237" t="s">
        <v>90</v>
      </c>
      <c r="C115" s="64" t="s">
        <v>188</v>
      </c>
      <c r="D115" s="87"/>
      <c r="E115" s="88"/>
      <c r="F115" s="87">
        <f t="shared" si="3"/>
        <v>400</v>
      </c>
      <c r="G115" s="87">
        <v>2000</v>
      </c>
    </row>
    <row r="116" spans="2:37" outlineLevel="1" x14ac:dyDescent="0.35">
      <c r="B116" s="236" t="s">
        <v>92</v>
      </c>
      <c r="C116" s="64" t="s">
        <v>188</v>
      </c>
      <c r="D116" s="87"/>
      <c r="E116" s="88"/>
      <c r="F116" s="87">
        <f t="shared" si="3"/>
        <v>400</v>
      </c>
      <c r="G116" s="87">
        <v>2000</v>
      </c>
    </row>
    <row r="117" spans="2:37" outlineLevel="1" x14ac:dyDescent="0.35">
      <c r="B117" s="237" t="s">
        <v>93</v>
      </c>
      <c r="C117" s="64" t="s">
        <v>188</v>
      </c>
      <c r="D117" s="87"/>
      <c r="E117" s="88"/>
      <c r="F117" s="87">
        <f t="shared" si="3"/>
        <v>400</v>
      </c>
      <c r="G117" s="87">
        <v>2000</v>
      </c>
    </row>
    <row r="118" spans="2:37" outlineLevel="1" x14ac:dyDescent="0.35">
      <c r="B118" s="237" t="s">
        <v>94</v>
      </c>
      <c r="C118" s="64" t="s">
        <v>188</v>
      </c>
      <c r="D118" s="87"/>
      <c r="E118" s="88"/>
      <c r="F118" s="87">
        <f t="shared" si="3"/>
        <v>400</v>
      </c>
      <c r="G118" s="87">
        <v>2000</v>
      </c>
    </row>
    <row r="119" spans="2:37" outlineLevel="1" x14ac:dyDescent="0.35">
      <c r="B119" s="237" t="s">
        <v>95</v>
      </c>
      <c r="C119" s="64" t="s">
        <v>188</v>
      </c>
      <c r="D119" s="87"/>
      <c r="E119" s="88"/>
      <c r="F119" s="87">
        <f t="shared" si="3"/>
        <v>400</v>
      </c>
      <c r="G119" s="87">
        <v>2000</v>
      </c>
    </row>
    <row r="120" spans="2:37" outlineLevel="1" x14ac:dyDescent="0.35">
      <c r="B120" s="237" t="s">
        <v>96</v>
      </c>
      <c r="C120" s="64" t="s">
        <v>188</v>
      </c>
      <c r="D120" s="87"/>
      <c r="E120" s="88"/>
      <c r="F120" s="87">
        <f t="shared" si="3"/>
        <v>400</v>
      </c>
      <c r="G120" s="87">
        <v>2000</v>
      </c>
    </row>
    <row r="121" spans="2:37" outlineLevel="1" x14ac:dyDescent="0.35">
      <c r="B121" s="236" t="s">
        <v>97</v>
      </c>
      <c r="C121" s="64" t="s">
        <v>188</v>
      </c>
      <c r="D121" s="87"/>
      <c r="E121" s="88"/>
      <c r="F121" s="87">
        <f t="shared" si="3"/>
        <v>400</v>
      </c>
      <c r="G121" s="87">
        <v>2000</v>
      </c>
    </row>
    <row r="122" spans="2:37" outlineLevel="1" x14ac:dyDescent="0.35">
      <c r="B122" s="237" t="s">
        <v>98</v>
      </c>
      <c r="C122" s="64" t="s">
        <v>188</v>
      </c>
      <c r="D122" s="87"/>
      <c r="E122" s="88"/>
      <c r="F122" s="87">
        <f t="shared" si="3"/>
        <v>400</v>
      </c>
      <c r="G122" s="87">
        <v>2000</v>
      </c>
    </row>
    <row r="123" spans="2:37" x14ac:dyDescent="0.35">
      <c r="G123" s="87">
        <v>2000</v>
      </c>
    </row>
    <row r="124" spans="2:37" ht="15.5" x14ac:dyDescent="0.35">
      <c r="B124" s="296" t="s">
        <v>111</v>
      </c>
      <c r="C124" s="296"/>
      <c r="D124" s="296"/>
      <c r="E124" s="296"/>
      <c r="F124" s="296"/>
      <c r="G124" s="296"/>
    </row>
    <row r="125" spans="2:37" ht="5.5" customHeight="1" outlineLevel="1" x14ac:dyDescent="0.35">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row>
    <row r="126" spans="2:37" outlineLevel="1" x14ac:dyDescent="0.35">
      <c r="B126" s="336"/>
      <c r="C126" s="343" t="s">
        <v>105</v>
      </c>
      <c r="D126" s="316" t="s">
        <v>131</v>
      </c>
      <c r="E126" s="335"/>
      <c r="F126" s="316" t="s">
        <v>132</v>
      </c>
      <c r="G126" s="335"/>
    </row>
    <row r="127" spans="2:37" outlineLevel="1" x14ac:dyDescent="0.35">
      <c r="B127" s="337"/>
      <c r="C127" s="344"/>
      <c r="D127" s="316" t="str">
        <f>($C$3-5)&amp;" - "&amp;($C$3-1)</f>
        <v>2019 - 2023</v>
      </c>
      <c r="E127" s="335"/>
      <c r="F127" s="316" t="str">
        <f>$C$3&amp;" - "&amp;$E$3</f>
        <v>2024 - 2028</v>
      </c>
      <c r="G127" s="335"/>
    </row>
    <row r="128" spans="2:37" ht="29" outlineLevel="1" x14ac:dyDescent="0.35">
      <c r="B128" s="338"/>
      <c r="C128" s="345"/>
      <c r="D128" s="82" t="s">
        <v>186</v>
      </c>
      <c r="E128" s="86" t="s">
        <v>187</v>
      </c>
      <c r="F128" s="82" t="s">
        <v>186</v>
      </c>
      <c r="G128" s="86" t="s">
        <v>187</v>
      </c>
    </row>
    <row r="129" spans="2:7" outlineLevel="1" x14ac:dyDescent="0.35">
      <c r="B129" s="236" t="s">
        <v>75</v>
      </c>
      <c r="C129" s="64" t="s">
        <v>188</v>
      </c>
      <c r="D129" s="87"/>
      <c r="E129" s="88"/>
      <c r="F129" s="87">
        <f>G129*0.2</f>
        <v>766.6</v>
      </c>
      <c r="G129" s="87">
        <v>3833</v>
      </c>
    </row>
    <row r="130" spans="2:7" outlineLevel="1" x14ac:dyDescent="0.35">
      <c r="B130" s="237" t="s">
        <v>76</v>
      </c>
      <c r="C130" s="64" t="s">
        <v>188</v>
      </c>
      <c r="D130" s="87"/>
      <c r="E130" s="88"/>
      <c r="F130" s="87">
        <f t="shared" ref="F130:F150" si="4">G130*0.2</f>
        <v>766.6</v>
      </c>
      <c r="G130" s="87">
        <v>3833</v>
      </c>
    </row>
    <row r="131" spans="2:7" outlineLevel="1" x14ac:dyDescent="0.35">
      <c r="B131" s="237" t="s">
        <v>77</v>
      </c>
      <c r="C131" s="64" t="s">
        <v>188</v>
      </c>
      <c r="D131" s="87"/>
      <c r="E131" s="88"/>
      <c r="F131" s="87">
        <f t="shared" si="4"/>
        <v>766.6</v>
      </c>
      <c r="G131" s="87">
        <v>3833</v>
      </c>
    </row>
    <row r="132" spans="2:7" outlineLevel="1" x14ac:dyDescent="0.35">
      <c r="B132" s="237" t="s">
        <v>78</v>
      </c>
      <c r="C132" s="64" t="s">
        <v>188</v>
      </c>
      <c r="D132" s="87"/>
      <c r="E132" s="88"/>
      <c r="F132" s="87">
        <f t="shared" si="4"/>
        <v>766.6</v>
      </c>
      <c r="G132" s="87">
        <v>3833</v>
      </c>
    </row>
    <row r="133" spans="2:7" outlineLevel="1" x14ac:dyDescent="0.35">
      <c r="B133" s="236" t="s">
        <v>80</v>
      </c>
      <c r="C133" s="64" t="s">
        <v>188</v>
      </c>
      <c r="D133" s="87"/>
      <c r="E133" s="88"/>
      <c r="F133" s="87">
        <f t="shared" si="4"/>
        <v>766.6</v>
      </c>
      <c r="G133" s="87">
        <v>3833</v>
      </c>
    </row>
    <row r="134" spans="2:7" outlineLevel="1" x14ac:dyDescent="0.35">
      <c r="B134" s="237" t="s">
        <v>81</v>
      </c>
      <c r="C134" s="64" t="s">
        <v>188</v>
      </c>
      <c r="D134" s="87"/>
      <c r="E134" s="88"/>
      <c r="F134" s="87">
        <f t="shared" si="4"/>
        <v>766.6</v>
      </c>
      <c r="G134" s="87">
        <v>3833</v>
      </c>
    </row>
    <row r="135" spans="2:7" outlineLevel="1" x14ac:dyDescent="0.35">
      <c r="B135" s="236" t="s">
        <v>82</v>
      </c>
      <c r="C135" s="64" t="s">
        <v>188</v>
      </c>
      <c r="D135" s="87"/>
      <c r="E135" s="88"/>
      <c r="F135" s="87">
        <f t="shared" si="4"/>
        <v>766.6</v>
      </c>
      <c r="G135" s="87">
        <v>3833</v>
      </c>
    </row>
    <row r="136" spans="2:7" outlineLevel="1" x14ac:dyDescent="0.35">
      <c r="B136" s="237" t="s">
        <v>83</v>
      </c>
      <c r="C136" s="64" t="s">
        <v>188</v>
      </c>
      <c r="D136" s="87"/>
      <c r="E136" s="88"/>
      <c r="F136" s="87">
        <f t="shared" si="4"/>
        <v>766.6</v>
      </c>
      <c r="G136" s="87">
        <v>3833</v>
      </c>
    </row>
    <row r="137" spans="2:7" outlineLevel="1" x14ac:dyDescent="0.35">
      <c r="B137" s="237" t="s">
        <v>84</v>
      </c>
      <c r="C137" s="64" t="s">
        <v>188</v>
      </c>
      <c r="D137" s="87"/>
      <c r="E137" s="88"/>
      <c r="F137" s="87">
        <f t="shared" si="4"/>
        <v>766.6</v>
      </c>
      <c r="G137" s="87">
        <v>3833</v>
      </c>
    </row>
    <row r="138" spans="2:7" outlineLevel="1" x14ac:dyDescent="0.35">
      <c r="B138" s="237" t="s">
        <v>85</v>
      </c>
      <c r="C138" s="64" t="s">
        <v>188</v>
      </c>
      <c r="D138" s="87"/>
      <c r="E138" s="88"/>
      <c r="F138" s="87">
        <f t="shared" si="4"/>
        <v>766.6</v>
      </c>
      <c r="G138" s="87">
        <v>3833</v>
      </c>
    </row>
    <row r="139" spans="2:7" outlineLevel="1" x14ac:dyDescent="0.35">
      <c r="B139" s="236" t="s">
        <v>86</v>
      </c>
      <c r="C139" s="64" t="s">
        <v>188</v>
      </c>
      <c r="D139" s="87"/>
      <c r="E139" s="88"/>
      <c r="F139" s="87">
        <f t="shared" si="4"/>
        <v>766.6</v>
      </c>
      <c r="G139" s="87">
        <v>3833</v>
      </c>
    </row>
    <row r="140" spans="2:7" outlineLevel="1" x14ac:dyDescent="0.35">
      <c r="B140" s="237" t="s">
        <v>87</v>
      </c>
      <c r="C140" s="64" t="s">
        <v>188</v>
      </c>
      <c r="D140" s="87"/>
      <c r="E140" s="88"/>
      <c r="F140" s="87">
        <f t="shared" si="4"/>
        <v>766.6</v>
      </c>
      <c r="G140" s="87">
        <v>3833</v>
      </c>
    </row>
    <row r="141" spans="2:7" outlineLevel="1" x14ac:dyDescent="0.35">
      <c r="B141" s="237" t="s">
        <v>88</v>
      </c>
      <c r="C141" s="64" t="s">
        <v>188</v>
      </c>
      <c r="D141" s="87"/>
      <c r="E141" s="88"/>
      <c r="F141" s="87">
        <f t="shared" si="4"/>
        <v>766.6</v>
      </c>
      <c r="G141" s="87">
        <v>3833</v>
      </c>
    </row>
    <row r="142" spans="2:7" outlineLevel="1" x14ac:dyDescent="0.35">
      <c r="B142" s="236" t="s">
        <v>89</v>
      </c>
      <c r="C142" s="64" t="s">
        <v>188</v>
      </c>
      <c r="D142" s="87"/>
      <c r="E142" s="88"/>
      <c r="F142" s="87">
        <f t="shared" si="4"/>
        <v>766.6</v>
      </c>
      <c r="G142" s="87">
        <v>3833</v>
      </c>
    </row>
    <row r="143" spans="2:7" outlineLevel="1" x14ac:dyDescent="0.35">
      <c r="B143" s="237" t="s">
        <v>90</v>
      </c>
      <c r="C143" s="64" t="s">
        <v>188</v>
      </c>
      <c r="D143" s="87"/>
      <c r="E143" s="88"/>
      <c r="F143" s="87">
        <f t="shared" si="4"/>
        <v>766.6</v>
      </c>
      <c r="G143" s="87">
        <v>3833</v>
      </c>
    </row>
    <row r="144" spans="2:7" outlineLevel="1" x14ac:dyDescent="0.35">
      <c r="B144" s="236" t="s">
        <v>92</v>
      </c>
      <c r="C144" s="64" t="s">
        <v>188</v>
      </c>
      <c r="D144" s="87"/>
      <c r="E144" s="88"/>
      <c r="F144" s="87">
        <f t="shared" si="4"/>
        <v>766.6</v>
      </c>
      <c r="G144" s="87">
        <v>3833</v>
      </c>
    </row>
    <row r="145" spans="2:37" outlineLevel="1" x14ac:dyDescent="0.35">
      <c r="B145" s="237" t="s">
        <v>93</v>
      </c>
      <c r="C145" s="64" t="s">
        <v>188</v>
      </c>
      <c r="D145" s="87"/>
      <c r="E145" s="88"/>
      <c r="F145" s="87">
        <f t="shared" si="4"/>
        <v>766.6</v>
      </c>
      <c r="G145" s="87">
        <v>3833</v>
      </c>
    </row>
    <row r="146" spans="2:37" outlineLevel="1" x14ac:dyDescent="0.35">
      <c r="B146" s="237" t="s">
        <v>94</v>
      </c>
      <c r="C146" s="64" t="s">
        <v>188</v>
      </c>
      <c r="D146" s="87"/>
      <c r="E146" s="88"/>
      <c r="F146" s="87">
        <f t="shared" si="4"/>
        <v>766.6</v>
      </c>
      <c r="G146" s="87">
        <v>3833</v>
      </c>
    </row>
    <row r="147" spans="2:37" outlineLevel="1" x14ac:dyDescent="0.35">
      <c r="B147" s="237" t="s">
        <v>95</v>
      </c>
      <c r="C147" s="64" t="s">
        <v>188</v>
      </c>
      <c r="D147" s="87"/>
      <c r="E147" s="88"/>
      <c r="F147" s="87">
        <f t="shared" si="4"/>
        <v>766.6</v>
      </c>
      <c r="G147" s="87">
        <v>3833</v>
      </c>
    </row>
    <row r="148" spans="2:37" outlineLevel="1" x14ac:dyDescent="0.35">
      <c r="B148" s="237" t="s">
        <v>96</v>
      </c>
      <c r="C148" s="64" t="s">
        <v>188</v>
      </c>
      <c r="D148" s="87"/>
      <c r="E148" s="88"/>
      <c r="F148" s="87">
        <f t="shared" si="4"/>
        <v>766.6</v>
      </c>
      <c r="G148" s="87">
        <v>3833</v>
      </c>
    </row>
    <row r="149" spans="2:37" outlineLevel="1" x14ac:dyDescent="0.35">
      <c r="B149" s="236" t="s">
        <v>97</v>
      </c>
      <c r="C149" s="64" t="s">
        <v>188</v>
      </c>
      <c r="D149" s="87"/>
      <c r="E149" s="88"/>
      <c r="F149" s="87">
        <f t="shared" si="4"/>
        <v>766.6</v>
      </c>
      <c r="G149" s="87">
        <v>3833</v>
      </c>
    </row>
    <row r="150" spans="2:37" outlineLevel="1" x14ac:dyDescent="0.35">
      <c r="B150" s="237" t="s">
        <v>98</v>
      </c>
      <c r="C150" s="64" t="s">
        <v>188</v>
      </c>
      <c r="D150" s="87"/>
      <c r="E150" s="88"/>
      <c r="F150" s="87">
        <f t="shared" si="4"/>
        <v>766.6</v>
      </c>
      <c r="G150" s="87">
        <v>3833</v>
      </c>
    </row>
    <row r="151" spans="2:37" ht="15" customHeight="1" x14ac:dyDescent="0.35"/>
    <row r="152" spans="2:37" ht="15.5" x14ac:dyDescent="0.35">
      <c r="B152" s="296" t="s">
        <v>112</v>
      </c>
      <c r="C152" s="296"/>
      <c r="D152" s="296"/>
      <c r="E152" s="296"/>
      <c r="F152" s="296"/>
      <c r="G152" s="296"/>
    </row>
    <row r="153" spans="2:37" ht="5.5" customHeight="1" outlineLevel="1" x14ac:dyDescent="0.35">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row>
    <row r="154" spans="2:37" outlineLevel="1" x14ac:dyDescent="0.35">
      <c r="B154" s="336"/>
      <c r="C154" s="343" t="s">
        <v>105</v>
      </c>
      <c r="D154" s="316" t="s">
        <v>131</v>
      </c>
      <c r="E154" s="335"/>
      <c r="F154" s="316" t="s">
        <v>132</v>
      </c>
      <c r="G154" s="335"/>
    </row>
    <row r="155" spans="2:37" outlineLevel="1" x14ac:dyDescent="0.35">
      <c r="B155" s="337"/>
      <c r="C155" s="344"/>
      <c r="D155" s="316" t="str">
        <f>($C$3-5)&amp;" - "&amp;($C$3-1)</f>
        <v>2019 - 2023</v>
      </c>
      <c r="E155" s="335"/>
      <c r="F155" s="316" t="str">
        <f>$C$3&amp;" - "&amp;$E$3</f>
        <v>2024 - 2028</v>
      </c>
      <c r="G155" s="335"/>
    </row>
    <row r="156" spans="2:37" ht="29" outlineLevel="1" x14ac:dyDescent="0.35">
      <c r="B156" s="338"/>
      <c r="C156" s="345"/>
      <c r="D156" s="82" t="s">
        <v>186</v>
      </c>
      <c r="E156" s="86" t="s">
        <v>187</v>
      </c>
      <c r="F156" s="86" t="s">
        <v>186</v>
      </c>
      <c r="G156" s="86" t="s">
        <v>187</v>
      </c>
    </row>
    <row r="157" spans="2:37" outlineLevel="1" x14ac:dyDescent="0.35">
      <c r="B157" s="236" t="s">
        <v>75</v>
      </c>
      <c r="C157" s="64" t="s">
        <v>188</v>
      </c>
      <c r="D157" s="87"/>
      <c r="E157" s="88"/>
      <c r="F157" s="87">
        <f>G157*0.2</f>
        <v>700</v>
      </c>
      <c r="G157" s="87">
        <v>3500</v>
      </c>
    </row>
    <row r="158" spans="2:37" outlineLevel="1" x14ac:dyDescent="0.35">
      <c r="B158" s="237" t="s">
        <v>76</v>
      </c>
      <c r="C158" s="64" t="s">
        <v>188</v>
      </c>
      <c r="D158" s="87"/>
      <c r="E158" s="88"/>
      <c r="F158" s="87">
        <f t="shared" ref="F158:F178" si="5">G158*0.2</f>
        <v>700</v>
      </c>
      <c r="G158" s="87">
        <v>3500</v>
      </c>
    </row>
    <row r="159" spans="2:37" outlineLevel="1" x14ac:dyDescent="0.35">
      <c r="B159" s="237" t="s">
        <v>77</v>
      </c>
      <c r="C159" s="64" t="s">
        <v>188</v>
      </c>
      <c r="D159" s="87"/>
      <c r="E159" s="88"/>
      <c r="F159" s="87">
        <f t="shared" si="5"/>
        <v>700</v>
      </c>
      <c r="G159" s="87">
        <v>3500</v>
      </c>
    </row>
    <row r="160" spans="2:37" outlineLevel="1" x14ac:dyDescent="0.35">
      <c r="B160" s="237" t="s">
        <v>78</v>
      </c>
      <c r="C160" s="64" t="s">
        <v>188</v>
      </c>
      <c r="D160" s="87"/>
      <c r="E160" s="88"/>
      <c r="F160" s="87">
        <f t="shared" si="5"/>
        <v>700</v>
      </c>
      <c r="G160" s="87">
        <v>3500</v>
      </c>
    </row>
    <row r="161" spans="2:7" outlineLevel="1" x14ac:dyDescent="0.35">
      <c r="B161" s="236" t="s">
        <v>80</v>
      </c>
      <c r="C161" s="64" t="s">
        <v>188</v>
      </c>
      <c r="D161" s="87"/>
      <c r="E161" s="88"/>
      <c r="F161" s="87">
        <f t="shared" si="5"/>
        <v>700</v>
      </c>
      <c r="G161" s="87">
        <v>3500</v>
      </c>
    </row>
    <row r="162" spans="2:7" outlineLevel="1" x14ac:dyDescent="0.35">
      <c r="B162" s="237" t="s">
        <v>81</v>
      </c>
      <c r="C162" s="64" t="s">
        <v>188</v>
      </c>
      <c r="D162" s="87"/>
      <c r="E162" s="88"/>
      <c r="F162" s="87">
        <f t="shared" si="5"/>
        <v>700</v>
      </c>
      <c r="G162" s="87">
        <v>3500</v>
      </c>
    </row>
    <row r="163" spans="2:7" outlineLevel="1" x14ac:dyDescent="0.35">
      <c r="B163" s="236" t="s">
        <v>82</v>
      </c>
      <c r="C163" s="64" t="s">
        <v>188</v>
      </c>
      <c r="D163" s="87"/>
      <c r="E163" s="88"/>
      <c r="F163" s="87">
        <f t="shared" si="5"/>
        <v>700</v>
      </c>
      <c r="G163" s="87">
        <v>3500</v>
      </c>
    </row>
    <row r="164" spans="2:7" outlineLevel="1" x14ac:dyDescent="0.35">
      <c r="B164" s="237" t="s">
        <v>83</v>
      </c>
      <c r="C164" s="64" t="s">
        <v>188</v>
      </c>
      <c r="D164" s="87"/>
      <c r="E164" s="88"/>
      <c r="F164" s="87">
        <f t="shared" si="5"/>
        <v>700</v>
      </c>
      <c r="G164" s="87">
        <v>3500</v>
      </c>
    </row>
    <row r="165" spans="2:7" outlineLevel="1" x14ac:dyDescent="0.35">
      <c r="B165" s="237" t="s">
        <v>84</v>
      </c>
      <c r="C165" s="64" t="s">
        <v>188</v>
      </c>
      <c r="D165" s="87"/>
      <c r="E165" s="88"/>
      <c r="F165" s="87">
        <f t="shared" si="5"/>
        <v>700</v>
      </c>
      <c r="G165" s="87">
        <v>3500</v>
      </c>
    </row>
    <row r="166" spans="2:7" outlineLevel="1" x14ac:dyDescent="0.35">
      <c r="B166" s="237" t="s">
        <v>85</v>
      </c>
      <c r="C166" s="64" t="s">
        <v>188</v>
      </c>
      <c r="D166" s="87"/>
      <c r="E166" s="88"/>
      <c r="F166" s="87">
        <f t="shared" si="5"/>
        <v>700</v>
      </c>
      <c r="G166" s="87">
        <v>3500</v>
      </c>
    </row>
    <row r="167" spans="2:7" outlineLevel="1" x14ac:dyDescent="0.35">
      <c r="B167" s="236" t="s">
        <v>86</v>
      </c>
      <c r="C167" s="64" t="s">
        <v>188</v>
      </c>
      <c r="D167" s="87"/>
      <c r="E167" s="88"/>
      <c r="F167" s="87">
        <f t="shared" si="5"/>
        <v>700</v>
      </c>
      <c r="G167" s="87">
        <v>3500</v>
      </c>
    </row>
    <row r="168" spans="2:7" outlineLevel="1" x14ac:dyDescent="0.35">
      <c r="B168" s="237" t="s">
        <v>87</v>
      </c>
      <c r="C168" s="64" t="s">
        <v>188</v>
      </c>
      <c r="D168" s="87"/>
      <c r="E168" s="88"/>
      <c r="F168" s="87">
        <f t="shared" si="5"/>
        <v>700</v>
      </c>
      <c r="G168" s="87">
        <v>3500</v>
      </c>
    </row>
    <row r="169" spans="2:7" outlineLevel="1" x14ac:dyDescent="0.35">
      <c r="B169" s="237" t="s">
        <v>88</v>
      </c>
      <c r="C169" s="64" t="s">
        <v>188</v>
      </c>
      <c r="D169" s="87"/>
      <c r="E169" s="88"/>
      <c r="F169" s="87">
        <f t="shared" si="5"/>
        <v>700</v>
      </c>
      <c r="G169" s="87">
        <v>3500</v>
      </c>
    </row>
    <row r="170" spans="2:7" outlineLevel="1" x14ac:dyDescent="0.35">
      <c r="B170" s="236" t="s">
        <v>89</v>
      </c>
      <c r="C170" s="64" t="s">
        <v>188</v>
      </c>
      <c r="D170" s="87"/>
      <c r="E170" s="88"/>
      <c r="F170" s="87">
        <f t="shared" si="5"/>
        <v>700</v>
      </c>
      <c r="G170" s="87">
        <v>3500</v>
      </c>
    </row>
    <row r="171" spans="2:7" outlineLevel="1" x14ac:dyDescent="0.35">
      <c r="B171" s="237" t="s">
        <v>90</v>
      </c>
      <c r="C171" s="64" t="s">
        <v>188</v>
      </c>
      <c r="D171" s="87"/>
      <c r="E171" s="88"/>
      <c r="F171" s="87">
        <f t="shared" si="5"/>
        <v>700</v>
      </c>
      <c r="G171" s="87">
        <v>3500</v>
      </c>
    </row>
    <row r="172" spans="2:7" outlineLevel="1" x14ac:dyDescent="0.35">
      <c r="B172" s="236" t="s">
        <v>92</v>
      </c>
      <c r="C172" s="64" t="s">
        <v>188</v>
      </c>
      <c r="D172" s="87"/>
      <c r="E172" s="88"/>
      <c r="F172" s="87">
        <f t="shared" si="5"/>
        <v>700</v>
      </c>
      <c r="G172" s="87">
        <v>3500</v>
      </c>
    </row>
    <row r="173" spans="2:7" outlineLevel="1" x14ac:dyDescent="0.35">
      <c r="B173" s="237" t="s">
        <v>93</v>
      </c>
      <c r="C173" s="64" t="s">
        <v>188</v>
      </c>
      <c r="D173" s="87"/>
      <c r="E173" s="88"/>
      <c r="F173" s="87">
        <f t="shared" si="5"/>
        <v>700</v>
      </c>
      <c r="G173" s="87">
        <v>3500</v>
      </c>
    </row>
    <row r="174" spans="2:7" outlineLevel="1" x14ac:dyDescent="0.35">
      <c r="B174" s="237" t="s">
        <v>94</v>
      </c>
      <c r="C174" s="64" t="s">
        <v>188</v>
      </c>
      <c r="D174" s="87"/>
      <c r="E174" s="88"/>
      <c r="F174" s="87">
        <f t="shared" si="5"/>
        <v>700</v>
      </c>
      <c r="G174" s="87">
        <v>3500</v>
      </c>
    </row>
    <row r="175" spans="2:7" outlineLevel="1" x14ac:dyDescent="0.35">
      <c r="B175" s="237" t="s">
        <v>95</v>
      </c>
      <c r="C175" s="64" t="s">
        <v>188</v>
      </c>
      <c r="D175" s="87"/>
      <c r="E175" s="88"/>
      <c r="F175" s="87">
        <f t="shared" si="5"/>
        <v>700</v>
      </c>
      <c r="G175" s="87">
        <v>3500</v>
      </c>
    </row>
    <row r="176" spans="2:7" outlineLevel="1" x14ac:dyDescent="0.35">
      <c r="B176" s="237" t="s">
        <v>96</v>
      </c>
      <c r="C176" s="64" t="s">
        <v>188</v>
      </c>
      <c r="D176" s="87"/>
      <c r="E176" s="88"/>
      <c r="F176" s="87">
        <f t="shared" si="5"/>
        <v>700</v>
      </c>
      <c r="G176" s="87">
        <v>3500</v>
      </c>
    </row>
    <row r="177" spans="2:7" outlineLevel="1" x14ac:dyDescent="0.35">
      <c r="B177" s="236" t="s">
        <v>97</v>
      </c>
      <c r="C177" s="64" t="s">
        <v>188</v>
      </c>
      <c r="D177" s="87"/>
      <c r="E177" s="88"/>
      <c r="F177" s="87">
        <f t="shared" si="5"/>
        <v>700</v>
      </c>
      <c r="G177" s="87">
        <v>3500</v>
      </c>
    </row>
    <row r="178" spans="2:7" outlineLevel="1" x14ac:dyDescent="0.35">
      <c r="B178" s="237" t="s">
        <v>98</v>
      </c>
      <c r="C178" s="64" t="s">
        <v>188</v>
      </c>
      <c r="D178" s="87"/>
      <c r="E178" s="88"/>
      <c r="F178" s="87">
        <f t="shared" si="5"/>
        <v>700</v>
      </c>
      <c r="G178" s="87">
        <v>3500</v>
      </c>
    </row>
    <row r="180" spans="2:7" x14ac:dyDescent="0.35">
      <c r="B180" s="17"/>
    </row>
    <row r="181" spans="2:7" x14ac:dyDescent="0.35">
      <c r="B181" s="17"/>
    </row>
  </sheetData>
  <mergeCells count="45">
    <mergeCell ref="B124:G124"/>
    <mergeCell ref="B152:G152"/>
    <mergeCell ref="B154:B156"/>
    <mergeCell ref="C154:C156"/>
    <mergeCell ref="D154:E154"/>
    <mergeCell ref="F154:G154"/>
    <mergeCell ref="D155:E155"/>
    <mergeCell ref="F155:G155"/>
    <mergeCell ref="B126:B128"/>
    <mergeCell ref="C126:C128"/>
    <mergeCell ref="D126:E126"/>
    <mergeCell ref="F126:G126"/>
    <mergeCell ref="D127:E127"/>
    <mergeCell ref="F127:G127"/>
    <mergeCell ref="F41:G41"/>
    <mergeCell ref="D70:E70"/>
    <mergeCell ref="F70:G70"/>
    <mergeCell ref="D99:E99"/>
    <mergeCell ref="F99:G99"/>
    <mergeCell ref="B67:G67"/>
    <mergeCell ref="B96:G96"/>
    <mergeCell ref="B69:B71"/>
    <mergeCell ref="C69:C71"/>
    <mergeCell ref="F69:G69"/>
    <mergeCell ref="D69:E69"/>
    <mergeCell ref="B98:B100"/>
    <mergeCell ref="C98:C100"/>
    <mergeCell ref="D98:E98"/>
    <mergeCell ref="F98:G98"/>
    <mergeCell ref="J2:L2"/>
    <mergeCell ref="D12:E12"/>
    <mergeCell ref="F12:G12"/>
    <mergeCell ref="B40:B42"/>
    <mergeCell ref="C40:C42"/>
    <mergeCell ref="B5:I5"/>
    <mergeCell ref="D11:E11"/>
    <mergeCell ref="F11:G11"/>
    <mergeCell ref="C11:C13"/>
    <mergeCell ref="B11:B13"/>
    <mergeCell ref="C2:G2"/>
    <mergeCell ref="B9:G9"/>
    <mergeCell ref="B38:G38"/>
    <mergeCell ref="D40:E40"/>
    <mergeCell ref="F40:G40"/>
    <mergeCell ref="D41:E41"/>
  </mergeCells>
  <hyperlinks>
    <hyperlink ref="J2" location="'Αρχική σελίδα'!A1" display="Πίσω στην αρχική σελίδα" xr:uid="{302C032D-A23A-44E6-8795-11A166E6126F}"/>
  </hyperlink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Αρχική σελίδα</vt:lpstr>
      <vt:lpstr>Ανάλυση δήμων -&gt;</vt:lpstr>
      <vt:lpstr>Γενική περιγραφή</vt:lpstr>
      <vt:lpstr>Ανάλυση για νέους πελάτες</vt:lpstr>
      <vt:lpstr>Ανάπτυξη δικτύου</vt:lpstr>
      <vt:lpstr>Συνδέσεις</vt:lpstr>
      <vt:lpstr>Μετρητές</vt:lpstr>
      <vt:lpstr>Πελάτες</vt:lpstr>
      <vt:lpstr>Μέση ετήσια κατανάλωση</vt:lpstr>
      <vt:lpstr>Διανεμόμενες ποσότητες αερίου</vt:lpstr>
      <vt:lpstr>Παραδοχές μοναδιαίου κόστους</vt:lpstr>
      <vt:lpstr>Επενδύσεις</vt:lpstr>
      <vt:lpstr>Παραδοχές διείσδυσης - κάλυψης</vt:lpstr>
      <vt:lpstr>Δείκτες διείσδυσης - κάλυψης</vt:lpstr>
      <vt:lpstr>Δείκτες απόδοσης</vt:lpstr>
      <vt:lpstr>Οικονομική ανάλυση δήμων -&gt;</vt:lpstr>
      <vt:lpstr>Αποτελέσματα ανάλυσης</vt:lpstr>
      <vt:lpstr>Ανάλυση ανά δήμο</vt:lpstr>
      <vt:lpstr>Συνολικό δίκτυο -&gt;</vt:lpstr>
      <vt:lpstr>Στοιχεία υφιστάμενου δικτύου</vt:lpstr>
      <vt:lpstr>Πρόγραμμα ανάπτυξης δικτύου</vt:lpstr>
      <vt:lpstr>Συνολικοί δείκτες απόδοσης</vt:lpstr>
      <vt:lpstr>Επίπτωση στη μέση χρέωση</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Fotis Thomaidis</dc:creator>
  <cp:keywords/>
  <dc:description/>
  <cp:lastModifiedBy>Violeta Belekou</cp:lastModifiedBy>
  <cp:revision/>
  <dcterms:created xsi:type="dcterms:W3CDTF">2021-04-23T06:42:23Z</dcterms:created>
  <dcterms:modified xsi:type="dcterms:W3CDTF">2024-03-10T17:15:21Z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1ac747f0-5f1f-4266-850e-b8c92b64f1de</vt:lpwstr>
  </property>
</Properties>
</file>