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edaattikis-my.sharepoint.com/personal/v_belekou_edaattikis_gr/Documents/DEPA INFRA/PLANNING/DEVELOPMENT PLAN 2024-2028/DP 24-28_SHARED WORKSPACE/RAEWW files/"/>
    </mc:Choice>
  </mc:AlternateContent>
  <xr:revisionPtr revIDLastSave="1002" documentId="13_ncr:1_{A29A2118-C8ED-4E9C-BEEB-AEE2FC7E14A3}" xr6:coauthVersionLast="47" xr6:coauthVersionMax="47" xr10:uidLastSave="{67691695-B774-4334-BE4B-520CE586BA88}"/>
  <bookViews>
    <workbookView xWindow="-110" yWindow="-110" windowWidth="19420" windowHeight="10420" tabRatio="713" firstSheet="20" xr2:uid="{66BABBE6-436B-461F-8541-DA345D0E73E7}"/>
  </bookViews>
  <sheets>
    <sheet name="Αρχική σελίδα" sheetId="17" r:id="rId1"/>
    <sheet name="Ανάλυση δήμων -&gt;" sheetId="21" r:id="rId2"/>
    <sheet name="Γενική περιγραφή" sheetId="28" r:id="rId3"/>
    <sheet name="Ανάλυση για νέους πελάτες" sheetId="26" r:id="rId4"/>
    <sheet name="Ανάπτυξη δικτύου" sheetId="4" r:id="rId5"/>
    <sheet name="Συνδέσεις" sheetId="5" r:id="rId6"/>
    <sheet name="Μετρητές" sheetId="29" r:id="rId7"/>
    <sheet name="Πελάτες" sheetId="6" r:id="rId8"/>
    <sheet name="Μέση ετήσια κατανάλωση" sheetId="12" r:id="rId9"/>
    <sheet name="Διανεμόμενες ποσότητες αερίου" sheetId="7" r:id="rId10"/>
    <sheet name="Παραδοχές μοναδιαίου κόστους" sheetId="19" r:id="rId11"/>
    <sheet name="Επενδύσεις" sheetId="27" r:id="rId12"/>
    <sheet name="Παραδοχές διείσδυσης - κάλυψης" sheetId="9" r:id="rId13"/>
    <sheet name="Δείκτες διείσδυσης - κάλυψης" sheetId="13" r:id="rId14"/>
    <sheet name="Δείκτες απόδοσης" sheetId="18" r:id="rId15"/>
    <sheet name="Οικονομική ανάλυση δήμων -&gt;" sheetId="23" r:id="rId16"/>
    <sheet name="Αποτελέσματα ανάλυσης" sheetId="24" r:id="rId17"/>
    <sheet name="Ανάλυση ανά δήμο" sheetId="22" r:id="rId18"/>
    <sheet name="Συνολικό δίκτυο -&gt;" sheetId="20" r:id="rId19"/>
    <sheet name="Στοιχεία υφιστάμενου δικτύου" sheetId="1" r:id="rId20"/>
    <sheet name="Πρόγραμμα ανάπτυξης δικτύου" sheetId="30" r:id="rId21"/>
    <sheet name="Συνολικοί δείκτες απόδοσης" sheetId="2" r:id="rId22"/>
    <sheet name="Επίπτωση στη μέση χρέωση" sheetId="3"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2" i="30" l="1"/>
  <c r="E127" i="30"/>
  <c r="E122" i="30"/>
  <c r="E117" i="30"/>
  <c r="E112" i="30"/>
  <c r="E107" i="30"/>
  <c r="E102" i="30"/>
  <c r="E14" i="24"/>
  <c r="B16" i="24"/>
  <c r="B15" i="24"/>
  <c r="B14" i="24"/>
  <c r="B13" i="24"/>
  <c r="B12" i="24"/>
  <c r="E152" i="22"/>
  <c r="F152" i="22"/>
  <c r="G152" i="22"/>
  <c r="H152" i="22"/>
  <c r="D152" i="22"/>
  <c r="E119" i="22"/>
  <c r="F119" i="22"/>
  <c r="G119" i="22"/>
  <c r="H119" i="22"/>
  <c r="D119" i="22"/>
  <c r="E86" i="22"/>
  <c r="F86" i="22"/>
  <c r="G86" i="22"/>
  <c r="H86" i="22"/>
  <c r="D86" i="22"/>
  <c r="E53" i="22"/>
  <c r="F53" i="22"/>
  <c r="G53" i="22"/>
  <c r="H53" i="22"/>
  <c r="D53" i="22"/>
  <c r="E19" i="22"/>
  <c r="F19" i="22"/>
  <c r="G19" i="22"/>
  <c r="H19" i="22"/>
  <c r="D19" i="22"/>
  <c r="D11" i="22"/>
  <c r="K159" i="30"/>
  <c r="K160" i="30"/>
  <c r="K161" i="30"/>
  <c r="K162" i="30"/>
  <c r="K163" i="30"/>
  <c r="K164" i="30"/>
  <c r="K165" i="30"/>
  <c r="K166" i="30"/>
  <c r="K167" i="30"/>
  <c r="K168" i="30"/>
  <c r="K170" i="30"/>
  <c r="K171" i="30"/>
  <c r="K172" i="30"/>
  <c r="K174" i="30"/>
  <c r="K175" i="30"/>
  <c r="K176" i="30"/>
  <c r="K177" i="30"/>
  <c r="J173" i="30"/>
  <c r="I173" i="30"/>
  <c r="H173" i="30"/>
  <c r="G173" i="30"/>
  <c r="F173" i="30"/>
  <c r="F157" i="30" s="1"/>
  <c r="J169" i="30"/>
  <c r="I169" i="30"/>
  <c r="H169" i="30"/>
  <c r="G169" i="30"/>
  <c r="F169" i="30"/>
  <c r="G165" i="30"/>
  <c r="H165" i="30"/>
  <c r="I165" i="30"/>
  <c r="J165" i="30"/>
  <c r="F165" i="30"/>
  <c r="J158" i="30"/>
  <c r="F158" i="30"/>
  <c r="F95" i="12"/>
  <c r="F96" i="12"/>
  <c r="F97" i="12"/>
  <c r="F98" i="12"/>
  <c r="F99" i="12"/>
  <c r="F100" i="12"/>
  <c r="F101" i="12"/>
  <c r="F102" i="12"/>
  <c r="F103" i="12"/>
  <c r="F104" i="12"/>
  <c r="F105" i="12"/>
  <c r="F106" i="12"/>
  <c r="F107" i="12"/>
  <c r="F94" i="12"/>
  <c r="F115" i="12"/>
  <c r="F116" i="12"/>
  <c r="F117" i="12"/>
  <c r="F118" i="12"/>
  <c r="F119" i="12"/>
  <c r="F120" i="12"/>
  <c r="F121" i="12"/>
  <c r="F122" i="12"/>
  <c r="F123" i="12"/>
  <c r="F124" i="12"/>
  <c r="F125" i="12"/>
  <c r="F126" i="12"/>
  <c r="F127" i="12"/>
  <c r="F114" i="12"/>
  <c r="F75" i="12"/>
  <c r="F76" i="12"/>
  <c r="F77" i="12"/>
  <c r="F78" i="12"/>
  <c r="F79" i="12"/>
  <c r="F80" i="12"/>
  <c r="F81" i="12"/>
  <c r="F82" i="12"/>
  <c r="F83" i="12"/>
  <c r="F84" i="12"/>
  <c r="F85" i="12"/>
  <c r="F86" i="12"/>
  <c r="F87" i="12"/>
  <c r="F74" i="12"/>
  <c r="F55" i="12"/>
  <c r="F56" i="12"/>
  <c r="F57" i="12"/>
  <c r="F58" i="12"/>
  <c r="F59" i="12"/>
  <c r="F60" i="12"/>
  <c r="F61" i="12"/>
  <c r="F62" i="12"/>
  <c r="F63" i="12"/>
  <c r="F64" i="12"/>
  <c r="F65" i="12"/>
  <c r="F66" i="12"/>
  <c r="F67" i="12"/>
  <c r="F54" i="12"/>
  <c r="F35" i="12"/>
  <c r="F36" i="12"/>
  <c r="F37" i="12"/>
  <c r="F38" i="12"/>
  <c r="F39" i="12"/>
  <c r="F40" i="12"/>
  <c r="F41" i="12"/>
  <c r="F42" i="12"/>
  <c r="F43" i="12"/>
  <c r="F44" i="12"/>
  <c r="F45" i="12"/>
  <c r="F46" i="12"/>
  <c r="F47" i="12"/>
  <c r="F34" i="12"/>
  <c r="F15" i="12"/>
  <c r="F16" i="12"/>
  <c r="F17" i="12"/>
  <c r="F18" i="12"/>
  <c r="F19" i="12"/>
  <c r="F20" i="12"/>
  <c r="F21" i="12"/>
  <c r="F22" i="12"/>
  <c r="F23" i="12"/>
  <c r="F24" i="12"/>
  <c r="F25" i="12"/>
  <c r="F26" i="12"/>
  <c r="F27" i="12"/>
  <c r="F14" i="12"/>
  <c r="I27" i="1"/>
  <c r="I25" i="1"/>
  <c r="I23" i="1"/>
  <c r="AG134" i="5"/>
  <c r="G158" i="30"/>
  <c r="H158" i="30"/>
  <c r="I158" i="30"/>
  <c r="AF113" i="29"/>
  <c r="AG113" i="29"/>
  <c r="E174" i="26"/>
  <c r="F174" i="26"/>
  <c r="G174" i="26"/>
  <c r="H174" i="26"/>
  <c r="E156" i="26"/>
  <c r="F156" i="26"/>
  <c r="G156" i="26"/>
  <c r="H156" i="26"/>
  <c r="E138" i="26"/>
  <c r="F138" i="26"/>
  <c r="G138" i="26"/>
  <c r="H138" i="26"/>
  <c r="E100" i="26"/>
  <c r="F100" i="26"/>
  <c r="G100" i="26"/>
  <c r="H100" i="26"/>
  <c r="E82" i="26"/>
  <c r="F82" i="26"/>
  <c r="G82" i="26"/>
  <c r="H82" i="26"/>
  <c r="I51" i="26"/>
  <c r="I52" i="26"/>
  <c r="I53" i="26"/>
  <c r="I54" i="26"/>
  <c r="I55" i="26"/>
  <c r="I56" i="26"/>
  <c r="I57" i="26"/>
  <c r="I58" i="26"/>
  <c r="I59" i="26"/>
  <c r="I60" i="26"/>
  <c r="I61" i="26"/>
  <c r="I62" i="26"/>
  <c r="I63" i="26"/>
  <c r="I50" i="26"/>
  <c r="E64" i="26"/>
  <c r="F64" i="26"/>
  <c r="G64" i="26"/>
  <c r="H64" i="26"/>
  <c r="I37" i="26"/>
  <c r="E46" i="26"/>
  <c r="F46" i="26"/>
  <c r="G46" i="26"/>
  <c r="H46" i="26"/>
  <c r="F27" i="26"/>
  <c r="G27" i="26"/>
  <c r="H27" i="26"/>
  <c r="I14" i="26"/>
  <c r="I15" i="26"/>
  <c r="I16" i="26"/>
  <c r="I17" i="26"/>
  <c r="I18" i="26"/>
  <c r="I19" i="26"/>
  <c r="I20" i="26"/>
  <c r="I21" i="26"/>
  <c r="I22" i="26"/>
  <c r="I23" i="26"/>
  <c r="I24" i="26"/>
  <c r="I25" i="26"/>
  <c r="I26" i="26"/>
  <c r="I13" i="26"/>
  <c r="I36" i="26"/>
  <c r="J157" i="30" l="1"/>
  <c r="H157" i="30"/>
  <c r="I157" i="30"/>
  <c r="K173" i="30"/>
  <c r="K157" i="30" s="1"/>
  <c r="G157" i="30"/>
  <c r="K169" i="30"/>
  <c r="G109" i="22"/>
  <c r="G76" i="22"/>
  <c r="F42" i="22"/>
  <c r="G175" i="22"/>
  <c r="G142" i="22"/>
  <c r="F175" i="22"/>
  <c r="E175" i="22"/>
  <c r="F142" i="22"/>
  <c r="E142" i="22"/>
  <c r="F109" i="22"/>
  <c r="H76" i="22"/>
  <c r="E109" i="22"/>
  <c r="F76" i="22"/>
  <c r="E76" i="22"/>
  <c r="D76" i="22"/>
  <c r="E42" i="22"/>
  <c r="D42" i="22"/>
  <c r="H175" i="22"/>
  <c r="D175" i="22"/>
  <c r="H142" i="22"/>
  <c r="D142" i="22"/>
  <c r="H109" i="22"/>
  <c r="D109" i="22"/>
  <c r="G42" i="22"/>
  <c r="AG71" i="5" l="1"/>
  <c r="D27" i="5" l="1"/>
  <c r="E27" i="5"/>
  <c r="F27" i="5"/>
  <c r="I27" i="5"/>
  <c r="L27" i="5"/>
  <c r="O27" i="5"/>
  <c r="V27" i="5"/>
  <c r="W27" i="5"/>
  <c r="AA27" i="5"/>
  <c r="AB27" i="5"/>
  <c r="AF27" i="5"/>
  <c r="AG27" i="5"/>
  <c r="AK27" i="5"/>
  <c r="AL27" i="5"/>
  <c r="AP27" i="5"/>
  <c r="AQ27" i="5"/>
  <c r="P39" i="7"/>
  <c r="P40" i="7"/>
  <c r="P41" i="7"/>
  <c r="P42" i="7"/>
  <c r="P43" i="7"/>
  <c r="P44" i="7"/>
  <c r="P45" i="7"/>
  <c r="P46" i="7"/>
  <c r="P47" i="7"/>
  <c r="P48" i="7"/>
  <c r="P49" i="7"/>
  <c r="P50" i="7"/>
  <c r="P51" i="7"/>
  <c r="AO37" i="5"/>
  <c r="AO38" i="5"/>
  <c r="AO39" i="5"/>
  <c r="AO40" i="5"/>
  <c r="AO41" i="5"/>
  <c r="AO42" i="5"/>
  <c r="AO43" i="5"/>
  <c r="AO44" i="5"/>
  <c r="AO45" i="5"/>
  <c r="AO46" i="5"/>
  <c r="AO47" i="5"/>
  <c r="AO48" i="5"/>
  <c r="AO49" i="5"/>
  <c r="AJ37" i="5"/>
  <c r="AJ38" i="5"/>
  <c r="AJ39" i="5"/>
  <c r="AJ40" i="5"/>
  <c r="AJ41" i="5"/>
  <c r="AJ42" i="5"/>
  <c r="AJ43" i="5"/>
  <c r="AJ44" i="5"/>
  <c r="AJ45" i="5"/>
  <c r="AJ46" i="5"/>
  <c r="AJ47" i="5"/>
  <c r="AJ48" i="5"/>
  <c r="AJ49" i="5"/>
  <c r="AE37" i="5"/>
  <c r="AE38" i="5"/>
  <c r="AE39" i="5"/>
  <c r="AE40" i="5"/>
  <c r="AE41" i="5"/>
  <c r="AE42" i="5"/>
  <c r="AE43" i="5"/>
  <c r="AE44" i="5"/>
  <c r="AE45" i="5"/>
  <c r="AE46" i="5"/>
  <c r="AE47" i="5"/>
  <c r="AE48" i="5"/>
  <c r="AE49" i="5"/>
  <c r="G27" i="5" l="1"/>
  <c r="H27" i="5" s="1"/>
  <c r="R27" i="5"/>
  <c r="AB160" i="22"/>
  <c r="AB163" i="22" s="1"/>
  <c r="AA160" i="22"/>
  <c r="AA163" i="22" s="1"/>
  <c r="Z160" i="22"/>
  <c r="Z163" i="22" s="1"/>
  <c r="Y160" i="22"/>
  <c r="Y163" i="22" s="1"/>
  <c r="X160" i="22"/>
  <c r="X163" i="22" s="1"/>
  <c r="W160" i="22"/>
  <c r="W163" i="22" s="1"/>
  <c r="V160" i="22"/>
  <c r="V163" i="22" s="1"/>
  <c r="U160" i="22"/>
  <c r="U163" i="22" s="1"/>
  <c r="T160" i="22"/>
  <c r="T163" i="22" s="1"/>
  <c r="S160" i="22"/>
  <c r="S163" i="22" s="1"/>
  <c r="R160" i="22"/>
  <c r="R163" i="22" s="1"/>
  <c r="Q160" i="22"/>
  <c r="Q163" i="22" s="1"/>
  <c r="P160" i="22"/>
  <c r="P163" i="22" s="1"/>
  <c r="O160" i="22"/>
  <c r="O163" i="22" s="1"/>
  <c r="N160" i="22"/>
  <c r="N163" i="22" s="1"/>
  <c r="M160" i="22"/>
  <c r="M163" i="22" s="1"/>
  <c r="L160" i="22"/>
  <c r="L163" i="22" s="1"/>
  <c r="K160" i="22"/>
  <c r="K163" i="22" s="1"/>
  <c r="J160" i="22"/>
  <c r="J163" i="22" s="1"/>
  <c r="I160" i="22"/>
  <c r="I163" i="22" s="1"/>
  <c r="H160" i="22"/>
  <c r="H163" i="22" s="1"/>
  <c r="G160" i="22"/>
  <c r="G163" i="22" s="1"/>
  <c r="F160" i="22"/>
  <c r="F163" i="22" s="1"/>
  <c r="E160" i="22"/>
  <c r="E163" i="22" s="1"/>
  <c r="D160" i="22"/>
  <c r="D163" i="22" s="1"/>
  <c r="AB155" i="22"/>
  <c r="AA155" i="22"/>
  <c r="Z155" i="22"/>
  <c r="Y155" i="22"/>
  <c r="X155" i="22"/>
  <c r="W155" i="22"/>
  <c r="V155" i="22"/>
  <c r="U155" i="22"/>
  <c r="T155" i="22"/>
  <c r="S155" i="22"/>
  <c r="R155" i="22"/>
  <c r="Q155" i="22"/>
  <c r="P155" i="22"/>
  <c r="O155" i="22"/>
  <c r="N155" i="22"/>
  <c r="M155" i="22"/>
  <c r="L155" i="22"/>
  <c r="K155" i="22"/>
  <c r="J155" i="22"/>
  <c r="I155" i="22"/>
  <c r="H155" i="22"/>
  <c r="G155" i="22"/>
  <c r="F155" i="22"/>
  <c r="E155" i="22"/>
  <c r="D155" i="22"/>
  <c r="F176" i="4"/>
  <c r="AG15" i="6"/>
  <c r="H70" i="18" s="1"/>
  <c r="AG16" i="6"/>
  <c r="H71" i="18" s="1"/>
  <c r="AG17" i="6"/>
  <c r="H72" i="18" s="1"/>
  <c r="AG18" i="6"/>
  <c r="H73" i="18" s="1"/>
  <c r="AG19" i="6"/>
  <c r="H74" i="18" s="1"/>
  <c r="AG20" i="6"/>
  <c r="H75" i="18" s="1"/>
  <c r="AG21" i="6"/>
  <c r="H76" i="18" s="1"/>
  <c r="AG22" i="6"/>
  <c r="AG23" i="6"/>
  <c r="H78" i="18" s="1"/>
  <c r="AG24" i="6"/>
  <c r="H79" i="18" s="1"/>
  <c r="AG25" i="6"/>
  <c r="H80" i="18" s="1"/>
  <c r="AG26" i="6"/>
  <c r="H81" i="18" s="1"/>
  <c r="AG27" i="6"/>
  <c r="H82" i="18" s="1"/>
  <c r="AD15" i="6"/>
  <c r="AD16" i="6"/>
  <c r="G71" i="18" s="1"/>
  <c r="AD17" i="6"/>
  <c r="G72" i="18" s="1"/>
  <c r="AD18" i="6"/>
  <c r="AD19" i="6"/>
  <c r="AD20" i="6"/>
  <c r="G75" i="18" s="1"/>
  <c r="AD21" i="6"/>
  <c r="G76" i="18" s="1"/>
  <c r="AD22" i="6"/>
  <c r="AD23" i="6"/>
  <c r="G78" i="18" s="1"/>
  <c r="AD24" i="6"/>
  <c r="G79" i="18" s="1"/>
  <c r="AD25" i="6"/>
  <c r="G80" i="18" s="1"/>
  <c r="AD26" i="6"/>
  <c r="G81" i="18" s="1"/>
  <c r="AD27" i="6"/>
  <c r="G82" i="18" s="1"/>
  <c r="AA15" i="6"/>
  <c r="F70" i="18" s="1"/>
  <c r="AA16" i="6"/>
  <c r="AA17" i="6"/>
  <c r="F72" i="18" s="1"/>
  <c r="AA18" i="6"/>
  <c r="F73" i="18" s="1"/>
  <c r="AA19" i="6"/>
  <c r="F74" i="18" s="1"/>
  <c r="AA20" i="6"/>
  <c r="F75" i="18" s="1"/>
  <c r="AA21" i="6"/>
  <c r="F76" i="18" s="1"/>
  <c r="AA22" i="6"/>
  <c r="AA23" i="6"/>
  <c r="F78" i="18" s="1"/>
  <c r="AA24" i="6"/>
  <c r="F79" i="18" s="1"/>
  <c r="AA25" i="6"/>
  <c r="F80" i="18" s="1"/>
  <c r="AA26" i="6"/>
  <c r="F81" i="18" s="1"/>
  <c r="AA27" i="6"/>
  <c r="F82" i="18" s="1"/>
  <c r="X15" i="6"/>
  <c r="E70" i="18" s="1"/>
  <c r="X16" i="6"/>
  <c r="E71" i="18" s="1"/>
  <c r="X17" i="6"/>
  <c r="E72" i="18" s="1"/>
  <c r="X18" i="6"/>
  <c r="E73" i="18" s="1"/>
  <c r="X19" i="6"/>
  <c r="E74" i="18" s="1"/>
  <c r="X20" i="6"/>
  <c r="E75" i="18" s="1"/>
  <c r="X21" i="6"/>
  <c r="E76" i="18" s="1"/>
  <c r="X22" i="6"/>
  <c r="X23" i="6"/>
  <c r="E78" i="18" s="1"/>
  <c r="X24" i="6"/>
  <c r="E79" i="18" s="1"/>
  <c r="X25" i="6"/>
  <c r="E80" i="18" s="1"/>
  <c r="X26" i="6"/>
  <c r="E81" i="18" s="1"/>
  <c r="X27" i="6"/>
  <c r="E82" i="18" s="1"/>
  <c r="U15" i="6"/>
  <c r="D70" i="18" s="1"/>
  <c r="U16" i="6"/>
  <c r="U17" i="6"/>
  <c r="D72" i="18" s="1"/>
  <c r="U18" i="6"/>
  <c r="U19" i="6"/>
  <c r="D74" i="18" s="1"/>
  <c r="U20" i="6"/>
  <c r="U21" i="6"/>
  <c r="D76" i="18" s="1"/>
  <c r="U22" i="6"/>
  <c r="U23" i="6"/>
  <c r="D78" i="18" s="1"/>
  <c r="U24" i="6"/>
  <c r="U25" i="6"/>
  <c r="D80" i="18" s="1"/>
  <c r="U26" i="6"/>
  <c r="D81" i="18" s="1"/>
  <c r="U27" i="6"/>
  <c r="D82" i="18" s="1"/>
  <c r="O15" i="6"/>
  <c r="O16" i="6"/>
  <c r="O17" i="6"/>
  <c r="O18" i="6"/>
  <c r="O19" i="6"/>
  <c r="O20" i="6"/>
  <c r="O21" i="6"/>
  <c r="O22" i="6"/>
  <c r="O23" i="6"/>
  <c r="O24" i="6"/>
  <c r="O25" i="6"/>
  <c r="O26" i="6"/>
  <c r="O27" i="6"/>
  <c r="L15" i="6"/>
  <c r="L16" i="6"/>
  <c r="L17" i="6"/>
  <c r="L18" i="6"/>
  <c r="L19" i="6"/>
  <c r="L20" i="6"/>
  <c r="L21" i="6"/>
  <c r="L22" i="6"/>
  <c r="L23" i="6"/>
  <c r="L24" i="6"/>
  <c r="L25" i="6"/>
  <c r="L26" i="6"/>
  <c r="L27" i="6"/>
  <c r="I15" i="6"/>
  <c r="I16" i="6"/>
  <c r="I17" i="6"/>
  <c r="I18" i="6"/>
  <c r="I19" i="6"/>
  <c r="I20" i="6"/>
  <c r="I21" i="6"/>
  <c r="I22" i="6"/>
  <c r="I23" i="6"/>
  <c r="I24" i="6"/>
  <c r="I25" i="6"/>
  <c r="I26" i="6"/>
  <c r="I27" i="6"/>
  <c r="F15" i="6"/>
  <c r="F16" i="6"/>
  <c r="F17" i="6"/>
  <c r="F18" i="6"/>
  <c r="F19" i="6"/>
  <c r="F20" i="6"/>
  <c r="F21" i="6"/>
  <c r="F22" i="6"/>
  <c r="F23" i="6"/>
  <c r="F24" i="6"/>
  <c r="F25" i="6"/>
  <c r="F26" i="6"/>
  <c r="F27" i="6"/>
  <c r="E15" i="6"/>
  <c r="E16" i="6"/>
  <c r="E17" i="6"/>
  <c r="E18" i="6"/>
  <c r="E19" i="6"/>
  <c r="E20" i="6"/>
  <c r="G20" i="6" s="1"/>
  <c r="E21" i="6"/>
  <c r="E22" i="6"/>
  <c r="E23" i="6"/>
  <c r="E24" i="6"/>
  <c r="G24" i="6" s="1"/>
  <c r="E25" i="6"/>
  <c r="E26" i="6"/>
  <c r="E27" i="6"/>
  <c r="D15" i="6"/>
  <c r="D16" i="6"/>
  <c r="D17" i="6"/>
  <c r="D18" i="6"/>
  <c r="D19" i="6"/>
  <c r="D20" i="6"/>
  <c r="D21" i="6"/>
  <c r="D22" i="6"/>
  <c r="D23" i="6"/>
  <c r="D24" i="6"/>
  <c r="D25" i="6"/>
  <c r="D26" i="6"/>
  <c r="D27" i="6"/>
  <c r="N90" i="9"/>
  <c r="M90" i="9"/>
  <c r="L90" i="9"/>
  <c r="K90" i="9"/>
  <c r="J90" i="9"/>
  <c r="I90" i="9"/>
  <c r="H90" i="9"/>
  <c r="G90" i="9"/>
  <c r="F90" i="9"/>
  <c r="E90" i="9"/>
  <c r="D90" i="9"/>
  <c r="N70" i="9"/>
  <c r="M70" i="9"/>
  <c r="L70" i="9"/>
  <c r="K70" i="9"/>
  <c r="J70" i="9"/>
  <c r="I70" i="9"/>
  <c r="H70" i="9"/>
  <c r="G70" i="9"/>
  <c r="F70" i="9"/>
  <c r="E70" i="9"/>
  <c r="D70" i="9"/>
  <c r="E50" i="9"/>
  <c r="F50" i="9"/>
  <c r="G50" i="9"/>
  <c r="H50" i="9"/>
  <c r="I50" i="9"/>
  <c r="J50" i="9"/>
  <c r="K50" i="9"/>
  <c r="L50" i="9"/>
  <c r="M50" i="9"/>
  <c r="N50" i="9"/>
  <c r="D50" i="9"/>
  <c r="E28" i="9"/>
  <c r="F28" i="9"/>
  <c r="G28" i="9"/>
  <c r="I28" i="9"/>
  <c r="J28" i="9"/>
  <c r="K28" i="9"/>
  <c r="M28" i="9"/>
  <c r="N28" i="9"/>
  <c r="O28" i="9"/>
  <c r="Q28" i="9"/>
  <c r="R28" i="9"/>
  <c r="S28" i="9"/>
  <c r="U28" i="9"/>
  <c r="V28" i="9"/>
  <c r="W28" i="9"/>
  <c r="Y28" i="9"/>
  <c r="Z28" i="9"/>
  <c r="AA28" i="9"/>
  <c r="AC28" i="9"/>
  <c r="AD28" i="9"/>
  <c r="AE28" i="9"/>
  <c r="AG28" i="9"/>
  <c r="AH28" i="9"/>
  <c r="AI28" i="9"/>
  <c r="AK28" i="9"/>
  <c r="AL28" i="9"/>
  <c r="AM28" i="9"/>
  <c r="AO28" i="9"/>
  <c r="AP28" i="9"/>
  <c r="AQ28" i="9"/>
  <c r="AO162" i="7"/>
  <c r="AI162" i="7"/>
  <c r="AC162" i="7"/>
  <c r="W162" i="7"/>
  <c r="Q162" i="7"/>
  <c r="K162" i="7"/>
  <c r="I162" i="7"/>
  <c r="G162" i="7"/>
  <c r="E162" i="7"/>
  <c r="D162" i="7"/>
  <c r="AO140" i="7"/>
  <c r="AI140" i="7"/>
  <c r="AC140" i="7"/>
  <c r="W140" i="7"/>
  <c r="Q140" i="7"/>
  <c r="K140" i="7"/>
  <c r="I140" i="7"/>
  <c r="G140" i="7"/>
  <c r="E140" i="7"/>
  <c r="D140" i="7"/>
  <c r="AO118" i="7"/>
  <c r="AI118" i="7"/>
  <c r="AC118" i="7"/>
  <c r="W118" i="7"/>
  <c r="Q118" i="7"/>
  <c r="K118" i="7"/>
  <c r="I118" i="7"/>
  <c r="G118" i="7"/>
  <c r="E118" i="7"/>
  <c r="D118" i="7"/>
  <c r="AO96" i="7"/>
  <c r="AI96" i="7"/>
  <c r="AC96" i="7"/>
  <c r="W96" i="7"/>
  <c r="Q96" i="7"/>
  <c r="K96" i="7"/>
  <c r="I96" i="7"/>
  <c r="G96" i="7"/>
  <c r="E96" i="7"/>
  <c r="D96" i="7"/>
  <c r="AO74" i="7"/>
  <c r="AI74" i="7"/>
  <c r="AC74" i="7"/>
  <c r="W74" i="7"/>
  <c r="Q74" i="7"/>
  <c r="K74" i="7"/>
  <c r="I74" i="7"/>
  <c r="G74" i="7"/>
  <c r="E74" i="7"/>
  <c r="D74" i="7"/>
  <c r="AO52" i="7"/>
  <c r="AI52" i="7"/>
  <c r="AC52" i="7"/>
  <c r="W52" i="7"/>
  <c r="Q52" i="7"/>
  <c r="K52" i="7"/>
  <c r="I52" i="7"/>
  <c r="G52" i="7"/>
  <c r="E52" i="7"/>
  <c r="D52" i="7"/>
  <c r="AG157" i="6"/>
  <c r="AD157" i="6"/>
  <c r="AA157" i="6"/>
  <c r="X157" i="6"/>
  <c r="U157" i="6"/>
  <c r="O157" i="6"/>
  <c r="L157" i="6"/>
  <c r="I157" i="6"/>
  <c r="F157" i="6"/>
  <c r="E157" i="6"/>
  <c r="D157" i="6"/>
  <c r="AG136" i="6"/>
  <c r="AD136" i="6"/>
  <c r="AA136" i="6"/>
  <c r="X136" i="6"/>
  <c r="U136" i="6"/>
  <c r="O136" i="6"/>
  <c r="L136" i="6"/>
  <c r="I136" i="6"/>
  <c r="F136" i="6"/>
  <c r="E136" i="6"/>
  <c r="D136" i="6"/>
  <c r="AG115" i="6"/>
  <c r="AD115" i="6"/>
  <c r="AA115" i="6"/>
  <c r="X115" i="6"/>
  <c r="U115" i="6"/>
  <c r="O115" i="6"/>
  <c r="L115" i="6"/>
  <c r="I115" i="6"/>
  <c r="F115" i="6"/>
  <c r="E115" i="6"/>
  <c r="D115" i="6"/>
  <c r="AG94" i="6"/>
  <c r="AD94" i="6"/>
  <c r="AA94" i="6"/>
  <c r="X94" i="6"/>
  <c r="U94" i="6"/>
  <c r="O94" i="6"/>
  <c r="L94" i="6"/>
  <c r="I94" i="6"/>
  <c r="F94" i="6"/>
  <c r="E94" i="6"/>
  <c r="D94" i="6"/>
  <c r="AG72" i="6"/>
  <c r="AD72" i="6"/>
  <c r="AA72" i="6"/>
  <c r="X72" i="6"/>
  <c r="U72" i="6"/>
  <c r="O72" i="6"/>
  <c r="L72" i="6"/>
  <c r="I72" i="6"/>
  <c r="F72" i="6"/>
  <c r="E72" i="6"/>
  <c r="D72" i="6"/>
  <c r="AG50" i="6"/>
  <c r="AD50" i="6"/>
  <c r="AA50" i="6"/>
  <c r="X50" i="6"/>
  <c r="U50" i="6"/>
  <c r="O50" i="6"/>
  <c r="L50" i="6"/>
  <c r="I50" i="6"/>
  <c r="F50" i="6"/>
  <c r="E50" i="6"/>
  <c r="D50" i="6"/>
  <c r="D14" i="6"/>
  <c r="AQ155" i="29"/>
  <c r="AP155" i="29"/>
  <c r="AL155" i="29"/>
  <c r="AK155" i="29"/>
  <c r="AG155" i="29"/>
  <c r="AF155" i="29"/>
  <c r="AB155" i="29"/>
  <c r="AA155" i="29"/>
  <c r="W155" i="29"/>
  <c r="V155" i="29"/>
  <c r="O155" i="29"/>
  <c r="L155" i="29"/>
  <c r="I155" i="29"/>
  <c r="F155" i="29"/>
  <c r="E155" i="29"/>
  <c r="D155" i="29"/>
  <c r="AQ134" i="29"/>
  <c r="AP134" i="29"/>
  <c r="AL134" i="29"/>
  <c r="AK134" i="29"/>
  <c r="AG134" i="29"/>
  <c r="AF134" i="29"/>
  <c r="AB134" i="29"/>
  <c r="AA134" i="29"/>
  <c r="W134" i="29"/>
  <c r="V134" i="29"/>
  <c r="O134" i="29"/>
  <c r="L134" i="29"/>
  <c r="I134" i="29"/>
  <c r="F134" i="29"/>
  <c r="E134" i="29"/>
  <c r="D134" i="29"/>
  <c r="AQ113" i="29"/>
  <c r="AP113" i="29"/>
  <c r="AL113" i="29"/>
  <c r="AK113" i="29"/>
  <c r="AB113" i="29"/>
  <c r="AA113" i="29"/>
  <c r="W113" i="29"/>
  <c r="V113" i="29"/>
  <c r="O113" i="29"/>
  <c r="L113" i="29"/>
  <c r="I113" i="29"/>
  <c r="F113" i="29"/>
  <c r="E113" i="29"/>
  <c r="D113" i="29"/>
  <c r="AQ92" i="29"/>
  <c r="AP92" i="29"/>
  <c r="AL92" i="29"/>
  <c r="AK92" i="29"/>
  <c r="AG92" i="29"/>
  <c r="AF92" i="29"/>
  <c r="AB92" i="29"/>
  <c r="AA92" i="29"/>
  <c r="W92" i="29"/>
  <c r="V92" i="29"/>
  <c r="O92" i="29"/>
  <c r="L92" i="29"/>
  <c r="I92" i="29"/>
  <c r="F92" i="29"/>
  <c r="E92" i="29"/>
  <c r="D92" i="29"/>
  <c r="AQ71" i="29"/>
  <c r="AP71" i="29"/>
  <c r="AL71" i="29"/>
  <c r="AK71" i="29"/>
  <c r="AG71" i="29"/>
  <c r="AF71" i="29"/>
  <c r="AB71" i="29"/>
  <c r="AA71" i="29"/>
  <c r="W71" i="29"/>
  <c r="V71" i="29"/>
  <c r="O71" i="29"/>
  <c r="L71" i="29"/>
  <c r="I71" i="29"/>
  <c r="F71" i="29"/>
  <c r="E71" i="29"/>
  <c r="D71" i="29"/>
  <c r="AQ50" i="29"/>
  <c r="AP50" i="29"/>
  <c r="AL50" i="29"/>
  <c r="AK50" i="29"/>
  <c r="AG50" i="29"/>
  <c r="AF50" i="29"/>
  <c r="AB50" i="29"/>
  <c r="AA50" i="29"/>
  <c r="W50" i="29"/>
  <c r="V50" i="29"/>
  <c r="O50" i="29"/>
  <c r="L50" i="29"/>
  <c r="I50" i="29"/>
  <c r="F50" i="29"/>
  <c r="E50" i="29"/>
  <c r="D50" i="29"/>
  <c r="AQ155" i="5"/>
  <c r="AP155" i="5"/>
  <c r="AL155" i="5"/>
  <c r="AK155" i="5"/>
  <c r="AG155" i="5"/>
  <c r="AF155" i="5"/>
  <c r="AB155" i="5"/>
  <c r="AA155" i="5"/>
  <c r="W155" i="5"/>
  <c r="V155" i="5"/>
  <c r="O155" i="5"/>
  <c r="L155" i="5"/>
  <c r="I155" i="5"/>
  <c r="F155" i="5"/>
  <c r="E155" i="5"/>
  <c r="D155" i="5"/>
  <c r="AQ134" i="5"/>
  <c r="AP134" i="5"/>
  <c r="AL134" i="5"/>
  <c r="AK134" i="5"/>
  <c r="AF134" i="5"/>
  <c r="AB134" i="5"/>
  <c r="AA134" i="5"/>
  <c r="W134" i="5"/>
  <c r="V134" i="5"/>
  <c r="O134" i="5"/>
  <c r="L134" i="5"/>
  <c r="I134" i="5"/>
  <c r="F134" i="5"/>
  <c r="E134" i="5"/>
  <c r="D134" i="5"/>
  <c r="AQ113" i="5"/>
  <c r="AP113" i="5"/>
  <c r="AL113" i="5"/>
  <c r="AK113" i="5"/>
  <c r="AG113" i="5"/>
  <c r="AF113" i="5"/>
  <c r="AB113" i="5"/>
  <c r="AA113" i="5"/>
  <c r="W113" i="5"/>
  <c r="V113" i="5"/>
  <c r="O113" i="5"/>
  <c r="L113" i="5"/>
  <c r="I113" i="5"/>
  <c r="F113" i="5"/>
  <c r="E113" i="5"/>
  <c r="D113" i="5"/>
  <c r="AQ92" i="5"/>
  <c r="AP92" i="5"/>
  <c r="AL92" i="5"/>
  <c r="AK92" i="5"/>
  <c r="AG92" i="5"/>
  <c r="AF92" i="5"/>
  <c r="AB92" i="5"/>
  <c r="AA92" i="5"/>
  <c r="W92" i="5"/>
  <c r="V92" i="5"/>
  <c r="O92" i="5"/>
  <c r="L92" i="5"/>
  <c r="I92" i="5"/>
  <c r="F92" i="5"/>
  <c r="E92" i="5"/>
  <c r="D92" i="5"/>
  <c r="AQ71" i="5"/>
  <c r="AP71" i="5"/>
  <c r="AL71" i="5"/>
  <c r="AK71" i="5"/>
  <c r="AF71" i="5"/>
  <c r="AB71" i="5"/>
  <c r="AA71" i="5"/>
  <c r="W71" i="5"/>
  <c r="V71" i="5"/>
  <c r="O71" i="5"/>
  <c r="L71" i="5"/>
  <c r="I71" i="5"/>
  <c r="F71" i="5"/>
  <c r="E71" i="5"/>
  <c r="D71" i="5"/>
  <c r="G100" i="5"/>
  <c r="J100" i="5" s="1"/>
  <c r="M100" i="5" s="1"/>
  <c r="N100" i="5" s="1"/>
  <c r="G101" i="5"/>
  <c r="J101" i="5" s="1"/>
  <c r="G102" i="5"/>
  <c r="J102" i="5" s="1"/>
  <c r="K102" i="5" s="1"/>
  <c r="G103" i="5"/>
  <c r="G104" i="5"/>
  <c r="H104" i="5" s="1"/>
  <c r="G105" i="5"/>
  <c r="H105" i="5" s="1"/>
  <c r="G106" i="5"/>
  <c r="G107" i="5"/>
  <c r="G108" i="5"/>
  <c r="J108" i="5" s="1"/>
  <c r="M108" i="5" s="1"/>
  <c r="N108" i="5" s="1"/>
  <c r="G109" i="5"/>
  <c r="J109" i="5" s="1"/>
  <c r="G110" i="5"/>
  <c r="J110" i="5" s="1"/>
  <c r="K110" i="5" s="1"/>
  <c r="G111" i="5"/>
  <c r="G112" i="5"/>
  <c r="J112" i="5" s="1"/>
  <c r="M112" i="5" s="1"/>
  <c r="N112" i="5" s="1"/>
  <c r="AO79" i="5"/>
  <c r="AO80" i="5"/>
  <c r="AO81" i="5"/>
  <c r="AO82" i="5"/>
  <c r="AO83" i="5"/>
  <c r="AO84" i="5"/>
  <c r="AO85" i="5"/>
  <c r="AO86" i="5"/>
  <c r="AO87" i="5"/>
  <c r="AO88" i="5"/>
  <c r="AO89" i="5"/>
  <c r="AO90" i="5"/>
  <c r="AO91" i="5"/>
  <c r="AJ79" i="5"/>
  <c r="AJ80" i="5"/>
  <c r="AJ81" i="5"/>
  <c r="AJ82" i="5"/>
  <c r="AJ83" i="5"/>
  <c r="AJ84" i="5"/>
  <c r="AJ85" i="5"/>
  <c r="AJ86" i="5"/>
  <c r="AJ87" i="5"/>
  <c r="AJ88" i="5"/>
  <c r="AJ89" i="5"/>
  <c r="AJ90" i="5"/>
  <c r="AJ91" i="5"/>
  <c r="AE79" i="5"/>
  <c r="AE80" i="5"/>
  <c r="AE81" i="5"/>
  <c r="AE82" i="5"/>
  <c r="AE83" i="5"/>
  <c r="AE84" i="5"/>
  <c r="AE85" i="5"/>
  <c r="AE86" i="5"/>
  <c r="AE87" i="5"/>
  <c r="AE88" i="5"/>
  <c r="AE89" i="5"/>
  <c r="AE90" i="5"/>
  <c r="AE91" i="5"/>
  <c r="Z79" i="5"/>
  <c r="Z80" i="5"/>
  <c r="Z81" i="5"/>
  <c r="Z82" i="5"/>
  <c r="Z83" i="5"/>
  <c r="Z84" i="5"/>
  <c r="Z85" i="5"/>
  <c r="Z86" i="5"/>
  <c r="Z87" i="5"/>
  <c r="Z88" i="5"/>
  <c r="Z89" i="5"/>
  <c r="Z90" i="5"/>
  <c r="Z91" i="5"/>
  <c r="U79" i="5"/>
  <c r="U80" i="5"/>
  <c r="U81" i="5"/>
  <c r="U82" i="5"/>
  <c r="U83" i="5"/>
  <c r="U84" i="5"/>
  <c r="U85" i="5"/>
  <c r="U86" i="5"/>
  <c r="U87" i="5"/>
  <c r="U88" i="5"/>
  <c r="U89" i="5"/>
  <c r="U90" i="5"/>
  <c r="U91" i="5"/>
  <c r="R79" i="5"/>
  <c r="R80" i="5"/>
  <c r="R81" i="5"/>
  <c r="R82" i="5"/>
  <c r="R83" i="5"/>
  <c r="R84" i="5"/>
  <c r="R85" i="5"/>
  <c r="R86" i="5"/>
  <c r="R87" i="5"/>
  <c r="R88" i="5"/>
  <c r="R89" i="5"/>
  <c r="R90" i="5"/>
  <c r="R91" i="5"/>
  <c r="G79" i="5"/>
  <c r="G80" i="5"/>
  <c r="J80" i="5" s="1"/>
  <c r="G81" i="5"/>
  <c r="H81" i="5" s="1"/>
  <c r="G82" i="5"/>
  <c r="J82" i="5" s="1"/>
  <c r="M82" i="5" s="1"/>
  <c r="G83" i="5"/>
  <c r="G84" i="5"/>
  <c r="J84" i="5" s="1"/>
  <c r="G85" i="5"/>
  <c r="J85" i="5" s="1"/>
  <c r="K85" i="5" s="1"/>
  <c r="G86" i="5"/>
  <c r="G87" i="5"/>
  <c r="G88" i="5"/>
  <c r="J88" i="5" s="1"/>
  <c r="G89" i="5"/>
  <c r="J89" i="5" s="1"/>
  <c r="K89" i="5" s="1"/>
  <c r="G90" i="5"/>
  <c r="G91" i="5"/>
  <c r="AO58" i="5"/>
  <c r="AO59" i="5"/>
  <c r="AO60" i="5"/>
  <c r="AO61" i="5"/>
  <c r="AO62" i="5"/>
  <c r="AO63" i="5"/>
  <c r="AO64" i="5"/>
  <c r="AO65" i="5"/>
  <c r="AO66" i="5"/>
  <c r="AO67" i="5"/>
  <c r="AO68" i="5"/>
  <c r="AO69" i="5"/>
  <c r="AO70" i="5"/>
  <c r="AJ58" i="5"/>
  <c r="AJ59" i="5"/>
  <c r="AJ60" i="5"/>
  <c r="AJ61" i="5"/>
  <c r="AJ62" i="5"/>
  <c r="AJ63" i="5"/>
  <c r="AJ64" i="5"/>
  <c r="AJ65" i="5"/>
  <c r="AJ66" i="5"/>
  <c r="AJ67" i="5"/>
  <c r="AJ68" i="5"/>
  <c r="AJ69" i="5"/>
  <c r="AJ70" i="5"/>
  <c r="AE58" i="5"/>
  <c r="AE59" i="5"/>
  <c r="AE60" i="5"/>
  <c r="AE61" i="5"/>
  <c r="AE62" i="5"/>
  <c r="AE63" i="5"/>
  <c r="AE64" i="5"/>
  <c r="AE65" i="5"/>
  <c r="AE66" i="5"/>
  <c r="AE67" i="5"/>
  <c r="AE68" i="5"/>
  <c r="AE69" i="5"/>
  <c r="AE70" i="5"/>
  <c r="Z58" i="5"/>
  <c r="Z59" i="5"/>
  <c r="Z60" i="5"/>
  <c r="Z61" i="5"/>
  <c r="Z62" i="5"/>
  <c r="Z63" i="5"/>
  <c r="Z64" i="5"/>
  <c r="Z65" i="5"/>
  <c r="Z66" i="5"/>
  <c r="Z67" i="5"/>
  <c r="Z68" i="5"/>
  <c r="Z69" i="5"/>
  <c r="Z70" i="5"/>
  <c r="U58" i="5"/>
  <c r="U59" i="5"/>
  <c r="U60" i="5"/>
  <c r="U61" i="5"/>
  <c r="U62" i="5"/>
  <c r="U63" i="5"/>
  <c r="U64" i="5"/>
  <c r="U65" i="5"/>
  <c r="U66" i="5"/>
  <c r="U67" i="5"/>
  <c r="U68" i="5"/>
  <c r="U69" i="5"/>
  <c r="U70" i="5"/>
  <c r="R58" i="5"/>
  <c r="R59" i="5"/>
  <c r="R60" i="5"/>
  <c r="R61" i="5"/>
  <c r="R62" i="5"/>
  <c r="R63" i="5"/>
  <c r="R64" i="5"/>
  <c r="R65" i="5"/>
  <c r="R66" i="5"/>
  <c r="R67" i="5"/>
  <c r="R68" i="5"/>
  <c r="R69" i="5"/>
  <c r="R70" i="5"/>
  <c r="G58" i="5"/>
  <c r="J58" i="5" s="1"/>
  <c r="G59" i="5"/>
  <c r="J59" i="5" s="1"/>
  <c r="M59" i="5" s="1"/>
  <c r="G60" i="5"/>
  <c r="H60" i="5" s="1"/>
  <c r="G61" i="5"/>
  <c r="J61" i="5" s="1"/>
  <c r="G62" i="5"/>
  <c r="H62" i="5" s="1"/>
  <c r="G63" i="5"/>
  <c r="J63" i="5" s="1"/>
  <c r="M63" i="5" s="1"/>
  <c r="G64" i="5"/>
  <c r="H64" i="5" s="1"/>
  <c r="G65" i="5"/>
  <c r="H65" i="5" s="1"/>
  <c r="G66" i="5"/>
  <c r="J66" i="5" s="1"/>
  <c r="G67" i="5"/>
  <c r="J67" i="5" s="1"/>
  <c r="K67" i="5" s="1"/>
  <c r="G68" i="5"/>
  <c r="G69" i="5"/>
  <c r="J69" i="5" s="1"/>
  <c r="M69" i="5" s="1"/>
  <c r="G70" i="5"/>
  <c r="J70" i="5" s="1"/>
  <c r="Z37" i="5"/>
  <c r="Z38" i="5"/>
  <c r="Z39" i="5"/>
  <c r="Z40" i="5"/>
  <c r="Z41" i="5"/>
  <c r="Z42" i="5"/>
  <c r="Z43" i="5"/>
  <c r="Z44" i="5"/>
  <c r="Z45" i="5"/>
  <c r="Z46" i="5"/>
  <c r="Z47" i="5"/>
  <c r="Z48" i="5"/>
  <c r="Z49" i="5"/>
  <c r="U37" i="5"/>
  <c r="U38" i="5"/>
  <c r="U39" i="5"/>
  <c r="U40" i="5"/>
  <c r="U41" i="5"/>
  <c r="U42" i="5"/>
  <c r="U43" i="5"/>
  <c r="U44" i="5"/>
  <c r="U45" i="5"/>
  <c r="U46" i="5"/>
  <c r="U47" i="5"/>
  <c r="U48" i="5"/>
  <c r="U49" i="5"/>
  <c r="R37" i="5"/>
  <c r="R38" i="5"/>
  <c r="R39" i="5"/>
  <c r="R40" i="5"/>
  <c r="R41" i="5"/>
  <c r="R42" i="5"/>
  <c r="R43" i="5"/>
  <c r="R44" i="5"/>
  <c r="R45" i="5"/>
  <c r="R46" i="5"/>
  <c r="R47" i="5"/>
  <c r="R48" i="5"/>
  <c r="R49" i="5"/>
  <c r="G37" i="5"/>
  <c r="G38" i="5"/>
  <c r="H38" i="5" s="1"/>
  <c r="G39" i="5"/>
  <c r="H39" i="5" s="1"/>
  <c r="G40" i="5"/>
  <c r="H40" i="5" s="1"/>
  <c r="G41" i="5"/>
  <c r="G42" i="5"/>
  <c r="H42" i="5" s="1"/>
  <c r="G43" i="5"/>
  <c r="H43" i="5" s="1"/>
  <c r="G44" i="5"/>
  <c r="J44" i="5" s="1"/>
  <c r="G45" i="5"/>
  <c r="G46" i="5"/>
  <c r="H46" i="5" s="1"/>
  <c r="G47" i="5"/>
  <c r="H47" i="5" s="1"/>
  <c r="G48" i="5"/>
  <c r="J48" i="5" s="1"/>
  <c r="G49" i="5"/>
  <c r="AQ50" i="5"/>
  <c r="AP50" i="5"/>
  <c r="AL50" i="5"/>
  <c r="AK50" i="5"/>
  <c r="AG50" i="5"/>
  <c r="AF50" i="5"/>
  <c r="AB50" i="5"/>
  <c r="AA50" i="5"/>
  <c r="W50" i="5"/>
  <c r="V50" i="5"/>
  <c r="O50" i="5"/>
  <c r="L50" i="5"/>
  <c r="I50" i="5"/>
  <c r="F50" i="5"/>
  <c r="E50" i="5"/>
  <c r="D50" i="5"/>
  <c r="D14" i="5"/>
  <c r="D15" i="5"/>
  <c r="D16" i="5"/>
  <c r="D17" i="5"/>
  <c r="D18" i="5"/>
  <c r="D19" i="5"/>
  <c r="D20" i="5"/>
  <c r="D21" i="5"/>
  <c r="D22" i="5"/>
  <c r="D23" i="5"/>
  <c r="D24" i="5"/>
  <c r="D25" i="5"/>
  <c r="D26" i="5"/>
  <c r="E14" i="5"/>
  <c r="AG176" i="4"/>
  <c r="AD176" i="4"/>
  <c r="AA176" i="4"/>
  <c r="X176" i="4"/>
  <c r="U176" i="4"/>
  <c r="O176" i="4"/>
  <c r="L176" i="4"/>
  <c r="I176" i="4"/>
  <c r="D176" i="4"/>
  <c r="AG155" i="4"/>
  <c r="AD155" i="4"/>
  <c r="AA155" i="4"/>
  <c r="X155" i="4"/>
  <c r="U155" i="4"/>
  <c r="O155" i="4"/>
  <c r="L155" i="4"/>
  <c r="I155" i="4"/>
  <c r="F155" i="4"/>
  <c r="D155" i="4"/>
  <c r="AG134" i="4"/>
  <c r="AD134" i="4"/>
  <c r="AA134" i="4"/>
  <c r="X134" i="4"/>
  <c r="U134" i="4"/>
  <c r="O134" i="4"/>
  <c r="L134" i="4"/>
  <c r="I134" i="4"/>
  <c r="F134" i="4"/>
  <c r="D134" i="4"/>
  <c r="AG113" i="4"/>
  <c r="AD113" i="4"/>
  <c r="AA113" i="4"/>
  <c r="X113" i="4"/>
  <c r="U113" i="4"/>
  <c r="O113" i="4"/>
  <c r="L113" i="4"/>
  <c r="I113" i="4"/>
  <c r="F113" i="4"/>
  <c r="D113" i="4"/>
  <c r="AG92" i="4"/>
  <c r="AD92" i="4"/>
  <c r="AA92" i="4"/>
  <c r="X92" i="4"/>
  <c r="U92" i="4"/>
  <c r="O92" i="4"/>
  <c r="L92" i="4"/>
  <c r="I92" i="4"/>
  <c r="F92" i="4"/>
  <c r="D92" i="4"/>
  <c r="AG71" i="4"/>
  <c r="AD71" i="4"/>
  <c r="AA71" i="4"/>
  <c r="X71" i="4"/>
  <c r="U71" i="4"/>
  <c r="O71" i="4"/>
  <c r="L71" i="4"/>
  <c r="I71" i="4"/>
  <c r="F71" i="4"/>
  <c r="D71" i="4"/>
  <c r="AG28" i="4"/>
  <c r="AD28" i="4"/>
  <c r="AA28" i="4"/>
  <c r="X28" i="4"/>
  <c r="U28" i="4"/>
  <c r="O28" i="4"/>
  <c r="L28" i="4"/>
  <c r="I28" i="4"/>
  <c r="F28" i="4"/>
  <c r="E28" i="4"/>
  <c r="D28" i="4"/>
  <c r="E142" i="4"/>
  <c r="G142" i="4" s="1"/>
  <c r="E175" i="4"/>
  <c r="G175" i="4" s="1"/>
  <c r="J175" i="4" s="1"/>
  <c r="E174" i="4"/>
  <c r="G174" i="4" s="1"/>
  <c r="E173" i="4"/>
  <c r="G173" i="4" s="1"/>
  <c r="E172" i="4"/>
  <c r="G172" i="4" s="1"/>
  <c r="J172" i="4" s="1"/>
  <c r="E171" i="4"/>
  <c r="G171" i="4" s="1"/>
  <c r="H171" i="4" s="1"/>
  <c r="E170" i="4"/>
  <c r="G170" i="4" s="1"/>
  <c r="E169" i="4"/>
  <c r="G169" i="4" s="1"/>
  <c r="E168" i="4"/>
  <c r="G168" i="4" s="1"/>
  <c r="J168" i="4" s="1"/>
  <c r="E167" i="4"/>
  <c r="E166" i="4"/>
  <c r="G166" i="4" s="1"/>
  <c r="E165" i="4"/>
  <c r="G165" i="4" s="1"/>
  <c r="E164" i="4"/>
  <c r="G164" i="4" s="1"/>
  <c r="J164" i="4" s="1"/>
  <c r="E163" i="4"/>
  <c r="E162" i="4"/>
  <c r="E154" i="4"/>
  <c r="G154" i="4" s="1"/>
  <c r="E153" i="4"/>
  <c r="G153" i="4" s="1"/>
  <c r="E152" i="4"/>
  <c r="E151" i="4"/>
  <c r="G151" i="4" s="1"/>
  <c r="H151" i="4" s="1"/>
  <c r="E150" i="4"/>
  <c r="G150" i="4" s="1"/>
  <c r="E149" i="4"/>
  <c r="G149" i="4" s="1"/>
  <c r="E148" i="4"/>
  <c r="G148" i="4" s="1"/>
  <c r="J148" i="4" s="1"/>
  <c r="E147" i="4"/>
  <c r="G147" i="4" s="1"/>
  <c r="H147" i="4" s="1"/>
  <c r="E146" i="4"/>
  <c r="G146" i="4" s="1"/>
  <c r="E145" i="4"/>
  <c r="G145" i="4" s="1"/>
  <c r="E144" i="4"/>
  <c r="G144" i="4" s="1"/>
  <c r="H144" i="4" s="1"/>
  <c r="E143" i="4"/>
  <c r="G143" i="4" s="1"/>
  <c r="E141" i="4"/>
  <c r="E133" i="4"/>
  <c r="G133" i="4" s="1"/>
  <c r="J133" i="4" s="1"/>
  <c r="M133" i="4" s="1"/>
  <c r="N133" i="4" s="1"/>
  <c r="E132" i="4"/>
  <c r="G132" i="4" s="1"/>
  <c r="E131" i="4"/>
  <c r="G131" i="4" s="1"/>
  <c r="J131" i="4" s="1"/>
  <c r="K131" i="4" s="1"/>
  <c r="E130" i="4"/>
  <c r="G130" i="4" s="1"/>
  <c r="H130" i="4" s="1"/>
  <c r="E129" i="4"/>
  <c r="G129" i="4" s="1"/>
  <c r="H129" i="4" s="1"/>
  <c r="E128" i="4"/>
  <c r="G128" i="4" s="1"/>
  <c r="E127" i="4"/>
  <c r="G127" i="4" s="1"/>
  <c r="J127" i="4" s="1"/>
  <c r="K127" i="4" s="1"/>
  <c r="E126" i="4"/>
  <c r="G126" i="4" s="1"/>
  <c r="E125" i="4"/>
  <c r="G125" i="4" s="1"/>
  <c r="H125" i="4" s="1"/>
  <c r="E124" i="4"/>
  <c r="G124" i="4" s="1"/>
  <c r="E123" i="4"/>
  <c r="G123" i="4" s="1"/>
  <c r="J123" i="4" s="1"/>
  <c r="K123" i="4" s="1"/>
  <c r="E122" i="4"/>
  <c r="G122" i="4" s="1"/>
  <c r="H122" i="4" s="1"/>
  <c r="E121" i="4"/>
  <c r="G121" i="4" s="1"/>
  <c r="H121" i="4" s="1"/>
  <c r="E120" i="4"/>
  <c r="E112" i="4"/>
  <c r="G112" i="4" s="1"/>
  <c r="J112" i="4" s="1"/>
  <c r="M112" i="4" s="1"/>
  <c r="N112" i="4" s="1"/>
  <c r="E111" i="4"/>
  <c r="G111" i="4" s="1"/>
  <c r="E110" i="4"/>
  <c r="G110" i="4" s="1"/>
  <c r="E109" i="4"/>
  <c r="G109" i="4" s="1"/>
  <c r="J109" i="4" s="1"/>
  <c r="E108" i="4"/>
  <c r="G108" i="4" s="1"/>
  <c r="J108" i="4" s="1"/>
  <c r="E107" i="4"/>
  <c r="G107" i="4" s="1"/>
  <c r="E106" i="4"/>
  <c r="G106" i="4" s="1"/>
  <c r="E105" i="4"/>
  <c r="G105" i="4" s="1"/>
  <c r="J105" i="4" s="1"/>
  <c r="M105" i="4" s="1"/>
  <c r="P105" i="4" s="1"/>
  <c r="E104" i="4"/>
  <c r="G104" i="4" s="1"/>
  <c r="J104" i="4" s="1"/>
  <c r="E103" i="4"/>
  <c r="G103" i="4" s="1"/>
  <c r="E102" i="4"/>
  <c r="G102" i="4" s="1"/>
  <c r="E101" i="4"/>
  <c r="E100" i="4"/>
  <c r="G100" i="4" s="1"/>
  <c r="J100" i="4" s="1"/>
  <c r="M100" i="4" s="1"/>
  <c r="N100" i="4" s="1"/>
  <c r="E99" i="4"/>
  <c r="E91" i="4"/>
  <c r="G91" i="4" s="1"/>
  <c r="H91" i="4" s="1"/>
  <c r="E90" i="4"/>
  <c r="G90" i="4" s="1"/>
  <c r="E89" i="4"/>
  <c r="G89" i="4" s="1"/>
  <c r="J89" i="4" s="1"/>
  <c r="E88" i="4"/>
  <c r="G88" i="4" s="1"/>
  <c r="E87" i="4"/>
  <c r="G87" i="4" s="1"/>
  <c r="E86" i="4"/>
  <c r="G86" i="4" s="1"/>
  <c r="E85" i="4"/>
  <c r="G85" i="4" s="1"/>
  <c r="J85" i="4" s="1"/>
  <c r="E84" i="4"/>
  <c r="G84" i="4" s="1"/>
  <c r="E83" i="4"/>
  <c r="G83" i="4" s="1"/>
  <c r="H83" i="4" s="1"/>
  <c r="E82" i="4"/>
  <c r="G82" i="4" s="1"/>
  <c r="E81" i="4"/>
  <c r="G81" i="4" s="1"/>
  <c r="J81" i="4" s="1"/>
  <c r="E80" i="4"/>
  <c r="G80" i="4" s="1"/>
  <c r="E79" i="4"/>
  <c r="G79" i="4" s="1"/>
  <c r="H79" i="4" s="1"/>
  <c r="E78" i="4"/>
  <c r="E70" i="4"/>
  <c r="G70" i="4" s="1"/>
  <c r="E69" i="4"/>
  <c r="G69" i="4" s="1"/>
  <c r="E68" i="4"/>
  <c r="G68" i="4" s="1"/>
  <c r="J68" i="4" s="1"/>
  <c r="E67" i="4"/>
  <c r="G67" i="4" s="1"/>
  <c r="H67" i="4" s="1"/>
  <c r="E66" i="4"/>
  <c r="G66" i="4" s="1"/>
  <c r="J66" i="4" s="1"/>
  <c r="M66" i="4" s="1"/>
  <c r="E65" i="4"/>
  <c r="G65" i="4" s="1"/>
  <c r="E64" i="4"/>
  <c r="G64" i="4" s="1"/>
  <c r="J64" i="4" s="1"/>
  <c r="E63" i="4"/>
  <c r="E62" i="4"/>
  <c r="G62" i="4" s="1"/>
  <c r="E61" i="4"/>
  <c r="G61" i="4" s="1"/>
  <c r="E60" i="4"/>
  <c r="G60" i="4" s="1"/>
  <c r="J60" i="4" s="1"/>
  <c r="E59" i="4"/>
  <c r="E58" i="4"/>
  <c r="G58" i="4" s="1"/>
  <c r="J58" i="4" s="1"/>
  <c r="M58" i="4" s="1"/>
  <c r="E57" i="4"/>
  <c r="E36" i="4"/>
  <c r="AG50" i="4"/>
  <c r="AD50" i="4"/>
  <c r="AA50" i="4"/>
  <c r="X50" i="4"/>
  <c r="U50" i="4"/>
  <c r="O50" i="4"/>
  <c r="L50" i="4"/>
  <c r="I50" i="4"/>
  <c r="D50" i="4"/>
  <c r="F50" i="4"/>
  <c r="E39" i="4"/>
  <c r="D60" i="13" s="1"/>
  <c r="E49" i="4"/>
  <c r="E48" i="4"/>
  <c r="E47" i="4"/>
  <c r="E46" i="4"/>
  <c r="D67" i="13" s="1"/>
  <c r="E45" i="4"/>
  <c r="E44" i="4"/>
  <c r="E43" i="4"/>
  <c r="D43" i="13" s="1"/>
  <c r="E42" i="4"/>
  <c r="D63" i="13" s="1"/>
  <c r="E41" i="4"/>
  <c r="E40" i="4"/>
  <c r="E38" i="4"/>
  <c r="D38" i="13" s="1"/>
  <c r="E37" i="4"/>
  <c r="D58" i="13" s="1"/>
  <c r="I69" i="26"/>
  <c r="I70" i="26"/>
  <c r="I71" i="26"/>
  <c r="I72" i="26"/>
  <c r="I73" i="26"/>
  <c r="I74" i="26"/>
  <c r="I75" i="26"/>
  <c r="I76" i="26"/>
  <c r="I77" i="26"/>
  <c r="I78" i="26"/>
  <c r="I79" i="26"/>
  <c r="I80" i="26"/>
  <c r="I81" i="26"/>
  <c r="I87" i="26"/>
  <c r="I88" i="26"/>
  <c r="I89" i="26"/>
  <c r="I90" i="26"/>
  <c r="I91" i="26"/>
  <c r="I92" i="26"/>
  <c r="I93" i="26"/>
  <c r="I94" i="26"/>
  <c r="I95" i="26"/>
  <c r="I96" i="26"/>
  <c r="I97" i="26"/>
  <c r="I98" i="26"/>
  <c r="I99" i="26"/>
  <c r="I105" i="26"/>
  <c r="I106" i="26"/>
  <c r="I107" i="26"/>
  <c r="I108" i="26"/>
  <c r="I109" i="26"/>
  <c r="I110" i="26"/>
  <c r="I111" i="26"/>
  <c r="I112" i="26"/>
  <c r="I113" i="26"/>
  <c r="I114" i="26"/>
  <c r="I115" i="26"/>
  <c r="I116" i="26"/>
  <c r="I117" i="26"/>
  <c r="I125" i="26"/>
  <c r="I126" i="26"/>
  <c r="I127" i="26"/>
  <c r="I128" i="26"/>
  <c r="I129" i="26"/>
  <c r="I130" i="26"/>
  <c r="I131" i="26"/>
  <c r="I132" i="26"/>
  <c r="I133" i="26"/>
  <c r="I134" i="26"/>
  <c r="I135" i="26"/>
  <c r="I136" i="26"/>
  <c r="I137" i="26"/>
  <c r="I143" i="26"/>
  <c r="I144" i="26"/>
  <c r="I145" i="26"/>
  <c r="I146" i="26"/>
  <c r="I147" i="26"/>
  <c r="I148" i="26"/>
  <c r="I149" i="26"/>
  <c r="I150" i="26"/>
  <c r="I151" i="26"/>
  <c r="I152" i="26"/>
  <c r="I153" i="26"/>
  <c r="I154" i="26"/>
  <c r="I155" i="26"/>
  <c r="I161" i="26"/>
  <c r="I162" i="26"/>
  <c r="I163" i="26"/>
  <c r="I164" i="26"/>
  <c r="I165" i="26"/>
  <c r="I166" i="26"/>
  <c r="I167" i="26"/>
  <c r="I168" i="26"/>
  <c r="I169" i="26"/>
  <c r="I170" i="26"/>
  <c r="I171" i="26"/>
  <c r="I172" i="26"/>
  <c r="I173" i="26"/>
  <c r="I179" i="26"/>
  <c r="I180" i="26"/>
  <c r="I181" i="26"/>
  <c r="I182" i="26"/>
  <c r="I183" i="26"/>
  <c r="I184" i="26"/>
  <c r="I185" i="26"/>
  <c r="I186" i="26"/>
  <c r="I187" i="26"/>
  <c r="I188" i="26"/>
  <c r="I189" i="26"/>
  <c r="I190" i="26"/>
  <c r="I191" i="26"/>
  <c r="I197" i="26"/>
  <c r="I198" i="26"/>
  <c r="I199" i="26"/>
  <c r="I200" i="26"/>
  <c r="I201" i="26"/>
  <c r="I202" i="26"/>
  <c r="I203" i="26"/>
  <c r="I204" i="26"/>
  <c r="I205" i="26"/>
  <c r="I206" i="26"/>
  <c r="I207" i="26"/>
  <c r="I208" i="26"/>
  <c r="I209" i="26"/>
  <c r="I215" i="26"/>
  <c r="I216" i="26"/>
  <c r="I217" i="26"/>
  <c r="I218" i="26"/>
  <c r="I219" i="26"/>
  <c r="I220" i="26"/>
  <c r="I221" i="26"/>
  <c r="I222" i="26"/>
  <c r="I223" i="26"/>
  <c r="I224" i="26"/>
  <c r="I225" i="26"/>
  <c r="I226" i="26"/>
  <c r="I227" i="26"/>
  <c r="J236" i="26"/>
  <c r="J237" i="26"/>
  <c r="J238" i="26"/>
  <c r="J239" i="26"/>
  <c r="H228" i="26"/>
  <c r="G228" i="26"/>
  <c r="F228" i="26"/>
  <c r="E228" i="26"/>
  <c r="D228" i="26"/>
  <c r="H210" i="26"/>
  <c r="G210" i="26"/>
  <c r="F210" i="26"/>
  <c r="E210" i="26"/>
  <c r="D210" i="26"/>
  <c r="H192" i="26"/>
  <c r="G192" i="26"/>
  <c r="F192" i="26"/>
  <c r="E192" i="26"/>
  <c r="D192" i="26"/>
  <c r="D174" i="26"/>
  <c r="D156" i="26"/>
  <c r="D138" i="26"/>
  <c r="H118" i="26"/>
  <c r="G118" i="26"/>
  <c r="F118" i="26"/>
  <c r="E118" i="26"/>
  <c r="D118" i="26"/>
  <c r="D100" i="26"/>
  <c r="D82" i="26"/>
  <c r="D64" i="26"/>
  <c r="I64" i="26" s="1"/>
  <c r="D46" i="26"/>
  <c r="I33" i="26"/>
  <c r="I34" i="26"/>
  <c r="I35" i="26"/>
  <c r="I38" i="26"/>
  <c r="I39" i="26"/>
  <c r="I40" i="26"/>
  <c r="I41" i="26"/>
  <c r="I42" i="26"/>
  <c r="I43" i="26"/>
  <c r="I44" i="26"/>
  <c r="I45" i="26"/>
  <c r="E27" i="26"/>
  <c r="D27" i="26"/>
  <c r="G70" i="18"/>
  <c r="G74" i="18"/>
  <c r="F71" i="18"/>
  <c r="W100" i="13"/>
  <c r="W101" i="13"/>
  <c r="W102" i="13"/>
  <c r="W103" i="13"/>
  <c r="W104" i="13"/>
  <c r="W105" i="13"/>
  <c r="W106" i="13"/>
  <c r="W107" i="13"/>
  <c r="W108" i="13"/>
  <c r="W109" i="13"/>
  <c r="W110" i="13"/>
  <c r="W111" i="13"/>
  <c r="W112" i="13"/>
  <c r="U100" i="13"/>
  <c r="U101" i="13"/>
  <c r="U102" i="13"/>
  <c r="U103" i="13"/>
  <c r="U104" i="13"/>
  <c r="U105" i="13"/>
  <c r="U106" i="13"/>
  <c r="U107" i="13"/>
  <c r="U108" i="13"/>
  <c r="U109" i="13"/>
  <c r="U110" i="13"/>
  <c r="U111" i="13"/>
  <c r="U112" i="13"/>
  <c r="S100" i="13"/>
  <c r="S101" i="13"/>
  <c r="S102" i="13"/>
  <c r="S103" i="13"/>
  <c r="S104" i="13"/>
  <c r="S105" i="13"/>
  <c r="S106" i="13"/>
  <c r="S107" i="13"/>
  <c r="S108" i="13"/>
  <c r="S109" i="13"/>
  <c r="S110" i="13"/>
  <c r="S111" i="13"/>
  <c r="S112" i="13"/>
  <c r="Q100" i="13"/>
  <c r="Q101" i="13"/>
  <c r="Q102" i="13"/>
  <c r="Q103" i="13"/>
  <c r="Q104" i="13"/>
  <c r="Q105" i="13"/>
  <c r="Q106" i="13"/>
  <c r="Q107" i="13"/>
  <c r="Q108" i="13"/>
  <c r="Q109" i="13"/>
  <c r="Q110" i="13"/>
  <c r="Q111" i="13"/>
  <c r="Q112" i="13"/>
  <c r="O100" i="13"/>
  <c r="O101" i="13"/>
  <c r="O102" i="13"/>
  <c r="O103" i="13"/>
  <c r="O104" i="13"/>
  <c r="O105" i="13"/>
  <c r="O106" i="13"/>
  <c r="O107" i="13"/>
  <c r="O108" i="13"/>
  <c r="O109" i="13"/>
  <c r="O110" i="13"/>
  <c r="O111" i="13"/>
  <c r="O112" i="13"/>
  <c r="K100" i="13"/>
  <c r="K101" i="13"/>
  <c r="K102" i="13"/>
  <c r="K103" i="13"/>
  <c r="K104" i="13"/>
  <c r="K105" i="13"/>
  <c r="K106" i="13"/>
  <c r="K107" i="13"/>
  <c r="K108" i="13"/>
  <c r="K109" i="13"/>
  <c r="K110" i="13"/>
  <c r="K111" i="13"/>
  <c r="K112" i="13"/>
  <c r="I100" i="13"/>
  <c r="I101" i="13"/>
  <c r="I102" i="13"/>
  <c r="I103" i="13"/>
  <c r="I104" i="13"/>
  <c r="I105" i="13"/>
  <c r="I106" i="13"/>
  <c r="I107" i="13"/>
  <c r="I108" i="13"/>
  <c r="I109" i="13"/>
  <c r="I110" i="13"/>
  <c r="I111" i="13"/>
  <c r="I112" i="13"/>
  <c r="G100" i="13"/>
  <c r="G101" i="13"/>
  <c r="G102" i="13"/>
  <c r="G103" i="13"/>
  <c r="G104" i="13"/>
  <c r="G105" i="13"/>
  <c r="G106" i="13"/>
  <c r="G107" i="13"/>
  <c r="G108" i="13"/>
  <c r="G109" i="13"/>
  <c r="G110" i="13"/>
  <c r="G111" i="13"/>
  <c r="G112" i="13"/>
  <c r="E100" i="13"/>
  <c r="E101" i="13"/>
  <c r="E102" i="13"/>
  <c r="E103" i="13"/>
  <c r="E104" i="13"/>
  <c r="E105" i="13"/>
  <c r="E106" i="13"/>
  <c r="E107" i="13"/>
  <c r="E108" i="13"/>
  <c r="E109" i="13"/>
  <c r="E110" i="13"/>
  <c r="E111" i="13"/>
  <c r="E112" i="13"/>
  <c r="D100" i="13"/>
  <c r="D101" i="13"/>
  <c r="D102" i="13"/>
  <c r="D103" i="13"/>
  <c r="M103" i="13" s="1"/>
  <c r="D104" i="13"/>
  <c r="D105" i="13"/>
  <c r="D106" i="13"/>
  <c r="D107" i="13"/>
  <c r="D108" i="13"/>
  <c r="D109" i="13"/>
  <c r="D110" i="13"/>
  <c r="D111" i="13"/>
  <c r="D112" i="13"/>
  <c r="AN15" i="9"/>
  <c r="AN16" i="9"/>
  <c r="AN17" i="9"/>
  <c r="AN18" i="9"/>
  <c r="AN19" i="9"/>
  <c r="AN20" i="9"/>
  <c r="AN21" i="9"/>
  <c r="AN22" i="9"/>
  <c r="AN23" i="9"/>
  <c r="AN24" i="9"/>
  <c r="AN25" i="9"/>
  <c r="AN26" i="9"/>
  <c r="AN27" i="9"/>
  <c r="AJ15" i="9"/>
  <c r="AJ16" i="9"/>
  <c r="AJ17" i="9"/>
  <c r="AJ18" i="9"/>
  <c r="AJ19" i="9"/>
  <c r="AJ20" i="9"/>
  <c r="AJ21" i="9"/>
  <c r="AJ22" i="9"/>
  <c r="AJ23" i="9"/>
  <c r="AJ24" i="9"/>
  <c r="AJ25" i="9"/>
  <c r="AJ26" i="9"/>
  <c r="AJ27" i="9"/>
  <c r="AF15" i="9"/>
  <c r="AF16" i="9"/>
  <c r="AF17" i="9"/>
  <c r="AF18" i="9"/>
  <c r="AF19" i="9"/>
  <c r="AF20" i="9"/>
  <c r="AF21" i="9"/>
  <c r="AF22" i="9"/>
  <c r="AF23" i="9"/>
  <c r="AF24" i="9"/>
  <c r="AF25" i="9"/>
  <c r="AF26" i="9"/>
  <c r="AF27" i="9"/>
  <c r="AB15" i="9"/>
  <c r="AB16" i="9"/>
  <c r="AB17" i="9"/>
  <c r="AB18" i="9"/>
  <c r="AB19" i="9"/>
  <c r="AB20" i="9"/>
  <c r="AB21" i="9"/>
  <c r="AB22" i="9"/>
  <c r="AB23" i="9"/>
  <c r="AB24" i="9"/>
  <c r="AB25" i="9"/>
  <c r="AB26" i="9"/>
  <c r="AB27" i="9"/>
  <c r="X15" i="9"/>
  <c r="X16" i="9"/>
  <c r="X17" i="9"/>
  <c r="X18" i="9"/>
  <c r="X19" i="9"/>
  <c r="X20" i="9"/>
  <c r="X21" i="9"/>
  <c r="X22" i="9"/>
  <c r="X23" i="9"/>
  <c r="X24" i="9"/>
  <c r="X25" i="9"/>
  <c r="X26" i="9"/>
  <c r="X27" i="9"/>
  <c r="T15" i="9"/>
  <c r="T16" i="9"/>
  <c r="T17" i="9"/>
  <c r="T18" i="9"/>
  <c r="T19" i="9"/>
  <c r="T20" i="9"/>
  <c r="T21" i="9"/>
  <c r="T22" i="9"/>
  <c r="T23" i="9"/>
  <c r="T24" i="9"/>
  <c r="T25" i="9"/>
  <c r="T26" i="9"/>
  <c r="T27" i="9"/>
  <c r="P15" i="9"/>
  <c r="P16" i="9"/>
  <c r="P17" i="9"/>
  <c r="P18" i="9"/>
  <c r="P19" i="9"/>
  <c r="P20" i="9"/>
  <c r="P21" i="9"/>
  <c r="P22" i="9"/>
  <c r="P23" i="9"/>
  <c r="P24" i="9"/>
  <c r="P25" i="9"/>
  <c r="P26" i="9"/>
  <c r="P27" i="9"/>
  <c r="L15" i="9"/>
  <c r="L16" i="9"/>
  <c r="L17" i="9"/>
  <c r="L18" i="9"/>
  <c r="L19" i="9"/>
  <c r="L20" i="9"/>
  <c r="L21" i="9"/>
  <c r="L22" i="9"/>
  <c r="L23" i="9"/>
  <c r="L24" i="9"/>
  <c r="L25" i="9"/>
  <c r="L26" i="9"/>
  <c r="L27" i="9"/>
  <c r="H15" i="9"/>
  <c r="H16" i="9"/>
  <c r="H17" i="9"/>
  <c r="H18" i="9"/>
  <c r="H19" i="9"/>
  <c r="H20" i="9"/>
  <c r="H21" i="9"/>
  <c r="H22" i="9"/>
  <c r="H23" i="9"/>
  <c r="H24" i="9"/>
  <c r="H25" i="9"/>
  <c r="H26" i="9"/>
  <c r="H27" i="9"/>
  <c r="D15" i="9"/>
  <c r="D16" i="9"/>
  <c r="D17" i="9"/>
  <c r="D18" i="9"/>
  <c r="D19" i="9"/>
  <c r="D19" i="13" s="1"/>
  <c r="D20" i="9"/>
  <c r="D21" i="9"/>
  <c r="D21" i="13" s="1"/>
  <c r="D22" i="9"/>
  <c r="D23" i="9"/>
  <c r="D24" i="9"/>
  <c r="D24" i="13" s="1"/>
  <c r="D25" i="9"/>
  <c r="D26" i="9"/>
  <c r="D27" i="9"/>
  <c r="H165" i="27"/>
  <c r="H166" i="27"/>
  <c r="H167" i="27"/>
  <c r="H168" i="27"/>
  <c r="H169" i="27"/>
  <c r="H170" i="27"/>
  <c r="H171" i="27"/>
  <c r="H172" i="27"/>
  <c r="H173" i="27"/>
  <c r="H174" i="27"/>
  <c r="H175" i="27"/>
  <c r="H176" i="27"/>
  <c r="H177" i="27"/>
  <c r="G165" i="27"/>
  <c r="G166" i="27"/>
  <c r="G167" i="27"/>
  <c r="G168" i="27"/>
  <c r="G169" i="27"/>
  <c r="G170" i="27"/>
  <c r="G171" i="27"/>
  <c r="G172" i="27"/>
  <c r="G173" i="27"/>
  <c r="G174" i="27"/>
  <c r="G175" i="27"/>
  <c r="G176" i="27"/>
  <c r="G177" i="27"/>
  <c r="F165" i="27"/>
  <c r="F166" i="27"/>
  <c r="F167" i="27"/>
  <c r="F168" i="27"/>
  <c r="F169" i="27"/>
  <c r="F170" i="27"/>
  <c r="F171" i="27"/>
  <c r="F172" i="27"/>
  <c r="F173" i="27"/>
  <c r="F174" i="27"/>
  <c r="F175" i="27"/>
  <c r="F176" i="27"/>
  <c r="F177" i="27"/>
  <c r="E165" i="27"/>
  <c r="E166" i="27"/>
  <c r="E167" i="27"/>
  <c r="E168" i="27"/>
  <c r="E169" i="27"/>
  <c r="E170" i="27"/>
  <c r="E171" i="27"/>
  <c r="E172" i="27"/>
  <c r="E173" i="27"/>
  <c r="E174" i="27"/>
  <c r="E175" i="27"/>
  <c r="E176" i="27"/>
  <c r="E177" i="27"/>
  <c r="D165" i="27"/>
  <c r="D166" i="27"/>
  <c r="D167" i="27"/>
  <c r="D168" i="27"/>
  <c r="D169" i="27"/>
  <c r="D170" i="27"/>
  <c r="D171" i="27"/>
  <c r="D172" i="27"/>
  <c r="D173" i="27"/>
  <c r="D174" i="27"/>
  <c r="D175" i="27"/>
  <c r="D176" i="27"/>
  <c r="D177" i="27"/>
  <c r="H146" i="27"/>
  <c r="H147" i="27"/>
  <c r="H148" i="27"/>
  <c r="H149" i="27"/>
  <c r="H150" i="27"/>
  <c r="H151" i="27"/>
  <c r="H152" i="27"/>
  <c r="H153" i="27"/>
  <c r="H154" i="27"/>
  <c r="H155" i="27"/>
  <c r="H156" i="27"/>
  <c r="H157" i="27"/>
  <c r="H158" i="27"/>
  <c r="G146" i="27"/>
  <c r="G147" i="27"/>
  <c r="G148" i="27"/>
  <c r="G149" i="27"/>
  <c r="G150" i="27"/>
  <c r="G151" i="27"/>
  <c r="G152" i="27"/>
  <c r="G153" i="27"/>
  <c r="G154" i="27"/>
  <c r="G155" i="27"/>
  <c r="G156" i="27"/>
  <c r="G157" i="27"/>
  <c r="G158" i="27"/>
  <c r="F146" i="27"/>
  <c r="F147" i="27"/>
  <c r="F148" i="27"/>
  <c r="F149" i="27"/>
  <c r="F150" i="27"/>
  <c r="F151" i="27"/>
  <c r="F152" i="27"/>
  <c r="F153" i="27"/>
  <c r="F154" i="27"/>
  <c r="F155" i="27"/>
  <c r="F156" i="27"/>
  <c r="F157" i="27"/>
  <c r="F158" i="27"/>
  <c r="E146" i="27"/>
  <c r="E147" i="27"/>
  <c r="E148" i="27"/>
  <c r="E149" i="27"/>
  <c r="E150" i="27"/>
  <c r="E151" i="27"/>
  <c r="E152" i="27"/>
  <c r="E153" i="27"/>
  <c r="E154" i="27"/>
  <c r="E155" i="27"/>
  <c r="E156" i="27"/>
  <c r="E157" i="27"/>
  <c r="E158" i="27"/>
  <c r="D146" i="27"/>
  <c r="D147" i="27"/>
  <c r="D148" i="27"/>
  <c r="D149" i="27"/>
  <c r="D150" i="27"/>
  <c r="D151" i="27"/>
  <c r="D152" i="27"/>
  <c r="D153" i="27"/>
  <c r="D154" i="27"/>
  <c r="D155" i="27"/>
  <c r="D156" i="27"/>
  <c r="D157" i="27"/>
  <c r="D158" i="27"/>
  <c r="H127" i="27"/>
  <c r="H128" i="27"/>
  <c r="H129" i="27"/>
  <c r="H130" i="27"/>
  <c r="H131" i="27"/>
  <c r="H132" i="27"/>
  <c r="H133" i="27"/>
  <c r="H134" i="27"/>
  <c r="H135" i="27"/>
  <c r="H136" i="27"/>
  <c r="H137" i="27"/>
  <c r="H138" i="27"/>
  <c r="H139" i="27"/>
  <c r="G127" i="27"/>
  <c r="G128" i="27"/>
  <c r="G129" i="27"/>
  <c r="G130" i="27"/>
  <c r="G131" i="27"/>
  <c r="G132" i="27"/>
  <c r="G133" i="27"/>
  <c r="G134" i="27"/>
  <c r="G135" i="27"/>
  <c r="G136" i="27"/>
  <c r="G137" i="27"/>
  <c r="G138" i="27"/>
  <c r="G139" i="27"/>
  <c r="F127" i="27"/>
  <c r="F128" i="27"/>
  <c r="F129" i="27"/>
  <c r="F130" i="27"/>
  <c r="F131" i="27"/>
  <c r="F132" i="27"/>
  <c r="F133" i="27"/>
  <c r="F134" i="27"/>
  <c r="F135" i="27"/>
  <c r="F136" i="27"/>
  <c r="F137" i="27"/>
  <c r="F138" i="27"/>
  <c r="F139" i="27"/>
  <c r="E127" i="27"/>
  <c r="E128" i="27"/>
  <c r="E129" i="27"/>
  <c r="E130" i="27"/>
  <c r="E131" i="27"/>
  <c r="E132" i="27"/>
  <c r="E133" i="27"/>
  <c r="E134" i="27"/>
  <c r="E135" i="27"/>
  <c r="E136" i="27"/>
  <c r="E137" i="27"/>
  <c r="E138" i="27"/>
  <c r="E139" i="27"/>
  <c r="D127" i="27"/>
  <c r="D128" i="27"/>
  <c r="D129" i="27"/>
  <c r="D130" i="27"/>
  <c r="D131" i="27"/>
  <c r="D132" i="27"/>
  <c r="D133" i="27"/>
  <c r="D134" i="27"/>
  <c r="D135" i="27"/>
  <c r="D136" i="27"/>
  <c r="D137" i="27"/>
  <c r="D138" i="27"/>
  <c r="D139" i="27"/>
  <c r="H108" i="27"/>
  <c r="H109" i="27"/>
  <c r="H110" i="27"/>
  <c r="H111" i="27"/>
  <c r="H112" i="27"/>
  <c r="H113" i="27"/>
  <c r="H114" i="27"/>
  <c r="H115" i="27"/>
  <c r="H116" i="27"/>
  <c r="H117" i="27"/>
  <c r="H118" i="27"/>
  <c r="H119" i="27"/>
  <c r="H120" i="27"/>
  <c r="G108" i="27"/>
  <c r="G109" i="27"/>
  <c r="G110" i="27"/>
  <c r="G111" i="27"/>
  <c r="G112" i="27"/>
  <c r="G113" i="27"/>
  <c r="G114" i="27"/>
  <c r="G115" i="27"/>
  <c r="G116" i="27"/>
  <c r="G117" i="27"/>
  <c r="G118" i="27"/>
  <c r="G119" i="27"/>
  <c r="G120" i="27"/>
  <c r="F108" i="27"/>
  <c r="F109" i="27"/>
  <c r="F110" i="27"/>
  <c r="F111" i="27"/>
  <c r="F112" i="27"/>
  <c r="F113" i="27"/>
  <c r="F114" i="27"/>
  <c r="F115" i="27"/>
  <c r="F116" i="27"/>
  <c r="F117" i="27"/>
  <c r="F118" i="27"/>
  <c r="F119" i="27"/>
  <c r="F120" i="27"/>
  <c r="E108" i="27"/>
  <c r="E109" i="27"/>
  <c r="E110" i="27"/>
  <c r="E111" i="27"/>
  <c r="E112" i="27"/>
  <c r="E113" i="27"/>
  <c r="E114" i="27"/>
  <c r="E115" i="27"/>
  <c r="E116" i="27"/>
  <c r="E117" i="27"/>
  <c r="E118" i="27"/>
  <c r="E119" i="27"/>
  <c r="E120" i="27"/>
  <c r="D108" i="27"/>
  <c r="D109" i="27"/>
  <c r="D110" i="27"/>
  <c r="D111" i="27"/>
  <c r="D112" i="27"/>
  <c r="D113" i="27"/>
  <c r="D114" i="27"/>
  <c r="D115" i="27"/>
  <c r="D116" i="27"/>
  <c r="D117" i="27"/>
  <c r="D118" i="27"/>
  <c r="D119" i="27"/>
  <c r="D120" i="27"/>
  <c r="H89" i="27"/>
  <c r="H90" i="27"/>
  <c r="H91" i="27"/>
  <c r="H92" i="27"/>
  <c r="H93" i="27"/>
  <c r="H94" i="27"/>
  <c r="H95" i="27"/>
  <c r="H96" i="27"/>
  <c r="H97" i="27"/>
  <c r="H98" i="27"/>
  <c r="H99" i="27"/>
  <c r="H100" i="27"/>
  <c r="H101" i="27"/>
  <c r="G89" i="27"/>
  <c r="G90" i="27"/>
  <c r="G91" i="27"/>
  <c r="G92" i="27"/>
  <c r="G93" i="27"/>
  <c r="G94" i="27"/>
  <c r="G95" i="27"/>
  <c r="G96" i="27"/>
  <c r="G97" i="27"/>
  <c r="G98" i="27"/>
  <c r="G99" i="27"/>
  <c r="G100" i="27"/>
  <c r="G101" i="27"/>
  <c r="F89" i="27"/>
  <c r="F90" i="27"/>
  <c r="F91" i="27"/>
  <c r="F92" i="27"/>
  <c r="F93" i="27"/>
  <c r="F94" i="27"/>
  <c r="F95" i="27"/>
  <c r="F96" i="27"/>
  <c r="F97" i="27"/>
  <c r="F98" i="27"/>
  <c r="F99" i="27"/>
  <c r="F100" i="27"/>
  <c r="F101" i="27"/>
  <c r="E89" i="27"/>
  <c r="E90" i="27"/>
  <c r="E91" i="27"/>
  <c r="E92" i="27"/>
  <c r="E93" i="27"/>
  <c r="E94" i="27"/>
  <c r="E95" i="27"/>
  <c r="E96" i="27"/>
  <c r="E97" i="27"/>
  <c r="E98" i="27"/>
  <c r="E99" i="27"/>
  <c r="E100" i="27"/>
  <c r="E101" i="27"/>
  <c r="D89" i="27"/>
  <c r="D90" i="27"/>
  <c r="D91" i="27"/>
  <c r="D92" i="27"/>
  <c r="D93" i="27"/>
  <c r="D94" i="27"/>
  <c r="D95" i="27"/>
  <c r="D96" i="27"/>
  <c r="D97" i="27"/>
  <c r="D98" i="27"/>
  <c r="D99" i="27"/>
  <c r="D100" i="27"/>
  <c r="D101" i="27"/>
  <c r="H70" i="27"/>
  <c r="H71" i="27"/>
  <c r="H72" i="27"/>
  <c r="H73" i="27"/>
  <c r="H74" i="27"/>
  <c r="H75" i="27"/>
  <c r="H76" i="27"/>
  <c r="H77" i="27"/>
  <c r="H78" i="27"/>
  <c r="H79" i="27"/>
  <c r="H80" i="27"/>
  <c r="H81" i="27"/>
  <c r="H82" i="27"/>
  <c r="G70" i="27"/>
  <c r="G71" i="27"/>
  <c r="G72" i="27"/>
  <c r="G73" i="27"/>
  <c r="G74" i="27"/>
  <c r="G75" i="27"/>
  <c r="G76" i="27"/>
  <c r="G77" i="27"/>
  <c r="G78" i="27"/>
  <c r="G79" i="27"/>
  <c r="G80" i="27"/>
  <c r="G81" i="27"/>
  <c r="G82" i="27"/>
  <c r="F70" i="27"/>
  <c r="F71" i="27"/>
  <c r="F72" i="27"/>
  <c r="F73" i="27"/>
  <c r="F74" i="27"/>
  <c r="F75" i="27"/>
  <c r="F76" i="27"/>
  <c r="F77" i="27"/>
  <c r="F78" i="27"/>
  <c r="F79" i="27"/>
  <c r="F80" i="27"/>
  <c r="F81" i="27"/>
  <c r="F82" i="27"/>
  <c r="E70" i="27"/>
  <c r="E71" i="27"/>
  <c r="E72" i="27"/>
  <c r="E73" i="27"/>
  <c r="E74" i="27"/>
  <c r="E75" i="27"/>
  <c r="E76" i="27"/>
  <c r="E77" i="27"/>
  <c r="E78" i="27"/>
  <c r="E79" i="27"/>
  <c r="E80" i="27"/>
  <c r="E81" i="27"/>
  <c r="E82" i="27"/>
  <c r="D70" i="27"/>
  <c r="D71" i="27"/>
  <c r="D72" i="27"/>
  <c r="D73" i="27"/>
  <c r="D74" i="27"/>
  <c r="D75" i="27"/>
  <c r="D76" i="27"/>
  <c r="D77" i="27"/>
  <c r="D78" i="27"/>
  <c r="D79" i="27"/>
  <c r="D80" i="27"/>
  <c r="D81" i="27"/>
  <c r="D82" i="27"/>
  <c r="H51" i="27"/>
  <c r="H52" i="27"/>
  <c r="H53" i="27"/>
  <c r="H54" i="27"/>
  <c r="H55" i="27"/>
  <c r="H56" i="27"/>
  <c r="H57" i="27"/>
  <c r="H58" i="27"/>
  <c r="H59" i="27"/>
  <c r="H60" i="27"/>
  <c r="H61" i="27"/>
  <c r="H62" i="27"/>
  <c r="H63" i="27"/>
  <c r="G51" i="27"/>
  <c r="G52" i="27"/>
  <c r="G53" i="27"/>
  <c r="G54" i="27"/>
  <c r="G55" i="27"/>
  <c r="G56" i="27"/>
  <c r="G57" i="27"/>
  <c r="G58" i="27"/>
  <c r="G59" i="27"/>
  <c r="G60" i="27"/>
  <c r="G61" i="27"/>
  <c r="G62" i="27"/>
  <c r="G63" i="27"/>
  <c r="F51" i="27"/>
  <c r="F52" i="27"/>
  <c r="F53" i="27"/>
  <c r="F54" i="27"/>
  <c r="F55" i="27"/>
  <c r="F56" i="27"/>
  <c r="F57" i="27"/>
  <c r="F58" i="27"/>
  <c r="F59" i="27"/>
  <c r="F60" i="27"/>
  <c r="F61" i="27"/>
  <c r="F62" i="27"/>
  <c r="F63" i="27"/>
  <c r="E51" i="27"/>
  <c r="E52" i="27"/>
  <c r="E53" i="27"/>
  <c r="E54" i="27"/>
  <c r="E55" i="27"/>
  <c r="E56" i="27"/>
  <c r="E57" i="27"/>
  <c r="E58" i="27"/>
  <c r="E59" i="27"/>
  <c r="E60" i="27"/>
  <c r="E61" i="27"/>
  <c r="E62" i="27"/>
  <c r="E63" i="27"/>
  <c r="D51" i="27"/>
  <c r="D52" i="27"/>
  <c r="D53" i="27"/>
  <c r="D54" i="27"/>
  <c r="D55" i="27"/>
  <c r="D56" i="27"/>
  <c r="D57" i="27"/>
  <c r="D58" i="27"/>
  <c r="D59" i="27"/>
  <c r="D60" i="27"/>
  <c r="D61" i="27"/>
  <c r="D62" i="27"/>
  <c r="D63" i="27"/>
  <c r="H32" i="27"/>
  <c r="H33" i="27"/>
  <c r="H34" i="27"/>
  <c r="H35" i="27"/>
  <c r="H36" i="27"/>
  <c r="H37" i="27"/>
  <c r="H38" i="27"/>
  <c r="H39" i="27"/>
  <c r="H40" i="27"/>
  <c r="H41" i="27"/>
  <c r="H42" i="27"/>
  <c r="H43" i="27"/>
  <c r="H44" i="27"/>
  <c r="G32" i="27"/>
  <c r="G33" i="27"/>
  <c r="G34" i="27"/>
  <c r="G35" i="27"/>
  <c r="G36" i="27"/>
  <c r="G37" i="27"/>
  <c r="G38" i="27"/>
  <c r="G39" i="27"/>
  <c r="G40" i="27"/>
  <c r="G41" i="27"/>
  <c r="G42" i="27"/>
  <c r="G43" i="27"/>
  <c r="G44" i="27"/>
  <c r="F32" i="27"/>
  <c r="F33" i="27"/>
  <c r="F34" i="27"/>
  <c r="F35" i="27"/>
  <c r="F36" i="27"/>
  <c r="F37" i="27"/>
  <c r="F38" i="27"/>
  <c r="F39" i="27"/>
  <c r="F40" i="27"/>
  <c r="F41" i="27"/>
  <c r="F42" i="27"/>
  <c r="F43" i="27"/>
  <c r="F44" i="27"/>
  <c r="E32" i="27"/>
  <c r="E33" i="27"/>
  <c r="E34" i="27"/>
  <c r="E35" i="27"/>
  <c r="E36" i="27"/>
  <c r="E37" i="27"/>
  <c r="E38" i="27"/>
  <c r="E39" i="27"/>
  <c r="E40" i="27"/>
  <c r="E41" i="27"/>
  <c r="E42" i="27"/>
  <c r="E43" i="27"/>
  <c r="E44" i="27"/>
  <c r="D32" i="27"/>
  <c r="D33" i="27"/>
  <c r="D34" i="27"/>
  <c r="D35" i="27"/>
  <c r="D36" i="27"/>
  <c r="D37" i="27"/>
  <c r="D38" i="27"/>
  <c r="D39" i="27"/>
  <c r="D40" i="27"/>
  <c r="D41" i="27"/>
  <c r="D42" i="27"/>
  <c r="D43" i="27"/>
  <c r="D44" i="27"/>
  <c r="AL149" i="7"/>
  <c r="AL150" i="7"/>
  <c r="AL151" i="7"/>
  <c r="AL152" i="7"/>
  <c r="AL153" i="7"/>
  <c r="AL154" i="7"/>
  <c r="AL155" i="7"/>
  <c r="AL156" i="7"/>
  <c r="AL157" i="7"/>
  <c r="AL158" i="7"/>
  <c r="AL159" i="7"/>
  <c r="AL160" i="7"/>
  <c r="AL161" i="7"/>
  <c r="AF149" i="7"/>
  <c r="AF150" i="7"/>
  <c r="AF151" i="7"/>
  <c r="AF152" i="7"/>
  <c r="AF153" i="7"/>
  <c r="AF154" i="7"/>
  <c r="AF155" i="7"/>
  <c r="AF156" i="7"/>
  <c r="AF157" i="7"/>
  <c r="AF158" i="7"/>
  <c r="AF159" i="7"/>
  <c r="AF160" i="7"/>
  <c r="AF161" i="7"/>
  <c r="Z149" i="7"/>
  <c r="Z150" i="7"/>
  <c r="Z151" i="7"/>
  <c r="Z152" i="7"/>
  <c r="Z153" i="7"/>
  <c r="Z154" i="7"/>
  <c r="Z155" i="7"/>
  <c r="Z156" i="7"/>
  <c r="Z157" i="7"/>
  <c r="Z158" i="7"/>
  <c r="Z159" i="7"/>
  <c r="Z160" i="7"/>
  <c r="Z161" i="7"/>
  <c r="T149" i="7"/>
  <c r="T150" i="7"/>
  <c r="T151" i="7"/>
  <c r="T152" i="7"/>
  <c r="T153" i="7"/>
  <c r="T154" i="7"/>
  <c r="T155" i="7"/>
  <c r="T156" i="7"/>
  <c r="T157" i="7"/>
  <c r="T158" i="7"/>
  <c r="T159" i="7"/>
  <c r="T160" i="7"/>
  <c r="T161" i="7"/>
  <c r="P149" i="7"/>
  <c r="R149" i="7" s="1"/>
  <c r="P150" i="7"/>
  <c r="R150" i="7" s="1"/>
  <c r="P151" i="7"/>
  <c r="R151" i="7" s="1"/>
  <c r="S151" i="7" s="1"/>
  <c r="P152" i="7"/>
  <c r="R152" i="7" s="1"/>
  <c r="P153" i="7"/>
  <c r="R153" i="7" s="1"/>
  <c r="P154" i="7"/>
  <c r="R154" i="7" s="1"/>
  <c r="P155" i="7"/>
  <c r="R155" i="7" s="1"/>
  <c r="P156" i="7"/>
  <c r="R156" i="7" s="1"/>
  <c r="P157" i="7"/>
  <c r="R157" i="7" s="1"/>
  <c r="P158" i="7"/>
  <c r="R158" i="7" s="1"/>
  <c r="P159" i="7"/>
  <c r="R159" i="7" s="1"/>
  <c r="S159" i="7" s="1"/>
  <c r="P160" i="7"/>
  <c r="R160" i="7" s="1"/>
  <c r="P161" i="7"/>
  <c r="R161" i="7" s="1"/>
  <c r="N149" i="7"/>
  <c r="N150" i="7"/>
  <c r="N151" i="7"/>
  <c r="N152" i="7"/>
  <c r="N153" i="7"/>
  <c r="N154" i="7"/>
  <c r="N155" i="7"/>
  <c r="N156" i="7"/>
  <c r="N157" i="7"/>
  <c r="N158" i="7"/>
  <c r="N159" i="7"/>
  <c r="N160" i="7"/>
  <c r="N161" i="7"/>
  <c r="M149" i="7"/>
  <c r="M150" i="7"/>
  <c r="M151" i="7"/>
  <c r="M152" i="7"/>
  <c r="M153" i="7"/>
  <c r="M154" i="7"/>
  <c r="M155" i="7"/>
  <c r="M156" i="7"/>
  <c r="M157" i="7"/>
  <c r="M158" i="7"/>
  <c r="M159" i="7"/>
  <c r="M160" i="7"/>
  <c r="M161" i="7"/>
  <c r="L149" i="7"/>
  <c r="L150" i="7"/>
  <c r="L151" i="7"/>
  <c r="L152" i="7"/>
  <c r="L153" i="7"/>
  <c r="L154" i="7"/>
  <c r="L155" i="7"/>
  <c r="L156" i="7"/>
  <c r="L157" i="7"/>
  <c r="L158" i="7"/>
  <c r="L159" i="7"/>
  <c r="L160" i="7"/>
  <c r="L161" i="7"/>
  <c r="J149" i="7"/>
  <c r="J150" i="7"/>
  <c r="J151" i="7"/>
  <c r="J152" i="7"/>
  <c r="J153" i="7"/>
  <c r="J154" i="7"/>
  <c r="J155" i="7"/>
  <c r="J156" i="7"/>
  <c r="J157" i="7"/>
  <c r="J158" i="7"/>
  <c r="J159" i="7"/>
  <c r="J160" i="7"/>
  <c r="J161" i="7"/>
  <c r="H149" i="7"/>
  <c r="H150" i="7"/>
  <c r="H151" i="7"/>
  <c r="H152" i="7"/>
  <c r="H153" i="7"/>
  <c r="H154" i="7"/>
  <c r="H155" i="7"/>
  <c r="H156" i="7"/>
  <c r="H157" i="7"/>
  <c r="H158" i="7"/>
  <c r="H159" i="7"/>
  <c r="H160" i="7"/>
  <c r="H161" i="7"/>
  <c r="F149" i="7"/>
  <c r="F150" i="7"/>
  <c r="F151" i="7"/>
  <c r="F152" i="7"/>
  <c r="F153" i="7"/>
  <c r="F154" i="7"/>
  <c r="F155" i="7"/>
  <c r="F156" i="7"/>
  <c r="F157" i="7"/>
  <c r="F158" i="7"/>
  <c r="F159" i="7"/>
  <c r="F160" i="7"/>
  <c r="F161" i="7"/>
  <c r="AL127" i="7"/>
  <c r="AL128" i="7"/>
  <c r="AL129" i="7"/>
  <c r="AL130" i="7"/>
  <c r="AL131" i="7"/>
  <c r="AL132" i="7"/>
  <c r="AL133" i="7"/>
  <c r="AL134" i="7"/>
  <c r="AL135" i="7"/>
  <c r="AL136" i="7"/>
  <c r="AL137" i="7"/>
  <c r="AL138" i="7"/>
  <c r="AL139" i="7"/>
  <c r="AF127" i="7"/>
  <c r="AF128" i="7"/>
  <c r="AF129" i="7"/>
  <c r="AF130" i="7"/>
  <c r="AF131" i="7"/>
  <c r="AF132" i="7"/>
  <c r="AF133" i="7"/>
  <c r="AF134" i="7"/>
  <c r="AF135" i="7"/>
  <c r="AF136" i="7"/>
  <c r="AF137" i="7"/>
  <c r="AF138" i="7"/>
  <c r="AF139" i="7"/>
  <c r="Z127" i="7"/>
  <c r="Z128" i="7"/>
  <c r="Z129" i="7"/>
  <c r="Z130" i="7"/>
  <c r="Z131" i="7"/>
  <c r="Z132" i="7"/>
  <c r="Z133" i="7"/>
  <c r="Z134" i="7"/>
  <c r="Z135" i="7"/>
  <c r="Z136" i="7"/>
  <c r="Z137" i="7"/>
  <c r="Z138" i="7"/>
  <c r="Z139" i="7"/>
  <c r="T127" i="7"/>
  <c r="T128" i="7"/>
  <c r="T129" i="7"/>
  <c r="T130" i="7"/>
  <c r="T131" i="7"/>
  <c r="T132" i="7"/>
  <c r="T133" i="7"/>
  <c r="T134" i="7"/>
  <c r="T135" i="7"/>
  <c r="T136" i="7"/>
  <c r="T137" i="7"/>
  <c r="T138" i="7"/>
  <c r="T139" i="7"/>
  <c r="P127" i="7"/>
  <c r="R127" i="7" s="1"/>
  <c r="P128" i="7"/>
  <c r="R128" i="7" s="1"/>
  <c r="P129" i="7"/>
  <c r="R129" i="7" s="1"/>
  <c r="P130" i="7"/>
  <c r="R130" i="7" s="1"/>
  <c r="P131" i="7"/>
  <c r="R131" i="7" s="1"/>
  <c r="S131" i="7" s="1"/>
  <c r="P132" i="7"/>
  <c r="R132" i="7" s="1"/>
  <c r="S132" i="7" s="1"/>
  <c r="P133" i="7"/>
  <c r="R133" i="7" s="1"/>
  <c r="P134" i="7"/>
  <c r="R134" i="7" s="1"/>
  <c r="P135" i="7"/>
  <c r="R135" i="7" s="1"/>
  <c r="P136" i="7"/>
  <c r="R136" i="7" s="1"/>
  <c r="P137" i="7"/>
  <c r="R137" i="7" s="1"/>
  <c r="P138" i="7"/>
  <c r="R138" i="7" s="1"/>
  <c r="P139" i="7"/>
  <c r="R139" i="7" s="1"/>
  <c r="N127" i="7"/>
  <c r="N128" i="7"/>
  <c r="N129" i="7"/>
  <c r="N130" i="7"/>
  <c r="N131" i="7"/>
  <c r="N132" i="7"/>
  <c r="N133" i="7"/>
  <c r="N134" i="7"/>
  <c r="N135" i="7"/>
  <c r="N136" i="7"/>
  <c r="N137" i="7"/>
  <c r="N138" i="7"/>
  <c r="N139" i="7"/>
  <c r="M127" i="7"/>
  <c r="M128" i="7"/>
  <c r="M129" i="7"/>
  <c r="M130" i="7"/>
  <c r="M131" i="7"/>
  <c r="M132" i="7"/>
  <c r="M133" i="7"/>
  <c r="M134" i="7"/>
  <c r="M135" i="7"/>
  <c r="M136" i="7"/>
  <c r="M137" i="7"/>
  <c r="M138" i="7"/>
  <c r="M139" i="7"/>
  <c r="L127" i="7"/>
  <c r="L128" i="7"/>
  <c r="L129" i="7"/>
  <c r="L130" i="7"/>
  <c r="L131" i="7"/>
  <c r="L132" i="7"/>
  <c r="L133" i="7"/>
  <c r="L134" i="7"/>
  <c r="L135" i="7"/>
  <c r="L136" i="7"/>
  <c r="L137" i="7"/>
  <c r="L138" i="7"/>
  <c r="L139" i="7"/>
  <c r="J127" i="7"/>
  <c r="J128" i="7"/>
  <c r="J129" i="7"/>
  <c r="J130" i="7"/>
  <c r="J131" i="7"/>
  <c r="J132" i="7"/>
  <c r="J133" i="7"/>
  <c r="J134" i="7"/>
  <c r="J135" i="7"/>
  <c r="J136" i="7"/>
  <c r="J137" i="7"/>
  <c r="J138" i="7"/>
  <c r="J139" i="7"/>
  <c r="H127" i="7"/>
  <c r="H128" i="7"/>
  <c r="H129" i="7"/>
  <c r="H130" i="7"/>
  <c r="H131" i="7"/>
  <c r="H132" i="7"/>
  <c r="H133" i="7"/>
  <c r="H134" i="7"/>
  <c r="H135" i="7"/>
  <c r="H136" i="7"/>
  <c r="H137" i="7"/>
  <c r="H138" i="7"/>
  <c r="H139" i="7"/>
  <c r="F127" i="7"/>
  <c r="F128" i="7"/>
  <c r="F129" i="7"/>
  <c r="F130" i="7"/>
  <c r="F131" i="7"/>
  <c r="F132" i="7"/>
  <c r="F133" i="7"/>
  <c r="F134" i="7"/>
  <c r="F135" i="7"/>
  <c r="F136" i="7"/>
  <c r="F137" i="7"/>
  <c r="F138" i="7"/>
  <c r="F139" i="7"/>
  <c r="AL105" i="7"/>
  <c r="AL106" i="7"/>
  <c r="AL107" i="7"/>
  <c r="AL108" i="7"/>
  <c r="AL109" i="7"/>
  <c r="AL110" i="7"/>
  <c r="AL111" i="7"/>
  <c r="AL112" i="7"/>
  <c r="AL113" i="7"/>
  <c r="AL114" i="7"/>
  <c r="AL115" i="7"/>
  <c r="AL116" i="7"/>
  <c r="AL117" i="7"/>
  <c r="AF105" i="7"/>
  <c r="AF106" i="7"/>
  <c r="AF107" i="7"/>
  <c r="AF108" i="7"/>
  <c r="AF109" i="7"/>
  <c r="AF110" i="7"/>
  <c r="AF111" i="7"/>
  <c r="AF112" i="7"/>
  <c r="AF113" i="7"/>
  <c r="AF114" i="7"/>
  <c r="AF115" i="7"/>
  <c r="AF116" i="7"/>
  <c r="AF117" i="7"/>
  <c r="Z105" i="7"/>
  <c r="Z106" i="7"/>
  <c r="Z107" i="7"/>
  <c r="Z108" i="7"/>
  <c r="Z109" i="7"/>
  <c r="Z110" i="7"/>
  <c r="Z111" i="7"/>
  <c r="Z112" i="7"/>
  <c r="Z113" i="7"/>
  <c r="Z114" i="7"/>
  <c r="Z115" i="7"/>
  <c r="Z116" i="7"/>
  <c r="Z117" i="7"/>
  <c r="T105" i="7"/>
  <c r="T106" i="7"/>
  <c r="T107" i="7"/>
  <c r="T108" i="7"/>
  <c r="T109" i="7"/>
  <c r="T110" i="7"/>
  <c r="T111" i="7"/>
  <c r="T112" i="7"/>
  <c r="T113" i="7"/>
  <c r="T114" i="7"/>
  <c r="T115" i="7"/>
  <c r="T116" i="7"/>
  <c r="T117" i="7"/>
  <c r="P105" i="7"/>
  <c r="R105" i="7" s="1"/>
  <c r="P106" i="7"/>
  <c r="R106" i="7" s="1"/>
  <c r="P107" i="7"/>
  <c r="R107" i="7" s="1"/>
  <c r="P108" i="7"/>
  <c r="R108" i="7" s="1"/>
  <c r="P109" i="7"/>
  <c r="R109" i="7" s="1"/>
  <c r="P110" i="7"/>
  <c r="R110" i="7" s="1"/>
  <c r="P111" i="7"/>
  <c r="R111" i="7" s="1"/>
  <c r="P112" i="7"/>
  <c r="R112" i="7" s="1"/>
  <c r="S112" i="7" s="1"/>
  <c r="P113" i="7"/>
  <c r="R113" i="7" s="1"/>
  <c r="P114" i="7"/>
  <c r="R114" i="7" s="1"/>
  <c r="P115" i="7"/>
  <c r="R115" i="7" s="1"/>
  <c r="P116" i="7"/>
  <c r="R116" i="7" s="1"/>
  <c r="P117" i="7"/>
  <c r="R117" i="7" s="1"/>
  <c r="N105" i="7"/>
  <c r="N106" i="7"/>
  <c r="N107" i="7"/>
  <c r="N108" i="7"/>
  <c r="N109" i="7"/>
  <c r="N110" i="7"/>
  <c r="N111" i="7"/>
  <c r="N112" i="7"/>
  <c r="N113" i="7"/>
  <c r="N114" i="7"/>
  <c r="N115" i="7"/>
  <c r="N116" i="7"/>
  <c r="N117" i="7"/>
  <c r="M105" i="7"/>
  <c r="M106" i="7"/>
  <c r="M107" i="7"/>
  <c r="M108" i="7"/>
  <c r="M109" i="7"/>
  <c r="M110" i="7"/>
  <c r="M111" i="7"/>
  <c r="M112" i="7"/>
  <c r="M113" i="7"/>
  <c r="M114" i="7"/>
  <c r="M115" i="7"/>
  <c r="M116" i="7"/>
  <c r="M117" i="7"/>
  <c r="L105" i="7"/>
  <c r="L106" i="7"/>
  <c r="L107" i="7"/>
  <c r="L108" i="7"/>
  <c r="L109" i="7"/>
  <c r="L110" i="7"/>
  <c r="L111" i="7"/>
  <c r="L112" i="7"/>
  <c r="L113" i="7"/>
  <c r="L114" i="7"/>
  <c r="L115" i="7"/>
  <c r="L116" i="7"/>
  <c r="L117" i="7"/>
  <c r="J105" i="7"/>
  <c r="J106" i="7"/>
  <c r="J107" i="7"/>
  <c r="J108" i="7"/>
  <c r="J109" i="7"/>
  <c r="J110" i="7"/>
  <c r="J111" i="7"/>
  <c r="J112" i="7"/>
  <c r="J113" i="7"/>
  <c r="J114" i="7"/>
  <c r="J115" i="7"/>
  <c r="J116" i="7"/>
  <c r="J117" i="7"/>
  <c r="H105" i="7"/>
  <c r="H106" i="7"/>
  <c r="H107" i="7"/>
  <c r="H108" i="7"/>
  <c r="H109" i="7"/>
  <c r="H110" i="7"/>
  <c r="H111" i="7"/>
  <c r="H112" i="7"/>
  <c r="H113" i="7"/>
  <c r="H114" i="7"/>
  <c r="H115" i="7"/>
  <c r="H116" i="7"/>
  <c r="H117" i="7"/>
  <c r="F105" i="7"/>
  <c r="F106" i="7"/>
  <c r="F107" i="7"/>
  <c r="F108" i="7"/>
  <c r="F109" i="7"/>
  <c r="F110" i="7"/>
  <c r="F111" i="7"/>
  <c r="F112" i="7"/>
  <c r="F113" i="7"/>
  <c r="F114" i="7"/>
  <c r="F115" i="7"/>
  <c r="F116" i="7"/>
  <c r="F117" i="7"/>
  <c r="AL83" i="7"/>
  <c r="AL84" i="7"/>
  <c r="AL85" i="7"/>
  <c r="AL86" i="7"/>
  <c r="AL87" i="7"/>
  <c r="AL88" i="7"/>
  <c r="AL89" i="7"/>
  <c r="AL90" i="7"/>
  <c r="AL91" i="7"/>
  <c r="AL92" i="7"/>
  <c r="AL93" i="7"/>
  <c r="AL94" i="7"/>
  <c r="AL95" i="7"/>
  <c r="AF83" i="7"/>
  <c r="AF84" i="7"/>
  <c r="AF85" i="7"/>
  <c r="AF86" i="7"/>
  <c r="AF87" i="7"/>
  <c r="AF88" i="7"/>
  <c r="AF89" i="7"/>
  <c r="AF90" i="7"/>
  <c r="AF91" i="7"/>
  <c r="AF92" i="7"/>
  <c r="AF93" i="7"/>
  <c r="AF94" i="7"/>
  <c r="AF95" i="7"/>
  <c r="Z83" i="7"/>
  <c r="Z84" i="7"/>
  <c r="Z85" i="7"/>
  <c r="Z86" i="7"/>
  <c r="Z87" i="7"/>
  <c r="Z88" i="7"/>
  <c r="Z89" i="7"/>
  <c r="Z90" i="7"/>
  <c r="Z91" i="7"/>
  <c r="Z92" i="7"/>
  <c r="Z93" i="7"/>
  <c r="Z94" i="7"/>
  <c r="Z95" i="7"/>
  <c r="T83" i="7"/>
  <c r="T84" i="7"/>
  <c r="T85" i="7"/>
  <c r="T86" i="7"/>
  <c r="T87" i="7"/>
  <c r="T88" i="7"/>
  <c r="T89" i="7"/>
  <c r="T90" i="7"/>
  <c r="T91" i="7"/>
  <c r="T92" i="7"/>
  <c r="T93" i="7"/>
  <c r="T94" i="7"/>
  <c r="T95" i="7"/>
  <c r="P83" i="7"/>
  <c r="R83" i="7" s="1"/>
  <c r="P84" i="7"/>
  <c r="R84" i="7" s="1"/>
  <c r="S84" i="7" s="1"/>
  <c r="P85" i="7"/>
  <c r="R85" i="7" s="1"/>
  <c r="P86" i="7"/>
  <c r="R86" i="7" s="1"/>
  <c r="S86" i="7" s="1"/>
  <c r="P87" i="7"/>
  <c r="R87" i="7" s="1"/>
  <c r="P88" i="7"/>
  <c r="R88" i="7" s="1"/>
  <c r="S88" i="7" s="1"/>
  <c r="P89" i="7"/>
  <c r="R89" i="7" s="1"/>
  <c r="S89" i="7" s="1"/>
  <c r="P90" i="7"/>
  <c r="R90" i="7" s="1"/>
  <c r="S90" i="7" s="1"/>
  <c r="P91" i="7"/>
  <c r="R91" i="7" s="1"/>
  <c r="P92" i="7"/>
  <c r="R92" i="7" s="1"/>
  <c r="S92" i="7" s="1"/>
  <c r="P93" i="7"/>
  <c r="R93" i="7" s="1"/>
  <c r="P94" i="7"/>
  <c r="R94" i="7" s="1"/>
  <c r="S94" i="7" s="1"/>
  <c r="P95" i="7"/>
  <c r="R95" i="7" s="1"/>
  <c r="N83" i="7"/>
  <c r="N84" i="7"/>
  <c r="N85" i="7"/>
  <c r="N86" i="7"/>
  <c r="N87" i="7"/>
  <c r="N88" i="7"/>
  <c r="N89" i="7"/>
  <c r="N90" i="7"/>
  <c r="N91" i="7"/>
  <c r="N92" i="7"/>
  <c r="N93" i="7"/>
  <c r="N94" i="7"/>
  <c r="N95" i="7"/>
  <c r="M83" i="7"/>
  <c r="M84" i="7"/>
  <c r="M85" i="7"/>
  <c r="M86" i="7"/>
  <c r="M87" i="7"/>
  <c r="M88" i="7"/>
  <c r="M89" i="7"/>
  <c r="M90" i="7"/>
  <c r="M91" i="7"/>
  <c r="M92" i="7"/>
  <c r="M93" i="7"/>
  <c r="M94" i="7"/>
  <c r="M95" i="7"/>
  <c r="L83" i="7"/>
  <c r="L84" i="7"/>
  <c r="L85" i="7"/>
  <c r="L86" i="7"/>
  <c r="L87" i="7"/>
  <c r="L88" i="7"/>
  <c r="L89" i="7"/>
  <c r="L90" i="7"/>
  <c r="L91" i="7"/>
  <c r="L92" i="7"/>
  <c r="L93" i="7"/>
  <c r="L94" i="7"/>
  <c r="L95" i="7"/>
  <c r="J83" i="7"/>
  <c r="J84" i="7"/>
  <c r="J85" i="7"/>
  <c r="J86" i="7"/>
  <c r="J87" i="7"/>
  <c r="J88" i="7"/>
  <c r="J89" i="7"/>
  <c r="J90" i="7"/>
  <c r="J91" i="7"/>
  <c r="J92" i="7"/>
  <c r="J93" i="7"/>
  <c r="J94" i="7"/>
  <c r="J95" i="7"/>
  <c r="H83" i="7"/>
  <c r="H84" i="7"/>
  <c r="H85" i="7"/>
  <c r="H86" i="7"/>
  <c r="H87" i="7"/>
  <c r="H88" i="7"/>
  <c r="H89" i="7"/>
  <c r="H90" i="7"/>
  <c r="H91" i="7"/>
  <c r="H92" i="7"/>
  <c r="H93" i="7"/>
  <c r="H94" i="7"/>
  <c r="H95" i="7"/>
  <c r="F83" i="7"/>
  <c r="F84" i="7"/>
  <c r="F85" i="7"/>
  <c r="F86" i="7"/>
  <c r="F87" i="7"/>
  <c r="F88" i="7"/>
  <c r="F89" i="7"/>
  <c r="F90" i="7"/>
  <c r="F91" i="7"/>
  <c r="F92" i="7"/>
  <c r="F93" i="7"/>
  <c r="F94" i="7"/>
  <c r="F95" i="7"/>
  <c r="AL61" i="7"/>
  <c r="AL62" i="7"/>
  <c r="AL63" i="7"/>
  <c r="AL64" i="7"/>
  <c r="AL65" i="7"/>
  <c r="AL66" i="7"/>
  <c r="AL67" i="7"/>
  <c r="AL68" i="7"/>
  <c r="AL69" i="7"/>
  <c r="AL70" i="7"/>
  <c r="AL71" i="7"/>
  <c r="AL72" i="7"/>
  <c r="AL73" i="7"/>
  <c r="AF61" i="7"/>
  <c r="AF62" i="7"/>
  <c r="AF63" i="7"/>
  <c r="AF64" i="7"/>
  <c r="AF65" i="7"/>
  <c r="AF66" i="7"/>
  <c r="AF67" i="7"/>
  <c r="AF68" i="7"/>
  <c r="AF69" i="7"/>
  <c r="AF70" i="7"/>
  <c r="AF71" i="7"/>
  <c r="AF72" i="7"/>
  <c r="AF73" i="7"/>
  <c r="Z61" i="7"/>
  <c r="Z62" i="7"/>
  <c r="Z63" i="7"/>
  <c r="Z64" i="7"/>
  <c r="Z65" i="7"/>
  <c r="Z66" i="7"/>
  <c r="Z67" i="7"/>
  <c r="Z68" i="7"/>
  <c r="Z69" i="7"/>
  <c r="Z70" i="7"/>
  <c r="Z71" i="7"/>
  <c r="Z72" i="7"/>
  <c r="Z73" i="7"/>
  <c r="T61" i="7"/>
  <c r="T62" i="7"/>
  <c r="T63" i="7"/>
  <c r="T64" i="7"/>
  <c r="T65" i="7"/>
  <c r="T66" i="7"/>
  <c r="T67" i="7"/>
  <c r="T68" i="7"/>
  <c r="T69" i="7"/>
  <c r="T70" i="7"/>
  <c r="T71" i="7"/>
  <c r="T72" i="7"/>
  <c r="T73" i="7"/>
  <c r="P61" i="7"/>
  <c r="R61" i="7" s="1"/>
  <c r="P62" i="7"/>
  <c r="R62" i="7" s="1"/>
  <c r="P63" i="7"/>
  <c r="R63" i="7" s="1"/>
  <c r="P64" i="7"/>
  <c r="R64" i="7" s="1"/>
  <c r="S64" i="7" s="1"/>
  <c r="P65" i="7"/>
  <c r="R65" i="7" s="1"/>
  <c r="P66" i="7"/>
  <c r="R66" i="7" s="1"/>
  <c r="S66" i="7" s="1"/>
  <c r="P67" i="7"/>
  <c r="R67" i="7" s="1"/>
  <c r="P68" i="7"/>
  <c r="R68" i="7" s="1"/>
  <c r="P69" i="7"/>
  <c r="R69" i="7" s="1"/>
  <c r="P70" i="7"/>
  <c r="R70" i="7" s="1"/>
  <c r="P71" i="7"/>
  <c r="R71" i="7" s="1"/>
  <c r="P72" i="7"/>
  <c r="R72" i="7" s="1"/>
  <c r="P73" i="7"/>
  <c r="R73" i="7" s="1"/>
  <c r="N61" i="7"/>
  <c r="N62" i="7"/>
  <c r="N63" i="7"/>
  <c r="N64" i="7"/>
  <c r="N65" i="7"/>
  <c r="N66" i="7"/>
  <c r="N67" i="7"/>
  <c r="N68" i="7"/>
  <c r="N69" i="7"/>
  <c r="N70" i="7"/>
  <c r="N71" i="7"/>
  <c r="N72" i="7"/>
  <c r="N73" i="7"/>
  <c r="M61" i="7"/>
  <c r="M62" i="7"/>
  <c r="M63" i="7"/>
  <c r="M64" i="7"/>
  <c r="M65" i="7"/>
  <c r="M66" i="7"/>
  <c r="M67" i="7"/>
  <c r="M68" i="7"/>
  <c r="M69" i="7"/>
  <c r="M70" i="7"/>
  <c r="M71" i="7"/>
  <c r="M72" i="7"/>
  <c r="M73" i="7"/>
  <c r="L61" i="7"/>
  <c r="L62" i="7"/>
  <c r="L63" i="7"/>
  <c r="L64" i="7"/>
  <c r="L65" i="7"/>
  <c r="L66" i="7"/>
  <c r="L67" i="7"/>
  <c r="L68" i="7"/>
  <c r="L69" i="7"/>
  <c r="L70" i="7"/>
  <c r="L71" i="7"/>
  <c r="L72" i="7"/>
  <c r="L73" i="7"/>
  <c r="J61" i="7"/>
  <c r="J62" i="7"/>
  <c r="J63" i="7"/>
  <c r="J64" i="7"/>
  <c r="J65" i="7"/>
  <c r="J66" i="7"/>
  <c r="J67" i="7"/>
  <c r="J68" i="7"/>
  <c r="J69" i="7"/>
  <c r="J70" i="7"/>
  <c r="J71" i="7"/>
  <c r="J72" i="7"/>
  <c r="J73" i="7"/>
  <c r="H61" i="7"/>
  <c r="H62" i="7"/>
  <c r="H63" i="7"/>
  <c r="H64" i="7"/>
  <c r="H65" i="7"/>
  <c r="H66" i="7"/>
  <c r="H67" i="7"/>
  <c r="H68" i="7"/>
  <c r="H69" i="7"/>
  <c r="H70" i="7"/>
  <c r="H71" i="7"/>
  <c r="H72" i="7"/>
  <c r="H73" i="7"/>
  <c r="F61" i="7"/>
  <c r="F62" i="7"/>
  <c r="F63" i="7"/>
  <c r="F64" i="7"/>
  <c r="F65" i="7"/>
  <c r="F66" i="7"/>
  <c r="F67" i="7"/>
  <c r="F68" i="7"/>
  <c r="F69" i="7"/>
  <c r="F70" i="7"/>
  <c r="F71" i="7"/>
  <c r="F72" i="7"/>
  <c r="F73" i="7"/>
  <c r="AL39" i="7"/>
  <c r="AL40" i="7"/>
  <c r="AL41" i="7"/>
  <c r="AL42" i="7"/>
  <c r="AL43" i="7"/>
  <c r="AL44" i="7"/>
  <c r="AL45" i="7"/>
  <c r="AL46" i="7"/>
  <c r="AL47" i="7"/>
  <c r="AL48" i="7"/>
  <c r="AL49" i="7"/>
  <c r="AL50" i="7"/>
  <c r="AL51" i="7"/>
  <c r="AF39" i="7"/>
  <c r="AF40" i="7"/>
  <c r="AF41" i="7"/>
  <c r="AF42" i="7"/>
  <c r="AF43" i="7"/>
  <c r="AF44" i="7"/>
  <c r="AF45" i="7"/>
  <c r="AF46" i="7"/>
  <c r="AF47" i="7"/>
  <c r="AF48" i="7"/>
  <c r="AF49" i="7"/>
  <c r="AF50" i="7"/>
  <c r="AF51" i="7"/>
  <c r="Z39" i="7"/>
  <c r="Z40" i="7"/>
  <c r="Z41" i="7"/>
  <c r="Z42" i="7"/>
  <c r="Z43" i="7"/>
  <c r="Z44" i="7"/>
  <c r="Z45" i="7"/>
  <c r="Z46" i="7"/>
  <c r="Z47" i="7"/>
  <c r="Z48" i="7"/>
  <c r="Z49" i="7"/>
  <c r="Z50" i="7"/>
  <c r="Z51" i="7"/>
  <c r="T39" i="7"/>
  <c r="T40" i="7"/>
  <c r="T41" i="7"/>
  <c r="T42" i="7"/>
  <c r="T43" i="7"/>
  <c r="T44" i="7"/>
  <c r="T45" i="7"/>
  <c r="T46" i="7"/>
  <c r="T47" i="7"/>
  <c r="T48" i="7"/>
  <c r="T49" i="7"/>
  <c r="T50" i="7"/>
  <c r="T51" i="7"/>
  <c r="R40" i="7"/>
  <c r="R41" i="7"/>
  <c r="S41" i="7" s="1"/>
  <c r="R42" i="7"/>
  <c r="R43" i="7"/>
  <c r="R44" i="7"/>
  <c r="R45" i="7"/>
  <c r="R46" i="7"/>
  <c r="R48" i="7"/>
  <c r="R49" i="7"/>
  <c r="S49" i="7" s="1"/>
  <c r="R50" i="7"/>
  <c r="N39" i="7"/>
  <c r="N40" i="7"/>
  <c r="N41" i="7"/>
  <c r="N42" i="7"/>
  <c r="N43" i="7"/>
  <c r="N44" i="7"/>
  <c r="N45" i="7"/>
  <c r="N46" i="7"/>
  <c r="N47" i="7"/>
  <c r="N48" i="7"/>
  <c r="N49" i="7"/>
  <c r="N50" i="7"/>
  <c r="N51" i="7"/>
  <c r="M39" i="7"/>
  <c r="M40" i="7"/>
  <c r="M41" i="7"/>
  <c r="M42" i="7"/>
  <c r="M43" i="7"/>
  <c r="M44" i="7"/>
  <c r="M45" i="7"/>
  <c r="M46" i="7"/>
  <c r="M47" i="7"/>
  <c r="M48" i="7"/>
  <c r="M49" i="7"/>
  <c r="M50" i="7"/>
  <c r="M51" i="7"/>
  <c r="L39" i="7"/>
  <c r="L40" i="7"/>
  <c r="L41" i="7"/>
  <c r="L42" i="7"/>
  <c r="L43" i="7"/>
  <c r="L44" i="7"/>
  <c r="L45" i="7"/>
  <c r="L46" i="7"/>
  <c r="L47" i="7"/>
  <c r="L48" i="7"/>
  <c r="L49" i="7"/>
  <c r="L50" i="7"/>
  <c r="L51" i="7"/>
  <c r="J39" i="7"/>
  <c r="J40" i="7"/>
  <c r="J41" i="7"/>
  <c r="J42" i="7"/>
  <c r="J43" i="7"/>
  <c r="J44" i="7"/>
  <c r="J45" i="7"/>
  <c r="J46" i="7"/>
  <c r="J47" i="7"/>
  <c r="J48" i="7"/>
  <c r="J49" i="7"/>
  <c r="J50" i="7"/>
  <c r="J51" i="7"/>
  <c r="H39" i="7"/>
  <c r="H40" i="7"/>
  <c r="H41" i="7"/>
  <c r="H42" i="7"/>
  <c r="H43" i="7"/>
  <c r="H44" i="7"/>
  <c r="H45" i="7"/>
  <c r="H46" i="7"/>
  <c r="H47" i="7"/>
  <c r="H48" i="7"/>
  <c r="H49" i="7"/>
  <c r="H50" i="7"/>
  <c r="H51" i="7"/>
  <c r="F39" i="7"/>
  <c r="F40" i="7"/>
  <c r="F41" i="7"/>
  <c r="F42" i="7"/>
  <c r="F43" i="7"/>
  <c r="F44" i="7"/>
  <c r="F45" i="7"/>
  <c r="F46" i="7"/>
  <c r="F47" i="7"/>
  <c r="F48" i="7"/>
  <c r="F49" i="7"/>
  <c r="F50" i="7"/>
  <c r="F51" i="7"/>
  <c r="AO16" i="7"/>
  <c r="AO17" i="7"/>
  <c r="AO18" i="7"/>
  <c r="AO19" i="7"/>
  <c r="AO20" i="7"/>
  <c r="AO21" i="7"/>
  <c r="AO22" i="7"/>
  <c r="AO23" i="7"/>
  <c r="AO24" i="7"/>
  <c r="AO25" i="7"/>
  <c r="AO26" i="7"/>
  <c r="AO27" i="7"/>
  <c r="AO28" i="7"/>
  <c r="AI16" i="7"/>
  <c r="AI17" i="7"/>
  <c r="AI18" i="7"/>
  <c r="AI19" i="7"/>
  <c r="AI20" i="7"/>
  <c r="AI21" i="7"/>
  <c r="AI22" i="7"/>
  <c r="AI23" i="7"/>
  <c r="AI24" i="7"/>
  <c r="AI25" i="7"/>
  <c r="AI26" i="7"/>
  <c r="AI27" i="7"/>
  <c r="AI28" i="7"/>
  <c r="AC16" i="7"/>
  <c r="AC17" i="7"/>
  <c r="AC18" i="7"/>
  <c r="AC19" i="7"/>
  <c r="AC20" i="7"/>
  <c r="AC21" i="7"/>
  <c r="AC22" i="7"/>
  <c r="AC23" i="7"/>
  <c r="AC24" i="7"/>
  <c r="AC25" i="7"/>
  <c r="AC26" i="7"/>
  <c r="AC27" i="7"/>
  <c r="AC28" i="7"/>
  <c r="W16" i="7"/>
  <c r="W17" i="7"/>
  <c r="W18" i="7"/>
  <c r="W19" i="7"/>
  <c r="W20" i="7"/>
  <c r="W21" i="7"/>
  <c r="W22" i="7"/>
  <c r="W23" i="7"/>
  <c r="W24" i="7"/>
  <c r="W25" i="7"/>
  <c r="W26" i="7"/>
  <c r="W27" i="7"/>
  <c r="W28" i="7"/>
  <c r="Q16" i="7"/>
  <c r="Q17" i="7"/>
  <c r="Q18" i="7"/>
  <c r="Q19" i="7"/>
  <c r="Q20" i="7"/>
  <c r="Q21" i="7"/>
  <c r="Q22" i="7"/>
  <c r="Q23" i="7"/>
  <c r="Q24" i="7"/>
  <c r="Q25" i="7"/>
  <c r="Q26" i="7"/>
  <c r="Q27" i="7"/>
  <c r="Q28" i="7"/>
  <c r="K16" i="7"/>
  <c r="K17" i="7"/>
  <c r="K18" i="7"/>
  <c r="K19" i="7"/>
  <c r="K20" i="7"/>
  <c r="K21" i="7"/>
  <c r="K22" i="7"/>
  <c r="K23" i="7"/>
  <c r="K24" i="7"/>
  <c r="K25" i="7"/>
  <c r="K26" i="7"/>
  <c r="K27" i="7"/>
  <c r="K28" i="7"/>
  <c r="I16" i="7"/>
  <c r="I17" i="7"/>
  <c r="I18" i="7"/>
  <c r="I19" i="7"/>
  <c r="I20" i="7"/>
  <c r="I21" i="7"/>
  <c r="I22" i="7"/>
  <c r="I23" i="7"/>
  <c r="I24" i="7"/>
  <c r="I25" i="7"/>
  <c r="I26" i="7"/>
  <c r="I27" i="7"/>
  <c r="I28" i="7"/>
  <c r="G16" i="7"/>
  <c r="G17" i="7"/>
  <c r="G18" i="7"/>
  <c r="G19" i="7"/>
  <c r="G20" i="7"/>
  <c r="G21" i="7"/>
  <c r="G22" i="7"/>
  <c r="G23" i="7"/>
  <c r="G24" i="7"/>
  <c r="G25" i="7"/>
  <c r="G26" i="7"/>
  <c r="G27" i="7"/>
  <c r="G28" i="7"/>
  <c r="E16" i="7"/>
  <c r="E17" i="7"/>
  <c r="E18" i="7"/>
  <c r="E19" i="7"/>
  <c r="E20" i="7"/>
  <c r="E21" i="7"/>
  <c r="E22" i="7"/>
  <c r="E23" i="7"/>
  <c r="E24" i="7"/>
  <c r="E25" i="7"/>
  <c r="E26" i="7"/>
  <c r="E27" i="7"/>
  <c r="E28" i="7"/>
  <c r="D16" i="7"/>
  <c r="D17" i="7"/>
  <c r="D18" i="7"/>
  <c r="D19" i="7"/>
  <c r="D20" i="7"/>
  <c r="D21" i="7"/>
  <c r="D22" i="7"/>
  <c r="D23" i="7"/>
  <c r="D24" i="7"/>
  <c r="D25" i="7"/>
  <c r="D26" i="7"/>
  <c r="D27" i="7"/>
  <c r="D28" i="7"/>
  <c r="AJ144" i="6"/>
  <c r="AJ145" i="6"/>
  <c r="AJ146" i="6"/>
  <c r="AJ147" i="6"/>
  <c r="AJ148" i="6"/>
  <c r="AJ149" i="6"/>
  <c r="AJ150" i="6"/>
  <c r="AJ151" i="6"/>
  <c r="AJ152" i="6"/>
  <c r="AJ153" i="6"/>
  <c r="AJ154" i="6"/>
  <c r="AJ155" i="6"/>
  <c r="AJ156" i="6"/>
  <c r="R144" i="6"/>
  <c r="R145" i="6"/>
  <c r="R146" i="6"/>
  <c r="R147" i="6"/>
  <c r="R148" i="6"/>
  <c r="R149" i="6"/>
  <c r="R150" i="6"/>
  <c r="R151" i="6"/>
  <c r="R152" i="6"/>
  <c r="R153" i="6"/>
  <c r="R154" i="6"/>
  <c r="R155" i="6"/>
  <c r="R156" i="6"/>
  <c r="G144" i="6"/>
  <c r="J144" i="6" s="1"/>
  <c r="G145" i="6"/>
  <c r="H145" i="6" s="1"/>
  <c r="G146" i="6"/>
  <c r="H146" i="6" s="1"/>
  <c r="G147" i="6"/>
  <c r="G148" i="6"/>
  <c r="J148" i="6" s="1"/>
  <c r="G149" i="6"/>
  <c r="H149" i="6" s="1"/>
  <c r="G150" i="6"/>
  <c r="H150" i="6" s="1"/>
  <c r="G151" i="6"/>
  <c r="G152" i="6"/>
  <c r="J152" i="6" s="1"/>
  <c r="G153" i="6"/>
  <c r="H153" i="6" s="1"/>
  <c r="G154" i="6"/>
  <c r="H154" i="6" s="1"/>
  <c r="G155" i="6"/>
  <c r="G156" i="6"/>
  <c r="J156" i="6" s="1"/>
  <c r="AJ123" i="6"/>
  <c r="AJ124" i="6"/>
  <c r="AJ125" i="6"/>
  <c r="AJ126" i="6"/>
  <c r="AJ127" i="6"/>
  <c r="AJ128" i="6"/>
  <c r="AJ129" i="6"/>
  <c r="AJ130" i="6"/>
  <c r="AJ131" i="6"/>
  <c r="AJ132" i="6"/>
  <c r="AJ133" i="6"/>
  <c r="AJ134" i="6"/>
  <c r="AJ135" i="6"/>
  <c r="R123" i="6"/>
  <c r="R124" i="6"/>
  <c r="R125" i="6"/>
  <c r="R126" i="6"/>
  <c r="R127" i="6"/>
  <c r="R128" i="6"/>
  <c r="R129" i="6"/>
  <c r="R130" i="6"/>
  <c r="R131" i="6"/>
  <c r="R132" i="6"/>
  <c r="R133" i="6"/>
  <c r="R134" i="6"/>
  <c r="R135" i="6"/>
  <c r="G123" i="6"/>
  <c r="G124" i="6"/>
  <c r="H124" i="6" s="1"/>
  <c r="G125" i="6"/>
  <c r="J125" i="6" s="1"/>
  <c r="K125" i="6" s="1"/>
  <c r="G126" i="6"/>
  <c r="J126" i="6" s="1"/>
  <c r="K126" i="6" s="1"/>
  <c r="G127" i="6"/>
  <c r="G128" i="6"/>
  <c r="H128" i="6" s="1"/>
  <c r="G129" i="6"/>
  <c r="H129" i="6" s="1"/>
  <c r="G130" i="6"/>
  <c r="J130" i="6" s="1"/>
  <c r="K130" i="6" s="1"/>
  <c r="G131" i="6"/>
  <c r="G132" i="6"/>
  <c r="H132" i="6" s="1"/>
  <c r="G133" i="6"/>
  <c r="J133" i="6" s="1"/>
  <c r="K133" i="6" s="1"/>
  <c r="G134" i="6"/>
  <c r="J134" i="6" s="1"/>
  <c r="K134" i="6" s="1"/>
  <c r="G135" i="6"/>
  <c r="AB127" i="22"/>
  <c r="AB130" i="22" s="1"/>
  <c r="AA127" i="22"/>
  <c r="AA130" i="22" s="1"/>
  <c r="Z127" i="22"/>
  <c r="Z130" i="22" s="1"/>
  <c r="Y127" i="22"/>
  <c r="Y130" i="22" s="1"/>
  <c r="X127" i="22"/>
  <c r="X130" i="22" s="1"/>
  <c r="W127" i="22"/>
  <c r="W130" i="22" s="1"/>
  <c r="V127" i="22"/>
  <c r="V130" i="22" s="1"/>
  <c r="U127" i="22"/>
  <c r="U130" i="22" s="1"/>
  <c r="T127" i="22"/>
  <c r="T130" i="22" s="1"/>
  <c r="S127" i="22"/>
  <c r="S130" i="22" s="1"/>
  <c r="R127" i="22"/>
  <c r="R130" i="22" s="1"/>
  <c r="Q127" i="22"/>
  <c r="Q130" i="22" s="1"/>
  <c r="P127" i="22"/>
  <c r="P130" i="22" s="1"/>
  <c r="O127" i="22"/>
  <c r="O130" i="22" s="1"/>
  <c r="N127" i="22"/>
  <c r="N130" i="22" s="1"/>
  <c r="M127" i="22"/>
  <c r="M130" i="22" s="1"/>
  <c r="L127" i="22"/>
  <c r="L130" i="22" s="1"/>
  <c r="K127" i="22"/>
  <c r="K130" i="22" s="1"/>
  <c r="J127" i="22"/>
  <c r="J130" i="22" s="1"/>
  <c r="I127" i="22"/>
  <c r="I130" i="22" s="1"/>
  <c r="H127" i="22"/>
  <c r="H130" i="22" s="1"/>
  <c r="G127" i="22"/>
  <c r="G130" i="22" s="1"/>
  <c r="F127" i="22"/>
  <c r="F130" i="22" s="1"/>
  <c r="E127" i="22"/>
  <c r="E130" i="22" s="1"/>
  <c r="D127" i="22"/>
  <c r="D130" i="22" s="1"/>
  <c r="AB122" i="22"/>
  <c r="AA122" i="22"/>
  <c r="Z122" i="22"/>
  <c r="Y122" i="22"/>
  <c r="X122" i="22"/>
  <c r="W122" i="22"/>
  <c r="V122" i="22"/>
  <c r="U122" i="22"/>
  <c r="T122" i="22"/>
  <c r="S122" i="22"/>
  <c r="R122" i="22"/>
  <c r="Q122" i="22"/>
  <c r="P122" i="22"/>
  <c r="O122" i="22"/>
  <c r="N122" i="22"/>
  <c r="M122" i="22"/>
  <c r="L122" i="22"/>
  <c r="K122" i="22"/>
  <c r="J122" i="22"/>
  <c r="I122" i="22"/>
  <c r="H122" i="22"/>
  <c r="G122" i="22"/>
  <c r="F122" i="22"/>
  <c r="E122" i="22"/>
  <c r="D122" i="22"/>
  <c r="AB94" i="22"/>
  <c r="AB97" i="22" s="1"/>
  <c r="AA94" i="22"/>
  <c r="AA97" i="22" s="1"/>
  <c r="Z94" i="22"/>
  <c r="Z97" i="22" s="1"/>
  <c r="Y94" i="22"/>
  <c r="Y97" i="22" s="1"/>
  <c r="X94" i="22"/>
  <c r="X97" i="22" s="1"/>
  <c r="W94" i="22"/>
  <c r="W97" i="22" s="1"/>
  <c r="V94" i="22"/>
  <c r="V97" i="22" s="1"/>
  <c r="U94" i="22"/>
  <c r="U97" i="22" s="1"/>
  <c r="T94" i="22"/>
  <c r="T97" i="22" s="1"/>
  <c r="S94" i="22"/>
  <c r="S97" i="22" s="1"/>
  <c r="R94" i="22"/>
  <c r="R97" i="22" s="1"/>
  <c r="Q94" i="22"/>
  <c r="Q97" i="22" s="1"/>
  <c r="P94" i="22"/>
  <c r="P97" i="22" s="1"/>
  <c r="O94" i="22"/>
  <c r="O97" i="22" s="1"/>
  <c r="N94" i="22"/>
  <c r="N97" i="22" s="1"/>
  <c r="M94" i="22"/>
  <c r="M97" i="22" s="1"/>
  <c r="L94" i="22"/>
  <c r="L97" i="22" s="1"/>
  <c r="K94" i="22"/>
  <c r="K97" i="22" s="1"/>
  <c r="J94" i="22"/>
  <c r="J97" i="22" s="1"/>
  <c r="I94" i="22"/>
  <c r="I97" i="22" s="1"/>
  <c r="H94" i="22"/>
  <c r="H97" i="22" s="1"/>
  <c r="G94" i="22"/>
  <c r="G97" i="22" s="1"/>
  <c r="F94" i="22"/>
  <c r="F97" i="22" s="1"/>
  <c r="E94" i="22"/>
  <c r="E97" i="22" s="1"/>
  <c r="D94" i="22"/>
  <c r="D97" i="22" s="1"/>
  <c r="AB89" i="22"/>
  <c r="AA89" i="22"/>
  <c r="Z89" i="22"/>
  <c r="Y89" i="22"/>
  <c r="X89" i="22"/>
  <c r="W89" i="22"/>
  <c r="V89" i="22"/>
  <c r="U89" i="22"/>
  <c r="T89" i="22"/>
  <c r="S89" i="22"/>
  <c r="R89" i="22"/>
  <c r="Q89" i="22"/>
  <c r="P89" i="22"/>
  <c r="O89" i="22"/>
  <c r="N89" i="22"/>
  <c r="M89" i="22"/>
  <c r="L89" i="22"/>
  <c r="K89" i="22"/>
  <c r="J89" i="22"/>
  <c r="I89" i="22"/>
  <c r="H89" i="22"/>
  <c r="G89" i="22"/>
  <c r="F89" i="22"/>
  <c r="E89" i="22"/>
  <c r="D89" i="22"/>
  <c r="AB61" i="22"/>
  <c r="AB64" i="22" s="1"/>
  <c r="AA61" i="22"/>
  <c r="AA64" i="22" s="1"/>
  <c r="Z61" i="22"/>
  <c r="Z64" i="22" s="1"/>
  <c r="Y61" i="22"/>
  <c r="Y64" i="22" s="1"/>
  <c r="X61" i="22"/>
  <c r="X64" i="22" s="1"/>
  <c r="W61" i="22"/>
  <c r="W64" i="22" s="1"/>
  <c r="V61" i="22"/>
  <c r="V64" i="22" s="1"/>
  <c r="U61" i="22"/>
  <c r="U64" i="22" s="1"/>
  <c r="T61" i="22"/>
  <c r="T64" i="22" s="1"/>
  <c r="S61" i="22"/>
  <c r="S64" i="22" s="1"/>
  <c r="R61" i="22"/>
  <c r="R64" i="22" s="1"/>
  <c r="Q61" i="22"/>
  <c r="Q64" i="22" s="1"/>
  <c r="P61" i="22"/>
  <c r="P64" i="22" s="1"/>
  <c r="O61" i="22"/>
  <c r="O64" i="22" s="1"/>
  <c r="N61" i="22"/>
  <c r="N64" i="22" s="1"/>
  <c r="M61" i="22"/>
  <c r="M64" i="22" s="1"/>
  <c r="L61" i="22"/>
  <c r="L64" i="22" s="1"/>
  <c r="K61" i="22"/>
  <c r="K64" i="22" s="1"/>
  <c r="J61" i="22"/>
  <c r="J64" i="22" s="1"/>
  <c r="I61" i="22"/>
  <c r="I64" i="22" s="1"/>
  <c r="H61" i="22"/>
  <c r="H64" i="22" s="1"/>
  <c r="G61" i="22"/>
  <c r="G64" i="22" s="1"/>
  <c r="F61" i="22"/>
  <c r="F64" i="22" s="1"/>
  <c r="E61" i="22"/>
  <c r="E64" i="22" s="1"/>
  <c r="D61" i="22"/>
  <c r="D64" i="22" s="1"/>
  <c r="AB56" i="22"/>
  <c r="AA56" i="22"/>
  <c r="Z56" i="22"/>
  <c r="Y56" i="22"/>
  <c r="X56" i="22"/>
  <c r="W56" i="22"/>
  <c r="V56" i="22"/>
  <c r="U56" i="22"/>
  <c r="T56" i="22"/>
  <c r="S56" i="22"/>
  <c r="R56" i="22"/>
  <c r="Q56" i="22"/>
  <c r="P56" i="22"/>
  <c r="O56" i="22"/>
  <c r="N56" i="22"/>
  <c r="M56" i="22"/>
  <c r="L56" i="22"/>
  <c r="K56" i="22"/>
  <c r="J56" i="22"/>
  <c r="I56" i="22"/>
  <c r="H56" i="22"/>
  <c r="G56" i="22"/>
  <c r="F56" i="22"/>
  <c r="E56" i="22"/>
  <c r="D56" i="22"/>
  <c r="AJ102" i="6"/>
  <c r="AJ103" i="6"/>
  <c r="AJ104" i="6"/>
  <c r="AJ105" i="6"/>
  <c r="AJ106" i="6"/>
  <c r="AJ107" i="6"/>
  <c r="AJ108" i="6"/>
  <c r="AJ109" i="6"/>
  <c r="AJ110" i="6"/>
  <c r="AJ111" i="6"/>
  <c r="AJ112" i="6"/>
  <c r="AJ113" i="6"/>
  <c r="AJ114" i="6"/>
  <c r="R102" i="6"/>
  <c r="R103" i="6"/>
  <c r="R104" i="6"/>
  <c r="R105" i="6"/>
  <c r="R106" i="6"/>
  <c r="R107" i="6"/>
  <c r="R108" i="6"/>
  <c r="R109" i="6"/>
  <c r="R110" i="6"/>
  <c r="R111" i="6"/>
  <c r="R112" i="6"/>
  <c r="R113" i="6"/>
  <c r="R114" i="6"/>
  <c r="G102" i="6"/>
  <c r="H102" i="6" s="1"/>
  <c r="G103" i="6"/>
  <c r="J103" i="6" s="1"/>
  <c r="G104" i="6"/>
  <c r="J104" i="6" s="1"/>
  <c r="K104" i="6" s="1"/>
  <c r="G105" i="6"/>
  <c r="G106" i="6"/>
  <c r="H106" i="6" s="1"/>
  <c r="G107" i="6"/>
  <c r="H107" i="6" s="1"/>
  <c r="G108" i="6"/>
  <c r="J108" i="6" s="1"/>
  <c r="K108" i="6" s="1"/>
  <c r="G109" i="6"/>
  <c r="G110" i="6"/>
  <c r="H110" i="6" s="1"/>
  <c r="G111" i="6"/>
  <c r="J111" i="6" s="1"/>
  <c r="G112" i="6"/>
  <c r="J112" i="6" s="1"/>
  <c r="K112" i="6" s="1"/>
  <c r="G113" i="6"/>
  <c r="G114" i="6"/>
  <c r="H114" i="6" s="1"/>
  <c r="AJ81" i="6"/>
  <c r="AJ82" i="6"/>
  <c r="AJ83" i="6"/>
  <c r="AJ84" i="6"/>
  <c r="AJ85" i="6"/>
  <c r="AJ86" i="6"/>
  <c r="AJ87" i="6"/>
  <c r="AJ88" i="6"/>
  <c r="AJ89" i="6"/>
  <c r="AJ90" i="6"/>
  <c r="AJ91" i="6"/>
  <c r="AJ92" i="6"/>
  <c r="AJ93" i="6"/>
  <c r="R81" i="6"/>
  <c r="R82" i="6"/>
  <c r="R83" i="6"/>
  <c r="R84" i="6"/>
  <c r="R85" i="6"/>
  <c r="R86" i="6"/>
  <c r="R87" i="6"/>
  <c r="R88" i="6"/>
  <c r="R89" i="6"/>
  <c r="R90" i="6"/>
  <c r="R91" i="6"/>
  <c r="R92" i="6"/>
  <c r="R93" i="6"/>
  <c r="G81" i="6"/>
  <c r="G82" i="6"/>
  <c r="H82" i="6" s="1"/>
  <c r="G83" i="6"/>
  <c r="H83" i="6" s="1"/>
  <c r="G84" i="6"/>
  <c r="J84" i="6" s="1"/>
  <c r="K84" i="6" s="1"/>
  <c r="G85" i="6"/>
  <c r="G86" i="6"/>
  <c r="H86" i="6" s="1"/>
  <c r="G87" i="6"/>
  <c r="J87" i="6" s="1"/>
  <c r="G88" i="6"/>
  <c r="J88" i="6" s="1"/>
  <c r="K88" i="6" s="1"/>
  <c r="G89" i="6"/>
  <c r="G90" i="6"/>
  <c r="H90" i="6" s="1"/>
  <c r="G91" i="6"/>
  <c r="H91" i="6" s="1"/>
  <c r="G92" i="6"/>
  <c r="J92" i="6" s="1"/>
  <c r="K92" i="6" s="1"/>
  <c r="G93" i="6"/>
  <c r="AJ59" i="6"/>
  <c r="AJ60" i="6"/>
  <c r="AJ61" i="6"/>
  <c r="AJ62" i="6"/>
  <c r="AJ63" i="6"/>
  <c r="AJ64" i="6"/>
  <c r="AJ65" i="6"/>
  <c r="AJ66" i="6"/>
  <c r="AJ67" i="6"/>
  <c r="AJ68" i="6"/>
  <c r="AJ69" i="6"/>
  <c r="AJ70" i="6"/>
  <c r="AJ71" i="6"/>
  <c r="R59" i="6"/>
  <c r="R60" i="6"/>
  <c r="R61" i="6"/>
  <c r="R62" i="6"/>
  <c r="R63" i="6"/>
  <c r="R64" i="6"/>
  <c r="R65" i="6"/>
  <c r="R66" i="6"/>
  <c r="R67" i="6"/>
  <c r="R68" i="6"/>
  <c r="R69" i="6"/>
  <c r="R70" i="6"/>
  <c r="R71" i="6"/>
  <c r="G59" i="6"/>
  <c r="J59" i="6" s="1"/>
  <c r="K59" i="6" s="1"/>
  <c r="G60" i="6"/>
  <c r="G61" i="6"/>
  <c r="H61" i="6" s="1"/>
  <c r="G62" i="6"/>
  <c r="J62" i="6" s="1"/>
  <c r="G63" i="6"/>
  <c r="J63" i="6" s="1"/>
  <c r="K63" i="6" s="1"/>
  <c r="G64" i="6"/>
  <c r="G65" i="6"/>
  <c r="H65" i="6" s="1"/>
  <c r="G66" i="6"/>
  <c r="H66" i="6" s="1"/>
  <c r="G67" i="6"/>
  <c r="J67" i="6" s="1"/>
  <c r="K67" i="6" s="1"/>
  <c r="G68" i="6"/>
  <c r="G69" i="6"/>
  <c r="H69" i="6" s="1"/>
  <c r="G70" i="6"/>
  <c r="J70" i="6" s="1"/>
  <c r="G71" i="6"/>
  <c r="J71" i="6" s="1"/>
  <c r="K71" i="6" s="1"/>
  <c r="AJ37" i="6"/>
  <c r="AJ38" i="6"/>
  <c r="AJ39" i="6"/>
  <c r="AJ40" i="6"/>
  <c r="AJ41" i="6"/>
  <c r="AJ42" i="6"/>
  <c r="AJ43" i="6"/>
  <c r="AJ44" i="6"/>
  <c r="AJ45" i="6"/>
  <c r="AJ46" i="6"/>
  <c r="AJ47" i="6"/>
  <c r="AJ48" i="6"/>
  <c r="AJ49" i="6"/>
  <c r="R37" i="6"/>
  <c r="R38" i="6"/>
  <c r="R39" i="6"/>
  <c r="R40" i="6"/>
  <c r="R41" i="6"/>
  <c r="R42" i="6"/>
  <c r="R43" i="6"/>
  <c r="R44" i="6"/>
  <c r="R45" i="6"/>
  <c r="R46" i="6"/>
  <c r="R47" i="6"/>
  <c r="R48" i="6"/>
  <c r="R49" i="6"/>
  <c r="G37" i="6"/>
  <c r="H37" i="6" s="1"/>
  <c r="G38" i="6"/>
  <c r="H38" i="6" s="1"/>
  <c r="G39" i="6"/>
  <c r="J39" i="6" s="1"/>
  <c r="K39" i="6" s="1"/>
  <c r="G40" i="6"/>
  <c r="G41" i="6"/>
  <c r="H41" i="6" s="1"/>
  <c r="G42" i="6"/>
  <c r="J42" i="6" s="1"/>
  <c r="G43" i="6"/>
  <c r="J43" i="6" s="1"/>
  <c r="K43" i="6" s="1"/>
  <c r="G44" i="6"/>
  <c r="G45" i="6"/>
  <c r="H45" i="6" s="1"/>
  <c r="G46" i="6"/>
  <c r="J46" i="6" s="1"/>
  <c r="G47" i="6"/>
  <c r="J47" i="6" s="1"/>
  <c r="K47" i="6" s="1"/>
  <c r="G48" i="6"/>
  <c r="G49" i="6"/>
  <c r="H49" i="6" s="1"/>
  <c r="AJ163" i="4"/>
  <c r="AJ164" i="4"/>
  <c r="AJ165" i="4"/>
  <c r="AJ166" i="4"/>
  <c r="AJ167" i="4"/>
  <c r="AJ168" i="4"/>
  <c r="AJ169" i="4"/>
  <c r="AJ170" i="4"/>
  <c r="AJ171" i="4"/>
  <c r="AJ172" i="4"/>
  <c r="AJ173" i="4"/>
  <c r="AJ174" i="4"/>
  <c r="AJ175" i="4"/>
  <c r="R163" i="4"/>
  <c r="R164" i="4"/>
  <c r="R165" i="4"/>
  <c r="R166" i="4"/>
  <c r="R167" i="4"/>
  <c r="R168" i="4"/>
  <c r="R169" i="4"/>
  <c r="R170" i="4"/>
  <c r="R171" i="4"/>
  <c r="R172" i="4"/>
  <c r="R173" i="4"/>
  <c r="R174" i="4"/>
  <c r="R175" i="4"/>
  <c r="G163" i="4"/>
  <c r="H163" i="4" s="1"/>
  <c r="G167" i="4"/>
  <c r="J167" i="4" s="1"/>
  <c r="AJ142" i="4"/>
  <c r="AJ143" i="4"/>
  <c r="AJ144" i="4"/>
  <c r="AJ145" i="4"/>
  <c r="AJ146" i="4"/>
  <c r="AJ147" i="4"/>
  <c r="AJ148" i="4"/>
  <c r="AJ149" i="4"/>
  <c r="AJ150" i="4"/>
  <c r="AJ151" i="4"/>
  <c r="AJ152" i="4"/>
  <c r="AJ153" i="4"/>
  <c r="AJ154" i="4"/>
  <c r="R142" i="4"/>
  <c r="R143" i="4"/>
  <c r="R144" i="4"/>
  <c r="R145" i="4"/>
  <c r="R146" i="4"/>
  <c r="R147" i="4"/>
  <c r="R148" i="4"/>
  <c r="R149" i="4"/>
  <c r="R150" i="4"/>
  <c r="R151" i="4"/>
  <c r="R152" i="4"/>
  <c r="R153" i="4"/>
  <c r="R154" i="4"/>
  <c r="G152" i="4"/>
  <c r="H152" i="4" s="1"/>
  <c r="AJ121" i="4"/>
  <c r="AJ122" i="4"/>
  <c r="AJ123" i="4"/>
  <c r="AJ124" i="4"/>
  <c r="AJ125" i="4"/>
  <c r="AJ126" i="4"/>
  <c r="AJ127" i="4"/>
  <c r="AJ128" i="4"/>
  <c r="AJ129" i="4"/>
  <c r="AJ130" i="4"/>
  <c r="AJ131" i="4"/>
  <c r="AJ132" i="4"/>
  <c r="AJ133" i="4"/>
  <c r="R121" i="4"/>
  <c r="R122" i="4"/>
  <c r="R123" i="4"/>
  <c r="R124" i="4"/>
  <c r="R125" i="4"/>
  <c r="R126" i="4"/>
  <c r="R127" i="4"/>
  <c r="R128" i="4"/>
  <c r="R129" i="4"/>
  <c r="R130" i="4"/>
  <c r="R131" i="4"/>
  <c r="R132" i="4"/>
  <c r="R133" i="4"/>
  <c r="AJ100" i="4"/>
  <c r="AJ101" i="4"/>
  <c r="AJ102" i="4"/>
  <c r="AJ103" i="4"/>
  <c r="AJ104" i="4"/>
  <c r="AJ105" i="4"/>
  <c r="AJ106" i="4"/>
  <c r="AJ107" i="4"/>
  <c r="AJ108" i="4"/>
  <c r="AJ109" i="4"/>
  <c r="AJ110" i="4"/>
  <c r="AJ111" i="4"/>
  <c r="AJ112" i="4"/>
  <c r="R100" i="4"/>
  <c r="R101" i="4"/>
  <c r="R102" i="4"/>
  <c r="R103" i="4"/>
  <c r="R104" i="4"/>
  <c r="R105" i="4"/>
  <c r="R106" i="4"/>
  <c r="R107" i="4"/>
  <c r="R108" i="4"/>
  <c r="R109" i="4"/>
  <c r="R110" i="4"/>
  <c r="R111" i="4"/>
  <c r="R112" i="4"/>
  <c r="G101" i="4"/>
  <c r="J101" i="4" s="1"/>
  <c r="M101" i="4" s="1"/>
  <c r="P101" i="4" s="1"/>
  <c r="AJ79" i="4"/>
  <c r="AJ80" i="4"/>
  <c r="AJ81" i="4"/>
  <c r="AJ82" i="4"/>
  <c r="AJ83" i="4"/>
  <c r="AJ84" i="4"/>
  <c r="AJ85" i="4"/>
  <c r="AJ86" i="4"/>
  <c r="AJ87" i="4"/>
  <c r="AJ88" i="4"/>
  <c r="AJ89" i="4"/>
  <c r="AJ90" i="4"/>
  <c r="AJ91" i="4"/>
  <c r="R79" i="4"/>
  <c r="R80" i="4"/>
  <c r="R81" i="4"/>
  <c r="R82" i="4"/>
  <c r="R83" i="4"/>
  <c r="R84" i="4"/>
  <c r="R85" i="4"/>
  <c r="R86" i="4"/>
  <c r="R87" i="4"/>
  <c r="R88" i="4"/>
  <c r="R89" i="4"/>
  <c r="R90" i="4"/>
  <c r="R91" i="4"/>
  <c r="AJ58" i="4"/>
  <c r="AJ59" i="4"/>
  <c r="AJ60" i="4"/>
  <c r="AJ61" i="4"/>
  <c r="AJ62" i="4"/>
  <c r="AJ63" i="4"/>
  <c r="AJ64" i="4"/>
  <c r="AJ65" i="4"/>
  <c r="AJ66" i="4"/>
  <c r="AJ67" i="4"/>
  <c r="AJ68" i="4"/>
  <c r="AJ69" i="4"/>
  <c r="AJ70" i="4"/>
  <c r="R58" i="4"/>
  <c r="R59" i="4"/>
  <c r="R60" i="4"/>
  <c r="R61" i="4"/>
  <c r="R62" i="4"/>
  <c r="R63" i="4"/>
  <c r="R64" i="4"/>
  <c r="R65" i="4"/>
  <c r="R66" i="4"/>
  <c r="R67" i="4"/>
  <c r="R68" i="4"/>
  <c r="R69" i="4"/>
  <c r="R70" i="4"/>
  <c r="G59" i="4"/>
  <c r="H59" i="4" s="1"/>
  <c r="G63" i="4"/>
  <c r="H63" i="4" s="1"/>
  <c r="AJ37" i="4"/>
  <c r="AJ38" i="4"/>
  <c r="AJ39" i="4"/>
  <c r="AJ40" i="4"/>
  <c r="AJ41" i="4"/>
  <c r="AJ42" i="4"/>
  <c r="AJ43" i="4"/>
  <c r="AJ44" i="4"/>
  <c r="AJ45" i="4"/>
  <c r="AJ46" i="4"/>
  <c r="AJ47" i="4"/>
  <c r="AJ48" i="4"/>
  <c r="AJ49" i="4"/>
  <c r="R37" i="4"/>
  <c r="R38" i="4"/>
  <c r="R39" i="4"/>
  <c r="R40" i="4"/>
  <c r="R41" i="4"/>
  <c r="R42" i="4"/>
  <c r="R43" i="4"/>
  <c r="R44" i="4"/>
  <c r="R45" i="4"/>
  <c r="R46" i="4"/>
  <c r="R47" i="4"/>
  <c r="R48" i="4"/>
  <c r="R49" i="4"/>
  <c r="AJ15" i="4"/>
  <c r="AJ16" i="4"/>
  <c r="AJ17" i="4"/>
  <c r="AJ18" i="4"/>
  <c r="AJ19" i="4"/>
  <c r="AJ20" i="4"/>
  <c r="AJ21" i="4"/>
  <c r="AJ22" i="4"/>
  <c r="AJ23" i="4"/>
  <c r="AJ24" i="4"/>
  <c r="AJ25" i="4"/>
  <c r="AJ26" i="4"/>
  <c r="AJ27" i="4"/>
  <c r="R15" i="4"/>
  <c r="R16" i="4"/>
  <c r="R17" i="4"/>
  <c r="R18" i="4"/>
  <c r="R19" i="4"/>
  <c r="R20" i="4"/>
  <c r="R21" i="4"/>
  <c r="R22" i="4"/>
  <c r="R23" i="4"/>
  <c r="R24" i="4"/>
  <c r="R25" i="4"/>
  <c r="R26" i="4"/>
  <c r="R27" i="4"/>
  <c r="G15" i="4"/>
  <c r="J15" i="4" s="1"/>
  <c r="K15" i="4" s="1"/>
  <c r="G16" i="4"/>
  <c r="H16" i="4" s="1"/>
  <c r="G17" i="4"/>
  <c r="H17" i="4" s="1"/>
  <c r="G18" i="4"/>
  <c r="H18" i="4" s="1"/>
  <c r="G19" i="4"/>
  <c r="J19" i="4" s="1"/>
  <c r="M19" i="4" s="1"/>
  <c r="G20" i="4"/>
  <c r="H20" i="4" s="1"/>
  <c r="G21" i="4"/>
  <c r="J21" i="4" s="1"/>
  <c r="G22" i="4"/>
  <c r="J22" i="4" s="1"/>
  <c r="G23" i="4"/>
  <c r="J23" i="4" s="1"/>
  <c r="K23" i="4" s="1"/>
  <c r="G24" i="4"/>
  <c r="H24" i="4" s="1"/>
  <c r="G25" i="4"/>
  <c r="H25" i="4" s="1"/>
  <c r="G26" i="4"/>
  <c r="J26" i="4" s="1"/>
  <c r="K26" i="4" s="1"/>
  <c r="G27" i="4"/>
  <c r="J27" i="4" s="1"/>
  <c r="K27" i="4" s="1"/>
  <c r="AO142" i="5"/>
  <c r="AO143" i="5"/>
  <c r="AO144" i="5"/>
  <c r="AO145" i="5"/>
  <c r="AO146" i="5"/>
  <c r="AO147" i="5"/>
  <c r="AO148" i="5"/>
  <c r="AO149" i="5"/>
  <c r="AO150" i="5"/>
  <c r="AO151" i="5"/>
  <c r="AO152" i="5"/>
  <c r="AO153" i="5"/>
  <c r="AO154" i="5"/>
  <c r="AJ142" i="5"/>
  <c r="AJ143" i="5"/>
  <c r="AJ144" i="5"/>
  <c r="AJ145" i="5"/>
  <c r="AJ146" i="5"/>
  <c r="AJ147" i="5"/>
  <c r="AJ148" i="5"/>
  <c r="AJ149" i="5"/>
  <c r="AJ150" i="5"/>
  <c r="AJ151" i="5"/>
  <c r="AJ152" i="5"/>
  <c r="AJ153" i="5"/>
  <c r="AJ154" i="5"/>
  <c r="AE142" i="5"/>
  <c r="AE143" i="5"/>
  <c r="AE144" i="5"/>
  <c r="AE145" i="5"/>
  <c r="AE146" i="5"/>
  <c r="AE147" i="5"/>
  <c r="AE148" i="5"/>
  <c r="AE149" i="5"/>
  <c r="AE150" i="5"/>
  <c r="AE151" i="5"/>
  <c r="AE152" i="5"/>
  <c r="AE153" i="5"/>
  <c r="AE154" i="5"/>
  <c r="Z142" i="5"/>
  <c r="Z143" i="5"/>
  <c r="Z144" i="5"/>
  <c r="Z145" i="5"/>
  <c r="Z146" i="5"/>
  <c r="Z147" i="5"/>
  <c r="Z148" i="5"/>
  <c r="Z149" i="5"/>
  <c r="Z150" i="5"/>
  <c r="Z151" i="5"/>
  <c r="Z152" i="5"/>
  <c r="Z153" i="5"/>
  <c r="Z154" i="5"/>
  <c r="U142" i="5"/>
  <c r="U143" i="5"/>
  <c r="U144" i="5"/>
  <c r="U145" i="5"/>
  <c r="U146" i="5"/>
  <c r="U147" i="5"/>
  <c r="U148" i="5"/>
  <c r="U149" i="5"/>
  <c r="U150" i="5"/>
  <c r="U151" i="5"/>
  <c r="U152" i="5"/>
  <c r="U153" i="5"/>
  <c r="U154" i="5"/>
  <c r="R142" i="5"/>
  <c r="R143" i="5"/>
  <c r="R144" i="5"/>
  <c r="R145" i="5"/>
  <c r="R146" i="5"/>
  <c r="R147" i="5"/>
  <c r="R148" i="5"/>
  <c r="R149" i="5"/>
  <c r="R150" i="5"/>
  <c r="R151" i="5"/>
  <c r="R152" i="5"/>
  <c r="R153" i="5"/>
  <c r="R154" i="5"/>
  <c r="G142" i="5"/>
  <c r="H142" i="5" s="1"/>
  <c r="G143" i="5"/>
  <c r="J143" i="5" s="1"/>
  <c r="G144" i="5"/>
  <c r="G145" i="5"/>
  <c r="G146" i="5"/>
  <c r="H146" i="5" s="1"/>
  <c r="G147" i="5"/>
  <c r="J147" i="5" s="1"/>
  <c r="K147" i="5" s="1"/>
  <c r="G148" i="5"/>
  <c r="G149" i="5"/>
  <c r="G150" i="5"/>
  <c r="H150" i="5" s="1"/>
  <c r="G151" i="5"/>
  <c r="J151" i="5" s="1"/>
  <c r="G152" i="5"/>
  <c r="G153" i="5"/>
  <c r="J153" i="5" s="1"/>
  <c r="G154" i="5"/>
  <c r="H154" i="5" s="1"/>
  <c r="AO121" i="5"/>
  <c r="AO122" i="5"/>
  <c r="AO123" i="5"/>
  <c r="AO124" i="5"/>
  <c r="AO125" i="5"/>
  <c r="AO126" i="5"/>
  <c r="AO127" i="5"/>
  <c r="AO128" i="5"/>
  <c r="AO129" i="5"/>
  <c r="AO130" i="5"/>
  <c r="AO131" i="5"/>
  <c r="AO132" i="5"/>
  <c r="AO133" i="5"/>
  <c r="AJ121" i="5"/>
  <c r="AJ122" i="5"/>
  <c r="AJ123" i="5"/>
  <c r="AJ124" i="5"/>
  <c r="AJ125" i="5"/>
  <c r="AJ126" i="5"/>
  <c r="AJ127" i="5"/>
  <c r="AJ128" i="5"/>
  <c r="AJ129" i="5"/>
  <c r="AJ130" i="5"/>
  <c r="AJ131" i="5"/>
  <c r="AJ132" i="5"/>
  <c r="AJ133" i="5"/>
  <c r="AE121" i="5"/>
  <c r="AE122" i="5"/>
  <c r="AE123" i="5"/>
  <c r="AE124" i="5"/>
  <c r="AE125" i="5"/>
  <c r="AE126" i="5"/>
  <c r="AE127" i="5"/>
  <c r="AE128" i="5"/>
  <c r="AE129" i="5"/>
  <c r="AE130" i="5"/>
  <c r="AE131" i="5"/>
  <c r="AE132" i="5"/>
  <c r="AE133" i="5"/>
  <c r="Z121" i="5"/>
  <c r="Z122" i="5"/>
  <c r="Z123" i="5"/>
  <c r="Z124" i="5"/>
  <c r="Z125" i="5"/>
  <c r="Z126" i="5"/>
  <c r="Z127" i="5"/>
  <c r="Z128" i="5"/>
  <c r="Z129" i="5"/>
  <c r="Z130" i="5"/>
  <c r="Z131" i="5"/>
  <c r="Z132" i="5"/>
  <c r="Z133" i="5"/>
  <c r="U121" i="5"/>
  <c r="U122" i="5"/>
  <c r="U123" i="5"/>
  <c r="U124" i="5"/>
  <c r="U125" i="5"/>
  <c r="U126" i="5"/>
  <c r="U127" i="5"/>
  <c r="U128" i="5"/>
  <c r="U129" i="5"/>
  <c r="U130" i="5"/>
  <c r="U131" i="5"/>
  <c r="U132" i="5"/>
  <c r="U133" i="5"/>
  <c r="R121" i="5"/>
  <c r="R122" i="5"/>
  <c r="R123" i="5"/>
  <c r="R124" i="5"/>
  <c r="R125" i="5"/>
  <c r="R126" i="5"/>
  <c r="R127" i="5"/>
  <c r="R128" i="5"/>
  <c r="R129" i="5"/>
  <c r="R130" i="5"/>
  <c r="R131" i="5"/>
  <c r="R132" i="5"/>
  <c r="R133" i="5"/>
  <c r="G121" i="5"/>
  <c r="J121" i="5" s="1"/>
  <c r="G122" i="5"/>
  <c r="J122" i="5" s="1"/>
  <c r="K122" i="5" s="1"/>
  <c r="G123" i="5"/>
  <c r="G124" i="5"/>
  <c r="G125" i="5"/>
  <c r="H125" i="5" s="1"/>
  <c r="G126" i="5"/>
  <c r="J126" i="5" s="1"/>
  <c r="K126" i="5" s="1"/>
  <c r="G127" i="5"/>
  <c r="G128" i="5"/>
  <c r="H128" i="5" s="1"/>
  <c r="G129" i="5"/>
  <c r="G130" i="5"/>
  <c r="J130" i="5" s="1"/>
  <c r="K130" i="5" s="1"/>
  <c r="G131" i="5"/>
  <c r="G132" i="5"/>
  <c r="G133" i="5"/>
  <c r="J133" i="5" s="1"/>
  <c r="AO100" i="5"/>
  <c r="AO101" i="5"/>
  <c r="AO102" i="5"/>
  <c r="AO103" i="5"/>
  <c r="AO104" i="5"/>
  <c r="AO105" i="5"/>
  <c r="AO106" i="5"/>
  <c r="AO107" i="5"/>
  <c r="AO108" i="5"/>
  <c r="AO109" i="5"/>
  <c r="AO110" i="5"/>
  <c r="AO111" i="5"/>
  <c r="AO112" i="5"/>
  <c r="AJ100" i="5"/>
  <c r="AJ101" i="5"/>
  <c r="AJ102" i="5"/>
  <c r="AJ103" i="5"/>
  <c r="AJ104" i="5"/>
  <c r="AJ105" i="5"/>
  <c r="AJ106" i="5"/>
  <c r="AJ107" i="5"/>
  <c r="AJ108" i="5"/>
  <c r="AJ109" i="5"/>
  <c r="AJ110" i="5"/>
  <c r="AJ111" i="5"/>
  <c r="AJ112" i="5"/>
  <c r="AE100" i="5"/>
  <c r="AE101" i="5"/>
  <c r="AE102" i="5"/>
  <c r="AE103" i="5"/>
  <c r="AE104" i="5"/>
  <c r="AE105" i="5"/>
  <c r="AE106" i="5"/>
  <c r="AE107" i="5"/>
  <c r="AE108" i="5"/>
  <c r="AE109" i="5"/>
  <c r="AE110" i="5"/>
  <c r="AE111" i="5"/>
  <c r="AE112" i="5"/>
  <c r="Z100" i="5"/>
  <c r="Z101" i="5"/>
  <c r="Z102" i="5"/>
  <c r="Z103" i="5"/>
  <c r="Z104" i="5"/>
  <c r="Z105" i="5"/>
  <c r="Z106" i="5"/>
  <c r="Z107" i="5"/>
  <c r="Z108" i="5"/>
  <c r="Z109" i="5"/>
  <c r="Z110" i="5"/>
  <c r="Z111" i="5"/>
  <c r="Z112" i="5"/>
  <c r="U100" i="5"/>
  <c r="U101" i="5"/>
  <c r="U102" i="5"/>
  <c r="U103" i="5"/>
  <c r="U104" i="5"/>
  <c r="U105" i="5"/>
  <c r="U106" i="5"/>
  <c r="U107" i="5"/>
  <c r="U108" i="5"/>
  <c r="U109" i="5"/>
  <c r="U110" i="5"/>
  <c r="U111" i="5"/>
  <c r="U112" i="5"/>
  <c r="R100" i="5"/>
  <c r="R101" i="5"/>
  <c r="R102" i="5"/>
  <c r="R103" i="5"/>
  <c r="R104" i="5"/>
  <c r="R105" i="5"/>
  <c r="R106" i="5"/>
  <c r="R107" i="5"/>
  <c r="R108" i="5"/>
  <c r="R109" i="5"/>
  <c r="R110" i="5"/>
  <c r="R111" i="5"/>
  <c r="R112" i="5"/>
  <c r="J104" i="5"/>
  <c r="M104" i="5" s="1"/>
  <c r="N104" i="5" s="1"/>
  <c r="H100" i="5"/>
  <c r="J106" i="5"/>
  <c r="K106" i="5" s="1"/>
  <c r="H112" i="5"/>
  <c r="H25" i="27" l="1"/>
  <c r="D122" i="13"/>
  <c r="I27" i="26"/>
  <c r="J132" i="22"/>
  <c r="N132" i="22"/>
  <c r="Z132" i="22"/>
  <c r="Z133" i="22" s="1"/>
  <c r="R132" i="22"/>
  <c r="V132" i="22"/>
  <c r="V133" i="22" s="1"/>
  <c r="P99" i="22"/>
  <c r="AB99" i="22"/>
  <c r="L99" i="22"/>
  <c r="T99" i="22"/>
  <c r="X99" i="22"/>
  <c r="L66" i="22"/>
  <c r="L132" i="22"/>
  <c r="L133" i="22" s="1"/>
  <c r="I99" i="22"/>
  <c r="I100" i="22" s="1"/>
  <c r="M99" i="22"/>
  <c r="M100" i="22" s="1"/>
  <c r="Q99" i="22"/>
  <c r="Q100" i="22" s="1"/>
  <c r="U99" i="22"/>
  <c r="U100" i="22" s="1"/>
  <c r="Y99" i="22"/>
  <c r="Y100" i="22" s="1"/>
  <c r="L165" i="22"/>
  <c r="L166" i="22" s="1"/>
  <c r="P165" i="22"/>
  <c r="P166" i="22" s="1"/>
  <c r="T165" i="22"/>
  <c r="T166" i="22" s="1"/>
  <c r="X165" i="22"/>
  <c r="X166" i="22" s="1"/>
  <c r="AB165" i="22"/>
  <c r="AB166" i="22" s="1"/>
  <c r="P66" i="22"/>
  <c r="P67" i="22" s="1"/>
  <c r="T66" i="22"/>
  <c r="T67" i="22" s="1"/>
  <c r="X66" i="22"/>
  <c r="X67" i="22" s="1"/>
  <c r="AB66" i="22"/>
  <c r="AB67" i="22" s="1"/>
  <c r="P132" i="22"/>
  <c r="P133" i="22" s="1"/>
  <c r="T132" i="22"/>
  <c r="T133" i="22" s="1"/>
  <c r="X132" i="22"/>
  <c r="X133" i="22" s="1"/>
  <c r="AB132" i="22"/>
  <c r="AB133" i="22" s="1"/>
  <c r="I165" i="22"/>
  <c r="I166" i="22" s="1"/>
  <c r="M165" i="22"/>
  <c r="M166" i="22" s="1"/>
  <c r="Q165" i="22"/>
  <c r="Q166" i="22" s="1"/>
  <c r="U165" i="22"/>
  <c r="U166" i="22" s="1"/>
  <c r="Y165" i="22"/>
  <c r="Y166" i="22" s="1"/>
  <c r="I132" i="22"/>
  <c r="I133" i="22" s="1"/>
  <c r="M132" i="22"/>
  <c r="M133" i="22" s="1"/>
  <c r="Q132" i="22"/>
  <c r="Q133" i="22" s="1"/>
  <c r="D165" i="22"/>
  <c r="H165" i="22"/>
  <c r="H166" i="22" s="1"/>
  <c r="E132" i="22"/>
  <c r="D99" i="22"/>
  <c r="H99" i="22"/>
  <c r="H100" i="22" s="1"/>
  <c r="E165" i="22"/>
  <c r="F132" i="22"/>
  <c r="D132" i="22"/>
  <c r="H132" i="22"/>
  <c r="H133" i="22" s="1"/>
  <c r="E99" i="22"/>
  <c r="E100" i="22" s="1"/>
  <c r="D66" i="22"/>
  <c r="D67" i="22" s="1"/>
  <c r="H66" i="22"/>
  <c r="M111" i="13"/>
  <c r="M107" i="13"/>
  <c r="J165" i="22"/>
  <c r="R165" i="22"/>
  <c r="Z165" i="22"/>
  <c r="Z166" i="22" s="1"/>
  <c r="E66" i="22"/>
  <c r="E67" i="22" s="1"/>
  <c r="I66" i="22"/>
  <c r="I67" i="22" s="1"/>
  <c r="M66" i="22"/>
  <c r="M67" i="22" s="1"/>
  <c r="Q66" i="22"/>
  <c r="Q67" i="22" s="1"/>
  <c r="U66" i="22"/>
  <c r="U67" i="22" s="1"/>
  <c r="Y66" i="22"/>
  <c r="Y67" i="22" s="1"/>
  <c r="F99" i="22"/>
  <c r="J99" i="22"/>
  <c r="J100" i="22" s="1"/>
  <c r="N99" i="22"/>
  <c r="R99" i="22"/>
  <c r="V99" i="22"/>
  <c r="Z99" i="22"/>
  <c r="Z100" i="22" s="1"/>
  <c r="G132" i="22"/>
  <c r="K132" i="22"/>
  <c r="K133" i="22" s="1"/>
  <c r="O132" i="22"/>
  <c r="O133" i="22" s="1"/>
  <c r="S132" i="22"/>
  <c r="S133" i="22" s="1"/>
  <c r="W132" i="22"/>
  <c r="W133" i="22" s="1"/>
  <c r="AA132" i="22"/>
  <c r="AA133" i="22" s="1"/>
  <c r="F165" i="22"/>
  <c r="N165" i="22"/>
  <c r="N166" i="22" s="1"/>
  <c r="V165" i="22"/>
  <c r="F66" i="22"/>
  <c r="F67" i="22" s="1"/>
  <c r="J66" i="22"/>
  <c r="N66" i="22"/>
  <c r="N67" i="22" s="1"/>
  <c r="R66" i="22"/>
  <c r="R67" i="22" s="1"/>
  <c r="V66" i="22"/>
  <c r="V67" i="22" s="1"/>
  <c r="Z66" i="22"/>
  <c r="G99" i="22"/>
  <c r="K99" i="22"/>
  <c r="O99" i="22"/>
  <c r="O100" i="22" s="1"/>
  <c r="S99" i="22"/>
  <c r="S100" i="22" s="1"/>
  <c r="W99" i="22"/>
  <c r="W100" i="22" s="1"/>
  <c r="AA99" i="22"/>
  <c r="AA100" i="22" s="1"/>
  <c r="G165" i="22"/>
  <c r="G166" i="22" s="1"/>
  <c r="K165" i="22"/>
  <c r="O165" i="22"/>
  <c r="O166" i="22" s="1"/>
  <c r="S165" i="22"/>
  <c r="S166" i="22" s="1"/>
  <c r="W165" i="22"/>
  <c r="W166" i="22" s="1"/>
  <c r="AA165" i="22"/>
  <c r="G66" i="22"/>
  <c r="K66" i="22"/>
  <c r="O66" i="22"/>
  <c r="O67" i="22" s="1"/>
  <c r="S66" i="22"/>
  <c r="W66" i="22"/>
  <c r="W67" i="22" s="1"/>
  <c r="AA66" i="22"/>
  <c r="U132" i="22"/>
  <c r="U133" i="22" s="1"/>
  <c r="Y132" i="22"/>
  <c r="J106" i="13"/>
  <c r="J102" i="13"/>
  <c r="L21" i="7"/>
  <c r="L17" i="7"/>
  <c r="L74" i="7"/>
  <c r="J162" i="7"/>
  <c r="F140" i="7"/>
  <c r="J52" i="7"/>
  <c r="F96" i="7"/>
  <c r="H118" i="7"/>
  <c r="G16" i="6"/>
  <c r="J105" i="5"/>
  <c r="K105" i="5" s="1"/>
  <c r="J27" i="5"/>
  <c r="M27" i="5" s="1"/>
  <c r="AO27" i="5"/>
  <c r="H108" i="5"/>
  <c r="AE27" i="5"/>
  <c r="AJ27" i="5"/>
  <c r="K27" i="5"/>
  <c r="H101" i="5"/>
  <c r="U27" i="5"/>
  <c r="Z27" i="5"/>
  <c r="H109" i="5"/>
  <c r="G39" i="4"/>
  <c r="H39" i="4" s="1"/>
  <c r="D59" i="13"/>
  <c r="D39" i="13"/>
  <c r="G37" i="4"/>
  <c r="J37" i="4" s="1"/>
  <c r="M37" i="4" s="1"/>
  <c r="D123" i="13"/>
  <c r="G46" i="4"/>
  <c r="H46" i="4" s="1"/>
  <c r="D130" i="13"/>
  <c r="D126" i="13"/>
  <c r="G42" i="4"/>
  <c r="H42" i="4" s="1"/>
  <c r="D121" i="13"/>
  <c r="D37" i="13"/>
  <c r="D46" i="13"/>
  <c r="D42" i="13"/>
  <c r="U174" i="22"/>
  <c r="J112" i="13"/>
  <c r="J108" i="13"/>
  <c r="J104" i="13"/>
  <c r="J100" i="13"/>
  <c r="H104" i="13"/>
  <c r="P101" i="13"/>
  <c r="H109" i="13"/>
  <c r="T101" i="13"/>
  <c r="F110" i="13"/>
  <c r="F106" i="13"/>
  <c r="F102" i="13"/>
  <c r="L108" i="13"/>
  <c r="X109" i="13"/>
  <c r="V103" i="13"/>
  <c r="T109" i="13"/>
  <c r="Y112" i="13"/>
  <c r="H110" i="13"/>
  <c r="R104" i="13"/>
  <c r="P111" i="13"/>
  <c r="P107" i="13"/>
  <c r="P103" i="13"/>
  <c r="R111" i="13"/>
  <c r="R103" i="13"/>
  <c r="T110" i="13"/>
  <c r="T106" i="13"/>
  <c r="T102" i="13"/>
  <c r="V111" i="13"/>
  <c r="V107" i="13"/>
  <c r="Y108" i="13"/>
  <c r="Y104" i="13"/>
  <c r="Y100" i="13"/>
  <c r="R112" i="13"/>
  <c r="R100" i="13"/>
  <c r="F112" i="13"/>
  <c r="F108" i="13"/>
  <c r="F100" i="13"/>
  <c r="L112" i="13"/>
  <c r="L104" i="13"/>
  <c r="L100" i="13"/>
  <c r="T105" i="13"/>
  <c r="X111" i="13"/>
  <c r="X107" i="13"/>
  <c r="X103" i="13"/>
  <c r="R108" i="13"/>
  <c r="F111" i="13"/>
  <c r="P105" i="13"/>
  <c r="V109" i="13"/>
  <c r="V105" i="13"/>
  <c r="V101" i="13"/>
  <c r="L110" i="13"/>
  <c r="L106" i="13"/>
  <c r="L102" i="13"/>
  <c r="P110" i="13"/>
  <c r="P106" i="13"/>
  <c r="P102" i="13"/>
  <c r="V112" i="13"/>
  <c r="V108" i="13"/>
  <c r="V104" i="13"/>
  <c r="V100" i="13"/>
  <c r="F107" i="13"/>
  <c r="J109" i="13"/>
  <c r="J105" i="13"/>
  <c r="J101" i="13"/>
  <c r="R107" i="13"/>
  <c r="Y109" i="13"/>
  <c r="Y105" i="13"/>
  <c r="Y101" i="13"/>
  <c r="X105" i="13"/>
  <c r="F109" i="13"/>
  <c r="F105" i="13"/>
  <c r="F101" i="13"/>
  <c r="F103" i="13"/>
  <c r="H111" i="13"/>
  <c r="H107" i="13"/>
  <c r="H103" i="13"/>
  <c r="L111" i="13"/>
  <c r="L107" i="13"/>
  <c r="L103" i="13"/>
  <c r="P112" i="13"/>
  <c r="P108" i="13"/>
  <c r="P104" i="13"/>
  <c r="P100" i="13"/>
  <c r="R109" i="13"/>
  <c r="R105" i="13"/>
  <c r="R101" i="13"/>
  <c r="T111" i="13"/>
  <c r="T107" i="13"/>
  <c r="T103" i="13"/>
  <c r="X101" i="13"/>
  <c r="D17" i="13"/>
  <c r="H105" i="13"/>
  <c r="H101" i="13"/>
  <c r="H112" i="13"/>
  <c r="H108" i="13"/>
  <c r="H100" i="13"/>
  <c r="J111" i="13"/>
  <c r="J107" i="13"/>
  <c r="J103" i="13"/>
  <c r="M110" i="13"/>
  <c r="M106" i="13"/>
  <c r="M102" i="13"/>
  <c r="X110" i="13"/>
  <c r="Y110" i="13"/>
  <c r="X106" i="13"/>
  <c r="Y106" i="13"/>
  <c r="X102" i="13"/>
  <c r="Y102" i="13"/>
  <c r="H102" i="13"/>
  <c r="D25" i="13"/>
  <c r="H106" i="13"/>
  <c r="J110" i="13"/>
  <c r="L109" i="13"/>
  <c r="M109" i="13"/>
  <c r="L105" i="13"/>
  <c r="M105" i="13"/>
  <c r="L101" i="13"/>
  <c r="M101" i="13"/>
  <c r="R110" i="13"/>
  <c r="R106" i="13"/>
  <c r="R102" i="13"/>
  <c r="T112" i="13"/>
  <c r="T108" i="13"/>
  <c r="T104" i="13"/>
  <c r="T100" i="13"/>
  <c r="F104" i="13"/>
  <c r="M112" i="13"/>
  <c r="M108" i="13"/>
  <c r="M104" i="13"/>
  <c r="M100" i="13"/>
  <c r="P109" i="13"/>
  <c r="V110" i="13"/>
  <c r="V106" i="13"/>
  <c r="V102" i="13"/>
  <c r="X112" i="13"/>
  <c r="X108" i="13"/>
  <c r="X104" i="13"/>
  <c r="X100" i="13"/>
  <c r="Y111" i="13"/>
  <c r="Y107" i="13"/>
  <c r="Y103" i="13"/>
  <c r="D15" i="13"/>
  <c r="D18" i="13"/>
  <c r="H28" i="7"/>
  <c r="H24" i="7"/>
  <c r="H20" i="7"/>
  <c r="H16" i="7"/>
  <c r="J18" i="7"/>
  <c r="F118" i="7"/>
  <c r="F52" i="7"/>
  <c r="M26" i="7"/>
  <c r="J25" i="7"/>
  <c r="F22" i="7"/>
  <c r="F18" i="7"/>
  <c r="N27" i="7"/>
  <c r="N19" i="7"/>
  <c r="H96" i="7"/>
  <c r="L26" i="7"/>
  <c r="L22" i="7"/>
  <c r="L18" i="7"/>
  <c r="H74" i="7"/>
  <c r="M27" i="7"/>
  <c r="M23" i="7"/>
  <c r="M19" i="7"/>
  <c r="F28" i="7"/>
  <c r="F24" i="7"/>
  <c r="F20" i="7"/>
  <c r="F16" i="7"/>
  <c r="J26" i="7"/>
  <c r="J22" i="7"/>
  <c r="M22" i="7"/>
  <c r="F27" i="7"/>
  <c r="F23" i="7"/>
  <c r="F19" i="7"/>
  <c r="F26" i="7"/>
  <c r="H27" i="7"/>
  <c r="H23" i="7"/>
  <c r="H19" i="7"/>
  <c r="J28" i="7"/>
  <c r="J24" i="7"/>
  <c r="J20" i="7"/>
  <c r="J16" i="7"/>
  <c r="N25" i="7"/>
  <c r="N21" i="7"/>
  <c r="N17" i="7"/>
  <c r="M18" i="7"/>
  <c r="N22" i="7"/>
  <c r="H52" i="7"/>
  <c r="J96" i="7"/>
  <c r="J118" i="7"/>
  <c r="F162" i="7"/>
  <c r="N162" i="7"/>
  <c r="N23" i="7"/>
  <c r="H26" i="7"/>
  <c r="H22" i="7"/>
  <c r="H18" i="7"/>
  <c r="J27" i="7"/>
  <c r="J23" i="7"/>
  <c r="J19" i="7"/>
  <c r="N28" i="7"/>
  <c r="N24" i="7"/>
  <c r="N20" i="7"/>
  <c r="N16" i="7"/>
  <c r="J74" i="7"/>
  <c r="H162" i="7"/>
  <c r="M28" i="7"/>
  <c r="M24" i="7"/>
  <c r="M20" i="7"/>
  <c r="M25" i="7"/>
  <c r="M21" i="7"/>
  <c r="M17" i="7"/>
  <c r="H25" i="7"/>
  <c r="H21" i="7"/>
  <c r="H17" i="7"/>
  <c r="L27" i="7"/>
  <c r="L23" i="7"/>
  <c r="L19" i="7"/>
  <c r="N26" i="7"/>
  <c r="N18" i="7"/>
  <c r="F74" i="7"/>
  <c r="J140" i="7"/>
  <c r="L25" i="7"/>
  <c r="F25" i="7"/>
  <c r="F21" i="7"/>
  <c r="F17" i="7"/>
  <c r="J21" i="7"/>
  <c r="J17" i="7"/>
  <c r="L28" i="7"/>
  <c r="L24" i="7"/>
  <c r="L20" i="7"/>
  <c r="L16" i="7"/>
  <c r="L52" i="7"/>
  <c r="L118" i="7"/>
  <c r="H140" i="7"/>
  <c r="L140" i="7"/>
  <c r="D133" i="13"/>
  <c r="M16" i="7"/>
  <c r="D131" i="13"/>
  <c r="D124" i="13"/>
  <c r="D128" i="13"/>
  <c r="D132" i="13"/>
  <c r="L96" i="7"/>
  <c r="N118" i="7"/>
  <c r="L162" i="7"/>
  <c r="G26" i="6"/>
  <c r="G22" i="6"/>
  <c r="AJ24" i="6"/>
  <c r="P21" i="7"/>
  <c r="D113" i="18" s="1"/>
  <c r="AL22" i="7"/>
  <c r="Z28" i="7"/>
  <c r="AL18" i="7"/>
  <c r="AL24" i="7"/>
  <c r="T28" i="7"/>
  <c r="R22" i="7"/>
  <c r="S22" i="7" s="1"/>
  <c r="AL26" i="7"/>
  <c r="G25" i="6"/>
  <c r="J25" i="6" s="1"/>
  <c r="K25" i="6" s="1"/>
  <c r="G21" i="6"/>
  <c r="G17" i="6"/>
  <c r="H17" i="6" s="1"/>
  <c r="J153" i="6"/>
  <c r="K153" i="6" s="1"/>
  <c r="J145" i="6"/>
  <c r="M145" i="6" s="1"/>
  <c r="H156" i="6"/>
  <c r="Z17" i="7"/>
  <c r="AF28" i="7"/>
  <c r="AF20" i="7"/>
  <c r="R25" i="6"/>
  <c r="D26" i="13"/>
  <c r="H148" i="6"/>
  <c r="P20" i="7"/>
  <c r="D112" i="18" s="1"/>
  <c r="AF24" i="7"/>
  <c r="AF16" i="7"/>
  <c r="Z25" i="7"/>
  <c r="D16" i="13"/>
  <c r="J129" i="6"/>
  <c r="K129" i="6" s="1"/>
  <c r="D20" i="13"/>
  <c r="J128" i="6"/>
  <c r="K128" i="6" s="1"/>
  <c r="P25" i="7"/>
  <c r="D117" i="18" s="1"/>
  <c r="Z26" i="7"/>
  <c r="Z22" i="7"/>
  <c r="Z18" i="7"/>
  <c r="AF25" i="7"/>
  <c r="AF21" i="7"/>
  <c r="AF17" i="7"/>
  <c r="AL28" i="7"/>
  <c r="AL20" i="7"/>
  <c r="AL16" i="7"/>
  <c r="H134" i="6"/>
  <c r="H126" i="6"/>
  <c r="AJ16" i="6"/>
  <c r="D71" i="18"/>
  <c r="I71" i="18" s="1"/>
  <c r="H133" i="6"/>
  <c r="H125" i="6"/>
  <c r="M130" i="6"/>
  <c r="P130" i="6" s="1"/>
  <c r="Q130" i="6" s="1"/>
  <c r="J150" i="6"/>
  <c r="P26" i="7"/>
  <c r="D118" i="18" s="1"/>
  <c r="T24" i="7"/>
  <c r="T20" i="7"/>
  <c r="T16" i="7"/>
  <c r="AF18" i="7"/>
  <c r="AL25" i="7"/>
  <c r="AL21" i="7"/>
  <c r="AL17" i="7"/>
  <c r="M134" i="6"/>
  <c r="P134" i="6" s="1"/>
  <c r="S134" i="6" s="1"/>
  <c r="H130" i="6"/>
  <c r="M126" i="6"/>
  <c r="P126" i="6" s="1"/>
  <c r="S126" i="6" s="1"/>
  <c r="H152" i="6"/>
  <c r="H144" i="6"/>
  <c r="J149" i="6"/>
  <c r="K149" i="6" s="1"/>
  <c r="P18" i="7"/>
  <c r="D110" i="18" s="1"/>
  <c r="AJ20" i="6"/>
  <c r="D75" i="18"/>
  <c r="I75" i="18" s="1"/>
  <c r="J132" i="6"/>
  <c r="K132" i="6" s="1"/>
  <c r="J124" i="6"/>
  <c r="M124" i="6" s="1"/>
  <c r="J154" i="6"/>
  <c r="J146" i="6"/>
  <c r="P22" i="7"/>
  <c r="D114" i="18" s="1"/>
  <c r="Z21" i="7"/>
  <c r="D79" i="18"/>
  <c r="I79" i="18" s="1"/>
  <c r="G27" i="6"/>
  <c r="H27" i="6" s="1"/>
  <c r="D27" i="13"/>
  <c r="G23" i="6"/>
  <c r="H23" i="6" s="1"/>
  <c r="D23" i="13"/>
  <c r="AJ27" i="6"/>
  <c r="AJ23" i="6"/>
  <c r="AJ19" i="6"/>
  <c r="AJ15" i="6"/>
  <c r="R26" i="6"/>
  <c r="R22" i="6"/>
  <c r="R18" i="6"/>
  <c r="J21" i="6"/>
  <c r="M21" i="6" s="1"/>
  <c r="J17" i="6"/>
  <c r="M17" i="6" s="1"/>
  <c r="G18" i="6"/>
  <c r="J18" i="6" s="1"/>
  <c r="AJ26" i="6"/>
  <c r="AJ22" i="6"/>
  <c r="AJ21" i="6"/>
  <c r="R21" i="6"/>
  <c r="R17" i="6"/>
  <c r="G19" i="6"/>
  <c r="H19" i="6" s="1"/>
  <c r="G15" i="6"/>
  <c r="H21" i="6"/>
  <c r="AJ25" i="6"/>
  <c r="AJ17" i="6"/>
  <c r="V130" i="6"/>
  <c r="S44" i="7"/>
  <c r="R21" i="7"/>
  <c r="S21" i="7" s="1"/>
  <c r="S61" i="7"/>
  <c r="T26" i="7"/>
  <c r="T18" i="7"/>
  <c r="K124" i="6"/>
  <c r="R51" i="7"/>
  <c r="P28" i="7"/>
  <c r="D120" i="18" s="1"/>
  <c r="R47" i="7"/>
  <c r="P24" i="7"/>
  <c r="D116" i="18" s="1"/>
  <c r="S43" i="7"/>
  <c r="R20" i="7"/>
  <c r="S20" i="7" s="1"/>
  <c r="R39" i="7"/>
  <c r="P16" i="7"/>
  <c r="D108" i="18" s="1"/>
  <c r="Z24" i="7"/>
  <c r="Z20" i="7"/>
  <c r="Z16" i="7"/>
  <c r="S115" i="7"/>
  <c r="S111" i="7"/>
  <c r="S107" i="7"/>
  <c r="S113" i="7"/>
  <c r="H135" i="6"/>
  <c r="J135" i="6"/>
  <c r="H131" i="6"/>
  <c r="J131" i="6"/>
  <c r="H127" i="6"/>
  <c r="J127" i="6"/>
  <c r="H123" i="6"/>
  <c r="J123" i="6"/>
  <c r="S130" i="6"/>
  <c r="M156" i="6"/>
  <c r="K156" i="6"/>
  <c r="M152" i="6"/>
  <c r="K152" i="6"/>
  <c r="M148" i="6"/>
  <c r="K148" i="6"/>
  <c r="M144" i="6"/>
  <c r="K144" i="6"/>
  <c r="S50" i="7"/>
  <c r="T21" i="7"/>
  <c r="T17" i="7"/>
  <c r="S91" i="7"/>
  <c r="S83" i="7"/>
  <c r="R25" i="7"/>
  <c r="S25" i="7" s="1"/>
  <c r="S48" i="7"/>
  <c r="S40" i="7"/>
  <c r="S42" i="7"/>
  <c r="T22" i="7"/>
  <c r="M133" i="6"/>
  <c r="M125" i="6"/>
  <c r="J155" i="6"/>
  <c r="H155" i="6"/>
  <c r="J151" i="6"/>
  <c r="H151" i="6"/>
  <c r="J147" i="6"/>
  <c r="H147" i="6"/>
  <c r="R17" i="7"/>
  <c r="S17" i="7" s="1"/>
  <c r="T25" i="7"/>
  <c r="R26" i="7"/>
  <c r="S26" i="7" s="1"/>
  <c r="R18" i="7"/>
  <c r="S18" i="7" s="1"/>
  <c r="S46" i="7"/>
  <c r="S45" i="7"/>
  <c r="S73" i="7"/>
  <c r="S72" i="7"/>
  <c r="P17" i="7"/>
  <c r="D109" i="18" s="1"/>
  <c r="S71" i="7"/>
  <c r="S67" i="7"/>
  <c r="S63" i="7"/>
  <c r="S69" i="7"/>
  <c r="S68" i="7"/>
  <c r="S87" i="7"/>
  <c r="S70" i="7"/>
  <c r="S62" i="7"/>
  <c r="S65" i="7"/>
  <c r="S95" i="7"/>
  <c r="S93" i="7"/>
  <c r="S85" i="7"/>
  <c r="S114" i="7"/>
  <c r="S110" i="7"/>
  <c r="S106" i="7"/>
  <c r="S109" i="7"/>
  <c r="S108" i="7"/>
  <c r="S136" i="7"/>
  <c r="S128" i="7"/>
  <c r="S133" i="7"/>
  <c r="S105" i="7"/>
  <c r="S117" i="7"/>
  <c r="S116" i="7"/>
  <c r="S139" i="7"/>
  <c r="S135" i="7"/>
  <c r="S127" i="7"/>
  <c r="S129" i="7"/>
  <c r="S158" i="7"/>
  <c r="S154" i="7"/>
  <c r="S150" i="7"/>
  <c r="S152" i="7"/>
  <c r="S138" i="7"/>
  <c r="S134" i="7"/>
  <c r="S130" i="7"/>
  <c r="S137" i="7"/>
  <c r="S161" i="7"/>
  <c r="S157" i="7"/>
  <c r="S153" i="7"/>
  <c r="S149" i="7"/>
  <c r="S160" i="7"/>
  <c r="S156" i="7"/>
  <c r="S155" i="7"/>
  <c r="H22" i="6"/>
  <c r="J22" i="6"/>
  <c r="H18" i="6"/>
  <c r="J24" i="6"/>
  <c r="H24" i="6"/>
  <c r="J20" i="6"/>
  <c r="H20" i="6"/>
  <c r="J16" i="6"/>
  <c r="H16" i="6"/>
  <c r="J23" i="6"/>
  <c r="AF26" i="7"/>
  <c r="AF22" i="7"/>
  <c r="H26" i="6"/>
  <c r="J26" i="6"/>
  <c r="R24" i="6"/>
  <c r="R20" i="6"/>
  <c r="R16" i="6"/>
  <c r="R27" i="6"/>
  <c r="R23" i="6"/>
  <c r="R19" i="6"/>
  <c r="R15" i="6"/>
  <c r="D28" i="6"/>
  <c r="D73" i="18"/>
  <c r="I73" i="18" s="1"/>
  <c r="AJ18" i="6"/>
  <c r="AT46" i="5"/>
  <c r="AT42" i="5"/>
  <c r="M85" i="5"/>
  <c r="P85" i="5" s="1"/>
  <c r="X85" i="5" s="1"/>
  <c r="H61" i="5"/>
  <c r="H82" i="5"/>
  <c r="H89" i="5"/>
  <c r="AT87" i="5"/>
  <c r="AT90" i="5"/>
  <c r="AT82" i="5"/>
  <c r="AT48" i="5"/>
  <c r="AT40" i="5"/>
  <c r="J125" i="5"/>
  <c r="K125" i="5" s="1"/>
  <c r="H151" i="5"/>
  <c r="AT47" i="5"/>
  <c r="AT43" i="5"/>
  <c r="H70" i="5"/>
  <c r="J65" i="5"/>
  <c r="M65" i="5" s="1"/>
  <c r="M80" i="5"/>
  <c r="K80" i="5"/>
  <c r="M61" i="5"/>
  <c r="K61" i="5"/>
  <c r="K58" i="5"/>
  <c r="M58" i="5"/>
  <c r="P58" i="5" s="1"/>
  <c r="AT130" i="5"/>
  <c r="AT126" i="5"/>
  <c r="AT122" i="5"/>
  <c r="H143" i="5"/>
  <c r="H69" i="5"/>
  <c r="H59" i="5"/>
  <c r="J62" i="5"/>
  <c r="AT67" i="5"/>
  <c r="AT63" i="5"/>
  <c r="AT59" i="5"/>
  <c r="H88" i="5"/>
  <c r="H80" i="5"/>
  <c r="AT91" i="5"/>
  <c r="AT83" i="5"/>
  <c r="K63" i="5"/>
  <c r="J146" i="5"/>
  <c r="M146" i="5" s="1"/>
  <c r="AT153" i="5"/>
  <c r="AT149" i="5"/>
  <c r="AT145" i="5"/>
  <c r="AT152" i="5"/>
  <c r="J47" i="5"/>
  <c r="K47" i="5" s="1"/>
  <c r="AT44" i="5"/>
  <c r="H66" i="5"/>
  <c r="H58" i="5"/>
  <c r="K59" i="5"/>
  <c r="M67" i="5"/>
  <c r="P67" i="5" s="1"/>
  <c r="Q67" i="5" s="1"/>
  <c r="H85" i="5"/>
  <c r="AT86" i="5"/>
  <c r="P108" i="5"/>
  <c r="S108" i="5" s="1"/>
  <c r="H133" i="5"/>
  <c r="J142" i="5"/>
  <c r="M142" i="5" s="1"/>
  <c r="AT144" i="5"/>
  <c r="J39" i="5"/>
  <c r="K39" i="5" s="1"/>
  <c r="AT69" i="5"/>
  <c r="AT65" i="5"/>
  <c r="AT61" i="5"/>
  <c r="AT68" i="5"/>
  <c r="AT64" i="5"/>
  <c r="AT60" i="5"/>
  <c r="H84" i="5"/>
  <c r="J81" i="5"/>
  <c r="M81" i="5" s="1"/>
  <c r="AT89" i="5"/>
  <c r="AT85" i="5"/>
  <c r="AT81" i="5"/>
  <c r="J149" i="5"/>
  <c r="M149" i="5" s="1"/>
  <c r="H149" i="5"/>
  <c r="J145" i="5"/>
  <c r="K145" i="5" s="1"/>
  <c r="H145" i="5"/>
  <c r="H153" i="5"/>
  <c r="P59" i="5"/>
  <c r="N59" i="5"/>
  <c r="K70" i="5"/>
  <c r="M70" i="5"/>
  <c r="AT109" i="5"/>
  <c r="AT105" i="5"/>
  <c r="AT101" i="5"/>
  <c r="J129" i="5"/>
  <c r="K129" i="5" s="1"/>
  <c r="H129" i="5"/>
  <c r="H121" i="5"/>
  <c r="AT133" i="5"/>
  <c r="AT129" i="5"/>
  <c r="AT125" i="5"/>
  <c r="AT49" i="5"/>
  <c r="AT45" i="5"/>
  <c r="AT41" i="5"/>
  <c r="K66" i="5"/>
  <c r="M66" i="5"/>
  <c r="N69" i="5"/>
  <c r="P69" i="5"/>
  <c r="AT112" i="5"/>
  <c r="AT108" i="5"/>
  <c r="AT104" i="5"/>
  <c r="AT100" i="5"/>
  <c r="H132" i="5"/>
  <c r="J132" i="5"/>
  <c r="M132" i="5" s="1"/>
  <c r="H124" i="5"/>
  <c r="J124" i="5"/>
  <c r="M124" i="5" s="1"/>
  <c r="J60" i="5"/>
  <c r="P63" i="5"/>
  <c r="N63" i="5"/>
  <c r="K108" i="5"/>
  <c r="J128" i="5"/>
  <c r="M128" i="5" s="1"/>
  <c r="H68" i="5"/>
  <c r="J68" i="5"/>
  <c r="J64" i="5"/>
  <c r="K69" i="5"/>
  <c r="AT70" i="5"/>
  <c r="AT66" i="5"/>
  <c r="AT62" i="5"/>
  <c r="AT58" i="5"/>
  <c r="H91" i="5"/>
  <c r="J91" i="5"/>
  <c r="H87" i="5"/>
  <c r="J87" i="5"/>
  <c r="H83" i="5"/>
  <c r="J83" i="5"/>
  <c r="H79" i="5"/>
  <c r="J79" i="5"/>
  <c r="AT107" i="5"/>
  <c r="J154" i="5"/>
  <c r="M154" i="5" s="1"/>
  <c r="AT151" i="5"/>
  <c r="AT147" i="5"/>
  <c r="AT143" i="5"/>
  <c r="AT148" i="5"/>
  <c r="H48" i="5"/>
  <c r="H63" i="5"/>
  <c r="J90" i="5"/>
  <c r="H90" i="5"/>
  <c r="J86" i="5"/>
  <c r="H86" i="5"/>
  <c r="P82" i="5"/>
  <c r="N82" i="5"/>
  <c r="K82" i="5"/>
  <c r="M126" i="5"/>
  <c r="P126" i="5" s="1"/>
  <c r="AT131" i="5"/>
  <c r="AT127" i="5"/>
  <c r="H147" i="5"/>
  <c r="J150" i="5"/>
  <c r="K150" i="5" s="1"/>
  <c r="AT154" i="5"/>
  <c r="AT150" i="5"/>
  <c r="AT146" i="5"/>
  <c r="AT142" i="5"/>
  <c r="H44" i="5"/>
  <c r="J43" i="5"/>
  <c r="M43" i="5" s="1"/>
  <c r="H67" i="5"/>
  <c r="M88" i="5"/>
  <c r="K88" i="5"/>
  <c r="M84" i="5"/>
  <c r="K84" i="5"/>
  <c r="M89" i="5"/>
  <c r="AT88" i="5"/>
  <c r="AT84" i="5"/>
  <c r="D70" i="13"/>
  <c r="G47" i="4"/>
  <c r="H47" i="4" s="1"/>
  <c r="I82" i="27"/>
  <c r="I74" i="27"/>
  <c r="D47" i="13"/>
  <c r="D64" i="13"/>
  <c r="D127" i="13"/>
  <c r="G38" i="4"/>
  <c r="E59" i="13" s="1"/>
  <c r="G43" i="4"/>
  <c r="H43" i="4" s="1"/>
  <c r="I76" i="27"/>
  <c r="I155" i="27"/>
  <c r="I151" i="27"/>
  <c r="I147" i="27"/>
  <c r="D68" i="13"/>
  <c r="I70" i="18"/>
  <c r="I119" i="27"/>
  <c r="I115" i="27"/>
  <c r="I111" i="27"/>
  <c r="I137" i="27"/>
  <c r="I133" i="27"/>
  <c r="I129" i="27"/>
  <c r="D23" i="27"/>
  <c r="D19" i="27"/>
  <c r="D19" i="18" s="1"/>
  <c r="D15" i="27"/>
  <c r="D15" i="18" s="1"/>
  <c r="E18" i="27"/>
  <c r="E18" i="18" s="1"/>
  <c r="F25" i="27"/>
  <c r="F25" i="18" s="1"/>
  <c r="F21" i="27"/>
  <c r="F21" i="18" s="1"/>
  <c r="F17" i="27"/>
  <c r="F17" i="18" s="1"/>
  <c r="H23" i="27"/>
  <c r="H23" i="18" s="1"/>
  <c r="H19" i="27"/>
  <c r="H15" i="27"/>
  <c r="H15" i="18" s="1"/>
  <c r="I171" i="27"/>
  <c r="I113" i="27"/>
  <c r="I78" i="18"/>
  <c r="I72" i="18"/>
  <c r="H21" i="4"/>
  <c r="E13" i="27"/>
  <c r="E13" i="18" s="1"/>
  <c r="I71" i="27"/>
  <c r="H21" i="27"/>
  <c r="H21" i="18" s="1"/>
  <c r="H17" i="27"/>
  <c r="H17" i="18" s="1"/>
  <c r="H13" i="27"/>
  <c r="H13" i="18" s="1"/>
  <c r="I158" i="27"/>
  <c r="I154" i="27"/>
  <c r="I150" i="27"/>
  <c r="F19" i="27"/>
  <c r="I139" i="27"/>
  <c r="I135" i="27"/>
  <c r="I131" i="27"/>
  <c r="I127" i="27"/>
  <c r="J18" i="4"/>
  <c r="K18" i="4" s="1"/>
  <c r="I92" i="27"/>
  <c r="K19" i="4"/>
  <c r="J62" i="4"/>
  <c r="M62" i="4" s="1"/>
  <c r="P62" i="4" s="1"/>
  <c r="H62" i="4"/>
  <c r="J70" i="4"/>
  <c r="M70" i="4" s="1"/>
  <c r="P70" i="4" s="1"/>
  <c r="H70" i="4"/>
  <c r="D62" i="13"/>
  <c r="D41" i="13"/>
  <c r="D66" i="13"/>
  <c r="D45" i="13"/>
  <c r="D129" i="13"/>
  <c r="H15" i="4"/>
  <c r="M23" i="4"/>
  <c r="P23" i="4" s="1"/>
  <c r="V23" i="4" s="1"/>
  <c r="W23" i="4" s="1"/>
  <c r="G41" i="4"/>
  <c r="J41" i="4" s="1"/>
  <c r="G41" i="13" s="1"/>
  <c r="J67" i="4"/>
  <c r="K67" i="4" s="1"/>
  <c r="I79" i="27"/>
  <c r="D49" i="13"/>
  <c r="D125" i="13"/>
  <c r="H143" i="4"/>
  <c r="J143" i="4"/>
  <c r="M143" i="4" s="1"/>
  <c r="H26" i="4"/>
  <c r="G45" i="4"/>
  <c r="J45" i="4" s="1"/>
  <c r="G129" i="13" s="1"/>
  <c r="J59" i="4"/>
  <c r="K59" i="4" s="1"/>
  <c r="D18" i="27"/>
  <c r="I63" i="27"/>
  <c r="E25" i="27"/>
  <c r="E25" i="18" s="1"/>
  <c r="H22" i="27"/>
  <c r="H18" i="27"/>
  <c r="H14" i="27"/>
  <c r="I100" i="27"/>
  <c r="I96" i="27"/>
  <c r="I146" i="27"/>
  <c r="H22" i="4"/>
  <c r="J25" i="4"/>
  <c r="M25" i="4" s="1"/>
  <c r="N25" i="4" s="1"/>
  <c r="G49" i="4"/>
  <c r="J49" i="4" s="1"/>
  <c r="M49" i="4" s="1"/>
  <c r="H64" i="4"/>
  <c r="I101" i="27"/>
  <c r="I97" i="27"/>
  <c r="I93" i="27"/>
  <c r="I89" i="27"/>
  <c r="I118" i="27"/>
  <c r="I114" i="27"/>
  <c r="I110" i="27"/>
  <c r="I117" i="27"/>
  <c r="I109" i="27"/>
  <c r="I176" i="27"/>
  <c r="I172" i="27"/>
  <c r="I168" i="27"/>
  <c r="I175" i="27"/>
  <c r="I167" i="27"/>
  <c r="F23" i="27"/>
  <c r="I157" i="27"/>
  <c r="I153" i="27"/>
  <c r="I149" i="27"/>
  <c r="R28" i="4"/>
  <c r="I43" i="27"/>
  <c r="I39" i="27"/>
  <c r="I35" i="27"/>
  <c r="I42" i="27"/>
  <c r="I38" i="27"/>
  <c r="G25" i="27"/>
  <c r="G21" i="27"/>
  <c r="G17" i="27"/>
  <c r="G13" i="27"/>
  <c r="G13" i="18" s="1"/>
  <c r="I75" i="27"/>
  <c r="I80" i="27"/>
  <c r="I72" i="27"/>
  <c r="I120" i="27"/>
  <c r="I116" i="27"/>
  <c r="I112" i="27"/>
  <c r="I108" i="27"/>
  <c r="I156" i="27"/>
  <c r="I152" i="27"/>
  <c r="I148" i="27"/>
  <c r="I174" i="27"/>
  <c r="I170" i="27"/>
  <c r="I166" i="27"/>
  <c r="I74" i="18"/>
  <c r="E71" i="4"/>
  <c r="E92" i="4"/>
  <c r="E113" i="4"/>
  <c r="E134" i="4"/>
  <c r="E155" i="4"/>
  <c r="R71" i="4"/>
  <c r="R155" i="4"/>
  <c r="K22" i="4"/>
  <c r="M22" i="4"/>
  <c r="M21" i="4"/>
  <c r="K21" i="4"/>
  <c r="P19" i="4"/>
  <c r="N19" i="4"/>
  <c r="H19" i="4"/>
  <c r="J24" i="4"/>
  <c r="M27" i="4"/>
  <c r="J80" i="4"/>
  <c r="K80" i="4" s="1"/>
  <c r="H80" i="4"/>
  <c r="H23" i="4"/>
  <c r="J17" i="4"/>
  <c r="M26" i="4"/>
  <c r="M15" i="4"/>
  <c r="I34" i="27"/>
  <c r="E15" i="27"/>
  <c r="J20" i="4"/>
  <c r="H27" i="4"/>
  <c r="J16" i="4"/>
  <c r="J84" i="4"/>
  <c r="M84" i="4" s="1"/>
  <c r="H84" i="4"/>
  <c r="I59" i="27"/>
  <c r="E21" i="27"/>
  <c r="I55" i="27"/>
  <c r="E17" i="27"/>
  <c r="E17" i="18" s="1"/>
  <c r="I78" i="27"/>
  <c r="D21" i="27"/>
  <c r="I70" i="27"/>
  <c r="D13" i="27"/>
  <c r="H68" i="4"/>
  <c r="H60" i="4"/>
  <c r="J63" i="4"/>
  <c r="K63" i="4" s="1"/>
  <c r="K66" i="4"/>
  <c r="J88" i="4"/>
  <c r="K88" i="4" s="1"/>
  <c r="H88" i="4"/>
  <c r="J79" i="4"/>
  <c r="M79" i="4" s="1"/>
  <c r="N79" i="4" s="1"/>
  <c r="I41" i="27"/>
  <c r="I37" i="27"/>
  <c r="I33" i="27"/>
  <c r="H66" i="4"/>
  <c r="H58" i="4"/>
  <c r="H87" i="4"/>
  <c r="J87" i="4"/>
  <c r="M87" i="4" s="1"/>
  <c r="N87" i="4" s="1"/>
  <c r="J126" i="4"/>
  <c r="M126" i="4" s="1"/>
  <c r="H126" i="4"/>
  <c r="I44" i="27"/>
  <c r="I40" i="27"/>
  <c r="I36" i="27"/>
  <c r="I32" i="27"/>
  <c r="H112" i="4"/>
  <c r="H133" i="4"/>
  <c r="D25" i="27"/>
  <c r="D17" i="27"/>
  <c r="I62" i="27"/>
  <c r="I58" i="27"/>
  <c r="I54" i="27"/>
  <c r="I81" i="27"/>
  <c r="I77" i="27"/>
  <c r="I73" i="27"/>
  <c r="I99" i="27"/>
  <c r="I95" i="27"/>
  <c r="I91" i="27"/>
  <c r="I138" i="27"/>
  <c r="I134" i="27"/>
  <c r="I130" i="27"/>
  <c r="I177" i="27"/>
  <c r="I173" i="27"/>
  <c r="I169" i="27"/>
  <c r="I165" i="27"/>
  <c r="H104" i="4"/>
  <c r="J125" i="4"/>
  <c r="M125" i="4" s="1"/>
  <c r="N125" i="4" s="1"/>
  <c r="H168" i="4"/>
  <c r="G23" i="27"/>
  <c r="G19" i="27"/>
  <c r="G15" i="27"/>
  <c r="E23" i="27"/>
  <c r="E19" i="27"/>
  <c r="I53" i="27"/>
  <c r="F22" i="27"/>
  <c r="F18" i="27"/>
  <c r="F14" i="27"/>
  <c r="F14" i="18" s="1"/>
  <c r="I98" i="27"/>
  <c r="I94" i="27"/>
  <c r="I90" i="27"/>
  <c r="H148" i="4"/>
  <c r="J147" i="4"/>
  <c r="M147" i="4" s="1"/>
  <c r="P147" i="4" s="1"/>
  <c r="E14" i="27"/>
  <c r="E14" i="18" s="1"/>
  <c r="F13" i="27"/>
  <c r="F13" i="18" s="1"/>
  <c r="I136" i="27"/>
  <c r="I132" i="27"/>
  <c r="I128" i="27"/>
  <c r="R113" i="4"/>
  <c r="R176" i="4"/>
  <c r="E176" i="4"/>
  <c r="D14" i="27"/>
  <c r="I82" i="18"/>
  <c r="R92" i="4"/>
  <c r="R134" i="4"/>
  <c r="I76" i="18"/>
  <c r="I60" i="27"/>
  <c r="I56" i="27"/>
  <c r="E22" i="27"/>
  <c r="I61" i="27"/>
  <c r="I57" i="27"/>
  <c r="AT123" i="5"/>
  <c r="AT121" i="5"/>
  <c r="AT80" i="5"/>
  <c r="AT79" i="5"/>
  <c r="AT38" i="5"/>
  <c r="AT39" i="5"/>
  <c r="AT37" i="5"/>
  <c r="I52" i="27"/>
  <c r="F15" i="27"/>
  <c r="I51" i="27"/>
  <c r="I81" i="18"/>
  <c r="I80" i="18"/>
  <c r="G73" i="18"/>
  <c r="N140" i="7"/>
  <c r="N96" i="7"/>
  <c r="N74" i="7"/>
  <c r="N52" i="7"/>
  <c r="K100" i="5"/>
  <c r="P100" i="5"/>
  <c r="S100" i="5" s="1"/>
  <c r="M102" i="5"/>
  <c r="H102" i="5"/>
  <c r="H110" i="5"/>
  <c r="M106" i="5"/>
  <c r="P112" i="5"/>
  <c r="P104" i="5"/>
  <c r="AT111" i="5"/>
  <c r="AT103" i="5"/>
  <c r="M110" i="5"/>
  <c r="K109" i="5"/>
  <c r="M109" i="5"/>
  <c r="K101" i="5"/>
  <c r="M101" i="5"/>
  <c r="H111" i="5"/>
  <c r="J111" i="5"/>
  <c r="H107" i="5"/>
  <c r="J107" i="5"/>
  <c r="H103" i="5"/>
  <c r="J103" i="5"/>
  <c r="H106" i="5"/>
  <c r="K112" i="5"/>
  <c r="K104" i="5"/>
  <c r="H130" i="5"/>
  <c r="H122" i="5"/>
  <c r="M129" i="5"/>
  <c r="K121" i="5"/>
  <c r="M121" i="5"/>
  <c r="H152" i="5"/>
  <c r="J152" i="5"/>
  <c r="H148" i="5"/>
  <c r="J148" i="5"/>
  <c r="H144" i="5"/>
  <c r="J144" i="5"/>
  <c r="H126" i="5"/>
  <c r="K133" i="5"/>
  <c r="M133" i="5"/>
  <c r="AT110" i="5"/>
  <c r="AT106" i="5"/>
  <c r="AT102" i="5"/>
  <c r="H131" i="5"/>
  <c r="J131" i="5"/>
  <c r="H127" i="5"/>
  <c r="J127" i="5"/>
  <c r="H123" i="5"/>
  <c r="J123" i="5"/>
  <c r="M130" i="5"/>
  <c r="M122" i="5"/>
  <c r="K151" i="5"/>
  <c r="M151" i="5"/>
  <c r="K143" i="5"/>
  <c r="M143" i="5"/>
  <c r="M147" i="5"/>
  <c r="AT132" i="5"/>
  <c r="AT128" i="5"/>
  <c r="AT124" i="5"/>
  <c r="K153" i="5"/>
  <c r="M153" i="5"/>
  <c r="D28" i="5"/>
  <c r="H49" i="5"/>
  <c r="J49" i="5"/>
  <c r="H45" i="5"/>
  <c r="J45" i="5"/>
  <c r="H41" i="5"/>
  <c r="J41" i="5"/>
  <c r="H37" i="5"/>
  <c r="J37" i="5"/>
  <c r="K48" i="5"/>
  <c r="M48" i="5"/>
  <c r="K44" i="5"/>
  <c r="M44" i="5"/>
  <c r="J46" i="5"/>
  <c r="J42" i="5"/>
  <c r="J38" i="5"/>
  <c r="J40" i="5"/>
  <c r="H170" i="4"/>
  <c r="J170" i="4"/>
  <c r="J174" i="4"/>
  <c r="H174" i="4"/>
  <c r="K167" i="4"/>
  <c r="M167" i="4"/>
  <c r="K175" i="4"/>
  <c r="M175" i="4"/>
  <c r="H166" i="4"/>
  <c r="J166" i="4"/>
  <c r="H172" i="4"/>
  <c r="H167" i="4"/>
  <c r="J171" i="4"/>
  <c r="J163" i="4"/>
  <c r="H173" i="4"/>
  <c r="J173" i="4"/>
  <c r="H169" i="4"/>
  <c r="J169" i="4"/>
  <c r="H165" i="4"/>
  <c r="J165" i="4"/>
  <c r="K172" i="4"/>
  <c r="M172" i="4"/>
  <c r="K168" i="4"/>
  <c r="M168" i="4"/>
  <c r="K164" i="4"/>
  <c r="M164" i="4"/>
  <c r="H175" i="4"/>
  <c r="H164" i="4"/>
  <c r="J145" i="4"/>
  <c r="H145" i="4"/>
  <c r="K148" i="4"/>
  <c r="M148" i="4"/>
  <c r="J149" i="4"/>
  <c r="H149" i="4"/>
  <c r="J153" i="4"/>
  <c r="H153" i="4"/>
  <c r="H154" i="4"/>
  <c r="J154" i="4"/>
  <c r="H142" i="4"/>
  <c r="J142" i="4"/>
  <c r="J152" i="4"/>
  <c r="J144" i="4"/>
  <c r="J151" i="4"/>
  <c r="H150" i="4"/>
  <c r="J150" i="4"/>
  <c r="H146" i="4"/>
  <c r="J146" i="4"/>
  <c r="H124" i="4"/>
  <c r="J124" i="4"/>
  <c r="H128" i="4"/>
  <c r="J128" i="4"/>
  <c r="H132" i="4"/>
  <c r="J132" i="4"/>
  <c r="M131" i="4"/>
  <c r="H131" i="4"/>
  <c r="H123" i="4"/>
  <c r="J130" i="4"/>
  <c r="J122" i="4"/>
  <c r="M123" i="4"/>
  <c r="J129" i="4"/>
  <c r="J121" i="4"/>
  <c r="M127" i="4"/>
  <c r="P133" i="4"/>
  <c r="H127" i="4"/>
  <c r="K133" i="4"/>
  <c r="H103" i="4"/>
  <c r="J103" i="4"/>
  <c r="H111" i="4"/>
  <c r="J111" i="4"/>
  <c r="H107" i="4"/>
  <c r="J107" i="4"/>
  <c r="M109" i="4"/>
  <c r="K109" i="4"/>
  <c r="V101" i="4"/>
  <c r="Q101" i="4"/>
  <c r="N105" i="4"/>
  <c r="M108" i="4"/>
  <c r="K108" i="4"/>
  <c r="M104" i="4"/>
  <c r="K104" i="4"/>
  <c r="H109" i="4"/>
  <c r="H101" i="4"/>
  <c r="K112" i="4"/>
  <c r="K101" i="4"/>
  <c r="N101" i="4"/>
  <c r="P100" i="4"/>
  <c r="V105" i="4"/>
  <c r="Q105" i="4"/>
  <c r="K105" i="4"/>
  <c r="H108" i="4"/>
  <c r="H100" i="4"/>
  <c r="K100" i="4"/>
  <c r="P112" i="4"/>
  <c r="S105" i="4"/>
  <c r="H110" i="4"/>
  <c r="J110" i="4"/>
  <c r="H106" i="4"/>
  <c r="J106" i="4"/>
  <c r="H102" i="4"/>
  <c r="J102" i="4"/>
  <c r="H105" i="4"/>
  <c r="S101" i="4"/>
  <c r="H82" i="4"/>
  <c r="J82" i="4"/>
  <c r="H86" i="4"/>
  <c r="J86" i="4"/>
  <c r="H90" i="4"/>
  <c r="J90" i="4"/>
  <c r="K85" i="4"/>
  <c r="M85" i="4"/>
  <c r="H85" i="4"/>
  <c r="K79" i="4"/>
  <c r="K81" i="4"/>
  <c r="M81" i="4"/>
  <c r="J91" i="4"/>
  <c r="J83" i="4"/>
  <c r="K89" i="4"/>
  <c r="M89" i="4"/>
  <c r="H89" i="4"/>
  <c r="H81" i="4"/>
  <c r="K87" i="4"/>
  <c r="K60" i="4"/>
  <c r="M60" i="4"/>
  <c r="P66" i="4"/>
  <c r="N66" i="4"/>
  <c r="P58" i="4"/>
  <c r="N58" i="4"/>
  <c r="K58" i="4"/>
  <c r="K68" i="4"/>
  <c r="M68" i="4"/>
  <c r="K64" i="4"/>
  <c r="M64" i="4"/>
  <c r="H69" i="4"/>
  <c r="J69" i="4"/>
  <c r="H65" i="4"/>
  <c r="J65" i="4"/>
  <c r="H61" i="4"/>
  <c r="J61" i="4"/>
  <c r="E50" i="4"/>
  <c r="E39" i="13"/>
  <c r="E62" i="13"/>
  <c r="G125" i="13"/>
  <c r="K41" i="4"/>
  <c r="G48" i="4"/>
  <c r="G44" i="4"/>
  <c r="G40" i="4"/>
  <c r="D48" i="13"/>
  <c r="D44" i="13"/>
  <c r="D40" i="13"/>
  <c r="J39" i="4"/>
  <c r="E126" i="13"/>
  <c r="J42" i="4"/>
  <c r="D69" i="13"/>
  <c r="D65" i="13"/>
  <c r="D61" i="13"/>
  <c r="G22" i="27"/>
  <c r="G18" i="27"/>
  <c r="G14" i="27"/>
  <c r="D22" i="27"/>
  <c r="H24" i="27"/>
  <c r="H20" i="27"/>
  <c r="H16" i="27"/>
  <c r="G24" i="27"/>
  <c r="G20" i="27"/>
  <c r="G16" i="27"/>
  <c r="F24" i="27"/>
  <c r="F20" i="27"/>
  <c r="F16" i="27"/>
  <c r="E24" i="27"/>
  <c r="E20" i="27"/>
  <c r="E16" i="27"/>
  <c r="D24" i="27"/>
  <c r="D20" i="27"/>
  <c r="D16" i="27"/>
  <c r="AL27" i="7"/>
  <c r="AL23" i="7"/>
  <c r="AL19" i="7"/>
  <c r="T27" i="7"/>
  <c r="T23" i="7"/>
  <c r="T19" i="7"/>
  <c r="P27" i="7"/>
  <c r="D119" i="18" s="1"/>
  <c r="P23" i="7"/>
  <c r="D115" i="18" s="1"/>
  <c r="P19" i="7"/>
  <c r="D111" i="18" s="1"/>
  <c r="AF27" i="7"/>
  <c r="AF23" i="7"/>
  <c r="AF19" i="7"/>
  <c r="Z27" i="7"/>
  <c r="Z23" i="7"/>
  <c r="Z19" i="7"/>
  <c r="R27" i="7"/>
  <c r="R23" i="7"/>
  <c r="S23" i="7" s="1"/>
  <c r="R19" i="7"/>
  <c r="S19" i="7" s="1"/>
  <c r="Y75" i="22"/>
  <c r="M108" i="6"/>
  <c r="P108" i="6" s="1"/>
  <c r="S108" i="6" s="1"/>
  <c r="H103" i="6"/>
  <c r="H112" i="6"/>
  <c r="J102" i="6"/>
  <c r="H111" i="6"/>
  <c r="J107" i="6"/>
  <c r="K107" i="6" s="1"/>
  <c r="J114" i="6"/>
  <c r="M114" i="6" s="1"/>
  <c r="J106" i="6"/>
  <c r="M106" i="6" s="1"/>
  <c r="J110" i="6"/>
  <c r="H104" i="6"/>
  <c r="K111" i="6"/>
  <c r="M111" i="6"/>
  <c r="K103" i="6"/>
  <c r="M103" i="6"/>
  <c r="H113" i="6"/>
  <c r="J113" i="6"/>
  <c r="H109" i="6"/>
  <c r="J109" i="6"/>
  <c r="H105" i="6"/>
  <c r="J105" i="6"/>
  <c r="H108" i="6"/>
  <c r="M112" i="6"/>
  <c r="M104" i="6"/>
  <c r="J86" i="6"/>
  <c r="M86" i="6" s="1"/>
  <c r="N86" i="6" s="1"/>
  <c r="H87" i="6"/>
  <c r="J91" i="6"/>
  <c r="K91" i="6" s="1"/>
  <c r="J83" i="6"/>
  <c r="K83" i="6" s="1"/>
  <c r="H88" i="6"/>
  <c r="J90" i="6"/>
  <c r="J82" i="6"/>
  <c r="H93" i="6"/>
  <c r="J93" i="6"/>
  <c r="H89" i="6"/>
  <c r="J89" i="6"/>
  <c r="H85" i="6"/>
  <c r="J85" i="6"/>
  <c r="H81" i="6"/>
  <c r="J81" i="6"/>
  <c r="K87" i="6"/>
  <c r="M87" i="6"/>
  <c r="H62" i="6"/>
  <c r="M84" i="6"/>
  <c r="H92" i="6"/>
  <c r="H84" i="6"/>
  <c r="M92" i="6"/>
  <c r="M88" i="6"/>
  <c r="J66" i="6"/>
  <c r="K66" i="6" s="1"/>
  <c r="J65" i="6"/>
  <c r="H70" i="6"/>
  <c r="M67" i="6"/>
  <c r="P67" i="6" s="1"/>
  <c r="Q67" i="6" s="1"/>
  <c r="J69" i="6"/>
  <c r="M69" i="6" s="1"/>
  <c r="N69" i="6" s="1"/>
  <c r="J61" i="6"/>
  <c r="M61" i="6" s="1"/>
  <c r="N61" i="6" s="1"/>
  <c r="M59" i="6"/>
  <c r="P59" i="6" s="1"/>
  <c r="S59" i="6" s="1"/>
  <c r="H64" i="6"/>
  <c r="J64" i="6"/>
  <c r="H67" i="6"/>
  <c r="M71" i="6"/>
  <c r="M63" i="6"/>
  <c r="H68" i="6"/>
  <c r="J68" i="6"/>
  <c r="H60" i="6"/>
  <c r="J60" i="6"/>
  <c r="H59" i="6"/>
  <c r="H71" i="6"/>
  <c r="H63" i="6"/>
  <c r="K70" i="6"/>
  <c r="M70" i="6"/>
  <c r="K62" i="6"/>
  <c r="M62" i="6"/>
  <c r="H42" i="6"/>
  <c r="J38" i="6"/>
  <c r="M38" i="6" s="1"/>
  <c r="J45" i="6"/>
  <c r="M45" i="6" s="1"/>
  <c r="J37" i="6"/>
  <c r="M37" i="6" s="1"/>
  <c r="H46" i="6"/>
  <c r="H43" i="6"/>
  <c r="J49" i="6"/>
  <c r="J41" i="6"/>
  <c r="H48" i="6"/>
  <c r="J48" i="6"/>
  <c r="H40" i="6"/>
  <c r="J40" i="6"/>
  <c r="K42" i="6"/>
  <c r="M42" i="6"/>
  <c r="M39" i="6"/>
  <c r="H47" i="6"/>
  <c r="H39" i="6"/>
  <c r="K46" i="6"/>
  <c r="M46" i="6"/>
  <c r="H44" i="6"/>
  <c r="J44" i="6"/>
  <c r="M47" i="6"/>
  <c r="M43" i="6"/>
  <c r="AO142" i="29"/>
  <c r="AO143" i="29"/>
  <c r="AO144" i="29"/>
  <c r="AO145" i="29"/>
  <c r="AO146" i="29"/>
  <c r="AO147" i="29"/>
  <c r="AO148" i="29"/>
  <c r="AO149" i="29"/>
  <c r="AO150" i="29"/>
  <c r="AO151" i="29"/>
  <c r="AO152" i="29"/>
  <c r="AO153" i="29"/>
  <c r="AO154" i="29"/>
  <c r="AJ142" i="29"/>
  <c r="AJ143" i="29"/>
  <c r="AJ144" i="29"/>
  <c r="AJ145" i="29"/>
  <c r="AJ146" i="29"/>
  <c r="AJ147" i="29"/>
  <c r="AJ148" i="29"/>
  <c r="AJ149" i="29"/>
  <c r="AJ150" i="29"/>
  <c r="AJ151" i="29"/>
  <c r="AJ152" i="29"/>
  <c r="AJ153" i="29"/>
  <c r="AJ154" i="29"/>
  <c r="AE142" i="29"/>
  <c r="AE143" i="29"/>
  <c r="AE144" i="29"/>
  <c r="AE145" i="29"/>
  <c r="AE146" i="29"/>
  <c r="AE147" i="29"/>
  <c r="AE148" i="29"/>
  <c r="AE149" i="29"/>
  <c r="AE150" i="29"/>
  <c r="AE151" i="29"/>
  <c r="AE152" i="29"/>
  <c r="AE153" i="29"/>
  <c r="AE154" i="29"/>
  <c r="Z142" i="29"/>
  <c r="Z143" i="29"/>
  <c r="Z144" i="29"/>
  <c r="Z145" i="29"/>
  <c r="Z146" i="29"/>
  <c r="Z147" i="29"/>
  <c r="Z148" i="29"/>
  <c r="Z149" i="29"/>
  <c r="Z150" i="29"/>
  <c r="Z151" i="29"/>
  <c r="Z152" i="29"/>
  <c r="Z153" i="29"/>
  <c r="Z154" i="29"/>
  <c r="U142" i="29"/>
  <c r="U143" i="29"/>
  <c r="U144" i="29"/>
  <c r="U145" i="29"/>
  <c r="U146" i="29"/>
  <c r="U147" i="29"/>
  <c r="U148" i="29"/>
  <c r="U149" i="29"/>
  <c r="U150" i="29"/>
  <c r="U151" i="29"/>
  <c r="U152" i="29"/>
  <c r="U153" i="29"/>
  <c r="U154" i="29"/>
  <c r="R142" i="29"/>
  <c r="R143" i="29"/>
  <c r="R144" i="29"/>
  <c r="R145" i="29"/>
  <c r="R146" i="29"/>
  <c r="R147" i="29"/>
  <c r="R148" i="29"/>
  <c r="R149" i="29"/>
  <c r="R150" i="29"/>
  <c r="R151" i="29"/>
  <c r="R152" i="29"/>
  <c r="R153" i="29"/>
  <c r="R154" i="29"/>
  <c r="G142" i="29"/>
  <c r="J142" i="29" s="1"/>
  <c r="K142" i="29" s="1"/>
  <c r="G143" i="29"/>
  <c r="G144" i="29"/>
  <c r="J144" i="29" s="1"/>
  <c r="G145" i="29"/>
  <c r="J145" i="29" s="1"/>
  <c r="G146" i="29"/>
  <c r="J146" i="29" s="1"/>
  <c r="K146" i="29" s="1"/>
  <c r="G147" i="29"/>
  <c r="G148" i="29"/>
  <c r="H148" i="29" s="1"/>
  <c r="G149" i="29"/>
  <c r="G150" i="29"/>
  <c r="J150" i="29" s="1"/>
  <c r="K150" i="29" s="1"/>
  <c r="G151" i="29"/>
  <c r="G152" i="29"/>
  <c r="J152" i="29" s="1"/>
  <c r="G153" i="29"/>
  <c r="G154" i="29"/>
  <c r="J154" i="29" s="1"/>
  <c r="K154" i="29" s="1"/>
  <c r="AO121" i="29"/>
  <c r="AO122" i="29"/>
  <c r="AO123" i="29"/>
  <c r="AO124" i="29"/>
  <c r="AO125" i="29"/>
  <c r="AO126" i="29"/>
  <c r="AO127" i="29"/>
  <c r="AO128" i="29"/>
  <c r="AO129" i="29"/>
  <c r="AO130" i="29"/>
  <c r="AO131" i="29"/>
  <c r="AO132" i="29"/>
  <c r="AO133" i="29"/>
  <c r="AJ121" i="29"/>
  <c r="AJ122" i="29"/>
  <c r="AJ123" i="29"/>
  <c r="AJ124" i="29"/>
  <c r="AJ125" i="29"/>
  <c r="AJ126" i="29"/>
  <c r="AJ127" i="29"/>
  <c r="AJ128" i="29"/>
  <c r="AJ129" i="29"/>
  <c r="AJ130" i="29"/>
  <c r="AJ131" i="29"/>
  <c r="AJ132" i="29"/>
  <c r="AJ133" i="29"/>
  <c r="AE121" i="29"/>
  <c r="AE122" i="29"/>
  <c r="AE123" i="29"/>
  <c r="AE124" i="29"/>
  <c r="AE125" i="29"/>
  <c r="AE126" i="29"/>
  <c r="AE127" i="29"/>
  <c r="AE128" i="29"/>
  <c r="AE129" i="29"/>
  <c r="AE130" i="29"/>
  <c r="AE131" i="29"/>
  <c r="AE132" i="29"/>
  <c r="AE133" i="29"/>
  <c r="Z121" i="29"/>
  <c r="Z122" i="29"/>
  <c r="Z123" i="29"/>
  <c r="Z124" i="29"/>
  <c r="Z125" i="29"/>
  <c r="Z126" i="29"/>
  <c r="Z127" i="29"/>
  <c r="Z128" i="29"/>
  <c r="Z129" i="29"/>
  <c r="Z130" i="29"/>
  <c r="Z131" i="29"/>
  <c r="Z132" i="29"/>
  <c r="Z133" i="29"/>
  <c r="U121" i="29"/>
  <c r="U122" i="29"/>
  <c r="U123" i="29"/>
  <c r="U124" i="29"/>
  <c r="U125" i="29"/>
  <c r="U126" i="29"/>
  <c r="U127" i="29"/>
  <c r="U128" i="29"/>
  <c r="U129" i="29"/>
  <c r="U130" i="29"/>
  <c r="U131" i="29"/>
  <c r="U132" i="29"/>
  <c r="U133" i="29"/>
  <c r="R121" i="29"/>
  <c r="R122" i="29"/>
  <c r="R123" i="29"/>
  <c r="R124" i="29"/>
  <c r="R125" i="29"/>
  <c r="R126" i="29"/>
  <c r="R127" i="29"/>
  <c r="R128" i="29"/>
  <c r="R129" i="29"/>
  <c r="R130" i="29"/>
  <c r="R131" i="29"/>
  <c r="R132" i="29"/>
  <c r="R133" i="29"/>
  <c r="G121" i="29"/>
  <c r="J121" i="29" s="1"/>
  <c r="M121" i="29" s="1"/>
  <c r="G122" i="29"/>
  <c r="H122" i="29" s="1"/>
  <c r="G123" i="29"/>
  <c r="J123" i="29" s="1"/>
  <c r="M123" i="29" s="1"/>
  <c r="P123" i="29" s="1"/>
  <c r="G124" i="29"/>
  <c r="H124" i="29" s="1"/>
  <c r="G125" i="29"/>
  <c r="J125" i="29" s="1"/>
  <c r="M125" i="29" s="1"/>
  <c r="G126" i="29"/>
  <c r="H126" i="29" s="1"/>
  <c r="G127" i="29"/>
  <c r="J127" i="29" s="1"/>
  <c r="G128" i="29"/>
  <c r="H128" i="29" s="1"/>
  <c r="G129" i="29"/>
  <c r="J129" i="29" s="1"/>
  <c r="M129" i="29" s="1"/>
  <c r="G130" i="29"/>
  <c r="H130" i="29" s="1"/>
  <c r="G131" i="29"/>
  <c r="J131" i="29" s="1"/>
  <c r="M131" i="29" s="1"/>
  <c r="G132" i="29"/>
  <c r="H132" i="29" s="1"/>
  <c r="G133" i="29"/>
  <c r="J133" i="29" s="1"/>
  <c r="M133" i="29" s="1"/>
  <c r="AO100" i="29"/>
  <c r="AO101" i="29"/>
  <c r="AO102" i="29"/>
  <c r="AO103" i="29"/>
  <c r="AO104" i="29"/>
  <c r="AO105" i="29"/>
  <c r="AO106" i="29"/>
  <c r="AO107" i="29"/>
  <c r="AO108" i="29"/>
  <c r="AO109" i="29"/>
  <c r="AO110" i="29"/>
  <c r="AO111" i="29"/>
  <c r="AO112" i="29"/>
  <c r="AJ100" i="29"/>
  <c r="AJ101" i="29"/>
  <c r="AJ102" i="29"/>
  <c r="AJ103" i="29"/>
  <c r="AJ104" i="29"/>
  <c r="AJ105" i="29"/>
  <c r="AJ106" i="29"/>
  <c r="AJ107" i="29"/>
  <c r="AJ108" i="29"/>
  <c r="AJ109" i="29"/>
  <c r="AJ110" i="29"/>
  <c r="AJ111" i="29"/>
  <c r="AJ112" i="29"/>
  <c r="AE100" i="29"/>
  <c r="AE101" i="29"/>
  <c r="AE102" i="29"/>
  <c r="AE103" i="29"/>
  <c r="AE104" i="29"/>
  <c r="AE105" i="29"/>
  <c r="AE106" i="29"/>
  <c r="AE107" i="29"/>
  <c r="AE108" i="29"/>
  <c r="AE109" i="29"/>
  <c r="AE110" i="29"/>
  <c r="AE111" i="29"/>
  <c r="AE112" i="29"/>
  <c r="Z100" i="29"/>
  <c r="Z101" i="29"/>
  <c r="Z102" i="29"/>
  <c r="Z103" i="29"/>
  <c r="Z104" i="29"/>
  <c r="Z105" i="29"/>
  <c r="Z106" i="29"/>
  <c r="Z107" i="29"/>
  <c r="Z108" i="29"/>
  <c r="Z109" i="29"/>
  <c r="Z110" i="29"/>
  <c r="Z111" i="29"/>
  <c r="Z112" i="29"/>
  <c r="U100" i="29"/>
  <c r="U101" i="29"/>
  <c r="U102" i="29"/>
  <c r="U103" i="29"/>
  <c r="U104" i="29"/>
  <c r="U105" i="29"/>
  <c r="U106" i="29"/>
  <c r="U107" i="29"/>
  <c r="U108" i="29"/>
  <c r="U109" i="29"/>
  <c r="U110" i="29"/>
  <c r="U111" i="29"/>
  <c r="U112" i="29"/>
  <c r="R100" i="29"/>
  <c r="R101" i="29"/>
  <c r="R102" i="29"/>
  <c r="R103" i="29"/>
  <c r="R104" i="29"/>
  <c r="R105" i="29"/>
  <c r="R106" i="29"/>
  <c r="R107" i="29"/>
  <c r="R108" i="29"/>
  <c r="R109" i="29"/>
  <c r="R110" i="29"/>
  <c r="R111" i="29"/>
  <c r="R112" i="29"/>
  <c r="G100" i="29"/>
  <c r="H100" i="29" s="1"/>
  <c r="G101" i="29"/>
  <c r="J101" i="29" s="1"/>
  <c r="M101" i="29" s="1"/>
  <c r="P101" i="29" s="1"/>
  <c r="S101" i="29" s="1"/>
  <c r="G102" i="29"/>
  <c r="H102" i="29" s="1"/>
  <c r="G103" i="29"/>
  <c r="J103" i="29" s="1"/>
  <c r="M103" i="29" s="1"/>
  <c r="P103" i="29" s="1"/>
  <c r="S103" i="29" s="1"/>
  <c r="G104" i="29"/>
  <c r="H104" i="29" s="1"/>
  <c r="G105" i="29"/>
  <c r="J105" i="29" s="1"/>
  <c r="M105" i="29" s="1"/>
  <c r="P105" i="29" s="1"/>
  <c r="G106" i="29"/>
  <c r="H106" i="29" s="1"/>
  <c r="G107" i="29"/>
  <c r="J107" i="29" s="1"/>
  <c r="M107" i="29" s="1"/>
  <c r="P107" i="29" s="1"/>
  <c r="G108" i="29"/>
  <c r="H108" i="29" s="1"/>
  <c r="G109" i="29"/>
  <c r="J109" i="29" s="1"/>
  <c r="M109" i="29" s="1"/>
  <c r="P109" i="29" s="1"/>
  <c r="S109" i="29" s="1"/>
  <c r="G110" i="29"/>
  <c r="H110" i="29" s="1"/>
  <c r="G111" i="29"/>
  <c r="J111" i="29" s="1"/>
  <c r="M111" i="29" s="1"/>
  <c r="P111" i="29" s="1"/>
  <c r="G112" i="29"/>
  <c r="J112" i="29" s="1"/>
  <c r="K112" i="29" s="1"/>
  <c r="AO79" i="29"/>
  <c r="AO80" i="29"/>
  <c r="AO81" i="29"/>
  <c r="AO82" i="29"/>
  <c r="AO83" i="29"/>
  <c r="AO84" i="29"/>
  <c r="AO85" i="29"/>
  <c r="AO86" i="29"/>
  <c r="AO87" i="29"/>
  <c r="AO88" i="29"/>
  <c r="AO89" i="29"/>
  <c r="AO90" i="29"/>
  <c r="AO91" i="29"/>
  <c r="AJ79" i="29"/>
  <c r="AJ80" i="29"/>
  <c r="AJ81" i="29"/>
  <c r="AJ82" i="29"/>
  <c r="AJ83" i="29"/>
  <c r="AJ84" i="29"/>
  <c r="AJ85" i="29"/>
  <c r="AJ86" i="29"/>
  <c r="AJ87" i="29"/>
  <c r="AJ88" i="29"/>
  <c r="AJ89" i="29"/>
  <c r="AJ90" i="29"/>
  <c r="AJ91" i="29"/>
  <c r="AE79" i="29"/>
  <c r="AE80" i="29"/>
  <c r="AE81" i="29"/>
  <c r="AE82" i="29"/>
  <c r="AE83" i="29"/>
  <c r="AE84" i="29"/>
  <c r="AE85" i="29"/>
  <c r="AE86" i="29"/>
  <c r="AE87" i="29"/>
  <c r="AE88" i="29"/>
  <c r="AE89" i="29"/>
  <c r="AE90" i="29"/>
  <c r="AE91" i="29"/>
  <c r="Z79" i="29"/>
  <c r="Z80" i="29"/>
  <c r="Z81" i="29"/>
  <c r="Z82" i="29"/>
  <c r="Z83" i="29"/>
  <c r="Z84" i="29"/>
  <c r="Z85" i="29"/>
  <c r="Z86" i="29"/>
  <c r="Z87" i="29"/>
  <c r="Z88" i="29"/>
  <c r="Z89" i="29"/>
  <c r="Z90" i="29"/>
  <c r="Z91" i="29"/>
  <c r="U79" i="29"/>
  <c r="U80" i="29"/>
  <c r="U81" i="29"/>
  <c r="U82" i="29"/>
  <c r="U83" i="29"/>
  <c r="U84" i="29"/>
  <c r="U85" i="29"/>
  <c r="U86" i="29"/>
  <c r="U87" i="29"/>
  <c r="U88" i="29"/>
  <c r="U89" i="29"/>
  <c r="U90" i="29"/>
  <c r="U91" i="29"/>
  <c r="R79" i="29"/>
  <c r="R80" i="29"/>
  <c r="R81" i="29"/>
  <c r="R82" i="29"/>
  <c r="R83" i="29"/>
  <c r="R84" i="29"/>
  <c r="R85" i="29"/>
  <c r="R86" i="29"/>
  <c r="R87" i="29"/>
  <c r="R88" i="29"/>
  <c r="R89" i="29"/>
  <c r="R90" i="29"/>
  <c r="R91" i="29"/>
  <c r="G79" i="29"/>
  <c r="H79" i="29" s="1"/>
  <c r="G80" i="29"/>
  <c r="J80" i="29" s="1"/>
  <c r="K80" i="29" s="1"/>
  <c r="G81" i="29"/>
  <c r="G82" i="29"/>
  <c r="H82" i="29" s="1"/>
  <c r="G83" i="29"/>
  <c r="J83" i="29" s="1"/>
  <c r="K83" i="29" s="1"/>
  <c r="G84" i="29"/>
  <c r="J84" i="29" s="1"/>
  <c r="K84" i="29" s="1"/>
  <c r="G85" i="29"/>
  <c r="G86" i="29"/>
  <c r="H86" i="29" s="1"/>
  <c r="G87" i="29"/>
  <c r="J87" i="29" s="1"/>
  <c r="K87" i="29" s="1"/>
  <c r="G88" i="29"/>
  <c r="J88" i="29" s="1"/>
  <c r="K88" i="29" s="1"/>
  <c r="G89" i="29"/>
  <c r="G90" i="29"/>
  <c r="H90" i="29" s="1"/>
  <c r="G91" i="29"/>
  <c r="J91" i="29" s="1"/>
  <c r="K91" i="29" s="1"/>
  <c r="AO58" i="29"/>
  <c r="AO59" i="29"/>
  <c r="AO60" i="29"/>
  <c r="AO61" i="29"/>
  <c r="AO62" i="29"/>
  <c r="AO63" i="29"/>
  <c r="AO64" i="29"/>
  <c r="AO65" i="29"/>
  <c r="AO66" i="29"/>
  <c r="AO67" i="29"/>
  <c r="AO68" i="29"/>
  <c r="AO69" i="29"/>
  <c r="AO70" i="29"/>
  <c r="AJ58" i="29"/>
  <c r="AJ59" i="29"/>
  <c r="AJ60" i="29"/>
  <c r="AJ61" i="29"/>
  <c r="AJ62" i="29"/>
  <c r="AJ63" i="29"/>
  <c r="AJ64" i="29"/>
  <c r="AJ65" i="29"/>
  <c r="AJ66" i="29"/>
  <c r="AJ67" i="29"/>
  <c r="AJ68" i="29"/>
  <c r="AJ69" i="29"/>
  <c r="AJ70" i="29"/>
  <c r="AE58" i="29"/>
  <c r="AE59" i="29"/>
  <c r="AE60" i="29"/>
  <c r="AE61" i="29"/>
  <c r="AE62" i="29"/>
  <c r="AE63" i="29"/>
  <c r="AE64" i="29"/>
  <c r="AE65" i="29"/>
  <c r="AE66" i="29"/>
  <c r="AE67" i="29"/>
  <c r="AE68" i="29"/>
  <c r="AE69" i="29"/>
  <c r="AE70" i="29"/>
  <c r="Z58" i="29"/>
  <c r="Z59" i="29"/>
  <c r="Z60" i="29"/>
  <c r="Z61" i="29"/>
  <c r="Z62" i="29"/>
  <c r="Z63" i="29"/>
  <c r="Z64" i="29"/>
  <c r="Z65" i="29"/>
  <c r="Z66" i="29"/>
  <c r="Z67" i="29"/>
  <c r="Z68" i="29"/>
  <c r="Z69" i="29"/>
  <c r="Z70" i="29"/>
  <c r="U58" i="29"/>
  <c r="U59" i="29"/>
  <c r="U60" i="29"/>
  <c r="U61" i="29"/>
  <c r="U62" i="29"/>
  <c r="U63" i="29"/>
  <c r="U64" i="29"/>
  <c r="U65" i="29"/>
  <c r="U66" i="29"/>
  <c r="U67" i="29"/>
  <c r="U68" i="29"/>
  <c r="U69" i="29"/>
  <c r="U70" i="29"/>
  <c r="R58" i="29"/>
  <c r="R59" i="29"/>
  <c r="R60" i="29"/>
  <c r="R61" i="29"/>
  <c r="R62" i="29"/>
  <c r="R63" i="29"/>
  <c r="R64" i="29"/>
  <c r="R65" i="29"/>
  <c r="R66" i="29"/>
  <c r="R67" i="29"/>
  <c r="R68" i="29"/>
  <c r="R69" i="29"/>
  <c r="R70" i="29"/>
  <c r="G58" i="29"/>
  <c r="G59" i="29"/>
  <c r="H59" i="29" s="1"/>
  <c r="G60" i="29"/>
  <c r="J60" i="29" s="1"/>
  <c r="M60" i="29" s="1"/>
  <c r="G61" i="29"/>
  <c r="H61" i="29" s="1"/>
  <c r="G62" i="29"/>
  <c r="G63" i="29"/>
  <c r="G64" i="29"/>
  <c r="J64" i="29" s="1"/>
  <c r="M64" i="29" s="1"/>
  <c r="G65" i="29"/>
  <c r="H65" i="29" s="1"/>
  <c r="G66" i="29"/>
  <c r="J66" i="29" s="1"/>
  <c r="G67" i="29"/>
  <c r="G68" i="29"/>
  <c r="J68" i="29" s="1"/>
  <c r="M68" i="29" s="1"/>
  <c r="G69" i="29"/>
  <c r="H69" i="29" s="1"/>
  <c r="G70" i="29"/>
  <c r="AO37" i="29"/>
  <c r="AO38" i="29"/>
  <c r="AO39" i="29"/>
  <c r="AO40" i="29"/>
  <c r="AO41" i="29"/>
  <c r="AO42" i="29"/>
  <c r="AO43" i="29"/>
  <c r="AO44" i="29"/>
  <c r="AO45" i="29"/>
  <c r="AO46" i="29"/>
  <c r="AO47" i="29"/>
  <c r="AO48" i="29"/>
  <c r="AO49" i="29"/>
  <c r="AJ37" i="29"/>
  <c r="AJ38" i="29"/>
  <c r="AJ39" i="29"/>
  <c r="AJ40" i="29"/>
  <c r="AJ41" i="29"/>
  <c r="AJ42" i="29"/>
  <c r="AJ43" i="29"/>
  <c r="AJ44" i="29"/>
  <c r="AJ45" i="29"/>
  <c r="AJ46" i="29"/>
  <c r="AJ47" i="29"/>
  <c r="AJ48" i="29"/>
  <c r="AJ49" i="29"/>
  <c r="AE37" i="29"/>
  <c r="AE38" i="29"/>
  <c r="AE39" i="29"/>
  <c r="AE40" i="29"/>
  <c r="AE41" i="29"/>
  <c r="AE42" i="29"/>
  <c r="AE43" i="29"/>
  <c r="AE44" i="29"/>
  <c r="AE45" i="29"/>
  <c r="AE46" i="29"/>
  <c r="AE47" i="29"/>
  <c r="AE48" i="29"/>
  <c r="AE49" i="29"/>
  <c r="Z37" i="29"/>
  <c r="Z38" i="29"/>
  <c r="Z39" i="29"/>
  <c r="Z40" i="29"/>
  <c r="Z41" i="29"/>
  <c r="Z42" i="29"/>
  <c r="Z43" i="29"/>
  <c r="Z44" i="29"/>
  <c r="Z45" i="29"/>
  <c r="Z46" i="29"/>
  <c r="Z47" i="29"/>
  <c r="Z48" i="29"/>
  <c r="Z49" i="29"/>
  <c r="U37" i="29"/>
  <c r="U38" i="29"/>
  <c r="U39" i="29"/>
  <c r="U40" i="29"/>
  <c r="U41" i="29"/>
  <c r="U42" i="29"/>
  <c r="U43" i="29"/>
  <c r="U44" i="29"/>
  <c r="U45" i="29"/>
  <c r="U46" i="29"/>
  <c r="U47" i="29"/>
  <c r="U48" i="29"/>
  <c r="U49" i="29"/>
  <c r="R37" i="29"/>
  <c r="R38" i="29"/>
  <c r="R39" i="29"/>
  <c r="R40" i="29"/>
  <c r="R41" i="29"/>
  <c r="R42" i="29"/>
  <c r="R43" i="29"/>
  <c r="R44" i="29"/>
  <c r="R45" i="29"/>
  <c r="R46" i="29"/>
  <c r="R47" i="29"/>
  <c r="R48" i="29"/>
  <c r="R49" i="29"/>
  <c r="G37" i="29"/>
  <c r="J37" i="29" s="1"/>
  <c r="G38" i="29"/>
  <c r="G39" i="29"/>
  <c r="H39" i="29" s="1"/>
  <c r="G40" i="29"/>
  <c r="G41" i="29"/>
  <c r="J41" i="29" s="1"/>
  <c r="G42" i="29"/>
  <c r="G43" i="29"/>
  <c r="H43" i="29" s="1"/>
  <c r="G44" i="29"/>
  <c r="G45" i="29"/>
  <c r="J45" i="29" s="1"/>
  <c r="G46" i="29"/>
  <c r="G47" i="29"/>
  <c r="H47" i="29" s="1"/>
  <c r="G48" i="29"/>
  <c r="G49" i="29"/>
  <c r="J49" i="29" s="1"/>
  <c r="AQ15" i="29"/>
  <c r="AQ16" i="29"/>
  <c r="AQ17" i="29"/>
  <c r="AQ18" i="29"/>
  <c r="AQ19" i="29"/>
  <c r="AQ20" i="29"/>
  <c r="AQ21" i="29"/>
  <c r="AQ22" i="29"/>
  <c r="AQ23" i="29"/>
  <c r="AQ24" i="29"/>
  <c r="AQ25" i="29"/>
  <c r="AQ26" i="29"/>
  <c r="AQ27" i="29"/>
  <c r="AP15" i="29"/>
  <c r="AP16" i="29"/>
  <c r="AP17" i="29"/>
  <c r="AP18" i="29"/>
  <c r="AP19" i="29"/>
  <c r="AP20" i="29"/>
  <c r="AP21" i="29"/>
  <c r="AP22" i="29"/>
  <c r="AP23" i="29"/>
  <c r="AP24" i="29"/>
  <c r="AP25" i="29"/>
  <c r="AP26" i="29"/>
  <c r="AP27" i="29"/>
  <c r="AL15" i="29"/>
  <c r="AL16" i="29"/>
  <c r="AL17" i="29"/>
  <c r="AL18" i="29"/>
  <c r="AL19" i="29"/>
  <c r="AL20" i="29"/>
  <c r="AL21" i="29"/>
  <c r="AL22" i="29"/>
  <c r="AL23" i="29"/>
  <c r="AL24" i="29"/>
  <c r="AL25" i="29"/>
  <c r="AL26" i="29"/>
  <c r="AL27" i="29"/>
  <c r="AK15" i="29"/>
  <c r="AK16" i="29"/>
  <c r="AK17" i="29"/>
  <c r="AK18" i="29"/>
  <c r="AK19" i="29"/>
  <c r="AK20" i="29"/>
  <c r="AK21" i="29"/>
  <c r="AK22" i="29"/>
  <c r="AK23" i="29"/>
  <c r="AK24" i="29"/>
  <c r="AK25" i="29"/>
  <c r="AK26" i="29"/>
  <c r="AK27" i="29"/>
  <c r="AG15" i="29"/>
  <c r="AG16" i="29"/>
  <c r="AG17" i="29"/>
  <c r="AG18" i="29"/>
  <c r="AG19" i="29"/>
  <c r="AG20" i="29"/>
  <c r="AG21" i="29"/>
  <c r="AG22" i="29"/>
  <c r="AG23" i="29"/>
  <c r="AG24" i="29"/>
  <c r="AG25" i="29"/>
  <c r="AG26" i="29"/>
  <c r="AG27" i="29"/>
  <c r="AF15" i="29"/>
  <c r="AF16" i="29"/>
  <c r="AF17" i="29"/>
  <c r="AF18" i="29"/>
  <c r="AF19" i="29"/>
  <c r="AF20" i="29"/>
  <c r="AF21" i="29"/>
  <c r="AF22" i="29"/>
  <c r="AF23" i="29"/>
  <c r="AF24" i="29"/>
  <c r="AF25" i="29"/>
  <c r="AF26" i="29"/>
  <c r="AF27" i="29"/>
  <c r="AB15" i="29"/>
  <c r="AB16" i="29"/>
  <c r="AB17" i="29"/>
  <c r="AB18" i="29"/>
  <c r="AB19" i="29"/>
  <c r="AB20" i="29"/>
  <c r="AB21" i="29"/>
  <c r="AB22" i="29"/>
  <c r="AB23" i="29"/>
  <c r="AB24" i="29"/>
  <c r="AB25" i="29"/>
  <c r="AB26" i="29"/>
  <c r="AB27" i="29"/>
  <c r="AA15" i="29"/>
  <c r="AA16" i="29"/>
  <c r="AA17" i="29"/>
  <c r="AA18" i="29"/>
  <c r="AA19" i="29"/>
  <c r="AA20" i="29"/>
  <c r="AA21" i="29"/>
  <c r="AA22" i="29"/>
  <c r="AA23" i="29"/>
  <c r="AA24" i="29"/>
  <c r="AA25" i="29"/>
  <c r="AA26" i="29"/>
  <c r="AA27" i="29"/>
  <c r="W15" i="29"/>
  <c r="W16" i="29"/>
  <c r="W17" i="29"/>
  <c r="W18" i="29"/>
  <c r="W19" i="29"/>
  <c r="W20" i="29"/>
  <c r="W21" i="29"/>
  <c r="W22" i="29"/>
  <c r="W23" i="29"/>
  <c r="W24" i="29"/>
  <c r="W25" i="29"/>
  <c r="W26" i="29"/>
  <c r="W27" i="29"/>
  <c r="V15" i="29"/>
  <c r="V16" i="29"/>
  <c r="V17" i="29"/>
  <c r="V18" i="29"/>
  <c r="V19" i="29"/>
  <c r="V20" i="29"/>
  <c r="V21" i="29"/>
  <c r="V22" i="29"/>
  <c r="V23" i="29"/>
  <c r="V24" i="29"/>
  <c r="V25" i="29"/>
  <c r="V26" i="29"/>
  <c r="V27" i="29"/>
  <c r="O15" i="29"/>
  <c r="O16" i="29"/>
  <c r="O17" i="29"/>
  <c r="O18" i="29"/>
  <c r="O19" i="29"/>
  <c r="O20" i="29"/>
  <c r="O21" i="29"/>
  <c r="O22" i="29"/>
  <c r="O23" i="29"/>
  <c r="O24" i="29"/>
  <c r="O25" i="29"/>
  <c r="O26" i="29"/>
  <c r="O27" i="29"/>
  <c r="L15" i="29"/>
  <c r="L16" i="29"/>
  <c r="L17" i="29"/>
  <c r="L18" i="29"/>
  <c r="L19" i="29"/>
  <c r="L20" i="29"/>
  <c r="L21" i="29"/>
  <c r="L22" i="29"/>
  <c r="L23" i="29"/>
  <c r="L24" i="29"/>
  <c r="L25" i="29"/>
  <c r="L26" i="29"/>
  <c r="L27" i="29"/>
  <c r="I15" i="29"/>
  <c r="I16" i="29"/>
  <c r="I17" i="29"/>
  <c r="I18" i="29"/>
  <c r="I19" i="29"/>
  <c r="I20" i="29"/>
  <c r="I21" i="29"/>
  <c r="I22" i="29"/>
  <c r="I23" i="29"/>
  <c r="I24" i="29"/>
  <c r="I25" i="29"/>
  <c r="I26" i="29"/>
  <c r="I27" i="29"/>
  <c r="F15" i="29"/>
  <c r="F16" i="29"/>
  <c r="F17" i="29"/>
  <c r="F18" i="29"/>
  <c r="F19" i="29"/>
  <c r="F20" i="29"/>
  <c r="F21" i="29"/>
  <c r="F22" i="29"/>
  <c r="F23" i="29"/>
  <c r="F24" i="29"/>
  <c r="F25" i="29"/>
  <c r="F26" i="29"/>
  <c r="F27" i="29"/>
  <c r="E15" i="29"/>
  <c r="E16" i="29"/>
  <c r="E17" i="29"/>
  <c r="E18" i="29"/>
  <c r="E19" i="29"/>
  <c r="E20" i="29"/>
  <c r="E21" i="29"/>
  <c r="E22" i="29"/>
  <c r="E23" i="29"/>
  <c r="E24" i="29"/>
  <c r="E25" i="29"/>
  <c r="E26" i="29"/>
  <c r="E27" i="29"/>
  <c r="D15" i="29"/>
  <c r="D16" i="29"/>
  <c r="D17" i="29"/>
  <c r="D18" i="29"/>
  <c r="D19" i="29"/>
  <c r="D20" i="29"/>
  <c r="D21" i="29"/>
  <c r="D22" i="29"/>
  <c r="D23" i="29"/>
  <c r="D24" i="29"/>
  <c r="D25" i="29"/>
  <c r="D26" i="29"/>
  <c r="D27" i="29"/>
  <c r="AQ15" i="5"/>
  <c r="AQ16" i="5"/>
  <c r="AQ17" i="5"/>
  <c r="AQ18" i="5"/>
  <c r="AQ19" i="5"/>
  <c r="AQ20" i="5"/>
  <c r="AQ21" i="5"/>
  <c r="AQ22" i="5"/>
  <c r="AQ23" i="5"/>
  <c r="AQ24" i="5"/>
  <c r="AQ25" i="5"/>
  <c r="AQ26" i="5"/>
  <c r="AP15" i="5"/>
  <c r="AP16" i="5"/>
  <c r="AP17" i="5"/>
  <c r="AP18" i="5"/>
  <c r="AP19" i="5"/>
  <c r="AP20" i="5"/>
  <c r="AP21" i="5"/>
  <c r="AP22" i="5"/>
  <c r="AP23" i="5"/>
  <c r="AP24" i="5"/>
  <c r="AP25" i="5"/>
  <c r="AP26" i="5"/>
  <c r="AO15" i="5"/>
  <c r="AO16" i="5"/>
  <c r="AO17" i="5"/>
  <c r="AO18" i="5"/>
  <c r="AO19" i="5"/>
  <c r="AO20" i="5"/>
  <c r="AO21" i="5"/>
  <c r="AO22" i="5"/>
  <c r="AO23" i="5"/>
  <c r="AO24" i="5"/>
  <c r="AO25" i="5"/>
  <c r="AO26" i="5"/>
  <c r="AL15" i="5"/>
  <c r="AL16" i="5"/>
  <c r="AL17" i="5"/>
  <c r="AL18" i="5"/>
  <c r="AL19" i="5"/>
  <c r="AL20" i="5"/>
  <c r="AL21" i="5"/>
  <c r="AL22" i="5"/>
  <c r="AL23" i="5"/>
  <c r="AL24" i="5"/>
  <c r="AL25" i="5"/>
  <c r="AL26" i="5"/>
  <c r="AK15" i="5"/>
  <c r="AK16" i="5"/>
  <c r="AK17" i="5"/>
  <c r="AK18" i="5"/>
  <c r="AK19" i="5"/>
  <c r="AK20" i="5"/>
  <c r="AK21" i="5"/>
  <c r="AK22" i="5"/>
  <c r="AK23" i="5"/>
  <c r="AK24" i="5"/>
  <c r="AK25" i="5"/>
  <c r="AK26" i="5"/>
  <c r="AJ15" i="5"/>
  <c r="AJ16" i="5"/>
  <c r="AJ17" i="5"/>
  <c r="AJ18" i="5"/>
  <c r="AJ19" i="5"/>
  <c r="AJ20" i="5"/>
  <c r="AJ21" i="5"/>
  <c r="AJ22" i="5"/>
  <c r="AJ23" i="5"/>
  <c r="AJ24" i="5"/>
  <c r="AJ25" i="5"/>
  <c r="AJ26" i="5"/>
  <c r="AG15" i="5"/>
  <c r="AG16" i="5"/>
  <c r="AG17" i="5"/>
  <c r="AG18" i="5"/>
  <c r="AG19" i="5"/>
  <c r="AG20" i="5"/>
  <c r="AG21" i="5"/>
  <c r="AG22" i="5"/>
  <c r="AG23" i="5"/>
  <c r="AG24" i="5"/>
  <c r="AG25" i="5"/>
  <c r="AG26" i="5"/>
  <c r="AF15" i="5"/>
  <c r="AF16" i="5"/>
  <c r="AF17" i="5"/>
  <c r="AF18" i="5"/>
  <c r="AF19" i="5"/>
  <c r="AF20" i="5"/>
  <c r="AF21" i="5"/>
  <c r="AF22" i="5"/>
  <c r="AF23" i="5"/>
  <c r="AF24" i="5"/>
  <c r="AF25" i="5"/>
  <c r="AF26" i="5"/>
  <c r="AE15" i="5"/>
  <c r="AE16" i="5"/>
  <c r="AE17" i="5"/>
  <c r="AE18" i="5"/>
  <c r="AE19" i="5"/>
  <c r="AE20" i="5"/>
  <c r="AE21" i="5"/>
  <c r="AE22" i="5"/>
  <c r="AE23" i="5"/>
  <c r="AE24" i="5"/>
  <c r="AE25" i="5"/>
  <c r="AE26" i="5"/>
  <c r="AB15" i="5"/>
  <c r="AB16" i="5"/>
  <c r="AB17" i="5"/>
  <c r="AB18" i="5"/>
  <c r="AB19" i="5"/>
  <c r="AB20" i="5"/>
  <c r="AB21" i="5"/>
  <c r="AB22" i="5"/>
  <c r="AB23" i="5"/>
  <c r="AB24" i="5"/>
  <c r="AB25" i="5"/>
  <c r="AB26" i="5"/>
  <c r="AA15" i="5"/>
  <c r="AA16" i="5"/>
  <c r="AA17" i="5"/>
  <c r="AA18" i="5"/>
  <c r="AA19" i="5"/>
  <c r="AA20" i="5"/>
  <c r="AA21" i="5"/>
  <c r="AA22" i="5"/>
  <c r="AA23" i="5"/>
  <c r="AA24" i="5"/>
  <c r="AA25" i="5"/>
  <c r="AA26" i="5"/>
  <c r="Z15" i="5"/>
  <c r="Z16" i="5"/>
  <c r="Z17" i="5"/>
  <c r="Z18" i="5"/>
  <c r="Z19" i="5"/>
  <c r="Z20" i="5"/>
  <c r="Z21" i="5"/>
  <c r="Z22" i="5"/>
  <c r="Z23" i="5"/>
  <c r="Z24" i="5"/>
  <c r="Z25" i="5"/>
  <c r="Z26" i="5"/>
  <c r="W15" i="5"/>
  <c r="W16" i="5"/>
  <c r="W17" i="5"/>
  <c r="W18" i="5"/>
  <c r="W19" i="5"/>
  <c r="W20" i="5"/>
  <c r="W21" i="5"/>
  <c r="W22" i="5"/>
  <c r="W23" i="5"/>
  <c r="W24" i="5"/>
  <c r="W25" i="5"/>
  <c r="W26" i="5"/>
  <c r="V15" i="5"/>
  <c r="V16" i="5"/>
  <c r="V17" i="5"/>
  <c r="V18" i="5"/>
  <c r="V19" i="5"/>
  <c r="V20" i="5"/>
  <c r="V21" i="5"/>
  <c r="V22" i="5"/>
  <c r="V23" i="5"/>
  <c r="V24" i="5"/>
  <c r="V25" i="5"/>
  <c r="V26" i="5"/>
  <c r="U15" i="5"/>
  <c r="U16" i="5"/>
  <c r="U17" i="5"/>
  <c r="U18" i="5"/>
  <c r="U19" i="5"/>
  <c r="U20" i="5"/>
  <c r="U21" i="5"/>
  <c r="U22" i="5"/>
  <c r="U23" i="5"/>
  <c r="U24" i="5"/>
  <c r="U25" i="5"/>
  <c r="U26" i="5"/>
  <c r="O15" i="5"/>
  <c r="O16" i="5"/>
  <c r="O17" i="5"/>
  <c r="O18" i="5"/>
  <c r="O19" i="5"/>
  <c r="O20" i="5"/>
  <c r="O21" i="5"/>
  <c r="O22" i="5"/>
  <c r="O23" i="5"/>
  <c r="O24" i="5"/>
  <c r="O25" i="5"/>
  <c r="O26" i="5"/>
  <c r="L26" i="5"/>
  <c r="I26" i="5"/>
  <c r="F26" i="5"/>
  <c r="E26" i="5"/>
  <c r="L25" i="5"/>
  <c r="I25" i="5"/>
  <c r="F25" i="5"/>
  <c r="E25" i="5"/>
  <c r="L24" i="5"/>
  <c r="I24" i="5"/>
  <c r="F24" i="5"/>
  <c r="E24" i="5"/>
  <c r="L23" i="5"/>
  <c r="I23" i="5"/>
  <c r="F23" i="5"/>
  <c r="E23" i="5"/>
  <c r="L22" i="5"/>
  <c r="I22" i="5"/>
  <c r="F22" i="5"/>
  <c r="E22" i="5"/>
  <c r="D149" i="13" s="1"/>
  <c r="L21" i="5"/>
  <c r="I21" i="5"/>
  <c r="F21" i="5"/>
  <c r="E21" i="5"/>
  <c r="L20" i="5"/>
  <c r="I20" i="5"/>
  <c r="F20" i="5"/>
  <c r="E20" i="5"/>
  <c r="L19" i="5"/>
  <c r="I19" i="5"/>
  <c r="F19" i="5"/>
  <c r="E19" i="5"/>
  <c r="L18" i="5"/>
  <c r="I18" i="5"/>
  <c r="F18" i="5"/>
  <c r="E18" i="5"/>
  <c r="D145" i="13" s="1"/>
  <c r="L17" i="5"/>
  <c r="I17" i="5"/>
  <c r="F17" i="5"/>
  <c r="E17" i="5"/>
  <c r="L16" i="5"/>
  <c r="I16" i="5"/>
  <c r="F16" i="5"/>
  <c r="E16" i="5"/>
  <c r="L15" i="5"/>
  <c r="I15" i="5"/>
  <c r="F15" i="5"/>
  <c r="E15" i="5"/>
  <c r="I20" i="27" l="1"/>
  <c r="I13" i="27"/>
  <c r="I21" i="27"/>
  <c r="I22" i="27"/>
  <c r="I14" i="27"/>
  <c r="I24" i="27"/>
  <c r="X174" i="22"/>
  <c r="I15" i="27"/>
  <c r="I17" i="27"/>
  <c r="I23" i="27"/>
  <c r="I16" i="27"/>
  <c r="I18" i="27"/>
  <c r="I25" i="27"/>
  <c r="I19" i="27"/>
  <c r="AA141" i="22"/>
  <c r="AB141" i="22"/>
  <c r="N130" i="6"/>
  <c r="H25" i="6"/>
  <c r="M105" i="5"/>
  <c r="M39" i="5"/>
  <c r="K149" i="5"/>
  <c r="E42" i="13"/>
  <c r="F42" i="13" s="1"/>
  <c r="E60" i="13"/>
  <c r="F60" i="13" s="1"/>
  <c r="E63" i="13"/>
  <c r="F63" i="13" s="1"/>
  <c r="E123" i="13"/>
  <c r="F123" i="13" s="1"/>
  <c r="Y174" i="22"/>
  <c r="P75" i="22"/>
  <c r="AB174" i="22"/>
  <c r="O75" i="22"/>
  <c r="L174" i="22"/>
  <c r="AB75" i="22"/>
  <c r="Q141" i="22"/>
  <c r="R133" i="22"/>
  <c r="R141" i="22"/>
  <c r="J133" i="22"/>
  <c r="J141" i="22"/>
  <c r="Z141" i="22"/>
  <c r="V141" i="22"/>
  <c r="N133" i="22"/>
  <c r="N141" i="22"/>
  <c r="T100" i="22"/>
  <c r="T108" i="22"/>
  <c r="AB100" i="22"/>
  <c r="AB108" i="22"/>
  <c r="L100" i="22"/>
  <c r="L108" i="22"/>
  <c r="X100" i="22"/>
  <c r="X108" i="22"/>
  <c r="P100" i="22"/>
  <c r="P108" i="22"/>
  <c r="Z108" i="22"/>
  <c r="H108" i="22"/>
  <c r="Z174" i="22"/>
  <c r="M108" i="22"/>
  <c r="L67" i="22"/>
  <c r="L75" i="22"/>
  <c r="I75" i="22"/>
  <c r="I108" i="22"/>
  <c r="X141" i="22"/>
  <c r="X75" i="22"/>
  <c r="F75" i="22"/>
  <c r="V75" i="22"/>
  <c r="M141" i="22"/>
  <c r="Q174" i="22"/>
  <c r="D75" i="22"/>
  <c r="D77" i="22" s="1"/>
  <c r="Y108" i="22"/>
  <c r="O108" i="22"/>
  <c r="U141" i="22"/>
  <c r="L141" i="22"/>
  <c r="W174" i="22"/>
  <c r="P141" i="22"/>
  <c r="O174" i="22"/>
  <c r="I174" i="22"/>
  <c r="T141" i="22"/>
  <c r="T75" i="22"/>
  <c r="U108" i="22"/>
  <c r="I141" i="22"/>
  <c r="W141" i="22"/>
  <c r="T174" i="22"/>
  <c r="N174" i="22"/>
  <c r="G174" i="22"/>
  <c r="AA174" i="22"/>
  <c r="AA166" i="22"/>
  <c r="Z75" i="22"/>
  <c r="Z67" i="22"/>
  <c r="AA75" i="22"/>
  <c r="AA67" i="22"/>
  <c r="AA108" i="22"/>
  <c r="Q108" i="22"/>
  <c r="S141" i="22"/>
  <c r="M174" i="22"/>
  <c r="P174" i="22"/>
  <c r="D174" i="22"/>
  <c r="D166" i="22"/>
  <c r="K174" i="22"/>
  <c r="K166" i="22"/>
  <c r="R174" i="22"/>
  <c r="R166" i="22"/>
  <c r="V174" i="22"/>
  <c r="V166" i="22"/>
  <c r="S174" i="22"/>
  <c r="H174" i="22"/>
  <c r="J174" i="22"/>
  <c r="J166" i="22"/>
  <c r="Y141" i="22"/>
  <c r="Y133" i="22"/>
  <c r="D141" i="22"/>
  <c r="D133" i="22"/>
  <c r="H141" i="22"/>
  <c r="N108" i="22"/>
  <c r="N100" i="22"/>
  <c r="G108" i="22"/>
  <c r="G100" i="22"/>
  <c r="K108" i="22"/>
  <c r="K100" i="22"/>
  <c r="V108" i="22"/>
  <c r="V100" i="22"/>
  <c r="D108" i="22"/>
  <c r="D110" i="22" s="1"/>
  <c r="D100" i="22"/>
  <c r="J108" i="22"/>
  <c r="E108" i="22"/>
  <c r="W108" i="22"/>
  <c r="R108" i="22"/>
  <c r="R100" i="22"/>
  <c r="U75" i="22"/>
  <c r="N75" i="22"/>
  <c r="S75" i="22"/>
  <c r="S67" i="22"/>
  <c r="J75" i="22"/>
  <c r="J67" i="22"/>
  <c r="K75" i="22"/>
  <c r="K67" i="22"/>
  <c r="R75" i="22"/>
  <c r="Q75" i="22"/>
  <c r="W75" i="22"/>
  <c r="F174" i="22"/>
  <c r="F166" i="22"/>
  <c r="E174" i="22"/>
  <c r="E166" i="22"/>
  <c r="G141" i="22"/>
  <c r="G133" i="22"/>
  <c r="F141" i="22"/>
  <c r="F133" i="22"/>
  <c r="E141" i="22"/>
  <c r="E133" i="22"/>
  <c r="F108" i="22"/>
  <c r="F100" i="22"/>
  <c r="H75" i="22"/>
  <c r="H67" i="22"/>
  <c r="G75" i="22"/>
  <c r="G67" i="22"/>
  <c r="S108" i="22"/>
  <c r="K141" i="22"/>
  <c r="M75" i="22"/>
  <c r="D137" i="22"/>
  <c r="D15" i="24" s="1"/>
  <c r="E75" i="22"/>
  <c r="D71" i="22"/>
  <c r="D13" i="24" s="1"/>
  <c r="O141" i="22"/>
  <c r="D170" i="22"/>
  <c r="D16" i="24" s="1"/>
  <c r="D104" i="22"/>
  <c r="D14" i="24" s="1"/>
  <c r="H37" i="4"/>
  <c r="K37" i="4"/>
  <c r="G70" i="13"/>
  <c r="F39" i="13"/>
  <c r="F59" i="13"/>
  <c r="J19" i="6"/>
  <c r="G19" i="13" s="1"/>
  <c r="J27" i="6"/>
  <c r="M27" i="6" s="1"/>
  <c r="K21" i="6"/>
  <c r="V134" i="6"/>
  <c r="U138" i="7" s="1"/>
  <c r="V138" i="7" s="1"/>
  <c r="X138" i="7" s="1"/>
  <c r="AT149" i="29"/>
  <c r="AT145" i="29"/>
  <c r="K81" i="5"/>
  <c r="AT27" i="5"/>
  <c r="P27" i="5"/>
  <c r="N27" i="5"/>
  <c r="M150" i="5"/>
  <c r="P150" i="5" s="1"/>
  <c r="K142" i="5"/>
  <c r="X100" i="5"/>
  <c r="AC100" i="5" s="1"/>
  <c r="S85" i="5"/>
  <c r="Q100" i="5"/>
  <c r="Q85" i="5"/>
  <c r="N85" i="5"/>
  <c r="E121" i="13"/>
  <c r="G37" i="13"/>
  <c r="G58" i="13"/>
  <c r="N70" i="4"/>
  <c r="E37" i="13"/>
  <c r="F37" i="13" s="1"/>
  <c r="G121" i="13"/>
  <c r="H38" i="4"/>
  <c r="F126" i="13"/>
  <c r="E58" i="13"/>
  <c r="F58" i="13" s="1"/>
  <c r="J38" i="4"/>
  <c r="G38" i="13" s="1"/>
  <c r="P87" i="4"/>
  <c r="S87" i="4" s="1"/>
  <c r="N23" i="4"/>
  <c r="E133" i="13"/>
  <c r="J46" i="4"/>
  <c r="M46" i="4" s="1"/>
  <c r="E46" i="13"/>
  <c r="F46" i="13" s="1"/>
  <c r="H49" i="4"/>
  <c r="G49" i="13"/>
  <c r="G133" i="13"/>
  <c r="P79" i="4"/>
  <c r="S79" i="4" s="1"/>
  <c r="M80" i="4"/>
  <c r="F121" i="13"/>
  <c r="E67" i="13"/>
  <c r="F67" i="13" s="1"/>
  <c r="E49" i="13"/>
  <c r="F49" i="13" s="1"/>
  <c r="K49" i="4"/>
  <c r="E130" i="13"/>
  <c r="F130" i="13" s="1"/>
  <c r="E68" i="13"/>
  <c r="F68" i="13" s="1"/>
  <c r="E70" i="13"/>
  <c r="F70" i="13" s="1"/>
  <c r="G62" i="13"/>
  <c r="H62" i="13" s="1"/>
  <c r="E41" i="13"/>
  <c r="F41" i="13" s="1"/>
  <c r="M41" i="4"/>
  <c r="I62" i="13" s="1"/>
  <c r="H45" i="4"/>
  <c r="E125" i="13"/>
  <c r="H125" i="13" s="1"/>
  <c r="H41" i="4"/>
  <c r="G45" i="13"/>
  <c r="K62" i="4"/>
  <c r="M18" i="4"/>
  <c r="N18" i="4" s="1"/>
  <c r="F133" i="13"/>
  <c r="D37" i="18"/>
  <c r="D34" i="18"/>
  <c r="M153" i="6"/>
  <c r="P153" i="6" s="1"/>
  <c r="M128" i="6"/>
  <c r="N128" i="6" s="1"/>
  <c r="M149" i="6"/>
  <c r="N149" i="6" s="1"/>
  <c r="Q108" i="6"/>
  <c r="K145" i="6"/>
  <c r="N108" i="6"/>
  <c r="K86" i="6"/>
  <c r="M25" i="6"/>
  <c r="N25" i="6" s="1"/>
  <c r="E23" i="13"/>
  <c r="F23" i="13" s="1"/>
  <c r="M132" i="6"/>
  <c r="P132" i="6" s="1"/>
  <c r="M129" i="6"/>
  <c r="N129" i="6" s="1"/>
  <c r="N134" i="6"/>
  <c r="K69" i="6"/>
  <c r="Q126" i="6"/>
  <c r="M154" i="6"/>
  <c r="K154" i="6"/>
  <c r="H15" i="6"/>
  <c r="J15" i="6"/>
  <c r="M146" i="6"/>
  <c r="K146" i="6"/>
  <c r="D42" i="18"/>
  <c r="K17" i="6"/>
  <c r="V126" i="6"/>
  <c r="U130" i="7" s="1"/>
  <c r="V130" i="7" s="1"/>
  <c r="X130" i="7" s="1"/>
  <c r="M150" i="6"/>
  <c r="K150" i="6"/>
  <c r="K114" i="6"/>
  <c r="N126" i="6"/>
  <c r="Q134" i="6"/>
  <c r="N153" i="6"/>
  <c r="M131" i="6"/>
  <c r="K131" i="6"/>
  <c r="K45" i="6"/>
  <c r="V108" i="6"/>
  <c r="U111" i="7" s="1"/>
  <c r="V111" i="7" s="1"/>
  <c r="X111" i="7" s="1"/>
  <c r="D35" i="18"/>
  <c r="M26" i="6"/>
  <c r="K26" i="6"/>
  <c r="K23" i="6"/>
  <c r="M23" i="6"/>
  <c r="M20" i="6"/>
  <c r="K20" i="6"/>
  <c r="P21" i="6"/>
  <c r="N21" i="6"/>
  <c r="M22" i="6"/>
  <c r="K22" i="6"/>
  <c r="P148" i="6"/>
  <c r="N148" i="6"/>
  <c r="P156" i="6"/>
  <c r="N156" i="6"/>
  <c r="R24" i="7"/>
  <c r="S47" i="7"/>
  <c r="U134" i="7"/>
  <c r="V134" i="7" s="1"/>
  <c r="X134" i="7" s="1"/>
  <c r="W130" i="6"/>
  <c r="Y130" i="6"/>
  <c r="N133" i="6"/>
  <c r="P133" i="6"/>
  <c r="M123" i="6"/>
  <c r="K123" i="6"/>
  <c r="D39" i="18"/>
  <c r="K27" i="6"/>
  <c r="M18" i="6"/>
  <c r="K18" i="6"/>
  <c r="N145" i="6"/>
  <c r="P145" i="6"/>
  <c r="K147" i="6"/>
  <c r="M147" i="6"/>
  <c r="K155" i="6"/>
  <c r="M155" i="6"/>
  <c r="M127" i="6"/>
  <c r="K127" i="6"/>
  <c r="M135" i="6"/>
  <c r="K135" i="6"/>
  <c r="K151" i="6"/>
  <c r="M151" i="6"/>
  <c r="S39" i="7"/>
  <c r="R16" i="7"/>
  <c r="D43" i="18"/>
  <c r="M19" i="6"/>
  <c r="I19" i="13" s="1"/>
  <c r="M16" i="6"/>
  <c r="K16" i="6"/>
  <c r="M24" i="6"/>
  <c r="K24" i="6"/>
  <c r="P17" i="6"/>
  <c r="N17" i="6"/>
  <c r="N125" i="6"/>
  <c r="P125" i="6"/>
  <c r="P144" i="6"/>
  <c r="N144" i="6"/>
  <c r="P152" i="6"/>
  <c r="N152" i="6"/>
  <c r="S51" i="7"/>
  <c r="R28" i="7"/>
  <c r="N124" i="6"/>
  <c r="P124" i="6"/>
  <c r="AT153" i="29"/>
  <c r="G24" i="29"/>
  <c r="H24" i="29" s="1"/>
  <c r="G16" i="29"/>
  <c r="H16" i="29" s="1"/>
  <c r="Z27" i="29"/>
  <c r="Z23" i="29"/>
  <c r="Z19" i="29"/>
  <c r="Z15" i="29"/>
  <c r="X105" i="29"/>
  <c r="Y105" i="29" s="1"/>
  <c r="AT111" i="29"/>
  <c r="AT107" i="29"/>
  <c r="AT103" i="29"/>
  <c r="H144" i="29"/>
  <c r="AO17" i="29"/>
  <c r="AJ27" i="29"/>
  <c r="AJ19" i="29"/>
  <c r="AE25" i="29"/>
  <c r="AE21" i="29"/>
  <c r="AE17" i="29"/>
  <c r="AO27" i="29"/>
  <c r="AO23" i="29"/>
  <c r="AO19" i="29"/>
  <c r="AO15" i="29"/>
  <c r="AJ24" i="29"/>
  <c r="H112" i="29"/>
  <c r="J104" i="29"/>
  <c r="K104" i="29" s="1"/>
  <c r="H131" i="29"/>
  <c r="J124" i="29"/>
  <c r="K124" i="29" s="1"/>
  <c r="H142" i="29"/>
  <c r="M142" i="29"/>
  <c r="P142" i="29" s="1"/>
  <c r="J108" i="29"/>
  <c r="K108" i="29" s="1"/>
  <c r="AJ20" i="29"/>
  <c r="U24" i="29"/>
  <c r="U16" i="29"/>
  <c r="Z25" i="29"/>
  <c r="Z17" i="29"/>
  <c r="AJ23" i="29"/>
  <c r="AJ15" i="29"/>
  <c r="AO24" i="29"/>
  <c r="AO20" i="29"/>
  <c r="AO16" i="29"/>
  <c r="H87" i="29"/>
  <c r="H123" i="29"/>
  <c r="AJ16" i="29"/>
  <c r="AT89" i="29"/>
  <c r="AT85" i="29"/>
  <c r="AT81" i="29"/>
  <c r="AE27" i="29"/>
  <c r="H152" i="29"/>
  <c r="J148" i="29"/>
  <c r="M148" i="29" s="1"/>
  <c r="N148" i="29" s="1"/>
  <c r="H109" i="29"/>
  <c r="J43" i="29"/>
  <c r="M43" i="29" s="1"/>
  <c r="U27" i="29"/>
  <c r="U19" i="29"/>
  <c r="U15" i="29"/>
  <c r="U25" i="29"/>
  <c r="U21" i="29"/>
  <c r="AE23" i="29"/>
  <c r="AE19" i="29"/>
  <c r="AE15" i="29"/>
  <c r="AO21" i="29"/>
  <c r="J90" i="29"/>
  <c r="M90" i="29" s="1"/>
  <c r="AT90" i="29"/>
  <c r="AT86" i="29"/>
  <c r="AT82" i="29"/>
  <c r="H101" i="29"/>
  <c r="J100" i="29"/>
  <c r="K100" i="29" s="1"/>
  <c r="N105" i="29"/>
  <c r="AT110" i="29"/>
  <c r="AT106" i="29"/>
  <c r="AT102" i="29"/>
  <c r="H127" i="29"/>
  <c r="J132" i="29"/>
  <c r="K132" i="29" s="1"/>
  <c r="K123" i="29"/>
  <c r="H150" i="29"/>
  <c r="M154" i="29"/>
  <c r="P154" i="29" s="1"/>
  <c r="X154" i="29" s="1"/>
  <c r="AT152" i="29"/>
  <c r="AT148" i="29"/>
  <c r="AT144" i="29"/>
  <c r="H129" i="29"/>
  <c r="H49" i="29"/>
  <c r="J86" i="29"/>
  <c r="M86" i="29" s="1"/>
  <c r="X111" i="29"/>
  <c r="X107" i="29"/>
  <c r="Y107" i="29" s="1"/>
  <c r="H133" i="29"/>
  <c r="H125" i="29"/>
  <c r="J128" i="29"/>
  <c r="K128" i="29" s="1"/>
  <c r="M150" i="29"/>
  <c r="N150" i="29" s="1"/>
  <c r="AT151" i="29"/>
  <c r="AT147" i="29"/>
  <c r="AT143" i="29"/>
  <c r="AT154" i="29"/>
  <c r="H121" i="29"/>
  <c r="U17" i="29"/>
  <c r="H41" i="29"/>
  <c r="J82" i="29"/>
  <c r="M82" i="29" s="1"/>
  <c r="AT88" i="29"/>
  <c r="AT84" i="29"/>
  <c r="AT80" i="29"/>
  <c r="AT112" i="29"/>
  <c r="AT104" i="29"/>
  <c r="AT100" i="29"/>
  <c r="AT130" i="29"/>
  <c r="AT126" i="29"/>
  <c r="AT122" i="29"/>
  <c r="H154" i="29"/>
  <c r="M146" i="29"/>
  <c r="P146" i="29" s="1"/>
  <c r="S146" i="29" s="1"/>
  <c r="H70" i="29"/>
  <c r="J70" i="29"/>
  <c r="K70" i="29" s="1"/>
  <c r="H58" i="29"/>
  <c r="J58" i="29"/>
  <c r="K58" i="29" s="1"/>
  <c r="H66" i="29"/>
  <c r="AT91" i="29"/>
  <c r="AT87" i="29"/>
  <c r="AT83" i="29"/>
  <c r="AT79" i="29"/>
  <c r="J62" i="29"/>
  <c r="M62" i="29" s="1"/>
  <c r="H62" i="29"/>
  <c r="M87" i="29"/>
  <c r="P87" i="29" s="1"/>
  <c r="S87" i="29" s="1"/>
  <c r="Y111" i="29"/>
  <c r="AC111" i="29"/>
  <c r="K107" i="29"/>
  <c r="Q103" i="29"/>
  <c r="S107" i="29"/>
  <c r="X103" i="29"/>
  <c r="R24" i="29"/>
  <c r="R16" i="29"/>
  <c r="G25" i="29"/>
  <c r="H25" i="29" s="1"/>
  <c r="G21" i="29"/>
  <c r="H21" i="29" s="1"/>
  <c r="G17" i="29"/>
  <c r="H17" i="29" s="1"/>
  <c r="J47" i="29"/>
  <c r="M47" i="29" s="1"/>
  <c r="H45" i="29"/>
  <c r="AT67" i="29"/>
  <c r="AT59" i="29"/>
  <c r="H83" i="29"/>
  <c r="J79" i="29"/>
  <c r="AO25" i="29"/>
  <c r="H107" i="29"/>
  <c r="J106" i="29"/>
  <c r="K105" i="29"/>
  <c r="M112" i="29"/>
  <c r="N111" i="29"/>
  <c r="N103" i="29"/>
  <c r="Q109" i="29"/>
  <c r="Q101" i="29"/>
  <c r="S105" i="29"/>
  <c r="AT109" i="29"/>
  <c r="AT105" i="29"/>
  <c r="AT101" i="29"/>
  <c r="X109" i="29"/>
  <c r="X101" i="29"/>
  <c r="P131" i="29"/>
  <c r="N131" i="29"/>
  <c r="M127" i="29"/>
  <c r="K127" i="29"/>
  <c r="X123" i="29"/>
  <c r="Q123" i="29"/>
  <c r="S123" i="29"/>
  <c r="K131" i="29"/>
  <c r="AT66" i="29"/>
  <c r="AT58" i="29"/>
  <c r="H105" i="29"/>
  <c r="K111" i="29"/>
  <c r="K103" i="29"/>
  <c r="N109" i="29"/>
  <c r="N101" i="29"/>
  <c r="Q107" i="29"/>
  <c r="S111" i="29"/>
  <c r="U23" i="29"/>
  <c r="AT108" i="29"/>
  <c r="Q111" i="29"/>
  <c r="M144" i="29"/>
  <c r="K144" i="29"/>
  <c r="R26" i="29"/>
  <c r="R22" i="29"/>
  <c r="R18" i="29"/>
  <c r="G27" i="29"/>
  <c r="J27" i="29" s="1"/>
  <c r="G23" i="29"/>
  <c r="H23" i="29" s="1"/>
  <c r="G19" i="29"/>
  <c r="J19" i="29" s="1"/>
  <c r="G15" i="29"/>
  <c r="H15" i="29" s="1"/>
  <c r="R20" i="29"/>
  <c r="J39" i="29"/>
  <c r="K39" i="29" s="1"/>
  <c r="H37" i="29"/>
  <c r="AT47" i="29"/>
  <c r="AT43" i="29"/>
  <c r="AT39" i="29"/>
  <c r="Z20" i="29"/>
  <c r="H91" i="29"/>
  <c r="Z24" i="29"/>
  <c r="Z16" i="29"/>
  <c r="H111" i="29"/>
  <c r="H103" i="29"/>
  <c r="J110" i="29"/>
  <c r="J102" i="29"/>
  <c r="K109" i="29"/>
  <c r="K101" i="29"/>
  <c r="M100" i="29"/>
  <c r="N107" i="29"/>
  <c r="Q105" i="29"/>
  <c r="N123" i="29"/>
  <c r="J130" i="29"/>
  <c r="J122" i="29"/>
  <c r="K129" i="29"/>
  <c r="K121" i="29"/>
  <c r="J153" i="29"/>
  <c r="H153" i="29"/>
  <c r="J149" i="29"/>
  <c r="H149" i="29"/>
  <c r="K145" i="29"/>
  <c r="M145" i="29"/>
  <c r="H145" i="29"/>
  <c r="Z21" i="29"/>
  <c r="N133" i="29"/>
  <c r="P133" i="29"/>
  <c r="N129" i="29"/>
  <c r="P129" i="29"/>
  <c r="N125" i="29"/>
  <c r="P125" i="29"/>
  <c r="N121" i="29"/>
  <c r="P121" i="29"/>
  <c r="J126" i="29"/>
  <c r="K133" i="29"/>
  <c r="K125" i="29"/>
  <c r="AT133" i="29"/>
  <c r="AT129" i="29"/>
  <c r="AT125" i="29"/>
  <c r="AT121" i="29"/>
  <c r="P150" i="29"/>
  <c r="AT132" i="29"/>
  <c r="AT128" i="29"/>
  <c r="AT124" i="29"/>
  <c r="M152" i="29"/>
  <c r="K152" i="29"/>
  <c r="AT150" i="29"/>
  <c r="AT146" i="29"/>
  <c r="AT142" i="29"/>
  <c r="AT131" i="29"/>
  <c r="AT127" i="29"/>
  <c r="AT123" i="29"/>
  <c r="H151" i="29"/>
  <c r="J151" i="29"/>
  <c r="H147" i="29"/>
  <c r="J147" i="29"/>
  <c r="H143" i="29"/>
  <c r="J143" i="29"/>
  <c r="H146" i="29"/>
  <c r="M125" i="5"/>
  <c r="N125" i="5" s="1"/>
  <c r="K43" i="5"/>
  <c r="AT25" i="5"/>
  <c r="AT21" i="5"/>
  <c r="N126" i="5"/>
  <c r="K132" i="5"/>
  <c r="X67" i="5"/>
  <c r="AC67" i="5" s="1"/>
  <c r="X108" i="5"/>
  <c r="AC108" i="5" s="1"/>
  <c r="Q108" i="5"/>
  <c r="N67" i="5"/>
  <c r="N58" i="5"/>
  <c r="K146" i="5"/>
  <c r="K128" i="5"/>
  <c r="K65" i="5"/>
  <c r="S67" i="5"/>
  <c r="R26" i="5"/>
  <c r="AT24" i="5"/>
  <c r="AT20" i="5"/>
  <c r="M145" i="5"/>
  <c r="P145" i="5" s="1"/>
  <c r="M47" i="5"/>
  <c r="P47" i="5" s="1"/>
  <c r="K154" i="5"/>
  <c r="K124" i="5"/>
  <c r="R25" i="5"/>
  <c r="R15" i="5"/>
  <c r="R19" i="5"/>
  <c r="R23" i="5"/>
  <c r="R16" i="5"/>
  <c r="R20" i="5"/>
  <c r="R24" i="5"/>
  <c r="N80" i="5"/>
  <c r="P80" i="5"/>
  <c r="R18" i="5"/>
  <c r="R22" i="5"/>
  <c r="K62" i="5"/>
  <c r="M62" i="5"/>
  <c r="N61" i="5"/>
  <c r="P61" i="5"/>
  <c r="N43" i="5"/>
  <c r="P43" i="5"/>
  <c r="N44" i="5"/>
  <c r="P44" i="5"/>
  <c r="N89" i="5"/>
  <c r="P89" i="5"/>
  <c r="N88" i="5"/>
  <c r="P88" i="5"/>
  <c r="Y85" i="5"/>
  <c r="AC85" i="5"/>
  <c r="N124" i="5"/>
  <c r="P124" i="5"/>
  <c r="S69" i="5"/>
  <c r="Q69" i="5"/>
  <c r="X69" i="5"/>
  <c r="N70" i="5"/>
  <c r="P70" i="5"/>
  <c r="N84" i="5"/>
  <c r="P84" i="5"/>
  <c r="K86" i="5"/>
  <c r="M86" i="5"/>
  <c r="K83" i="5"/>
  <c r="M83" i="5"/>
  <c r="M91" i="5"/>
  <c r="K91" i="5"/>
  <c r="N81" i="5"/>
  <c r="P81" i="5"/>
  <c r="M68" i="5"/>
  <c r="K68" i="5"/>
  <c r="K60" i="5"/>
  <c r="M60" i="5"/>
  <c r="S58" i="5"/>
  <c r="Q58" i="5"/>
  <c r="X58" i="5"/>
  <c r="R17" i="5"/>
  <c r="R21" i="5"/>
  <c r="AT23" i="5"/>
  <c r="AT19" i="5"/>
  <c r="AT26" i="5"/>
  <c r="AT22" i="5"/>
  <c r="AT18" i="5"/>
  <c r="N39" i="5"/>
  <c r="P39" i="5"/>
  <c r="X82" i="5"/>
  <c r="Q82" i="5"/>
  <c r="S82" i="5"/>
  <c r="K90" i="5"/>
  <c r="M90" i="5"/>
  <c r="K79" i="5"/>
  <c r="M79" i="5"/>
  <c r="M87" i="5"/>
  <c r="K87" i="5"/>
  <c r="M64" i="5"/>
  <c r="K64" i="5"/>
  <c r="X63" i="5"/>
  <c r="S63" i="5"/>
  <c r="Q63" i="5"/>
  <c r="N65" i="5"/>
  <c r="P65" i="5"/>
  <c r="N66" i="5"/>
  <c r="P66" i="5"/>
  <c r="X59" i="5"/>
  <c r="S59" i="5"/>
  <c r="Q59" i="5"/>
  <c r="N48" i="5"/>
  <c r="P48" i="5"/>
  <c r="N132" i="5"/>
  <c r="P132" i="5"/>
  <c r="E64" i="13"/>
  <c r="F64" i="13" s="1"/>
  <c r="K84" i="4"/>
  <c r="H14" i="18"/>
  <c r="D18" i="18"/>
  <c r="G21" i="18"/>
  <c r="D38" i="18"/>
  <c r="H25" i="18"/>
  <c r="K25" i="4"/>
  <c r="J43" i="4"/>
  <c r="G127" i="13" s="1"/>
  <c r="E127" i="13"/>
  <c r="F127" i="13" s="1"/>
  <c r="E45" i="13"/>
  <c r="F45" i="13" s="1"/>
  <c r="G66" i="13"/>
  <c r="M67" i="4"/>
  <c r="P67" i="4" s="1"/>
  <c r="N147" i="4"/>
  <c r="E66" i="13"/>
  <c r="F66" i="13" s="1"/>
  <c r="F125" i="13"/>
  <c r="M45" i="4"/>
  <c r="I66" i="13" s="1"/>
  <c r="K70" i="4"/>
  <c r="K126" i="4"/>
  <c r="H19" i="18"/>
  <c r="I19" i="18" s="1"/>
  <c r="H22" i="18"/>
  <c r="E43" i="13"/>
  <c r="F43" i="13" s="1"/>
  <c r="E129" i="13"/>
  <c r="F129" i="13" s="1"/>
  <c r="K45" i="4"/>
  <c r="E15" i="18"/>
  <c r="E122" i="13"/>
  <c r="F122" i="13" s="1"/>
  <c r="E131" i="13"/>
  <c r="F131" i="13" s="1"/>
  <c r="F62" i="13"/>
  <c r="S23" i="4"/>
  <c r="E38" i="13"/>
  <c r="F38" i="13" s="1"/>
  <c r="N62" i="4"/>
  <c r="M88" i="4"/>
  <c r="P88" i="4" s="1"/>
  <c r="Q23" i="4"/>
  <c r="E47" i="13"/>
  <c r="F47" i="13" s="1"/>
  <c r="J47" i="4"/>
  <c r="G68" i="13" s="1"/>
  <c r="F23" i="18"/>
  <c r="Y23" i="4"/>
  <c r="Z23" i="4" s="1"/>
  <c r="P125" i="4"/>
  <c r="Q125" i="4" s="1"/>
  <c r="M63" i="4"/>
  <c r="K125" i="4"/>
  <c r="F22" i="18"/>
  <c r="K143" i="4"/>
  <c r="F18" i="18"/>
  <c r="F19" i="18"/>
  <c r="H18" i="18"/>
  <c r="G17" i="18"/>
  <c r="D23" i="18"/>
  <c r="I23" i="18" s="1"/>
  <c r="M59" i="4"/>
  <c r="N59" i="4" s="1"/>
  <c r="N143" i="4"/>
  <c r="P143" i="4"/>
  <c r="V143" i="4" s="1"/>
  <c r="E21" i="18"/>
  <c r="G25" i="18"/>
  <c r="P25" i="4"/>
  <c r="S25" i="4" s="1"/>
  <c r="G24" i="18"/>
  <c r="G14" i="18"/>
  <c r="E19" i="18"/>
  <c r="G19" i="18"/>
  <c r="I15" i="18"/>
  <c r="D13" i="18"/>
  <c r="I13" i="18" s="1"/>
  <c r="D32" i="18"/>
  <c r="K16" i="4"/>
  <c r="M16" i="4"/>
  <c r="P22" i="4"/>
  <c r="N22" i="4"/>
  <c r="H16" i="18"/>
  <c r="D22" i="18"/>
  <c r="D41" i="18"/>
  <c r="G18" i="18"/>
  <c r="K147" i="4"/>
  <c r="F16" i="18"/>
  <c r="E23" i="18"/>
  <c r="G23" i="18"/>
  <c r="P15" i="4"/>
  <c r="N15" i="4"/>
  <c r="M17" i="4"/>
  <c r="K17" i="4"/>
  <c r="P27" i="4"/>
  <c r="N27" i="4"/>
  <c r="V19" i="4"/>
  <c r="Q19" i="4"/>
  <c r="S19" i="4"/>
  <c r="G22" i="18"/>
  <c r="D16" i="18"/>
  <c r="D24" i="18"/>
  <c r="G16" i="18"/>
  <c r="D33" i="18"/>
  <c r="D14" i="18"/>
  <c r="D36" i="18"/>
  <c r="D17" i="18"/>
  <c r="I17" i="18" s="1"/>
  <c r="D40" i="18"/>
  <c r="D21" i="18"/>
  <c r="I21" i="18" s="1"/>
  <c r="N26" i="4"/>
  <c r="P26" i="4"/>
  <c r="H24" i="18"/>
  <c r="G15" i="18"/>
  <c r="D44" i="18"/>
  <c r="D25" i="18"/>
  <c r="K20" i="4"/>
  <c r="M20" i="4"/>
  <c r="M24" i="4"/>
  <c r="K24" i="4"/>
  <c r="N21" i="4"/>
  <c r="P21" i="4"/>
  <c r="F24" i="18"/>
  <c r="E16" i="18"/>
  <c r="E22" i="18"/>
  <c r="E24" i="18"/>
  <c r="AT16" i="5"/>
  <c r="AT17" i="5"/>
  <c r="AT15" i="5"/>
  <c r="F15" i="18"/>
  <c r="E15" i="13"/>
  <c r="F15" i="13" s="1"/>
  <c r="E21" i="13"/>
  <c r="F21" i="13" s="1"/>
  <c r="E19" i="13"/>
  <c r="F19" i="13" s="1"/>
  <c r="E26" i="13"/>
  <c r="F26" i="13" s="1"/>
  <c r="E17" i="13"/>
  <c r="F17" i="13" s="1"/>
  <c r="E25" i="13"/>
  <c r="F25" i="13" s="1"/>
  <c r="E18" i="13"/>
  <c r="F18" i="13" s="1"/>
  <c r="E24" i="13"/>
  <c r="F24" i="13" s="1"/>
  <c r="E16" i="13"/>
  <c r="F16" i="13" s="1"/>
  <c r="E20" i="13"/>
  <c r="F20" i="13" s="1"/>
  <c r="G23" i="5"/>
  <c r="J23" i="5" s="1"/>
  <c r="D150" i="13"/>
  <c r="D87" i="13"/>
  <c r="D91" i="13"/>
  <c r="D154" i="13"/>
  <c r="D92" i="18"/>
  <c r="D54" i="18"/>
  <c r="D99" i="18"/>
  <c r="D61" i="18"/>
  <c r="D95" i="18"/>
  <c r="D57" i="18"/>
  <c r="D91" i="18"/>
  <c r="D53" i="18"/>
  <c r="E101" i="18"/>
  <c r="E63" i="18"/>
  <c r="E97" i="18"/>
  <c r="E59" i="18"/>
  <c r="E93" i="18"/>
  <c r="E55" i="18"/>
  <c r="E89" i="18"/>
  <c r="E51" i="18"/>
  <c r="F61" i="18"/>
  <c r="F99" i="18"/>
  <c r="F57" i="18"/>
  <c r="F95" i="18"/>
  <c r="F53" i="18"/>
  <c r="F91" i="18"/>
  <c r="G101" i="18"/>
  <c r="G63" i="18"/>
  <c r="G59" i="18"/>
  <c r="G97" i="18"/>
  <c r="G93" i="18"/>
  <c r="G55" i="18"/>
  <c r="G89" i="18"/>
  <c r="G51" i="18"/>
  <c r="H99" i="18"/>
  <c r="H61" i="18"/>
  <c r="H95" i="18"/>
  <c r="H57" i="18"/>
  <c r="H91" i="18"/>
  <c r="H53" i="18"/>
  <c r="K40" i="5"/>
  <c r="M40" i="5"/>
  <c r="N150" i="5"/>
  <c r="N151" i="5"/>
  <c r="P151" i="5"/>
  <c r="P122" i="5"/>
  <c r="N122" i="5"/>
  <c r="K123" i="5"/>
  <c r="M123" i="5"/>
  <c r="K131" i="5"/>
  <c r="M131" i="5"/>
  <c r="M144" i="5"/>
  <c r="K144" i="5"/>
  <c r="M152" i="5"/>
  <c r="K152" i="5"/>
  <c r="N121" i="5"/>
  <c r="P121" i="5"/>
  <c r="N128" i="5"/>
  <c r="P128" i="5"/>
  <c r="P110" i="5"/>
  <c r="N110" i="5"/>
  <c r="G15" i="5"/>
  <c r="H15" i="5" s="1"/>
  <c r="D79" i="13"/>
  <c r="D142" i="13"/>
  <c r="D62" i="18"/>
  <c r="D100" i="18"/>
  <c r="E94" i="18"/>
  <c r="E56" i="18"/>
  <c r="G16" i="5"/>
  <c r="J16" i="5" s="1"/>
  <c r="G80" i="13" s="1"/>
  <c r="D80" i="13"/>
  <c r="D143" i="13"/>
  <c r="G24" i="5"/>
  <c r="J24" i="5" s="1"/>
  <c r="G88" i="13" s="1"/>
  <c r="D88" i="13"/>
  <c r="D151" i="13"/>
  <c r="G17" i="5"/>
  <c r="J17" i="5" s="1"/>
  <c r="G81" i="13" s="1"/>
  <c r="D144" i="13"/>
  <c r="D81" i="13"/>
  <c r="G21" i="5"/>
  <c r="J21" i="5" s="1"/>
  <c r="G85" i="13" s="1"/>
  <c r="D85" i="13"/>
  <c r="D148" i="13"/>
  <c r="G25" i="5"/>
  <c r="J25" i="5" s="1"/>
  <c r="G89" i="13" s="1"/>
  <c r="D152" i="13"/>
  <c r="D89" i="13"/>
  <c r="D98" i="18"/>
  <c r="D60" i="18"/>
  <c r="D94" i="18"/>
  <c r="D56" i="18"/>
  <c r="D90" i="18"/>
  <c r="D52" i="18"/>
  <c r="E100" i="18"/>
  <c r="E62" i="18"/>
  <c r="E58" i="18"/>
  <c r="E96" i="18"/>
  <c r="E54" i="18"/>
  <c r="E92" i="18"/>
  <c r="F98" i="18"/>
  <c r="F60" i="18"/>
  <c r="F94" i="18"/>
  <c r="F56" i="18"/>
  <c r="F90" i="18"/>
  <c r="F52" i="18"/>
  <c r="G100" i="18"/>
  <c r="G62" i="18"/>
  <c r="G96" i="18"/>
  <c r="G58" i="18"/>
  <c r="G92" i="18"/>
  <c r="G54" i="18"/>
  <c r="H98" i="18"/>
  <c r="I98" i="18" s="1"/>
  <c r="H60" i="18"/>
  <c r="I60" i="18" s="1"/>
  <c r="H94" i="18"/>
  <c r="H56" i="18"/>
  <c r="H90" i="18"/>
  <c r="H52" i="18"/>
  <c r="M38" i="5"/>
  <c r="K38" i="5"/>
  <c r="K41" i="5"/>
  <c r="M41" i="5"/>
  <c r="K49" i="5"/>
  <c r="M49" i="5"/>
  <c r="N149" i="5"/>
  <c r="P149" i="5"/>
  <c r="N147" i="5"/>
  <c r="P147" i="5"/>
  <c r="P130" i="5"/>
  <c r="N130" i="5"/>
  <c r="P146" i="5"/>
  <c r="N146" i="5"/>
  <c r="P105" i="5"/>
  <c r="N105" i="5"/>
  <c r="M103" i="5"/>
  <c r="K103" i="5"/>
  <c r="M111" i="5"/>
  <c r="K111" i="5"/>
  <c r="P101" i="5"/>
  <c r="N101" i="5"/>
  <c r="S126" i="5"/>
  <c r="X126" i="5"/>
  <c r="Q126" i="5"/>
  <c r="G19" i="5"/>
  <c r="H19" i="5" s="1"/>
  <c r="D83" i="13"/>
  <c r="D146" i="13"/>
  <c r="D96" i="18"/>
  <c r="D58" i="18"/>
  <c r="E60" i="18"/>
  <c r="E98" i="18"/>
  <c r="E90" i="18"/>
  <c r="E52" i="18"/>
  <c r="G20" i="5"/>
  <c r="H20" i="5" s="1"/>
  <c r="D84" i="13"/>
  <c r="D147" i="13"/>
  <c r="G18" i="5"/>
  <c r="E82" i="13" s="1"/>
  <c r="D82" i="13"/>
  <c r="G22" i="5"/>
  <c r="E86" i="13" s="1"/>
  <c r="D86" i="13"/>
  <c r="G26" i="5"/>
  <c r="E90" i="13" s="1"/>
  <c r="D90" i="13"/>
  <c r="D101" i="18"/>
  <c r="D63" i="18"/>
  <c r="D97" i="18"/>
  <c r="D59" i="18"/>
  <c r="D93" i="18"/>
  <c r="D55" i="18"/>
  <c r="D89" i="18"/>
  <c r="D51" i="18"/>
  <c r="E99" i="18"/>
  <c r="E61" i="18"/>
  <c r="E95" i="18"/>
  <c r="E57" i="18"/>
  <c r="E91" i="18"/>
  <c r="E53" i="18"/>
  <c r="F101" i="18"/>
  <c r="F63" i="18"/>
  <c r="F97" i="18"/>
  <c r="F59" i="18"/>
  <c r="F93" i="18"/>
  <c r="F55" i="18"/>
  <c r="F89" i="18"/>
  <c r="F51" i="18"/>
  <c r="G99" i="18"/>
  <c r="G61" i="18"/>
  <c r="G95" i="18"/>
  <c r="G57" i="18"/>
  <c r="G91" i="18"/>
  <c r="G53" i="18"/>
  <c r="H101" i="18"/>
  <c r="H63" i="18"/>
  <c r="H59" i="18"/>
  <c r="H97" i="18"/>
  <c r="H55" i="18"/>
  <c r="H93" i="18"/>
  <c r="H51" i="18"/>
  <c r="H89" i="18"/>
  <c r="D153" i="13"/>
  <c r="M42" i="5"/>
  <c r="K42" i="5"/>
  <c r="E28" i="5"/>
  <c r="P154" i="5"/>
  <c r="N154" i="5"/>
  <c r="N143" i="5"/>
  <c r="P143" i="5"/>
  <c r="M127" i="5"/>
  <c r="K127" i="5"/>
  <c r="P133" i="5"/>
  <c r="N133" i="5"/>
  <c r="M148" i="5"/>
  <c r="K148" i="5"/>
  <c r="N129" i="5"/>
  <c r="P129" i="5"/>
  <c r="S104" i="5"/>
  <c r="X104" i="5"/>
  <c r="Q104" i="5"/>
  <c r="P106" i="5"/>
  <c r="N106" i="5"/>
  <c r="F100" i="18"/>
  <c r="F62" i="18"/>
  <c r="F96" i="18"/>
  <c r="F58" i="18"/>
  <c r="F92" i="18"/>
  <c r="F54" i="18"/>
  <c r="G98" i="18"/>
  <c r="G60" i="18"/>
  <c r="G94" i="18"/>
  <c r="G56" i="18"/>
  <c r="G90" i="18"/>
  <c r="G52" i="18"/>
  <c r="H100" i="18"/>
  <c r="H62" i="18"/>
  <c r="H96" i="18"/>
  <c r="H58" i="18"/>
  <c r="H92" i="18"/>
  <c r="H54" i="18"/>
  <c r="M46" i="5"/>
  <c r="K46" i="5"/>
  <c r="K37" i="5"/>
  <c r="M37" i="5"/>
  <c r="K45" i="5"/>
  <c r="M45" i="5"/>
  <c r="N145" i="5"/>
  <c r="N153" i="5"/>
  <c r="P153" i="5"/>
  <c r="P142" i="5"/>
  <c r="N142" i="5"/>
  <c r="K107" i="5"/>
  <c r="M107" i="5"/>
  <c r="P109" i="5"/>
  <c r="N109" i="5"/>
  <c r="S112" i="5"/>
  <c r="Q112" i="5"/>
  <c r="X112" i="5"/>
  <c r="P102" i="5"/>
  <c r="N102" i="5"/>
  <c r="P164" i="4"/>
  <c r="N164" i="4"/>
  <c r="K163" i="4"/>
  <c r="M163" i="4"/>
  <c r="P172" i="4"/>
  <c r="N172" i="4"/>
  <c r="M169" i="4"/>
  <c r="K169" i="4"/>
  <c r="N175" i="4"/>
  <c r="P175" i="4"/>
  <c r="P168" i="4"/>
  <c r="N168" i="4"/>
  <c r="M165" i="4"/>
  <c r="K165" i="4"/>
  <c r="M173" i="4"/>
  <c r="K173" i="4"/>
  <c r="K171" i="4"/>
  <c r="M171" i="4"/>
  <c r="M166" i="4"/>
  <c r="K166" i="4"/>
  <c r="N167" i="4"/>
  <c r="P167" i="4"/>
  <c r="M170" i="4"/>
  <c r="K170" i="4"/>
  <c r="M174" i="4"/>
  <c r="K174" i="4"/>
  <c r="S147" i="4"/>
  <c r="Q147" i="4"/>
  <c r="V147" i="4"/>
  <c r="K146" i="4"/>
  <c r="M146" i="4"/>
  <c r="K144" i="4"/>
  <c r="M144" i="4"/>
  <c r="K154" i="4"/>
  <c r="M154" i="4"/>
  <c r="K152" i="4"/>
  <c r="M152" i="4"/>
  <c r="K149" i="4"/>
  <c r="M149" i="4"/>
  <c r="M150" i="4"/>
  <c r="K150" i="4"/>
  <c r="M151" i="4"/>
  <c r="K151" i="4"/>
  <c r="K142" i="4"/>
  <c r="M142" i="4"/>
  <c r="N148" i="4"/>
  <c r="P148" i="4"/>
  <c r="K153" i="4"/>
  <c r="M153" i="4"/>
  <c r="K145" i="4"/>
  <c r="M145" i="4"/>
  <c r="K130" i="4"/>
  <c r="M130" i="4"/>
  <c r="S133" i="4"/>
  <c r="V133" i="4"/>
  <c r="Q133" i="4"/>
  <c r="M129" i="4"/>
  <c r="K129" i="4"/>
  <c r="K122" i="4"/>
  <c r="M122" i="4"/>
  <c r="K128" i="4"/>
  <c r="M128" i="4"/>
  <c r="P123" i="4"/>
  <c r="N123" i="4"/>
  <c r="M132" i="4"/>
  <c r="K132" i="4"/>
  <c r="M124" i="4"/>
  <c r="K124" i="4"/>
  <c r="P131" i="4"/>
  <c r="N131" i="4"/>
  <c r="N126" i="4"/>
  <c r="P126" i="4"/>
  <c r="P127" i="4"/>
  <c r="N127" i="4"/>
  <c r="M121" i="4"/>
  <c r="K121" i="4"/>
  <c r="K111" i="4"/>
  <c r="M111" i="4"/>
  <c r="K102" i="4"/>
  <c r="M102" i="4"/>
  <c r="M110" i="4"/>
  <c r="K110" i="4"/>
  <c r="Y105" i="4"/>
  <c r="W105" i="4"/>
  <c r="Y101" i="4"/>
  <c r="W101" i="4"/>
  <c r="V100" i="4"/>
  <c r="Q100" i="4"/>
  <c r="S100" i="4"/>
  <c r="N104" i="4"/>
  <c r="P104" i="4"/>
  <c r="N108" i="4"/>
  <c r="P108" i="4"/>
  <c r="K107" i="4"/>
  <c r="M107" i="4"/>
  <c r="K103" i="4"/>
  <c r="M103" i="4"/>
  <c r="K106" i="4"/>
  <c r="M106" i="4"/>
  <c r="V112" i="4"/>
  <c r="Q112" i="4"/>
  <c r="S112" i="4"/>
  <c r="P109" i="4"/>
  <c r="N109" i="4"/>
  <c r="P81" i="4"/>
  <c r="N81" i="4"/>
  <c r="P85" i="4"/>
  <c r="N85" i="4"/>
  <c r="N84" i="4"/>
  <c r="P84" i="4"/>
  <c r="M90" i="4"/>
  <c r="K90" i="4"/>
  <c r="K82" i="4"/>
  <c r="M82" i="4"/>
  <c r="M91" i="4"/>
  <c r="K91" i="4"/>
  <c r="N88" i="4"/>
  <c r="N80" i="4"/>
  <c r="P80" i="4"/>
  <c r="K86" i="4"/>
  <c r="M86" i="4"/>
  <c r="P89" i="4"/>
  <c r="N89" i="4"/>
  <c r="M83" i="4"/>
  <c r="K83" i="4"/>
  <c r="M61" i="4"/>
  <c r="K61" i="4"/>
  <c r="K69" i="4"/>
  <c r="M69" i="4"/>
  <c r="N68" i="4"/>
  <c r="P68" i="4"/>
  <c r="N63" i="4"/>
  <c r="P63" i="4"/>
  <c r="S58" i="4"/>
  <c r="V58" i="4"/>
  <c r="Q58" i="4"/>
  <c r="V62" i="4"/>
  <c r="S62" i="4"/>
  <c r="Q62" i="4"/>
  <c r="S70" i="4"/>
  <c r="V70" i="4"/>
  <c r="Q70" i="4"/>
  <c r="S66" i="4"/>
  <c r="V66" i="4"/>
  <c r="Q66" i="4"/>
  <c r="K65" i="4"/>
  <c r="M65" i="4"/>
  <c r="P64" i="4"/>
  <c r="N64" i="4"/>
  <c r="P59" i="4"/>
  <c r="N60" i="4"/>
  <c r="P60" i="4"/>
  <c r="M47" i="4"/>
  <c r="I133" i="13"/>
  <c r="I70" i="13"/>
  <c r="J70" i="13" s="1"/>
  <c r="I49" i="13"/>
  <c r="N49" i="4"/>
  <c r="P49" i="4"/>
  <c r="G46" i="13"/>
  <c r="G130" i="13"/>
  <c r="H130" i="13" s="1"/>
  <c r="E124" i="13"/>
  <c r="F124" i="13" s="1"/>
  <c r="E61" i="13"/>
  <c r="F61" i="13" s="1"/>
  <c r="E40" i="13"/>
  <c r="F40" i="13" s="1"/>
  <c r="J40" i="4"/>
  <c r="H40" i="4"/>
  <c r="I125" i="13"/>
  <c r="J125" i="13" s="1"/>
  <c r="N41" i="4"/>
  <c r="P41" i="4"/>
  <c r="G123" i="13"/>
  <c r="G60" i="13"/>
  <c r="H60" i="13" s="1"/>
  <c r="G39" i="13"/>
  <c r="H39" i="13" s="1"/>
  <c r="K39" i="4"/>
  <c r="M39" i="4"/>
  <c r="E65" i="13"/>
  <c r="F65" i="13" s="1"/>
  <c r="E128" i="13"/>
  <c r="F128" i="13" s="1"/>
  <c r="E44" i="13"/>
  <c r="F44" i="13" s="1"/>
  <c r="J44" i="4"/>
  <c r="H44" i="4"/>
  <c r="H41" i="13"/>
  <c r="G126" i="13"/>
  <c r="H126" i="13" s="1"/>
  <c r="G63" i="13"/>
  <c r="G42" i="13"/>
  <c r="H42" i="13" s="1"/>
  <c r="M42" i="4"/>
  <c r="K42" i="4"/>
  <c r="E132" i="13"/>
  <c r="F132" i="13" s="1"/>
  <c r="E69" i="13"/>
  <c r="F69" i="13" s="1"/>
  <c r="E48" i="13"/>
  <c r="F48" i="13" s="1"/>
  <c r="J48" i="4"/>
  <c r="H48" i="4"/>
  <c r="K38" i="4"/>
  <c r="G122" i="13"/>
  <c r="M38" i="4"/>
  <c r="H37" i="13"/>
  <c r="P37" i="4"/>
  <c r="I121" i="13"/>
  <c r="I37" i="13"/>
  <c r="I58" i="13"/>
  <c r="J58" i="13" s="1"/>
  <c r="N37" i="4"/>
  <c r="S27" i="7"/>
  <c r="P86" i="6"/>
  <c r="V86" i="6" s="1"/>
  <c r="U88" i="7" s="1"/>
  <c r="V88" i="7" s="1"/>
  <c r="X88" i="7" s="1"/>
  <c r="M91" i="6"/>
  <c r="N91" i="6" s="1"/>
  <c r="N106" i="6"/>
  <c r="P106" i="6"/>
  <c r="K106" i="6"/>
  <c r="M107" i="6"/>
  <c r="N107" i="6" s="1"/>
  <c r="M110" i="6"/>
  <c r="K110" i="6"/>
  <c r="N114" i="6"/>
  <c r="P114" i="6"/>
  <c r="M102" i="6"/>
  <c r="K102" i="6"/>
  <c r="P69" i="6"/>
  <c r="Q69" i="6" s="1"/>
  <c r="M83" i="6"/>
  <c r="N83" i="6" s="1"/>
  <c r="N103" i="6"/>
  <c r="P103" i="6"/>
  <c r="K109" i="6"/>
  <c r="M109" i="6"/>
  <c r="P104" i="6"/>
  <c r="N104" i="6"/>
  <c r="N111" i="6"/>
  <c r="P111" i="6"/>
  <c r="P112" i="6"/>
  <c r="N112" i="6"/>
  <c r="K105" i="6"/>
  <c r="M105" i="6"/>
  <c r="K113" i="6"/>
  <c r="M113" i="6"/>
  <c r="N59" i="6"/>
  <c r="M66" i="6"/>
  <c r="P66" i="6" s="1"/>
  <c r="M82" i="6"/>
  <c r="K82" i="6"/>
  <c r="P61" i="6"/>
  <c r="Q61" i="6" s="1"/>
  <c r="M90" i="6"/>
  <c r="K90" i="6"/>
  <c r="P88" i="6"/>
  <c r="N88" i="6"/>
  <c r="K85" i="6"/>
  <c r="M85" i="6"/>
  <c r="K93" i="6"/>
  <c r="M93" i="6"/>
  <c r="P92" i="6"/>
  <c r="N92" i="6"/>
  <c r="N87" i="6"/>
  <c r="P87" i="6"/>
  <c r="K81" i="6"/>
  <c r="M81" i="6"/>
  <c r="K89" i="6"/>
  <c r="M89" i="6"/>
  <c r="P91" i="6"/>
  <c r="P84" i="6"/>
  <c r="N84" i="6"/>
  <c r="V59" i="6"/>
  <c r="Q59" i="6"/>
  <c r="K61" i="6"/>
  <c r="M65" i="6"/>
  <c r="K65" i="6"/>
  <c r="N67" i="6"/>
  <c r="V67" i="6"/>
  <c r="S67" i="6"/>
  <c r="N62" i="6"/>
  <c r="P62" i="6"/>
  <c r="M60" i="6"/>
  <c r="K60" i="6"/>
  <c r="P63" i="6"/>
  <c r="N63" i="6"/>
  <c r="K64" i="6"/>
  <c r="M64" i="6"/>
  <c r="P71" i="6"/>
  <c r="N71" i="6"/>
  <c r="P70" i="6"/>
  <c r="N70" i="6"/>
  <c r="M68" i="6"/>
  <c r="K68" i="6"/>
  <c r="K38" i="6"/>
  <c r="N37" i="6"/>
  <c r="P37" i="6"/>
  <c r="N45" i="6"/>
  <c r="P45" i="6"/>
  <c r="M49" i="6"/>
  <c r="K49" i="6"/>
  <c r="K37" i="6"/>
  <c r="M41" i="6"/>
  <c r="K41" i="6"/>
  <c r="N42" i="6"/>
  <c r="P42" i="6"/>
  <c r="N38" i="6"/>
  <c r="P38" i="6"/>
  <c r="K40" i="6"/>
  <c r="M40" i="6"/>
  <c r="P43" i="6"/>
  <c r="N43" i="6"/>
  <c r="K44" i="6"/>
  <c r="M44" i="6"/>
  <c r="P46" i="6"/>
  <c r="N46" i="6"/>
  <c r="K48" i="6"/>
  <c r="M48" i="6"/>
  <c r="P39" i="6"/>
  <c r="N39" i="6"/>
  <c r="P47" i="6"/>
  <c r="N47" i="6"/>
  <c r="G23" i="13"/>
  <c r="G20" i="29"/>
  <c r="J20" i="29" s="1"/>
  <c r="M20" i="29" s="1"/>
  <c r="R25" i="29"/>
  <c r="R21" i="29"/>
  <c r="R17" i="29"/>
  <c r="AE26" i="29"/>
  <c r="AE22" i="29"/>
  <c r="AE18" i="29"/>
  <c r="U20" i="29"/>
  <c r="AT63" i="29"/>
  <c r="R27" i="29"/>
  <c r="R23" i="29"/>
  <c r="R19" i="29"/>
  <c r="R15" i="29"/>
  <c r="G26" i="29"/>
  <c r="H26" i="29" s="1"/>
  <c r="G22" i="29"/>
  <c r="H22" i="29" s="1"/>
  <c r="G18" i="29"/>
  <c r="H18" i="29" s="1"/>
  <c r="AT46" i="29"/>
  <c r="AT42" i="29"/>
  <c r="AT38" i="29"/>
  <c r="H67" i="29"/>
  <c r="J67" i="29"/>
  <c r="M67" i="29" s="1"/>
  <c r="J63" i="29"/>
  <c r="K63" i="29" s="1"/>
  <c r="H63" i="29"/>
  <c r="K60" i="29"/>
  <c r="AT70" i="29"/>
  <c r="AT62" i="29"/>
  <c r="AT69" i="29"/>
  <c r="AT65" i="29"/>
  <c r="AT61" i="29"/>
  <c r="AE24" i="29"/>
  <c r="AE20" i="29"/>
  <c r="AE16" i="29"/>
  <c r="AO26" i="29"/>
  <c r="AO22" i="29"/>
  <c r="AO18" i="29"/>
  <c r="H89" i="29"/>
  <c r="J89" i="29"/>
  <c r="H85" i="29"/>
  <c r="J85" i="29"/>
  <c r="H81" i="29"/>
  <c r="J81" i="29"/>
  <c r="K90" i="29"/>
  <c r="AT45" i="29"/>
  <c r="H68" i="29"/>
  <c r="AT68" i="29"/>
  <c r="AT64" i="29"/>
  <c r="AT60" i="29"/>
  <c r="H88" i="29"/>
  <c r="H80" i="29"/>
  <c r="K86" i="29"/>
  <c r="M84" i="29"/>
  <c r="M91" i="29"/>
  <c r="M83" i="29"/>
  <c r="H84" i="29"/>
  <c r="M88" i="29"/>
  <c r="M80" i="29"/>
  <c r="AJ26" i="29"/>
  <c r="AJ22" i="29"/>
  <c r="AJ18" i="29"/>
  <c r="AJ25" i="29"/>
  <c r="AJ21" i="29"/>
  <c r="AJ17" i="29"/>
  <c r="Z26" i="29"/>
  <c r="Z22" i="29"/>
  <c r="Z18" i="29"/>
  <c r="J26" i="29"/>
  <c r="M37" i="29"/>
  <c r="K37" i="29"/>
  <c r="H48" i="29"/>
  <c r="J48" i="29"/>
  <c r="H44" i="29"/>
  <c r="J44" i="29"/>
  <c r="H40" i="29"/>
  <c r="J40" i="29"/>
  <c r="U26" i="29"/>
  <c r="AT48" i="29"/>
  <c r="U22" i="29"/>
  <c r="AT44" i="29"/>
  <c r="U18" i="29"/>
  <c r="AT40" i="29"/>
  <c r="J24" i="29"/>
  <c r="M49" i="29"/>
  <c r="K49" i="29"/>
  <c r="M41" i="29"/>
  <c r="K41" i="29"/>
  <c r="M45" i="29"/>
  <c r="K45" i="29"/>
  <c r="J46" i="29"/>
  <c r="H46" i="29"/>
  <c r="J42" i="29"/>
  <c r="H42" i="29"/>
  <c r="J38" i="29"/>
  <c r="H38" i="29"/>
  <c r="AT49" i="29"/>
  <c r="AT41" i="29"/>
  <c r="AT37" i="29"/>
  <c r="K66" i="29"/>
  <c r="M66" i="29"/>
  <c r="J61" i="29"/>
  <c r="N68" i="29"/>
  <c r="P68" i="29"/>
  <c r="N64" i="29"/>
  <c r="P64" i="29"/>
  <c r="N60" i="29"/>
  <c r="P60" i="29"/>
  <c r="H60" i="29"/>
  <c r="J65" i="29"/>
  <c r="J59" i="29"/>
  <c r="K68" i="29"/>
  <c r="H64" i="29"/>
  <c r="J69" i="29"/>
  <c r="K64" i="29"/>
  <c r="H18" i="5"/>
  <c r="J18" i="5"/>
  <c r="G82" i="13" s="1"/>
  <c r="H26" i="5"/>
  <c r="J26" i="5"/>
  <c r="G90" i="13" s="1"/>
  <c r="H90" i="13" s="1"/>
  <c r="G141" i="5"/>
  <c r="R141" i="5"/>
  <c r="R155" i="5" s="1"/>
  <c r="U141" i="5"/>
  <c r="U155" i="5" s="1"/>
  <c r="Z141" i="5"/>
  <c r="Z155" i="5" s="1"/>
  <c r="AE141" i="5"/>
  <c r="AE155" i="5" s="1"/>
  <c r="AJ141" i="5"/>
  <c r="AJ155" i="5" s="1"/>
  <c r="AO141" i="5"/>
  <c r="AO155" i="5" s="1"/>
  <c r="I32" i="26"/>
  <c r="I46" i="26" s="1"/>
  <c r="I68" i="26"/>
  <c r="I82" i="26" s="1"/>
  <c r="I22" i="22"/>
  <c r="H22" i="22"/>
  <c r="G22" i="22"/>
  <c r="F22" i="22"/>
  <c r="E22" i="22"/>
  <c r="H42" i="22"/>
  <c r="S154" i="29" l="1"/>
  <c r="P83" i="6"/>
  <c r="M70" i="29"/>
  <c r="Y100" i="5"/>
  <c r="G131" i="13"/>
  <c r="H131" i="13" s="1"/>
  <c r="V79" i="4"/>
  <c r="Y79" i="4" s="1"/>
  <c r="G59" i="13"/>
  <c r="H59" i="13" s="1"/>
  <c r="I41" i="13"/>
  <c r="J41" i="13" s="1"/>
  <c r="K46" i="4"/>
  <c r="G67" i="13"/>
  <c r="H67" i="13" s="1"/>
  <c r="K43" i="4"/>
  <c r="H63" i="13"/>
  <c r="H123" i="13"/>
  <c r="V87" i="4"/>
  <c r="V25" i="4"/>
  <c r="W25" i="4" s="1"/>
  <c r="I99" i="18"/>
  <c r="I61" i="18"/>
  <c r="I63" i="18"/>
  <c r="E77" i="22"/>
  <c r="F77" i="22" s="1"/>
  <c r="I101" i="18"/>
  <c r="I90" i="18"/>
  <c r="I57" i="18"/>
  <c r="D69" i="22"/>
  <c r="C13" i="24" s="1"/>
  <c r="H58" i="13"/>
  <c r="H46" i="13"/>
  <c r="H82" i="13"/>
  <c r="W134" i="6"/>
  <c r="I94" i="18"/>
  <c r="I56" i="18"/>
  <c r="G43" i="13"/>
  <c r="H43" i="13" s="1"/>
  <c r="H70" i="13"/>
  <c r="P45" i="4"/>
  <c r="V45" i="4" s="1"/>
  <c r="H121" i="13"/>
  <c r="G64" i="13"/>
  <c r="H64" i="13" s="1"/>
  <c r="I129" i="13"/>
  <c r="J129" i="13" s="1"/>
  <c r="N67" i="4"/>
  <c r="Q79" i="4"/>
  <c r="Q87" i="4"/>
  <c r="M43" i="4"/>
  <c r="I64" i="13" s="1"/>
  <c r="E110" i="22"/>
  <c r="D143" i="22"/>
  <c r="H133" i="13"/>
  <c r="H49" i="13"/>
  <c r="J121" i="13"/>
  <c r="J133" i="13"/>
  <c r="J62" i="13"/>
  <c r="J37" i="13"/>
  <c r="J49" i="13"/>
  <c r="K19" i="6"/>
  <c r="P128" i="6"/>
  <c r="Y134" i="6"/>
  <c r="AA138" i="7" s="1"/>
  <c r="AB138" i="7" s="1"/>
  <c r="AD138" i="7" s="1"/>
  <c r="AE138" i="7" s="1"/>
  <c r="Q86" i="6"/>
  <c r="N132" i="6"/>
  <c r="P129" i="6"/>
  <c r="K20" i="29"/>
  <c r="J25" i="29"/>
  <c r="M25" i="29" s="1"/>
  <c r="J16" i="29"/>
  <c r="K16" i="29" s="1"/>
  <c r="K43" i="29"/>
  <c r="N142" i="29"/>
  <c r="J18" i="29"/>
  <c r="M18" i="29" s="1"/>
  <c r="K62" i="29"/>
  <c r="J15" i="29"/>
  <c r="K15" i="29" s="1"/>
  <c r="H27" i="29"/>
  <c r="J15" i="5"/>
  <c r="G79" i="13" s="1"/>
  <c r="P125" i="5"/>
  <c r="X125" i="5" s="1"/>
  <c r="Y67" i="5"/>
  <c r="E153" i="13"/>
  <c r="F153" i="13" s="1"/>
  <c r="E145" i="13"/>
  <c r="F145" i="13" s="1"/>
  <c r="H21" i="5"/>
  <c r="Y108" i="5"/>
  <c r="H24" i="5"/>
  <c r="S27" i="5"/>
  <c r="Q27" i="5"/>
  <c r="H68" i="13"/>
  <c r="I52" i="18"/>
  <c r="P18" i="4"/>
  <c r="H38" i="13"/>
  <c r="Q25" i="4"/>
  <c r="AT21" i="29"/>
  <c r="I91" i="18"/>
  <c r="H45" i="13"/>
  <c r="J66" i="13"/>
  <c r="H127" i="13"/>
  <c r="H122" i="13"/>
  <c r="V61" i="6"/>
  <c r="U63" i="7" s="1"/>
  <c r="V63" i="7" s="1"/>
  <c r="X63" i="7" s="1"/>
  <c r="Y63" i="7" s="1"/>
  <c r="J19" i="13"/>
  <c r="P149" i="6"/>
  <c r="Q149" i="6" s="1"/>
  <c r="P25" i="6"/>
  <c r="Q25" i="6" s="1"/>
  <c r="Y108" i="6"/>
  <c r="AA111" i="7" s="1"/>
  <c r="AB111" i="7" s="1"/>
  <c r="AD111" i="7" s="1"/>
  <c r="AE111" i="7" s="1"/>
  <c r="Y126" i="6"/>
  <c r="AB126" i="6" s="1"/>
  <c r="W108" i="6"/>
  <c r="W126" i="6"/>
  <c r="H23" i="13"/>
  <c r="S69" i="6"/>
  <c r="I25" i="18"/>
  <c r="I24" i="18"/>
  <c r="I14" i="18"/>
  <c r="N150" i="6"/>
  <c r="P150" i="6"/>
  <c r="M15" i="6"/>
  <c r="I15" i="13" s="1"/>
  <c r="K15" i="6"/>
  <c r="P146" i="6"/>
  <c r="N146" i="6"/>
  <c r="N154" i="6"/>
  <c r="P154" i="6"/>
  <c r="N19" i="6"/>
  <c r="P19" i="6"/>
  <c r="K19" i="13" s="1"/>
  <c r="AA134" i="7"/>
  <c r="AB134" i="7" s="1"/>
  <c r="AD134" i="7" s="1"/>
  <c r="AE134" i="7" s="1"/>
  <c r="AB130" i="6"/>
  <c r="Z130" i="6"/>
  <c r="S124" i="6"/>
  <c r="Q124" i="6"/>
  <c r="V124" i="6"/>
  <c r="S28" i="7"/>
  <c r="P16" i="6"/>
  <c r="N16" i="6"/>
  <c r="P155" i="6"/>
  <c r="N155" i="6"/>
  <c r="S145" i="6"/>
  <c r="Q145" i="6"/>
  <c r="V145" i="6"/>
  <c r="P22" i="6"/>
  <c r="N22" i="6"/>
  <c r="S21" i="6"/>
  <c r="Q21" i="6"/>
  <c r="P20" i="6"/>
  <c r="N20" i="6"/>
  <c r="P26" i="6"/>
  <c r="K26" i="13" s="1"/>
  <c r="N26" i="6"/>
  <c r="N131" i="6"/>
  <c r="P131" i="6"/>
  <c r="Q152" i="6"/>
  <c r="V152" i="6"/>
  <c r="S152" i="6"/>
  <c r="S128" i="6"/>
  <c r="V128" i="6"/>
  <c r="Q128" i="6"/>
  <c r="Y88" i="7"/>
  <c r="Y138" i="7"/>
  <c r="Q144" i="6"/>
  <c r="V144" i="6"/>
  <c r="S144" i="6"/>
  <c r="Q125" i="6"/>
  <c r="V125" i="6"/>
  <c r="S125" i="6"/>
  <c r="S16" i="7"/>
  <c r="N127" i="6"/>
  <c r="P127" i="6"/>
  <c r="P18" i="6"/>
  <c r="K18" i="13" s="1"/>
  <c r="N18" i="6"/>
  <c r="Y134" i="7"/>
  <c r="Y130" i="7"/>
  <c r="Q148" i="6"/>
  <c r="V148" i="6"/>
  <c r="S148" i="6"/>
  <c r="N23" i="6"/>
  <c r="P23" i="6"/>
  <c r="Q129" i="6"/>
  <c r="S129" i="6"/>
  <c r="V129" i="6"/>
  <c r="S153" i="6"/>
  <c r="Q153" i="6"/>
  <c r="V153" i="6"/>
  <c r="W59" i="6"/>
  <c r="U61" i="7"/>
  <c r="V61" i="7" s="1"/>
  <c r="X61" i="7" s="1"/>
  <c r="N135" i="6"/>
  <c r="P135" i="6"/>
  <c r="Q133" i="6"/>
  <c r="S133" i="6"/>
  <c r="V133" i="6"/>
  <c r="S132" i="6"/>
  <c r="Q132" i="6"/>
  <c r="V132" i="6"/>
  <c r="S24" i="7"/>
  <c r="AA130" i="7"/>
  <c r="AB130" i="7" s="1"/>
  <c r="AD130" i="7" s="1"/>
  <c r="AE130" i="7" s="1"/>
  <c r="Z126" i="6"/>
  <c r="Q156" i="6"/>
  <c r="V156" i="6"/>
  <c r="S156" i="6"/>
  <c r="W67" i="6"/>
  <c r="U69" i="7"/>
  <c r="V69" i="7" s="1"/>
  <c r="X69" i="7" s="1"/>
  <c r="I18" i="18"/>
  <c r="S149" i="6"/>
  <c r="S17" i="6"/>
  <c r="Q17" i="6"/>
  <c r="P24" i="6"/>
  <c r="N24" i="6"/>
  <c r="P151" i="6"/>
  <c r="N151" i="6"/>
  <c r="P147" i="6"/>
  <c r="N147" i="6"/>
  <c r="N27" i="6"/>
  <c r="P27" i="6"/>
  <c r="N123" i="6"/>
  <c r="P123" i="6"/>
  <c r="Y111" i="7"/>
  <c r="H20" i="29"/>
  <c r="AT15" i="29"/>
  <c r="AT20" i="29"/>
  <c r="AC105" i="29"/>
  <c r="AH105" i="29" s="1"/>
  <c r="K67" i="29"/>
  <c r="AT22" i="29"/>
  <c r="N154" i="29"/>
  <c r="M108" i="29"/>
  <c r="N108" i="29" s="1"/>
  <c r="AT27" i="29"/>
  <c r="AT19" i="29"/>
  <c r="M39" i="29"/>
  <c r="N39" i="29" s="1"/>
  <c r="J23" i="29"/>
  <c r="K23" i="29" s="1"/>
  <c r="Q154" i="29"/>
  <c r="K148" i="29"/>
  <c r="P148" i="29"/>
  <c r="S148" i="29" s="1"/>
  <c r="K47" i="29"/>
  <c r="M124" i="29"/>
  <c r="P124" i="29" s="1"/>
  <c r="Q146" i="29"/>
  <c r="M58" i="29"/>
  <c r="P58" i="29" s="1"/>
  <c r="M63" i="29"/>
  <c r="P63" i="29" s="1"/>
  <c r="H19" i="29"/>
  <c r="Q87" i="29"/>
  <c r="X146" i="29"/>
  <c r="Y146" i="29" s="1"/>
  <c r="N146" i="29"/>
  <c r="AT17" i="29"/>
  <c r="M128" i="29"/>
  <c r="N128" i="29" s="1"/>
  <c r="AT23" i="29"/>
  <c r="J22" i="29"/>
  <c r="K22" i="29" s="1"/>
  <c r="K82" i="29"/>
  <c r="AT24" i="29"/>
  <c r="M104" i="29"/>
  <c r="N104" i="29" s="1"/>
  <c r="J21" i="29"/>
  <c r="K21" i="29" s="1"/>
  <c r="AT16" i="29"/>
  <c r="AC107" i="29"/>
  <c r="AD107" i="29" s="1"/>
  <c r="N86" i="29"/>
  <c r="P86" i="29"/>
  <c r="M132" i="29"/>
  <c r="N132" i="29" s="1"/>
  <c r="AT25" i="29"/>
  <c r="N100" i="29"/>
  <c r="P100" i="29"/>
  <c r="P127" i="29"/>
  <c r="N127" i="29"/>
  <c r="AD111" i="29"/>
  <c r="AH111" i="29"/>
  <c r="X87" i="29"/>
  <c r="N152" i="29"/>
  <c r="P152" i="29"/>
  <c r="X150" i="29"/>
  <c r="Q150" i="29"/>
  <c r="S150" i="29"/>
  <c r="P108" i="29"/>
  <c r="K110" i="29"/>
  <c r="M110" i="29"/>
  <c r="S125" i="29"/>
  <c r="Q125" i="29"/>
  <c r="X125" i="29"/>
  <c r="K153" i="29"/>
  <c r="M153" i="29"/>
  <c r="K102" i="29"/>
  <c r="M102" i="29"/>
  <c r="J17" i="29"/>
  <c r="M17" i="29" s="1"/>
  <c r="N87" i="29"/>
  <c r="AC154" i="29"/>
  <c r="Y154" i="29"/>
  <c r="M143" i="29"/>
  <c r="K143" i="29"/>
  <c r="M151" i="29"/>
  <c r="K151" i="29"/>
  <c r="X142" i="29"/>
  <c r="Q142" i="29"/>
  <c r="S142" i="29"/>
  <c r="K126" i="29"/>
  <c r="M126" i="29"/>
  <c r="S121" i="29"/>
  <c r="X121" i="29"/>
  <c r="Q121" i="29"/>
  <c r="S129" i="29"/>
  <c r="Q129" i="29"/>
  <c r="X129" i="29"/>
  <c r="K149" i="29"/>
  <c r="M149" i="29"/>
  <c r="AC123" i="29"/>
  <c r="Y123" i="29"/>
  <c r="X131" i="29"/>
  <c r="Q131" i="29"/>
  <c r="S131" i="29"/>
  <c r="Y101" i="29"/>
  <c r="AC101" i="29"/>
  <c r="K106" i="29"/>
  <c r="M106" i="29"/>
  <c r="K79" i="29"/>
  <c r="M79" i="29"/>
  <c r="K147" i="29"/>
  <c r="M147" i="29"/>
  <c r="S133" i="29"/>
  <c r="X133" i="29"/>
  <c r="Q133" i="29"/>
  <c r="K130" i="29"/>
  <c r="M130" i="29"/>
  <c r="N145" i="29"/>
  <c r="P145" i="29"/>
  <c r="K122" i="29"/>
  <c r="M122" i="29"/>
  <c r="N144" i="29"/>
  <c r="P144" i="29"/>
  <c r="Y109" i="29"/>
  <c r="AC109" i="29"/>
  <c r="N112" i="29"/>
  <c r="P112" i="29"/>
  <c r="Y103" i="29"/>
  <c r="AC103" i="29"/>
  <c r="I54" i="18"/>
  <c r="H17" i="5"/>
  <c r="I95" i="18"/>
  <c r="J22" i="5"/>
  <c r="G86" i="13" s="1"/>
  <c r="H86" i="13" s="1"/>
  <c r="H23" i="5"/>
  <c r="N47" i="5"/>
  <c r="J20" i="5"/>
  <c r="G84" i="13" s="1"/>
  <c r="H16" i="5"/>
  <c r="J19" i="5"/>
  <c r="G83" i="13" s="1"/>
  <c r="H25" i="5"/>
  <c r="F90" i="13"/>
  <c r="F82" i="13"/>
  <c r="X61" i="5"/>
  <c r="Q61" i="5"/>
  <c r="S61" i="5"/>
  <c r="S80" i="5"/>
  <c r="Q80" i="5"/>
  <c r="X80" i="5"/>
  <c r="P62" i="5"/>
  <c r="N62" i="5"/>
  <c r="AC59" i="5"/>
  <c r="Y59" i="5"/>
  <c r="Y82" i="5"/>
  <c r="AC82" i="5"/>
  <c r="N83" i="5"/>
  <c r="P83" i="5"/>
  <c r="X124" i="5"/>
  <c r="Q124" i="5"/>
  <c r="S124" i="5"/>
  <c r="X47" i="5"/>
  <c r="S47" i="5"/>
  <c r="Q47" i="5"/>
  <c r="N45" i="5"/>
  <c r="P45" i="5"/>
  <c r="I58" i="18"/>
  <c r="N42" i="5"/>
  <c r="P42" i="5"/>
  <c r="I59" i="18"/>
  <c r="F86" i="13"/>
  <c r="X66" i="5"/>
  <c r="Q66" i="5"/>
  <c r="S66" i="5"/>
  <c r="N87" i="5"/>
  <c r="P87" i="5"/>
  <c r="N68" i="5"/>
  <c r="P68" i="5"/>
  <c r="Q132" i="5"/>
  <c r="S132" i="5"/>
  <c r="X132" i="5"/>
  <c r="P90" i="5"/>
  <c r="N90" i="5"/>
  <c r="N60" i="5"/>
  <c r="P60" i="5"/>
  <c r="P86" i="5"/>
  <c r="N86" i="5"/>
  <c r="S84" i="5"/>
  <c r="X84" i="5"/>
  <c r="Q84" i="5"/>
  <c r="N41" i="5"/>
  <c r="P41" i="5"/>
  <c r="N40" i="5"/>
  <c r="P40" i="5"/>
  <c r="N79" i="5"/>
  <c r="P79" i="5"/>
  <c r="S39" i="5"/>
  <c r="Q39" i="5"/>
  <c r="X39" i="5"/>
  <c r="Q81" i="5"/>
  <c r="S81" i="5"/>
  <c r="X81" i="5"/>
  <c r="AH85" i="5"/>
  <c r="AD85" i="5"/>
  <c r="S88" i="5"/>
  <c r="X88" i="5"/>
  <c r="Q88" i="5"/>
  <c r="X89" i="5"/>
  <c r="Q89" i="5"/>
  <c r="S89" i="5"/>
  <c r="Q44" i="5"/>
  <c r="X44" i="5"/>
  <c r="S44" i="5"/>
  <c r="X43" i="5"/>
  <c r="S43" i="5"/>
  <c r="Q43" i="5"/>
  <c r="N46" i="5"/>
  <c r="P46" i="5"/>
  <c r="N49" i="5"/>
  <c r="P49" i="5"/>
  <c r="Q48" i="5"/>
  <c r="X48" i="5"/>
  <c r="S48" i="5"/>
  <c r="H141" i="5"/>
  <c r="G155" i="5"/>
  <c r="H155" i="5" s="1"/>
  <c r="G143" i="13"/>
  <c r="N37" i="5"/>
  <c r="P37" i="5"/>
  <c r="N38" i="5"/>
  <c r="P38" i="5"/>
  <c r="S65" i="5"/>
  <c r="X65" i="5"/>
  <c r="Q65" i="5"/>
  <c r="AC63" i="5"/>
  <c r="Y63" i="5"/>
  <c r="N64" i="5"/>
  <c r="P64" i="5"/>
  <c r="Y58" i="5"/>
  <c r="AC58" i="5"/>
  <c r="N91" i="5"/>
  <c r="P91" i="5"/>
  <c r="Q70" i="5"/>
  <c r="X70" i="5"/>
  <c r="S70" i="5"/>
  <c r="AC69" i="5"/>
  <c r="Y69" i="5"/>
  <c r="AD67" i="5"/>
  <c r="AH67" i="5"/>
  <c r="H66" i="13"/>
  <c r="H129" i="13"/>
  <c r="N45" i="4"/>
  <c r="K47" i="4"/>
  <c r="AB23" i="4"/>
  <c r="AC23" i="4" s="1"/>
  <c r="I45" i="13"/>
  <c r="J45" i="13" s="1"/>
  <c r="G47" i="13"/>
  <c r="H47" i="13" s="1"/>
  <c r="I22" i="18"/>
  <c r="Q143" i="4"/>
  <c r="S143" i="4"/>
  <c r="S125" i="4"/>
  <c r="V125" i="4"/>
  <c r="W125" i="4" s="1"/>
  <c r="I16" i="18"/>
  <c r="S21" i="4"/>
  <c r="V21" i="4"/>
  <c r="Q21" i="4"/>
  <c r="Y25" i="4"/>
  <c r="V15" i="4"/>
  <c r="S15" i="4"/>
  <c r="Q15" i="4"/>
  <c r="W19" i="4"/>
  <c r="Y19" i="4"/>
  <c r="V27" i="4"/>
  <c r="Q27" i="4"/>
  <c r="S27" i="4"/>
  <c r="N24" i="4"/>
  <c r="P24" i="4"/>
  <c r="N20" i="4"/>
  <c r="P20" i="4"/>
  <c r="P17" i="4"/>
  <c r="N17" i="4"/>
  <c r="Q22" i="4"/>
  <c r="S22" i="4"/>
  <c r="V22" i="4"/>
  <c r="N16" i="4"/>
  <c r="P16" i="4"/>
  <c r="Q26" i="4"/>
  <c r="V26" i="4"/>
  <c r="S26" i="4"/>
  <c r="I51" i="18"/>
  <c r="I53" i="18"/>
  <c r="I26" i="13"/>
  <c r="G26" i="13"/>
  <c r="H26" i="13" s="1"/>
  <c r="I17" i="13"/>
  <c r="G17" i="13"/>
  <c r="H17" i="13" s="1"/>
  <c r="G21" i="13"/>
  <c r="H21" i="13" s="1"/>
  <c r="H19" i="13"/>
  <c r="G24" i="13"/>
  <c r="H24" i="13" s="1"/>
  <c r="G18" i="13"/>
  <c r="H18" i="13" s="1"/>
  <c r="I25" i="13"/>
  <c r="G25" i="13"/>
  <c r="H25" i="13" s="1"/>
  <c r="G15" i="13"/>
  <c r="H15" i="13" s="1"/>
  <c r="G16" i="13"/>
  <c r="H16" i="13" s="1"/>
  <c r="I20" i="13"/>
  <c r="G20" i="13"/>
  <c r="H20" i="13" s="1"/>
  <c r="I55" i="18"/>
  <c r="I62" i="18"/>
  <c r="G87" i="13"/>
  <c r="G150" i="13"/>
  <c r="S154" i="5"/>
  <c r="Q154" i="5"/>
  <c r="X154" i="5"/>
  <c r="H22" i="5"/>
  <c r="G144" i="13"/>
  <c r="G151" i="13"/>
  <c r="Y112" i="5"/>
  <c r="AC112" i="5"/>
  <c r="S142" i="5"/>
  <c r="Q142" i="5"/>
  <c r="X142" i="5"/>
  <c r="I92" i="18"/>
  <c r="I100" i="18"/>
  <c r="X106" i="5"/>
  <c r="Q106" i="5"/>
  <c r="S106" i="5"/>
  <c r="P148" i="5"/>
  <c r="N148" i="5"/>
  <c r="Q133" i="5"/>
  <c r="X133" i="5"/>
  <c r="S133" i="5"/>
  <c r="N127" i="5"/>
  <c r="P127" i="5"/>
  <c r="X143" i="5"/>
  <c r="Q143" i="5"/>
  <c r="S143" i="5"/>
  <c r="I93" i="18"/>
  <c r="Y126" i="5"/>
  <c r="AC126" i="5"/>
  <c r="AD100" i="5"/>
  <c r="AH100" i="5"/>
  <c r="S149" i="5"/>
  <c r="X149" i="5"/>
  <c r="Q149" i="5"/>
  <c r="E81" i="13"/>
  <c r="H81" i="13" s="1"/>
  <c r="E144" i="13"/>
  <c r="F144" i="13" s="1"/>
  <c r="E80" i="13"/>
  <c r="F80" i="13" s="1"/>
  <c r="E143" i="13"/>
  <c r="F143" i="13" s="1"/>
  <c r="E79" i="13"/>
  <c r="E142" i="13"/>
  <c r="F142" i="13" s="1"/>
  <c r="S121" i="5"/>
  <c r="X121" i="5"/>
  <c r="Q121" i="5"/>
  <c r="N123" i="5"/>
  <c r="P123" i="5"/>
  <c r="X151" i="5"/>
  <c r="Q151" i="5"/>
  <c r="S151" i="5"/>
  <c r="E91" i="13"/>
  <c r="E154" i="13"/>
  <c r="F154" i="13" s="1"/>
  <c r="G91" i="13"/>
  <c r="G154" i="13"/>
  <c r="G148" i="13"/>
  <c r="E149" i="13"/>
  <c r="F149" i="13" s="1"/>
  <c r="G152" i="13"/>
  <c r="X102" i="5"/>
  <c r="Q102" i="5"/>
  <c r="S102" i="5"/>
  <c r="S153" i="5"/>
  <c r="X153" i="5"/>
  <c r="Q153" i="5"/>
  <c r="AD108" i="5"/>
  <c r="AH108" i="5"/>
  <c r="X101" i="5"/>
  <c r="Q101" i="5"/>
  <c r="S101" i="5"/>
  <c r="N103" i="5"/>
  <c r="P103" i="5"/>
  <c r="X105" i="5"/>
  <c r="Q105" i="5"/>
  <c r="S105" i="5"/>
  <c r="S130" i="5"/>
  <c r="X130" i="5"/>
  <c r="Q130" i="5"/>
  <c r="E85" i="13"/>
  <c r="F85" i="13" s="1"/>
  <c r="E148" i="13"/>
  <c r="F148" i="13" s="1"/>
  <c r="E88" i="13"/>
  <c r="F88" i="13" s="1"/>
  <c r="E151" i="13"/>
  <c r="F151" i="13" s="1"/>
  <c r="X128" i="5"/>
  <c r="S128" i="5"/>
  <c r="Q128" i="5"/>
  <c r="P144" i="5"/>
  <c r="N144" i="5"/>
  <c r="Q125" i="5"/>
  <c r="S125" i="5"/>
  <c r="S150" i="5"/>
  <c r="X150" i="5"/>
  <c r="Q150" i="5"/>
  <c r="G142" i="13"/>
  <c r="X109" i="5"/>
  <c r="Q109" i="5"/>
  <c r="S109" i="5"/>
  <c r="I96" i="18"/>
  <c r="Y104" i="5"/>
  <c r="AC104" i="5"/>
  <c r="I89" i="18"/>
  <c r="I97" i="18"/>
  <c r="X147" i="5"/>
  <c r="Q147" i="5"/>
  <c r="S147" i="5"/>
  <c r="E89" i="13"/>
  <c r="H89" i="13" s="1"/>
  <c r="E152" i="13"/>
  <c r="F152" i="13" s="1"/>
  <c r="N131" i="5"/>
  <c r="P131" i="5"/>
  <c r="N107" i="5"/>
  <c r="P107" i="5"/>
  <c r="S145" i="5"/>
  <c r="X145" i="5"/>
  <c r="Q145" i="5"/>
  <c r="S129" i="5"/>
  <c r="Q129" i="5"/>
  <c r="X129" i="5"/>
  <c r="E84" i="13"/>
  <c r="F84" i="13" s="1"/>
  <c r="E147" i="13"/>
  <c r="F147" i="13" s="1"/>
  <c r="E83" i="13"/>
  <c r="E146" i="13"/>
  <c r="F146" i="13" s="1"/>
  <c r="N111" i="5"/>
  <c r="P111" i="5"/>
  <c r="S146" i="5"/>
  <c r="Q146" i="5"/>
  <c r="X146" i="5"/>
  <c r="X110" i="5"/>
  <c r="Q110" i="5"/>
  <c r="S110" i="5"/>
  <c r="P152" i="5"/>
  <c r="N152" i="5"/>
  <c r="S122" i="5"/>
  <c r="X122" i="5"/>
  <c r="Q122" i="5"/>
  <c r="E87" i="13"/>
  <c r="E150" i="13"/>
  <c r="F150" i="13" s="1"/>
  <c r="N170" i="4"/>
  <c r="P170" i="4"/>
  <c r="V172" i="4"/>
  <c r="Q172" i="4"/>
  <c r="S172" i="4"/>
  <c r="N166" i="4"/>
  <c r="P166" i="4"/>
  <c r="N173" i="4"/>
  <c r="P173" i="4"/>
  <c r="Q175" i="4"/>
  <c r="V175" i="4"/>
  <c r="S175" i="4"/>
  <c r="N174" i="4"/>
  <c r="P174" i="4"/>
  <c r="N165" i="4"/>
  <c r="P165" i="4"/>
  <c r="V168" i="4"/>
  <c r="Q168" i="4"/>
  <c r="S168" i="4"/>
  <c r="N163" i="4"/>
  <c r="P163" i="4"/>
  <c r="Q167" i="4"/>
  <c r="V167" i="4"/>
  <c r="S167" i="4"/>
  <c r="N171" i="4"/>
  <c r="P171" i="4"/>
  <c r="N169" i="4"/>
  <c r="P169" i="4"/>
  <c r="V164" i="4"/>
  <c r="Q164" i="4"/>
  <c r="S164" i="4"/>
  <c r="P153" i="4"/>
  <c r="N153" i="4"/>
  <c r="N144" i="4"/>
  <c r="P144" i="4"/>
  <c r="W147" i="4"/>
  <c r="Y147" i="4"/>
  <c r="N152" i="4"/>
  <c r="P152" i="4"/>
  <c r="N154" i="4"/>
  <c r="P154" i="4"/>
  <c r="N151" i="4"/>
  <c r="P151" i="4"/>
  <c r="N150" i="4"/>
  <c r="P150" i="4"/>
  <c r="P149" i="4"/>
  <c r="N149" i="4"/>
  <c r="W143" i="4"/>
  <c r="Y143" i="4"/>
  <c r="P145" i="4"/>
  <c r="N145" i="4"/>
  <c r="V148" i="4"/>
  <c r="Q148" i="4"/>
  <c r="S148" i="4"/>
  <c r="N142" i="4"/>
  <c r="P142" i="4"/>
  <c r="N146" i="4"/>
  <c r="P146" i="4"/>
  <c r="V127" i="4"/>
  <c r="Q127" i="4"/>
  <c r="S127" i="4"/>
  <c r="V126" i="4"/>
  <c r="Q126" i="4"/>
  <c r="S126" i="4"/>
  <c r="N129" i="4"/>
  <c r="P129" i="4"/>
  <c r="V123" i="4"/>
  <c r="Q123" i="4"/>
  <c r="S123" i="4"/>
  <c r="V131" i="4"/>
  <c r="Q131" i="4"/>
  <c r="S131" i="4"/>
  <c r="N124" i="4"/>
  <c r="P124" i="4"/>
  <c r="N132" i="4"/>
  <c r="P132" i="4"/>
  <c r="P122" i="4"/>
  <c r="N122" i="4"/>
  <c r="N128" i="4"/>
  <c r="P128" i="4"/>
  <c r="N121" i="4"/>
  <c r="P121" i="4"/>
  <c r="W133" i="4"/>
  <c r="Y133" i="4"/>
  <c r="P130" i="4"/>
  <c r="N130" i="4"/>
  <c r="W112" i="4"/>
  <c r="Y112" i="4"/>
  <c r="N102" i="4"/>
  <c r="P102" i="4"/>
  <c r="V109" i="4"/>
  <c r="Q109" i="4"/>
  <c r="S109" i="4"/>
  <c r="V108" i="4"/>
  <c r="Q108" i="4"/>
  <c r="S108" i="4"/>
  <c r="V104" i="4"/>
  <c r="Q104" i="4"/>
  <c r="S104" i="4"/>
  <c r="Z101" i="4"/>
  <c r="AB101" i="4"/>
  <c r="Z105" i="4"/>
  <c r="AB105" i="4"/>
  <c r="N111" i="4"/>
  <c r="P111" i="4"/>
  <c r="N106" i="4"/>
  <c r="P106" i="4"/>
  <c r="N103" i="4"/>
  <c r="P103" i="4"/>
  <c r="N107" i="4"/>
  <c r="P107" i="4"/>
  <c r="W100" i="4"/>
  <c r="Y100" i="4"/>
  <c r="N110" i="4"/>
  <c r="P110" i="4"/>
  <c r="W79" i="4"/>
  <c r="N82" i="4"/>
  <c r="P82" i="4"/>
  <c r="N83" i="4"/>
  <c r="P83" i="4"/>
  <c r="W87" i="4"/>
  <c r="Y87" i="4"/>
  <c r="N90" i="4"/>
  <c r="P90" i="4"/>
  <c r="V89" i="4"/>
  <c r="Q89" i="4"/>
  <c r="S89" i="4"/>
  <c r="N86" i="4"/>
  <c r="P86" i="4"/>
  <c r="V80" i="4"/>
  <c r="Q80" i="4"/>
  <c r="S80" i="4"/>
  <c r="N91" i="4"/>
  <c r="P91" i="4"/>
  <c r="Q85" i="4"/>
  <c r="V85" i="4"/>
  <c r="S85" i="4"/>
  <c r="V81" i="4"/>
  <c r="Q81" i="4"/>
  <c r="S81" i="4"/>
  <c r="V88" i="4"/>
  <c r="Q88" i="4"/>
  <c r="S88" i="4"/>
  <c r="V84" i="4"/>
  <c r="Q84" i="4"/>
  <c r="S84" i="4"/>
  <c r="S59" i="4"/>
  <c r="V59" i="4"/>
  <c r="Q59" i="4"/>
  <c r="V67" i="4"/>
  <c r="S67" i="4"/>
  <c r="Q67" i="4"/>
  <c r="P65" i="4"/>
  <c r="N65" i="4"/>
  <c r="Y58" i="4"/>
  <c r="W58" i="4"/>
  <c r="P61" i="4"/>
  <c r="N61" i="4"/>
  <c r="Y62" i="4"/>
  <c r="W62" i="4"/>
  <c r="V60" i="4"/>
  <c r="Q60" i="4"/>
  <c r="S60" i="4"/>
  <c r="V64" i="4"/>
  <c r="Q64" i="4"/>
  <c r="S64" i="4"/>
  <c r="Y66" i="4"/>
  <c r="W66" i="4"/>
  <c r="V68" i="4"/>
  <c r="Q68" i="4"/>
  <c r="S68" i="4"/>
  <c r="P69" i="4"/>
  <c r="N69" i="4"/>
  <c r="Y70" i="4"/>
  <c r="W70" i="4"/>
  <c r="V63" i="4"/>
  <c r="S63" i="4"/>
  <c r="Q63" i="4"/>
  <c r="I127" i="13"/>
  <c r="J127" i="13" s="1"/>
  <c r="P43" i="4"/>
  <c r="N43" i="4"/>
  <c r="K133" i="13"/>
  <c r="K70" i="13"/>
  <c r="V49" i="4"/>
  <c r="K49" i="13"/>
  <c r="S49" i="4"/>
  <c r="Q49" i="4"/>
  <c r="G132" i="13"/>
  <c r="H132" i="13" s="1"/>
  <c r="G69" i="13"/>
  <c r="H69" i="13" s="1"/>
  <c r="G48" i="13"/>
  <c r="H48" i="13" s="1"/>
  <c r="M48" i="4"/>
  <c r="K48" i="4"/>
  <c r="G153" i="13"/>
  <c r="I126" i="13"/>
  <c r="J126" i="13" s="1"/>
  <c r="I63" i="13"/>
  <c r="J63" i="13" s="1"/>
  <c r="I42" i="13"/>
  <c r="J42" i="13" s="1"/>
  <c r="P42" i="4"/>
  <c r="N42" i="4"/>
  <c r="K45" i="13"/>
  <c r="G128" i="13"/>
  <c r="H128" i="13" s="1"/>
  <c r="G65" i="13"/>
  <c r="H65" i="13" s="1"/>
  <c r="G44" i="13"/>
  <c r="H44" i="13" s="1"/>
  <c r="M44" i="4"/>
  <c r="K44" i="4"/>
  <c r="K125" i="13"/>
  <c r="K62" i="13"/>
  <c r="K41" i="13"/>
  <c r="V41" i="4"/>
  <c r="S41" i="4"/>
  <c r="Q41" i="4"/>
  <c r="I131" i="13"/>
  <c r="I68" i="13"/>
  <c r="J68" i="13" s="1"/>
  <c r="I47" i="13"/>
  <c r="P47" i="4"/>
  <c r="N47" i="4"/>
  <c r="I123" i="13"/>
  <c r="J123" i="13" s="1"/>
  <c r="I60" i="13"/>
  <c r="J60" i="13" s="1"/>
  <c r="P39" i="4"/>
  <c r="I39" i="13"/>
  <c r="J39" i="13" s="1"/>
  <c r="N39" i="4"/>
  <c r="G124" i="13"/>
  <c r="H124" i="13" s="1"/>
  <c r="G61" i="13"/>
  <c r="H61" i="13" s="1"/>
  <c r="G40" i="13"/>
  <c r="H40" i="13" s="1"/>
  <c r="M40" i="4"/>
  <c r="K40" i="4"/>
  <c r="G145" i="13"/>
  <c r="H145" i="13" s="1"/>
  <c r="I130" i="13"/>
  <c r="J130" i="13" s="1"/>
  <c r="I67" i="13"/>
  <c r="J67" i="13" s="1"/>
  <c r="I46" i="13"/>
  <c r="J46" i="13" s="1"/>
  <c r="P46" i="4"/>
  <c r="N46" i="4"/>
  <c r="N38" i="4"/>
  <c r="I122" i="13"/>
  <c r="J122" i="13" s="1"/>
  <c r="I38" i="13"/>
  <c r="J38" i="13" s="1"/>
  <c r="I59" i="13"/>
  <c r="J59" i="13" s="1"/>
  <c r="P38" i="4"/>
  <c r="K58" i="13"/>
  <c r="V37" i="4"/>
  <c r="Q37" i="4"/>
  <c r="K121" i="13"/>
  <c r="K37" i="13"/>
  <c r="S37" i="4"/>
  <c r="S86" i="6"/>
  <c r="V69" i="6"/>
  <c r="W69" i="6" s="1"/>
  <c r="Y67" i="6"/>
  <c r="N66" i="6"/>
  <c r="P107" i="6"/>
  <c r="Q107" i="6" s="1"/>
  <c r="Q114" i="6"/>
  <c r="S114" i="6"/>
  <c r="V114" i="6"/>
  <c r="U117" i="7" s="1"/>
  <c r="V117" i="7" s="1"/>
  <c r="X117" i="7" s="1"/>
  <c r="S61" i="6"/>
  <c r="N102" i="6"/>
  <c r="P102" i="6"/>
  <c r="N110" i="6"/>
  <c r="P110" i="6"/>
  <c r="Q106" i="6"/>
  <c r="V106" i="6"/>
  <c r="U109" i="7" s="1"/>
  <c r="V109" i="7" s="1"/>
  <c r="X109" i="7" s="1"/>
  <c r="S106" i="6"/>
  <c r="N105" i="6"/>
  <c r="P105" i="6"/>
  <c r="V104" i="6"/>
  <c r="U107" i="7" s="1"/>
  <c r="V107" i="7" s="1"/>
  <c r="X107" i="7" s="1"/>
  <c r="Q104" i="6"/>
  <c r="S104" i="6"/>
  <c r="V111" i="6"/>
  <c r="U114" i="7" s="1"/>
  <c r="V114" i="7" s="1"/>
  <c r="X114" i="7" s="1"/>
  <c r="Q111" i="6"/>
  <c r="S111" i="6"/>
  <c r="V103" i="6"/>
  <c r="U106" i="7" s="1"/>
  <c r="V106" i="7" s="1"/>
  <c r="X106" i="7" s="1"/>
  <c r="Q103" i="6"/>
  <c r="S103" i="6"/>
  <c r="N113" i="6"/>
  <c r="P113" i="6"/>
  <c r="N109" i="6"/>
  <c r="P109" i="6"/>
  <c r="Q112" i="6"/>
  <c r="V112" i="6"/>
  <c r="U115" i="7" s="1"/>
  <c r="V115" i="7" s="1"/>
  <c r="X115" i="7" s="1"/>
  <c r="S112" i="6"/>
  <c r="N82" i="6"/>
  <c r="P82" i="6"/>
  <c r="N90" i="6"/>
  <c r="P90" i="6"/>
  <c r="Q91" i="6"/>
  <c r="S91" i="6"/>
  <c r="V91" i="6"/>
  <c r="U93" i="7" s="1"/>
  <c r="V93" i="7" s="1"/>
  <c r="X93" i="7" s="1"/>
  <c r="V92" i="6"/>
  <c r="U94" i="7" s="1"/>
  <c r="V94" i="7" s="1"/>
  <c r="X94" i="7" s="1"/>
  <c r="Q92" i="6"/>
  <c r="S92" i="6"/>
  <c r="Y59" i="6"/>
  <c r="N89" i="6"/>
  <c r="P89" i="6"/>
  <c r="Y86" i="6"/>
  <c r="AA88" i="7" s="1"/>
  <c r="AB88" i="7" s="1"/>
  <c r="AD88" i="7" s="1"/>
  <c r="AE88" i="7" s="1"/>
  <c r="W86" i="6"/>
  <c r="N85" i="6"/>
  <c r="P85" i="6"/>
  <c r="N93" i="6"/>
  <c r="P93" i="6"/>
  <c r="V84" i="6"/>
  <c r="U86" i="7" s="1"/>
  <c r="V86" i="7" s="1"/>
  <c r="X86" i="7" s="1"/>
  <c r="Q84" i="6"/>
  <c r="S84" i="6"/>
  <c r="V88" i="6"/>
  <c r="U90" i="7" s="1"/>
  <c r="V90" i="7" s="1"/>
  <c r="X90" i="7" s="1"/>
  <c r="Q88" i="6"/>
  <c r="S88" i="6"/>
  <c r="V83" i="6"/>
  <c r="U85" i="7" s="1"/>
  <c r="V85" i="7" s="1"/>
  <c r="X85" i="7" s="1"/>
  <c r="Q83" i="6"/>
  <c r="S83" i="6"/>
  <c r="N81" i="6"/>
  <c r="P81" i="6"/>
  <c r="Q87" i="6"/>
  <c r="V87" i="6"/>
  <c r="U89" i="7" s="1"/>
  <c r="V89" i="7" s="1"/>
  <c r="X89" i="7" s="1"/>
  <c r="S87" i="6"/>
  <c r="N65" i="6"/>
  <c r="P65" i="6"/>
  <c r="N68" i="6"/>
  <c r="P68" i="6"/>
  <c r="V70" i="6"/>
  <c r="U72" i="7" s="1"/>
  <c r="V72" i="7" s="1"/>
  <c r="X72" i="7" s="1"/>
  <c r="Q70" i="6"/>
  <c r="S70" i="6"/>
  <c r="V66" i="6"/>
  <c r="U68" i="7" s="1"/>
  <c r="V68" i="7" s="1"/>
  <c r="X68" i="7" s="1"/>
  <c r="Q66" i="6"/>
  <c r="S66" i="6"/>
  <c r="V63" i="6"/>
  <c r="U65" i="7" s="1"/>
  <c r="V65" i="7" s="1"/>
  <c r="X65" i="7" s="1"/>
  <c r="Q63" i="6"/>
  <c r="S63" i="6"/>
  <c r="V62" i="6"/>
  <c r="U64" i="7" s="1"/>
  <c r="V64" i="7" s="1"/>
  <c r="X64" i="7" s="1"/>
  <c r="Q62" i="6"/>
  <c r="S62" i="6"/>
  <c r="V71" i="6"/>
  <c r="U73" i="7" s="1"/>
  <c r="V73" i="7" s="1"/>
  <c r="X73" i="7" s="1"/>
  <c r="Q71" i="6"/>
  <c r="S71" i="6"/>
  <c r="N64" i="6"/>
  <c r="P64" i="6"/>
  <c r="N60" i="6"/>
  <c r="P60" i="6"/>
  <c r="N49" i="6"/>
  <c r="P49" i="6"/>
  <c r="Q37" i="6"/>
  <c r="S37" i="6"/>
  <c r="V37" i="6"/>
  <c r="N41" i="6"/>
  <c r="P41" i="6"/>
  <c r="Q45" i="6"/>
  <c r="V45" i="6"/>
  <c r="S45" i="6"/>
  <c r="V39" i="6"/>
  <c r="Q39" i="6"/>
  <c r="S39" i="6"/>
  <c r="N48" i="6"/>
  <c r="P48" i="6"/>
  <c r="Q47" i="6"/>
  <c r="V47" i="6"/>
  <c r="S47" i="6"/>
  <c r="V43" i="6"/>
  <c r="Q43" i="6"/>
  <c r="S43" i="6"/>
  <c r="N40" i="6"/>
  <c r="P40" i="6"/>
  <c r="V42" i="6"/>
  <c r="Q42" i="6"/>
  <c r="S42" i="6"/>
  <c r="V46" i="6"/>
  <c r="Q46" i="6"/>
  <c r="S46" i="6"/>
  <c r="V38" i="6"/>
  <c r="Q38" i="6"/>
  <c r="S38" i="6"/>
  <c r="N44" i="6"/>
  <c r="P44" i="6"/>
  <c r="I23" i="13"/>
  <c r="J23" i="13" s="1"/>
  <c r="K17" i="13"/>
  <c r="AT26" i="29"/>
  <c r="X60" i="29"/>
  <c r="Q60" i="29"/>
  <c r="S60" i="29"/>
  <c r="M89" i="29"/>
  <c r="K89" i="29"/>
  <c r="P80" i="29"/>
  <c r="N80" i="29"/>
  <c r="N83" i="29"/>
  <c r="P83" i="29"/>
  <c r="P84" i="29"/>
  <c r="N84" i="29"/>
  <c r="N82" i="29"/>
  <c r="P82" i="29"/>
  <c r="M81" i="29"/>
  <c r="K81" i="29"/>
  <c r="X64" i="29"/>
  <c r="AC64" i="29" s="1"/>
  <c r="Q64" i="29"/>
  <c r="S64" i="29"/>
  <c r="P88" i="29"/>
  <c r="N88" i="29"/>
  <c r="N91" i="29"/>
  <c r="P91" i="29"/>
  <c r="M85" i="29"/>
  <c r="K85" i="29"/>
  <c r="X68" i="29"/>
  <c r="AC68" i="29" s="1"/>
  <c r="Q68" i="29"/>
  <c r="S68" i="29"/>
  <c r="N90" i="29"/>
  <c r="P90" i="29"/>
  <c r="AT18" i="29"/>
  <c r="P70" i="29"/>
  <c r="N70" i="29"/>
  <c r="M48" i="29"/>
  <c r="K48" i="29"/>
  <c r="K26" i="29"/>
  <c r="M26" i="29"/>
  <c r="K61" i="29"/>
  <c r="M61" i="29"/>
  <c r="N47" i="29"/>
  <c r="P47" i="29"/>
  <c r="K42" i="29"/>
  <c r="M42" i="29"/>
  <c r="P41" i="29"/>
  <c r="N41" i="29"/>
  <c r="N43" i="29"/>
  <c r="P43" i="29"/>
  <c r="K18" i="29"/>
  <c r="K19" i="29"/>
  <c r="M19" i="29"/>
  <c r="K69" i="29"/>
  <c r="M69" i="29"/>
  <c r="K59" i="29"/>
  <c r="M59" i="29"/>
  <c r="P66" i="29"/>
  <c r="N66" i="29"/>
  <c r="N67" i="29"/>
  <c r="P67" i="29"/>
  <c r="M44" i="29"/>
  <c r="K44" i="29"/>
  <c r="M21" i="29"/>
  <c r="M15" i="29"/>
  <c r="M40" i="29"/>
  <c r="K40" i="29"/>
  <c r="N20" i="29"/>
  <c r="P20" i="29"/>
  <c r="K25" i="29"/>
  <c r="K27" i="29"/>
  <c r="M27" i="29"/>
  <c r="K65" i="29"/>
  <c r="M65" i="29"/>
  <c r="P62" i="29"/>
  <c r="N62" i="29"/>
  <c r="M38" i="29"/>
  <c r="K38" i="29"/>
  <c r="K46" i="29"/>
  <c r="M46" i="29"/>
  <c r="P45" i="29"/>
  <c r="N45" i="29"/>
  <c r="P49" i="29"/>
  <c r="N49" i="29"/>
  <c r="K24" i="29"/>
  <c r="M24" i="29"/>
  <c r="P37" i="29"/>
  <c r="N37" i="29"/>
  <c r="K18" i="5"/>
  <c r="M18" i="5"/>
  <c r="P18" i="5" s="1"/>
  <c r="K24" i="5"/>
  <c r="M24" i="5"/>
  <c r="P24" i="5" s="1"/>
  <c r="K21" i="5"/>
  <c r="M21" i="5"/>
  <c r="K23" i="5"/>
  <c r="M23" i="5"/>
  <c r="P23" i="5" s="1"/>
  <c r="K150" i="13" s="1"/>
  <c r="M15" i="5"/>
  <c r="P15" i="5" s="1"/>
  <c r="K26" i="5"/>
  <c r="M26" i="5"/>
  <c r="P26" i="5" s="1"/>
  <c r="K25" i="5"/>
  <c r="M25" i="5"/>
  <c r="P25" i="5" s="1"/>
  <c r="K17" i="5"/>
  <c r="M17" i="5"/>
  <c r="K16" i="5"/>
  <c r="M16" i="5"/>
  <c r="P16" i="5" s="1"/>
  <c r="S16" i="5" s="1"/>
  <c r="J141" i="5"/>
  <c r="J155" i="5" s="1"/>
  <c r="AT141" i="5"/>
  <c r="AT155" i="5" s="1"/>
  <c r="D22" i="22"/>
  <c r="D14" i="29"/>
  <c r="D28" i="29" s="1"/>
  <c r="N63" i="29" l="1"/>
  <c r="J131" i="13"/>
  <c r="V149" i="6"/>
  <c r="M16" i="29"/>
  <c r="K22" i="5"/>
  <c r="K15" i="5"/>
  <c r="Q45" i="4"/>
  <c r="K66" i="13"/>
  <c r="L66" i="13" s="1"/>
  <c r="S45" i="4"/>
  <c r="K129" i="13"/>
  <c r="L129" i="13" s="1"/>
  <c r="I43" i="13"/>
  <c r="J43" i="13" s="1"/>
  <c r="J64" i="13"/>
  <c r="Z108" i="6"/>
  <c r="Y61" i="6"/>
  <c r="AA63" i="7" s="1"/>
  <c r="AB63" i="7" s="1"/>
  <c r="AD63" i="7" s="1"/>
  <c r="AE63" i="7" s="1"/>
  <c r="D176" i="22"/>
  <c r="E143" i="22"/>
  <c r="G77" i="22"/>
  <c r="F110" i="22"/>
  <c r="Z134" i="6"/>
  <c r="W61" i="6"/>
  <c r="AB134" i="6"/>
  <c r="AC134" i="6" s="1"/>
  <c r="S25" i="6"/>
  <c r="P39" i="29"/>
  <c r="Q39" i="29" s="1"/>
  <c r="P104" i="29"/>
  <c r="X104" i="29" s="1"/>
  <c r="N124" i="29"/>
  <c r="P128" i="29"/>
  <c r="Q128" i="29" s="1"/>
  <c r="X148" i="29"/>
  <c r="Q148" i="29"/>
  <c r="AC146" i="29"/>
  <c r="AD146" i="29" s="1"/>
  <c r="N58" i="29"/>
  <c r="H153" i="13"/>
  <c r="S18" i="4"/>
  <c r="Q18" i="4"/>
  <c r="V18" i="4"/>
  <c r="H154" i="13"/>
  <c r="J47" i="13"/>
  <c r="AB108" i="6"/>
  <c r="AG111" i="7" s="1"/>
  <c r="AH111" i="7" s="1"/>
  <c r="AJ111" i="7" s="1"/>
  <c r="V107" i="6"/>
  <c r="U110" i="7" s="1"/>
  <c r="V110" i="7" s="1"/>
  <c r="X110" i="7" s="1"/>
  <c r="Y110" i="7" s="1"/>
  <c r="Q150" i="6"/>
  <c r="V150" i="6"/>
  <c r="S150" i="6"/>
  <c r="V154" i="6"/>
  <c r="S154" i="6"/>
  <c r="Q154" i="6"/>
  <c r="V146" i="6"/>
  <c r="V17" i="6" s="1"/>
  <c r="S146" i="6"/>
  <c r="Q146" i="6"/>
  <c r="N15" i="6"/>
  <c r="P15" i="6"/>
  <c r="K15" i="13" s="1"/>
  <c r="U49" i="7"/>
  <c r="U39" i="7"/>
  <c r="Y64" i="7"/>
  <c r="Y89" i="7"/>
  <c r="U132" i="7"/>
  <c r="V132" i="7" s="1"/>
  <c r="X132" i="7" s="1"/>
  <c r="Y128" i="6"/>
  <c r="W128" i="6"/>
  <c r="U128" i="7"/>
  <c r="V128" i="7" s="1"/>
  <c r="X128" i="7" s="1"/>
  <c r="Y124" i="6"/>
  <c r="W124" i="6"/>
  <c r="U48" i="7"/>
  <c r="U45" i="7"/>
  <c r="U47" i="7"/>
  <c r="Y72" i="7"/>
  <c r="Y90" i="7"/>
  <c r="Y94" i="7"/>
  <c r="Y117" i="7"/>
  <c r="J25" i="13"/>
  <c r="Q147" i="6"/>
  <c r="V147" i="6"/>
  <c r="S147" i="6"/>
  <c r="S135" i="6"/>
  <c r="V135" i="6"/>
  <c r="Q135" i="6"/>
  <c r="Y61" i="7"/>
  <c r="Q23" i="6"/>
  <c r="S23" i="6"/>
  <c r="S127" i="6"/>
  <c r="V127" i="6"/>
  <c r="Q127" i="6"/>
  <c r="U129" i="7"/>
  <c r="V129" i="7" s="1"/>
  <c r="X129" i="7" s="1"/>
  <c r="W125" i="6"/>
  <c r="Y125" i="6"/>
  <c r="S26" i="6"/>
  <c r="Q26" i="6"/>
  <c r="AG134" i="7"/>
  <c r="AH134" i="7" s="1"/>
  <c r="AJ134" i="7" s="1"/>
  <c r="AC130" i="6"/>
  <c r="AE130" i="6"/>
  <c r="Q19" i="6"/>
  <c r="S19" i="6"/>
  <c r="Y73" i="7"/>
  <c r="Y68" i="7"/>
  <c r="Y69" i="7"/>
  <c r="U40" i="7"/>
  <c r="U44" i="7"/>
  <c r="Y85" i="7"/>
  <c r="Y93" i="7"/>
  <c r="Y115" i="7"/>
  <c r="Y106" i="7"/>
  <c r="Y109" i="7"/>
  <c r="Z67" i="6"/>
  <c r="AA69" i="7"/>
  <c r="AB69" i="7" s="1"/>
  <c r="AD69" i="7" s="1"/>
  <c r="AE69" i="7" s="1"/>
  <c r="Q151" i="6"/>
  <c r="V151" i="6"/>
  <c r="S151" i="6"/>
  <c r="U137" i="7"/>
  <c r="V137" i="7" s="1"/>
  <c r="X137" i="7" s="1"/>
  <c r="W133" i="6"/>
  <c r="Y133" i="6"/>
  <c r="U133" i="7"/>
  <c r="V133" i="7" s="1"/>
  <c r="X133" i="7" s="1"/>
  <c r="W129" i="6"/>
  <c r="Y129" i="6"/>
  <c r="S131" i="6"/>
  <c r="V131" i="6"/>
  <c r="Q131" i="6"/>
  <c r="Y114" i="7"/>
  <c r="Y69" i="6"/>
  <c r="AA71" i="7" s="1"/>
  <c r="AB71" i="7" s="1"/>
  <c r="AD71" i="7" s="1"/>
  <c r="U71" i="7"/>
  <c r="V71" i="7" s="1"/>
  <c r="X71" i="7" s="1"/>
  <c r="S123" i="6"/>
  <c r="V123" i="6"/>
  <c r="Q123" i="6"/>
  <c r="Q27" i="6"/>
  <c r="S27" i="6"/>
  <c r="Q24" i="6"/>
  <c r="S24" i="6"/>
  <c r="U161" i="7"/>
  <c r="V161" i="7" s="1"/>
  <c r="X161" i="7" s="1"/>
  <c r="Y156" i="6"/>
  <c r="W156" i="6"/>
  <c r="S18" i="6"/>
  <c r="Q18" i="6"/>
  <c r="U41" i="7"/>
  <c r="Y65" i="7"/>
  <c r="Y86" i="7"/>
  <c r="Z59" i="6"/>
  <c r="AA61" i="7"/>
  <c r="AB61" i="7" s="1"/>
  <c r="AD61" i="7" s="1"/>
  <c r="AE61" i="7" s="1"/>
  <c r="Y107" i="7"/>
  <c r="U154" i="7"/>
  <c r="V154" i="7" s="1"/>
  <c r="X154" i="7" s="1"/>
  <c r="Y149" i="6"/>
  <c r="W149" i="6"/>
  <c r="AG130" i="7"/>
  <c r="AH130" i="7" s="1"/>
  <c r="AJ130" i="7" s="1"/>
  <c r="AK130" i="7" s="1"/>
  <c r="AC126" i="6"/>
  <c r="AE126" i="6"/>
  <c r="U136" i="7"/>
  <c r="V136" i="7" s="1"/>
  <c r="X136" i="7" s="1"/>
  <c r="Y132" i="6"/>
  <c r="W132" i="6"/>
  <c r="U158" i="7"/>
  <c r="V158" i="7" s="1"/>
  <c r="X158" i="7" s="1"/>
  <c r="Y153" i="6"/>
  <c r="W153" i="6"/>
  <c r="U153" i="7"/>
  <c r="V153" i="7" s="1"/>
  <c r="X153" i="7" s="1"/>
  <c r="Y148" i="6"/>
  <c r="W148" i="6"/>
  <c r="U149" i="7"/>
  <c r="V149" i="7" s="1"/>
  <c r="X149" i="7" s="1"/>
  <c r="Y144" i="6"/>
  <c r="W144" i="6"/>
  <c r="U157" i="7"/>
  <c r="V157" i="7" s="1"/>
  <c r="X157" i="7" s="1"/>
  <c r="Y152" i="6"/>
  <c r="W152" i="6"/>
  <c r="Q20" i="6"/>
  <c r="S20" i="6"/>
  <c r="S22" i="6"/>
  <c r="Q22" i="6"/>
  <c r="U150" i="7"/>
  <c r="V150" i="7" s="1"/>
  <c r="X150" i="7" s="1"/>
  <c r="Y145" i="6"/>
  <c r="W145" i="6"/>
  <c r="Q155" i="6"/>
  <c r="V155" i="6"/>
  <c r="S155" i="6"/>
  <c r="Q16" i="6"/>
  <c r="S16" i="6"/>
  <c r="M23" i="29"/>
  <c r="P23" i="29" s="1"/>
  <c r="AD105" i="29"/>
  <c r="AH107" i="29"/>
  <c r="AM107" i="29" s="1"/>
  <c r="M22" i="29"/>
  <c r="P22" i="29" s="1"/>
  <c r="X86" i="29"/>
  <c r="S86" i="29"/>
  <c r="Q86" i="29"/>
  <c r="K17" i="29"/>
  <c r="P132" i="29"/>
  <c r="X132" i="29" s="1"/>
  <c r="AH109" i="29"/>
  <c r="AD109" i="29"/>
  <c r="AI105" i="29"/>
  <c r="AM105" i="29"/>
  <c r="S124" i="29"/>
  <c r="X124" i="29"/>
  <c r="Q124" i="29"/>
  <c r="AC142" i="29"/>
  <c r="Y142" i="29"/>
  <c r="N143" i="29"/>
  <c r="P143" i="29"/>
  <c r="S144" i="29"/>
  <c r="Q144" i="29"/>
  <c r="X144" i="29"/>
  <c r="N122" i="29"/>
  <c r="P122" i="29"/>
  <c r="Y133" i="29"/>
  <c r="AC133" i="29"/>
  <c r="N106" i="29"/>
  <c r="P106" i="29"/>
  <c r="AH101" i="29"/>
  <c r="AD101" i="29"/>
  <c r="AC131" i="29"/>
  <c r="Y131" i="29"/>
  <c r="S108" i="29"/>
  <c r="X108" i="29"/>
  <c r="Q108" i="29"/>
  <c r="X128" i="29"/>
  <c r="AC150" i="29"/>
  <c r="Y150" i="29"/>
  <c r="AM111" i="29"/>
  <c r="AI111" i="29"/>
  <c r="AD103" i="29"/>
  <c r="AH103" i="29"/>
  <c r="S112" i="29"/>
  <c r="X112" i="29"/>
  <c r="Q112" i="29"/>
  <c r="N130" i="29"/>
  <c r="P130" i="29"/>
  <c r="P149" i="29"/>
  <c r="N149" i="29"/>
  <c r="Y129" i="29"/>
  <c r="AC129" i="29"/>
  <c r="Y121" i="29"/>
  <c r="AC121" i="29"/>
  <c r="N151" i="29"/>
  <c r="P151" i="29"/>
  <c r="AD154" i="29"/>
  <c r="AH154" i="29"/>
  <c r="N153" i="29"/>
  <c r="P153" i="29"/>
  <c r="AC87" i="29"/>
  <c r="Y87" i="29"/>
  <c r="X127" i="29"/>
  <c r="Q127" i="29"/>
  <c r="S127" i="29"/>
  <c r="N126" i="29"/>
  <c r="P126" i="29"/>
  <c r="N102" i="29"/>
  <c r="P102" i="29"/>
  <c r="S152" i="29"/>
  <c r="X152" i="29"/>
  <c r="Q152" i="29"/>
  <c r="X145" i="29"/>
  <c r="Q145" i="29"/>
  <c r="S145" i="29"/>
  <c r="N147" i="29"/>
  <c r="P147" i="29"/>
  <c r="P79" i="29"/>
  <c r="N79" i="29"/>
  <c r="S104" i="29"/>
  <c r="AD123" i="29"/>
  <c r="AH123" i="29"/>
  <c r="Y125" i="29"/>
  <c r="AC125" i="29"/>
  <c r="N110" i="29"/>
  <c r="P110" i="29"/>
  <c r="S100" i="29"/>
  <c r="X100" i="29"/>
  <c r="Q100" i="29"/>
  <c r="M20" i="5"/>
  <c r="I147" i="13" s="1"/>
  <c r="K20" i="5"/>
  <c r="G147" i="13"/>
  <c r="H147" i="13" s="1"/>
  <c r="M19" i="5"/>
  <c r="P19" i="5" s="1"/>
  <c r="S19" i="5" s="1"/>
  <c r="F81" i="13"/>
  <c r="K19" i="5"/>
  <c r="G146" i="13"/>
  <c r="H146" i="13" s="1"/>
  <c r="M22" i="5"/>
  <c r="P22" i="5" s="1"/>
  <c r="S22" i="5" s="1"/>
  <c r="G149" i="13"/>
  <c r="H149" i="13" s="1"/>
  <c r="H80" i="13"/>
  <c r="Y61" i="5"/>
  <c r="AC61" i="5"/>
  <c r="AC80" i="5"/>
  <c r="Y80" i="5"/>
  <c r="Q62" i="5"/>
  <c r="S62" i="5"/>
  <c r="X62" i="5"/>
  <c r="K91" i="13"/>
  <c r="M91" i="13" s="1"/>
  <c r="S46" i="5"/>
  <c r="Q46" i="5"/>
  <c r="X46" i="5"/>
  <c r="X24" i="5" s="1"/>
  <c r="AC43" i="5"/>
  <c r="Y43" i="5"/>
  <c r="X86" i="5"/>
  <c r="Q86" i="5"/>
  <c r="S86" i="5"/>
  <c r="X90" i="5"/>
  <c r="Q90" i="5"/>
  <c r="S90" i="5"/>
  <c r="S83" i="5"/>
  <c r="X83" i="5"/>
  <c r="Q83" i="5"/>
  <c r="S91" i="5"/>
  <c r="X91" i="5"/>
  <c r="Q91" i="5"/>
  <c r="AC89" i="5"/>
  <c r="Y89" i="5"/>
  <c r="AC84" i="5"/>
  <c r="Y84" i="5"/>
  <c r="AC47" i="5"/>
  <c r="Y47" i="5"/>
  <c r="Y70" i="5"/>
  <c r="AC70" i="5"/>
  <c r="Y65" i="5"/>
  <c r="AC65" i="5"/>
  <c r="Q49" i="5"/>
  <c r="X49" i="5"/>
  <c r="S49" i="5"/>
  <c r="AD59" i="5"/>
  <c r="AH59" i="5"/>
  <c r="K89" i="13"/>
  <c r="M89" i="13" s="1"/>
  <c r="S25" i="5"/>
  <c r="S23" i="5"/>
  <c r="K87" i="13"/>
  <c r="M87" i="13" s="1"/>
  <c r="K88" i="13"/>
  <c r="M88" i="13" s="1"/>
  <c r="S24" i="5"/>
  <c r="K154" i="13"/>
  <c r="M154" i="13" s="1"/>
  <c r="AH69" i="5"/>
  <c r="AD69" i="5"/>
  <c r="AD63" i="5"/>
  <c r="AH63" i="5"/>
  <c r="S38" i="5"/>
  <c r="Q38" i="5"/>
  <c r="X38" i="5"/>
  <c r="Q37" i="5"/>
  <c r="S37" i="5"/>
  <c r="X37" i="5"/>
  <c r="Y48" i="5"/>
  <c r="AC48" i="5"/>
  <c r="Y44" i="5"/>
  <c r="AC44" i="5"/>
  <c r="AM85" i="5"/>
  <c r="AI85" i="5"/>
  <c r="Q40" i="5"/>
  <c r="X40" i="5"/>
  <c r="S40" i="5"/>
  <c r="AC132" i="5"/>
  <c r="Y132" i="5"/>
  <c r="Q45" i="5"/>
  <c r="S45" i="5"/>
  <c r="X45" i="5"/>
  <c r="AH82" i="5"/>
  <c r="AD82" i="5"/>
  <c r="I144" i="13"/>
  <c r="J144" i="13" s="1"/>
  <c r="P17" i="5"/>
  <c r="Q17" i="5" s="1"/>
  <c r="S26" i="5"/>
  <c r="K90" i="13"/>
  <c r="M90" i="13" s="1"/>
  <c r="S15" i="5"/>
  <c r="K79" i="13"/>
  <c r="M79" i="13" s="1"/>
  <c r="I148" i="13"/>
  <c r="J148" i="13" s="1"/>
  <c r="P21" i="5"/>
  <c r="Q21" i="5" s="1"/>
  <c r="K82" i="13"/>
  <c r="M82" i="13" s="1"/>
  <c r="S18" i="5"/>
  <c r="Y81" i="5"/>
  <c r="AC81" i="5"/>
  <c r="AC39" i="5"/>
  <c r="Y39" i="5"/>
  <c r="K142" i="13"/>
  <c r="M142" i="13" s="1"/>
  <c r="I143" i="13"/>
  <c r="J143" i="13" s="1"/>
  <c r="H88" i="13"/>
  <c r="AM67" i="5"/>
  <c r="AI67" i="5"/>
  <c r="AH58" i="5"/>
  <c r="AD58" i="5"/>
  <c r="X64" i="5"/>
  <c r="S64" i="5"/>
  <c r="Q64" i="5"/>
  <c r="AC88" i="5"/>
  <c r="Y88" i="5"/>
  <c r="S79" i="5"/>
  <c r="Q79" i="5"/>
  <c r="X79" i="5"/>
  <c r="Q41" i="5"/>
  <c r="X41" i="5"/>
  <c r="S41" i="5"/>
  <c r="X60" i="5"/>
  <c r="S60" i="5"/>
  <c r="Q60" i="5"/>
  <c r="S68" i="5"/>
  <c r="Q68" i="5"/>
  <c r="X68" i="5"/>
  <c r="S87" i="5"/>
  <c r="Q87" i="5"/>
  <c r="X87" i="5"/>
  <c r="Y66" i="5"/>
  <c r="AC66" i="5"/>
  <c r="S42" i="5"/>
  <c r="X42" i="5"/>
  <c r="X20" i="5" s="1"/>
  <c r="Q42" i="5"/>
  <c r="AC124" i="5"/>
  <c r="Y124" i="5"/>
  <c r="H142" i="13"/>
  <c r="Y125" i="4"/>
  <c r="Z125" i="4" s="1"/>
  <c r="AE23" i="4"/>
  <c r="AH23" i="4" s="1"/>
  <c r="W27" i="4"/>
  <c r="Y27" i="4"/>
  <c r="W15" i="4"/>
  <c r="Y15" i="4"/>
  <c r="Z19" i="4"/>
  <c r="AB19" i="4"/>
  <c r="W26" i="4"/>
  <c r="Y26" i="4"/>
  <c r="W22" i="4"/>
  <c r="Y22" i="4"/>
  <c r="S17" i="4"/>
  <c r="Q17" i="4"/>
  <c r="V17" i="4"/>
  <c r="S20" i="4"/>
  <c r="V20" i="4"/>
  <c r="Q20" i="4"/>
  <c r="Z25" i="4"/>
  <c r="AB25" i="4"/>
  <c r="Y21" i="4"/>
  <c r="W21" i="4"/>
  <c r="S16" i="4"/>
  <c r="V16" i="4"/>
  <c r="Q16" i="4"/>
  <c r="AF23" i="4"/>
  <c r="S24" i="4"/>
  <c r="V24" i="4"/>
  <c r="Q24" i="4"/>
  <c r="K20" i="13"/>
  <c r="M20" i="13" s="1"/>
  <c r="J20" i="13"/>
  <c r="J15" i="13"/>
  <c r="M19" i="13"/>
  <c r="L19" i="13"/>
  <c r="M17" i="13"/>
  <c r="L17" i="13"/>
  <c r="I24" i="13"/>
  <c r="J24" i="13" s="1"/>
  <c r="I21" i="13"/>
  <c r="J21" i="13" s="1"/>
  <c r="K16" i="13"/>
  <c r="I16" i="13"/>
  <c r="J16" i="13" s="1"/>
  <c r="J17" i="13"/>
  <c r="M18" i="13"/>
  <c r="K25" i="13"/>
  <c r="M26" i="13"/>
  <c r="L26" i="13"/>
  <c r="I18" i="13"/>
  <c r="J18" i="13" s="1"/>
  <c r="J26" i="13"/>
  <c r="H87" i="13"/>
  <c r="F87" i="13"/>
  <c r="S111" i="5"/>
  <c r="X111" i="5"/>
  <c r="Q111" i="5"/>
  <c r="H84" i="13"/>
  <c r="AC125" i="5"/>
  <c r="Y125" i="5"/>
  <c r="X144" i="5"/>
  <c r="Q144" i="5"/>
  <c r="S144" i="5"/>
  <c r="Y128" i="5"/>
  <c r="AC128" i="5"/>
  <c r="S103" i="5"/>
  <c r="X103" i="5"/>
  <c r="Q103" i="5"/>
  <c r="H91" i="13"/>
  <c r="F91" i="13"/>
  <c r="Q123" i="5"/>
  <c r="S123" i="5"/>
  <c r="X123" i="5"/>
  <c r="F89" i="13"/>
  <c r="AC106" i="5"/>
  <c r="Y106" i="5"/>
  <c r="H144" i="13"/>
  <c r="H85" i="13"/>
  <c r="N25" i="5"/>
  <c r="Q25" i="5"/>
  <c r="I89" i="13"/>
  <c r="N23" i="5"/>
  <c r="Q23" i="5"/>
  <c r="I87" i="13"/>
  <c r="I150" i="13"/>
  <c r="J150" i="13" s="1"/>
  <c r="N24" i="5"/>
  <c r="Q24" i="5"/>
  <c r="I88" i="13"/>
  <c r="I151" i="13"/>
  <c r="J151" i="13" s="1"/>
  <c r="I152" i="13"/>
  <c r="J152" i="13" s="1"/>
  <c r="AC122" i="5"/>
  <c r="Y122" i="5"/>
  <c r="AC129" i="5"/>
  <c r="Y129" i="5"/>
  <c r="S131" i="5"/>
  <c r="X131" i="5"/>
  <c r="Q131" i="5"/>
  <c r="AD104" i="5"/>
  <c r="AH104" i="5"/>
  <c r="AC153" i="5"/>
  <c r="Y153" i="5"/>
  <c r="AC121" i="5"/>
  <c r="Y121" i="5"/>
  <c r="AI100" i="5"/>
  <c r="AM100" i="5"/>
  <c r="Y143" i="5"/>
  <c r="AC143" i="5"/>
  <c r="Y154" i="5"/>
  <c r="AC154" i="5"/>
  <c r="H83" i="13"/>
  <c r="F83" i="13"/>
  <c r="H143" i="13"/>
  <c r="Y147" i="5"/>
  <c r="AC147" i="5"/>
  <c r="Y109" i="5"/>
  <c r="AC109" i="5"/>
  <c r="Y150" i="5"/>
  <c r="AC150" i="5"/>
  <c r="Y101" i="5"/>
  <c r="AC101" i="5"/>
  <c r="X16" i="5"/>
  <c r="AI108" i="5"/>
  <c r="AM108" i="5"/>
  <c r="AC102" i="5"/>
  <c r="Y102" i="5"/>
  <c r="X127" i="5"/>
  <c r="Q127" i="5"/>
  <c r="S127" i="5"/>
  <c r="X148" i="5"/>
  <c r="Q148" i="5"/>
  <c r="S148" i="5"/>
  <c r="Y142" i="5"/>
  <c r="AC142" i="5"/>
  <c r="H150" i="13"/>
  <c r="N16" i="5"/>
  <c r="I80" i="13"/>
  <c r="J80" i="13" s="1"/>
  <c r="I91" i="13"/>
  <c r="I154" i="13"/>
  <c r="J154" i="13" s="1"/>
  <c r="N17" i="5"/>
  <c r="I81" i="13"/>
  <c r="N26" i="5"/>
  <c r="Q26" i="5"/>
  <c r="I90" i="13"/>
  <c r="N15" i="5"/>
  <c r="Q15" i="5"/>
  <c r="I79" i="13"/>
  <c r="I142" i="13"/>
  <c r="J142" i="13" s="1"/>
  <c r="N21" i="5"/>
  <c r="I85" i="13"/>
  <c r="N18" i="5"/>
  <c r="Q18" i="5"/>
  <c r="I82" i="13"/>
  <c r="X152" i="5"/>
  <c r="S152" i="5"/>
  <c r="Q152" i="5"/>
  <c r="AC110" i="5"/>
  <c r="Y110" i="5"/>
  <c r="Y146" i="5"/>
  <c r="AC146" i="5"/>
  <c r="AC145" i="5"/>
  <c r="Y145" i="5"/>
  <c r="S107" i="5"/>
  <c r="X107" i="5"/>
  <c r="Q107" i="5"/>
  <c r="AC130" i="5"/>
  <c r="Y130" i="5"/>
  <c r="Y105" i="5"/>
  <c r="AC105" i="5"/>
  <c r="H152" i="13"/>
  <c r="H148" i="13"/>
  <c r="Y151" i="5"/>
  <c r="AC151" i="5"/>
  <c r="H79" i="13"/>
  <c r="F79" i="13"/>
  <c r="AC149" i="5"/>
  <c r="Y149" i="5"/>
  <c r="AH126" i="5"/>
  <c r="AD126" i="5"/>
  <c r="AC133" i="5"/>
  <c r="Y133" i="5"/>
  <c r="AD112" i="5"/>
  <c r="AH112" i="5"/>
  <c r="H151" i="13"/>
  <c r="W168" i="4"/>
  <c r="Y168" i="4"/>
  <c r="V166" i="4"/>
  <c r="S166" i="4"/>
  <c r="Q166" i="4"/>
  <c r="W172" i="4"/>
  <c r="Y172" i="4"/>
  <c r="V171" i="4"/>
  <c r="Q171" i="4"/>
  <c r="S171" i="4"/>
  <c r="V165" i="4"/>
  <c r="S165" i="4"/>
  <c r="Q165" i="4"/>
  <c r="S170" i="4"/>
  <c r="V170" i="4"/>
  <c r="Q170" i="4"/>
  <c r="V163" i="4"/>
  <c r="Q163" i="4"/>
  <c r="S163" i="4"/>
  <c r="V173" i="4"/>
  <c r="S173" i="4"/>
  <c r="Q173" i="4"/>
  <c r="W167" i="4"/>
  <c r="Y167" i="4"/>
  <c r="W175" i="4"/>
  <c r="Y175" i="4"/>
  <c r="W164" i="4"/>
  <c r="Y164" i="4"/>
  <c r="V169" i="4"/>
  <c r="S169" i="4"/>
  <c r="Q169" i="4"/>
  <c r="V174" i="4"/>
  <c r="S174" i="4"/>
  <c r="Q174" i="4"/>
  <c r="V142" i="4"/>
  <c r="S142" i="4"/>
  <c r="Q142" i="4"/>
  <c r="W148" i="4"/>
  <c r="Y148" i="4"/>
  <c r="Z143" i="4"/>
  <c r="AB143" i="4"/>
  <c r="V150" i="4"/>
  <c r="S150" i="4"/>
  <c r="Q150" i="4"/>
  <c r="V153" i="4"/>
  <c r="Q153" i="4"/>
  <c r="S153" i="4"/>
  <c r="V149" i="4"/>
  <c r="Q149" i="4"/>
  <c r="S149" i="4"/>
  <c r="Z147" i="4"/>
  <c r="AB147" i="4"/>
  <c r="V145" i="4"/>
  <c r="Q145" i="4"/>
  <c r="S145" i="4"/>
  <c r="V152" i="4"/>
  <c r="Q152" i="4"/>
  <c r="S152" i="4"/>
  <c r="V144" i="4"/>
  <c r="Q144" i="4"/>
  <c r="S144" i="4"/>
  <c r="S146" i="4"/>
  <c r="V146" i="4"/>
  <c r="Q146" i="4"/>
  <c r="V151" i="4"/>
  <c r="S151" i="4"/>
  <c r="Q151" i="4"/>
  <c r="S154" i="4"/>
  <c r="V154" i="4"/>
  <c r="Q154" i="4"/>
  <c r="Y127" i="4"/>
  <c r="W127" i="4"/>
  <c r="S132" i="4"/>
  <c r="V132" i="4"/>
  <c r="Q132" i="4"/>
  <c r="W126" i="4"/>
  <c r="Y126" i="4"/>
  <c r="S128" i="4"/>
  <c r="Q128" i="4"/>
  <c r="V128" i="4"/>
  <c r="S121" i="4"/>
  <c r="Q121" i="4"/>
  <c r="V121" i="4"/>
  <c r="V122" i="4"/>
  <c r="Q122" i="4"/>
  <c r="S122" i="4"/>
  <c r="Y123" i="4"/>
  <c r="W123" i="4"/>
  <c r="S129" i="4"/>
  <c r="V129" i="4"/>
  <c r="Q129" i="4"/>
  <c r="V130" i="4"/>
  <c r="Q130" i="4"/>
  <c r="S130" i="4"/>
  <c r="Z133" i="4"/>
  <c r="AB133" i="4"/>
  <c r="S124" i="4"/>
  <c r="Q124" i="4"/>
  <c r="V124" i="4"/>
  <c r="Y131" i="4"/>
  <c r="W131" i="4"/>
  <c r="S110" i="4"/>
  <c r="V110" i="4"/>
  <c r="Q110" i="4"/>
  <c r="Z100" i="4"/>
  <c r="AB100" i="4"/>
  <c r="V107" i="4"/>
  <c r="S107" i="4"/>
  <c r="Q107" i="4"/>
  <c r="S106" i="4"/>
  <c r="Q106" i="4"/>
  <c r="V106" i="4"/>
  <c r="S111" i="4"/>
  <c r="V111" i="4"/>
  <c r="Q111" i="4"/>
  <c r="AE101" i="4"/>
  <c r="AC101" i="4"/>
  <c r="W104" i="4"/>
  <c r="Y104" i="4"/>
  <c r="W108" i="4"/>
  <c r="Y108" i="4"/>
  <c r="Y109" i="4"/>
  <c r="W109" i="4"/>
  <c r="Z112" i="4"/>
  <c r="AB112" i="4"/>
  <c r="S103" i="4"/>
  <c r="V103" i="4"/>
  <c r="Q103" i="4"/>
  <c r="AE105" i="4"/>
  <c r="AC105" i="4"/>
  <c r="S102" i="4"/>
  <c r="V102" i="4"/>
  <c r="Q102" i="4"/>
  <c r="Y81" i="4"/>
  <c r="W81" i="4"/>
  <c r="Y85" i="4"/>
  <c r="W85" i="4"/>
  <c r="V91" i="4"/>
  <c r="S91" i="4"/>
  <c r="Q91" i="4"/>
  <c r="Y80" i="4"/>
  <c r="W80" i="4"/>
  <c r="S90" i="4"/>
  <c r="V90" i="4"/>
  <c r="Q90" i="4"/>
  <c r="V83" i="4"/>
  <c r="S83" i="4"/>
  <c r="Q83" i="4"/>
  <c r="S82" i="4"/>
  <c r="V82" i="4"/>
  <c r="Q82" i="4"/>
  <c r="AB79" i="4"/>
  <c r="Z79" i="4"/>
  <c r="AB87" i="4"/>
  <c r="Z87" i="4"/>
  <c r="Y84" i="4"/>
  <c r="W84" i="4"/>
  <c r="W88" i="4"/>
  <c r="Y88" i="4"/>
  <c r="S86" i="4"/>
  <c r="Q86" i="4"/>
  <c r="V86" i="4"/>
  <c r="Y89" i="4"/>
  <c r="W89" i="4"/>
  <c r="W64" i="4"/>
  <c r="Y64" i="4"/>
  <c r="Q65" i="4"/>
  <c r="V65" i="4"/>
  <c r="S65" i="4"/>
  <c r="Z70" i="4"/>
  <c r="AB70" i="4"/>
  <c r="Z66" i="4"/>
  <c r="AB66" i="4"/>
  <c r="W67" i="4"/>
  <c r="Y67" i="4"/>
  <c r="W63" i="4"/>
  <c r="Y63" i="4"/>
  <c r="V69" i="4"/>
  <c r="Q69" i="4"/>
  <c r="S69" i="4"/>
  <c r="Y60" i="4"/>
  <c r="W60" i="4"/>
  <c r="AB58" i="4"/>
  <c r="Z58" i="4"/>
  <c r="W59" i="4"/>
  <c r="Y59" i="4"/>
  <c r="W68" i="4"/>
  <c r="Y68" i="4"/>
  <c r="Z62" i="4"/>
  <c r="AB62" i="4"/>
  <c r="Q61" i="4"/>
  <c r="S61" i="4"/>
  <c r="V61" i="4"/>
  <c r="M125" i="13"/>
  <c r="L125" i="13"/>
  <c r="I128" i="13"/>
  <c r="J128" i="13" s="1"/>
  <c r="I65" i="13"/>
  <c r="J65" i="13" s="1"/>
  <c r="I44" i="13"/>
  <c r="J44" i="13" s="1"/>
  <c r="P44" i="4"/>
  <c r="N44" i="4"/>
  <c r="O129" i="13"/>
  <c r="O66" i="13"/>
  <c r="P66" i="13" s="1"/>
  <c r="O45" i="13"/>
  <c r="P45" i="13" s="1"/>
  <c r="W45" i="4"/>
  <c r="Y45" i="4"/>
  <c r="L70" i="13"/>
  <c r="M70" i="13"/>
  <c r="M45" i="13"/>
  <c r="L45" i="13"/>
  <c r="K126" i="13"/>
  <c r="K63" i="13"/>
  <c r="K42" i="13"/>
  <c r="V42" i="4"/>
  <c r="Q42" i="4"/>
  <c r="S42" i="4"/>
  <c r="M49" i="13"/>
  <c r="L49" i="13"/>
  <c r="M133" i="13"/>
  <c r="L133" i="13"/>
  <c r="I61" i="13"/>
  <c r="J61" i="13" s="1"/>
  <c r="I40" i="13"/>
  <c r="J40" i="13" s="1"/>
  <c r="I124" i="13"/>
  <c r="J124" i="13" s="1"/>
  <c r="I145" i="13"/>
  <c r="J145" i="13" s="1"/>
  <c r="P40" i="4"/>
  <c r="N40" i="4"/>
  <c r="O125" i="13"/>
  <c r="P125" i="13" s="1"/>
  <c r="O62" i="13"/>
  <c r="P62" i="13" s="1"/>
  <c r="O41" i="13"/>
  <c r="P41" i="13" s="1"/>
  <c r="W41" i="4"/>
  <c r="Y41" i="4"/>
  <c r="M129" i="13"/>
  <c r="K130" i="13"/>
  <c r="K67" i="13"/>
  <c r="K46" i="13"/>
  <c r="K151" i="13"/>
  <c r="V46" i="4"/>
  <c r="Q46" i="4"/>
  <c r="S46" i="4"/>
  <c r="K123" i="13"/>
  <c r="K60" i="13"/>
  <c r="K39" i="13"/>
  <c r="S39" i="4"/>
  <c r="Q39" i="4"/>
  <c r="V39" i="4"/>
  <c r="M41" i="13"/>
  <c r="L41" i="13"/>
  <c r="M150" i="13"/>
  <c r="O133" i="13"/>
  <c r="P133" i="13" s="1"/>
  <c r="O70" i="13"/>
  <c r="P70" i="13" s="1"/>
  <c r="O49" i="13"/>
  <c r="P49" i="13" s="1"/>
  <c r="W49" i="4"/>
  <c r="Y49" i="4"/>
  <c r="K131" i="13"/>
  <c r="K68" i="13"/>
  <c r="K47" i="13"/>
  <c r="S47" i="4"/>
  <c r="Q47" i="4"/>
  <c r="K152" i="13"/>
  <c r="V47" i="4"/>
  <c r="M62" i="13"/>
  <c r="L62" i="13"/>
  <c r="M66" i="13"/>
  <c r="I132" i="13"/>
  <c r="J132" i="13" s="1"/>
  <c r="I69" i="13"/>
  <c r="J69" i="13" s="1"/>
  <c r="I48" i="13"/>
  <c r="J48" i="13" s="1"/>
  <c r="I153" i="13"/>
  <c r="J153" i="13" s="1"/>
  <c r="P48" i="4"/>
  <c r="N48" i="4"/>
  <c r="K127" i="13"/>
  <c r="K64" i="13"/>
  <c r="K43" i="13"/>
  <c r="S43" i="4"/>
  <c r="Q43" i="4"/>
  <c r="V43" i="4"/>
  <c r="S38" i="4"/>
  <c r="Q38" i="4"/>
  <c r="K122" i="13"/>
  <c r="K38" i="13"/>
  <c r="V38" i="4"/>
  <c r="K59" i="13"/>
  <c r="L37" i="13"/>
  <c r="M37" i="13"/>
  <c r="W37" i="4"/>
  <c r="O121" i="13"/>
  <c r="P121" i="13" s="1"/>
  <c r="O37" i="13"/>
  <c r="P37" i="13" s="1"/>
  <c r="Y37" i="4"/>
  <c r="O58" i="13"/>
  <c r="P58" i="13" s="1"/>
  <c r="L121" i="13"/>
  <c r="M121" i="13"/>
  <c r="L58" i="13"/>
  <c r="M58" i="13"/>
  <c r="S107" i="6"/>
  <c r="AB67" i="6"/>
  <c r="AG69" i="7" s="1"/>
  <c r="AH69" i="7" s="1"/>
  <c r="AJ69" i="7" s="1"/>
  <c r="V110" i="6"/>
  <c r="U113" i="7" s="1"/>
  <c r="V113" i="7" s="1"/>
  <c r="X113" i="7" s="1"/>
  <c r="S110" i="6"/>
  <c r="Q110" i="6"/>
  <c r="W114" i="6"/>
  <c r="Y114" i="6"/>
  <c r="AA117" i="7" s="1"/>
  <c r="AB117" i="7" s="1"/>
  <c r="AD117" i="7" s="1"/>
  <c r="AE117" i="7" s="1"/>
  <c r="W106" i="6"/>
  <c r="Y106" i="6"/>
  <c r="AA109" i="7" s="1"/>
  <c r="AB109" i="7" s="1"/>
  <c r="AD109" i="7" s="1"/>
  <c r="AE109" i="7" s="1"/>
  <c r="V102" i="6"/>
  <c r="U105" i="7" s="1"/>
  <c r="V105" i="7" s="1"/>
  <c r="X105" i="7" s="1"/>
  <c r="S102" i="6"/>
  <c r="Q102" i="6"/>
  <c r="V109" i="6"/>
  <c r="U112" i="7" s="1"/>
  <c r="V112" i="7" s="1"/>
  <c r="X112" i="7" s="1"/>
  <c r="S109" i="6"/>
  <c r="Q109" i="6"/>
  <c r="Y111" i="6"/>
  <c r="AA114" i="7" s="1"/>
  <c r="AB114" i="7" s="1"/>
  <c r="AD114" i="7" s="1"/>
  <c r="AE114" i="7" s="1"/>
  <c r="W111" i="6"/>
  <c r="W104" i="6"/>
  <c r="Y104" i="6"/>
  <c r="AA107" i="7" s="1"/>
  <c r="AB107" i="7" s="1"/>
  <c r="AD107" i="7" s="1"/>
  <c r="AE107" i="7" s="1"/>
  <c r="V105" i="6"/>
  <c r="U108" i="7" s="1"/>
  <c r="V108" i="7" s="1"/>
  <c r="X108" i="7" s="1"/>
  <c r="S105" i="6"/>
  <c r="Q105" i="6"/>
  <c r="W112" i="6"/>
  <c r="Y112" i="6"/>
  <c r="AA115" i="7" s="1"/>
  <c r="AB115" i="7" s="1"/>
  <c r="AD115" i="7" s="1"/>
  <c r="AE115" i="7" s="1"/>
  <c r="V113" i="6"/>
  <c r="U116" i="7" s="1"/>
  <c r="V116" i="7" s="1"/>
  <c r="X116" i="7" s="1"/>
  <c r="S113" i="6"/>
  <c r="Q113" i="6"/>
  <c r="Y103" i="6"/>
  <c r="AA106" i="7" s="1"/>
  <c r="AB106" i="7" s="1"/>
  <c r="AD106" i="7" s="1"/>
  <c r="AE106" i="7" s="1"/>
  <c r="W103" i="6"/>
  <c r="Q90" i="6"/>
  <c r="S90" i="6"/>
  <c r="V90" i="6"/>
  <c r="U92" i="7" s="1"/>
  <c r="V92" i="7" s="1"/>
  <c r="X92" i="7" s="1"/>
  <c r="Q82" i="6"/>
  <c r="V82" i="6"/>
  <c r="U84" i="7" s="1"/>
  <c r="V84" i="7" s="1"/>
  <c r="X84" i="7" s="1"/>
  <c r="S82" i="6"/>
  <c r="W83" i="6"/>
  <c r="Y83" i="6"/>
  <c r="AA85" i="7" s="1"/>
  <c r="AB85" i="7" s="1"/>
  <c r="AD85" i="7" s="1"/>
  <c r="AE85" i="7" s="1"/>
  <c r="V93" i="6"/>
  <c r="U95" i="7" s="1"/>
  <c r="V95" i="7" s="1"/>
  <c r="X95" i="7" s="1"/>
  <c r="S93" i="6"/>
  <c r="Q93" i="6"/>
  <c r="Z86" i="6"/>
  <c r="AB86" i="6"/>
  <c r="AG88" i="7" s="1"/>
  <c r="AH88" i="7" s="1"/>
  <c r="AJ88" i="7" s="1"/>
  <c r="AK88" i="7" s="1"/>
  <c r="AB59" i="6"/>
  <c r="V81" i="6"/>
  <c r="U83" i="7" s="1"/>
  <c r="V83" i="7" s="1"/>
  <c r="X83" i="7" s="1"/>
  <c r="S81" i="6"/>
  <c r="Q81" i="6"/>
  <c r="V85" i="6"/>
  <c r="U87" i="7" s="1"/>
  <c r="V87" i="7" s="1"/>
  <c r="X87" i="7" s="1"/>
  <c r="S85" i="6"/>
  <c r="Q85" i="6"/>
  <c r="W91" i="6"/>
  <c r="Y91" i="6"/>
  <c r="AA93" i="7" s="1"/>
  <c r="AB93" i="7" s="1"/>
  <c r="AD93" i="7" s="1"/>
  <c r="AE93" i="7" s="1"/>
  <c r="W87" i="6"/>
  <c r="Y87" i="6"/>
  <c r="AA89" i="7" s="1"/>
  <c r="AB89" i="7" s="1"/>
  <c r="AD89" i="7" s="1"/>
  <c r="AE89" i="7" s="1"/>
  <c r="W84" i="6"/>
  <c r="Y84" i="6"/>
  <c r="AA86" i="7" s="1"/>
  <c r="AB86" i="7" s="1"/>
  <c r="AD86" i="7" s="1"/>
  <c r="AE86" i="7" s="1"/>
  <c r="W92" i="6"/>
  <c r="Y92" i="6"/>
  <c r="AA94" i="7" s="1"/>
  <c r="AB94" i="7" s="1"/>
  <c r="AD94" i="7" s="1"/>
  <c r="AE94" i="7" s="1"/>
  <c r="W88" i="6"/>
  <c r="Y88" i="6"/>
  <c r="AA90" i="7" s="1"/>
  <c r="AB90" i="7" s="1"/>
  <c r="AD90" i="7" s="1"/>
  <c r="AE90" i="7" s="1"/>
  <c r="V89" i="6"/>
  <c r="U91" i="7" s="1"/>
  <c r="V91" i="7" s="1"/>
  <c r="X91" i="7" s="1"/>
  <c r="S89" i="6"/>
  <c r="Q89" i="6"/>
  <c r="S65" i="6"/>
  <c r="V65" i="6"/>
  <c r="U67" i="7" s="1"/>
  <c r="V67" i="7" s="1"/>
  <c r="X67" i="7" s="1"/>
  <c r="Q65" i="6"/>
  <c r="W63" i="6"/>
  <c r="Y63" i="6"/>
  <c r="AA65" i="7" s="1"/>
  <c r="AB65" i="7" s="1"/>
  <c r="AD65" i="7" s="1"/>
  <c r="AE65" i="7" s="1"/>
  <c r="W66" i="6"/>
  <c r="Y66" i="6"/>
  <c r="AA68" i="7" s="1"/>
  <c r="AB68" i="7" s="1"/>
  <c r="AD68" i="7" s="1"/>
  <c r="AE68" i="7" s="1"/>
  <c r="V64" i="6"/>
  <c r="U66" i="7" s="1"/>
  <c r="V66" i="7" s="1"/>
  <c r="X66" i="7" s="1"/>
  <c r="S64" i="6"/>
  <c r="Q64" i="6"/>
  <c r="V60" i="6"/>
  <c r="U62" i="7" s="1"/>
  <c r="V62" i="7" s="1"/>
  <c r="X62" i="7" s="1"/>
  <c r="S60" i="6"/>
  <c r="Q60" i="6"/>
  <c r="W71" i="6"/>
  <c r="Y71" i="6"/>
  <c r="AA73" i="7" s="1"/>
  <c r="AB73" i="7" s="1"/>
  <c r="AD73" i="7" s="1"/>
  <c r="AE73" i="7" s="1"/>
  <c r="W62" i="6"/>
  <c r="Y62" i="6"/>
  <c r="AA64" i="7" s="1"/>
  <c r="AB64" i="7" s="1"/>
  <c r="AD64" i="7" s="1"/>
  <c r="AE64" i="7" s="1"/>
  <c r="W70" i="6"/>
  <c r="Y70" i="6"/>
  <c r="AA72" i="7" s="1"/>
  <c r="AB72" i="7" s="1"/>
  <c r="AD72" i="7" s="1"/>
  <c r="AE72" i="7" s="1"/>
  <c r="V68" i="6"/>
  <c r="U70" i="7" s="1"/>
  <c r="V70" i="7" s="1"/>
  <c r="X70" i="7" s="1"/>
  <c r="S68" i="6"/>
  <c r="Q68" i="6"/>
  <c r="Y45" i="6"/>
  <c r="AA47" i="7" s="1"/>
  <c r="W45" i="6"/>
  <c r="Q41" i="6"/>
  <c r="V41" i="6"/>
  <c r="S41" i="6"/>
  <c r="S49" i="6"/>
  <c r="V49" i="6"/>
  <c r="Q49" i="6"/>
  <c r="Y37" i="6"/>
  <c r="AA39" i="7" s="1"/>
  <c r="W37" i="6"/>
  <c r="Y38" i="6"/>
  <c r="AA40" i="7" s="1"/>
  <c r="W38" i="6"/>
  <c r="V48" i="6"/>
  <c r="S48" i="6"/>
  <c r="Q48" i="6"/>
  <c r="Y42" i="6"/>
  <c r="AA44" i="7" s="1"/>
  <c r="W42" i="6"/>
  <c r="W47" i="6"/>
  <c r="Y47" i="6"/>
  <c r="AA49" i="7" s="1"/>
  <c r="V44" i="6"/>
  <c r="S44" i="6"/>
  <c r="Q44" i="6"/>
  <c r="Y46" i="6"/>
  <c r="AA48" i="7" s="1"/>
  <c r="W46" i="6"/>
  <c r="V40" i="6"/>
  <c r="S40" i="6"/>
  <c r="Q40" i="6"/>
  <c r="W43" i="6"/>
  <c r="Y43" i="6"/>
  <c r="AA45" i="7" s="1"/>
  <c r="W39" i="6"/>
  <c r="Y39" i="6"/>
  <c r="AA41" i="7" s="1"/>
  <c r="K23" i="13"/>
  <c r="Y64" i="29"/>
  <c r="S70" i="29"/>
  <c r="Q70" i="29"/>
  <c r="X70" i="29"/>
  <c r="AC70" i="29" s="1"/>
  <c r="X91" i="29"/>
  <c r="Q91" i="29"/>
  <c r="S91" i="29"/>
  <c r="X84" i="29"/>
  <c r="Q84" i="29"/>
  <c r="S84" i="29"/>
  <c r="X80" i="29"/>
  <c r="Q80" i="29"/>
  <c r="S80" i="29"/>
  <c r="N89" i="29"/>
  <c r="P89" i="29"/>
  <c r="S62" i="29"/>
  <c r="X62" i="29"/>
  <c r="AC62" i="29" s="1"/>
  <c r="Q62" i="29"/>
  <c r="S58" i="29"/>
  <c r="X58" i="29"/>
  <c r="Q58" i="29"/>
  <c r="X67" i="29"/>
  <c r="AC67" i="29" s="1"/>
  <c r="Q67" i="29"/>
  <c r="S67" i="29"/>
  <c r="X63" i="29"/>
  <c r="AC63" i="29" s="1"/>
  <c r="Q63" i="29"/>
  <c r="S63" i="29"/>
  <c r="S90" i="29"/>
  <c r="X90" i="29"/>
  <c r="Q90" i="29"/>
  <c r="Y68" i="29"/>
  <c r="N85" i="29"/>
  <c r="P85" i="29"/>
  <c r="N81" i="29"/>
  <c r="P81" i="29"/>
  <c r="S82" i="29"/>
  <c r="X82" i="29"/>
  <c r="Q82" i="29"/>
  <c r="X83" i="29"/>
  <c r="Q83" i="29"/>
  <c r="S83" i="29"/>
  <c r="X88" i="29"/>
  <c r="Q88" i="29"/>
  <c r="S88" i="29"/>
  <c r="S66" i="29"/>
  <c r="Q66" i="29"/>
  <c r="X66" i="29"/>
  <c r="AC66" i="29" s="1"/>
  <c r="AC60" i="29"/>
  <c r="Y60" i="29"/>
  <c r="X45" i="29"/>
  <c r="Q45" i="29"/>
  <c r="S45" i="29"/>
  <c r="N19" i="29"/>
  <c r="P19" i="29"/>
  <c r="Q43" i="29"/>
  <c r="S43" i="29"/>
  <c r="X43" i="29"/>
  <c r="N42" i="29"/>
  <c r="P42" i="29"/>
  <c r="Q47" i="29"/>
  <c r="S47" i="29"/>
  <c r="X47" i="29"/>
  <c r="P26" i="29"/>
  <c r="N26" i="29"/>
  <c r="N24" i="29"/>
  <c r="P24" i="29"/>
  <c r="N46" i="29"/>
  <c r="P46" i="29"/>
  <c r="N27" i="29"/>
  <c r="P27" i="29"/>
  <c r="S20" i="29"/>
  <c r="Q20" i="29"/>
  <c r="X41" i="29"/>
  <c r="Q41" i="29"/>
  <c r="S41" i="29"/>
  <c r="N48" i="29"/>
  <c r="P48" i="29"/>
  <c r="N40" i="29"/>
  <c r="P40" i="29"/>
  <c r="X37" i="29"/>
  <c r="Q37" i="29"/>
  <c r="S37" i="29"/>
  <c r="N21" i="29"/>
  <c r="P21" i="29"/>
  <c r="N16" i="29"/>
  <c r="P16" i="29"/>
  <c r="N69" i="29"/>
  <c r="P69" i="29"/>
  <c r="P18" i="29"/>
  <c r="N18" i="29"/>
  <c r="N61" i="29"/>
  <c r="P61" i="29"/>
  <c r="N38" i="29"/>
  <c r="P38" i="29"/>
  <c r="N25" i="29"/>
  <c r="P25" i="29"/>
  <c r="N44" i="29"/>
  <c r="P44" i="29"/>
  <c r="N59" i="29"/>
  <c r="P59" i="29"/>
  <c r="X49" i="29"/>
  <c r="Q49" i="29"/>
  <c r="S49" i="29"/>
  <c r="S39" i="29"/>
  <c r="X39" i="29"/>
  <c r="N65" i="29"/>
  <c r="P65" i="29"/>
  <c r="N15" i="29"/>
  <c r="P15" i="29"/>
  <c r="N17" i="29"/>
  <c r="P17" i="29"/>
  <c r="M141" i="5"/>
  <c r="M155" i="5" s="1"/>
  <c r="K141" i="5"/>
  <c r="K155" i="5"/>
  <c r="D69" i="27"/>
  <c r="D83" i="27" s="1"/>
  <c r="N23" i="29" l="1"/>
  <c r="Q132" i="29"/>
  <c r="S128" i="29"/>
  <c r="P129" i="13"/>
  <c r="AB125" i="4"/>
  <c r="AE125" i="4" s="1"/>
  <c r="Z61" i="6"/>
  <c r="AE108" i="6"/>
  <c r="AM111" i="7" s="1"/>
  <c r="AN111" i="7" s="1"/>
  <c r="AP111" i="7" s="1"/>
  <c r="AS111" i="7" s="1"/>
  <c r="AB61" i="6"/>
  <c r="AG63" i="7" s="1"/>
  <c r="AH63" i="7" s="1"/>
  <c r="AJ63" i="7" s="1"/>
  <c r="AK63" i="7" s="1"/>
  <c r="AG138" i="7"/>
  <c r="AH138" i="7" s="1"/>
  <c r="AJ138" i="7" s="1"/>
  <c r="AK138" i="7" s="1"/>
  <c r="AC108" i="6"/>
  <c r="F143" i="22"/>
  <c r="E176" i="22"/>
  <c r="H77" i="22"/>
  <c r="I77" i="22" s="1"/>
  <c r="J77" i="22" s="1"/>
  <c r="K77" i="22" s="1"/>
  <c r="L77" i="22" s="1"/>
  <c r="M77" i="22" s="1"/>
  <c r="N77" i="22" s="1"/>
  <c r="O77" i="22" s="1"/>
  <c r="P77" i="22" s="1"/>
  <c r="Q77" i="22" s="1"/>
  <c r="R77" i="22" s="1"/>
  <c r="S77" i="22" s="1"/>
  <c r="T77" i="22" s="1"/>
  <c r="U77" i="22" s="1"/>
  <c r="V77" i="22" s="1"/>
  <c r="W77" i="22" s="1"/>
  <c r="X77" i="22" s="1"/>
  <c r="Y77" i="22" s="1"/>
  <c r="Z77" i="22" s="1"/>
  <c r="AA77" i="22" s="1"/>
  <c r="AB77" i="22" s="1"/>
  <c r="G110" i="22"/>
  <c r="D102" i="22"/>
  <c r="C14" i="24" s="1"/>
  <c r="AE134" i="6"/>
  <c r="AH134" i="6" s="1"/>
  <c r="W107" i="6"/>
  <c r="AB69" i="6"/>
  <c r="AG71" i="7" s="1"/>
  <c r="AH71" i="7" s="1"/>
  <c r="AJ71" i="7" s="1"/>
  <c r="AK71" i="7" s="1"/>
  <c r="Y107" i="6"/>
  <c r="AA110" i="7" s="1"/>
  <c r="AB110" i="7" s="1"/>
  <c r="AD110" i="7" s="1"/>
  <c r="AE110" i="7" s="1"/>
  <c r="N22" i="29"/>
  <c r="Q104" i="29"/>
  <c r="AI107" i="29"/>
  <c r="AH146" i="29"/>
  <c r="AM146" i="29" s="1"/>
  <c r="S132" i="29"/>
  <c r="Y148" i="29"/>
  <c r="AC148" i="29"/>
  <c r="K144" i="13"/>
  <c r="L144" i="13" s="1"/>
  <c r="X27" i="5"/>
  <c r="Y27" i="5" s="1"/>
  <c r="W18" i="4"/>
  <c r="Y18" i="4"/>
  <c r="L150" i="13"/>
  <c r="J147" i="13"/>
  <c r="AE67" i="6"/>
  <c r="AM69" i="7" s="1"/>
  <c r="AN69" i="7" s="1"/>
  <c r="AP69" i="7" s="1"/>
  <c r="AQ69" i="7" s="1"/>
  <c r="Z69" i="6"/>
  <c r="AK69" i="7"/>
  <c r="AC67" i="6"/>
  <c r="U159" i="7"/>
  <c r="V159" i="7" s="1"/>
  <c r="X159" i="7" s="1"/>
  <c r="Y159" i="7" s="1"/>
  <c r="Y154" i="6"/>
  <c r="W154" i="6"/>
  <c r="V16" i="6"/>
  <c r="Y16" i="6" s="1"/>
  <c r="V25" i="6"/>
  <c r="Y25" i="6" s="1"/>
  <c r="U155" i="7"/>
  <c r="V155" i="7" s="1"/>
  <c r="X155" i="7" s="1"/>
  <c r="Y155" i="7" s="1"/>
  <c r="Y150" i="6"/>
  <c r="W150" i="6"/>
  <c r="Q15" i="6"/>
  <c r="S15" i="6"/>
  <c r="Y146" i="6"/>
  <c r="W146" i="6"/>
  <c r="U151" i="7"/>
  <c r="V151" i="7" s="1"/>
  <c r="X151" i="7" s="1"/>
  <c r="Y151" i="7" s="1"/>
  <c r="V26" i="6"/>
  <c r="U50" i="7"/>
  <c r="Y87" i="7"/>
  <c r="AA157" i="7"/>
  <c r="AB157" i="7" s="1"/>
  <c r="AD157" i="7" s="1"/>
  <c r="AE157" i="7" s="1"/>
  <c r="AB152" i="6"/>
  <c r="Z152" i="6"/>
  <c r="V41" i="7"/>
  <c r="AA137" i="7"/>
  <c r="AB137" i="7" s="1"/>
  <c r="AD137" i="7" s="1"/>
  <c r="AE137" i="7" s="1"/>
  <c r="Z133" i="6"/>
  <c r="AB133" i="6"/>
  <c r="U139" i="7"/>
  <c r="V139" i="7" s="1"/>
  <c r="X139" i="7" s="1"/>
  <c r="W135" i="6"/>
  <c r="Y135" i="6"/>
  <c r="U152" i="7"/>
  <c r="V152" i="7" s="1"/>
  <c r="X152" i="7" s="1"/>
  <c r="W147" i="6"/>
  <c r="Y147" i="6"/>
  <c r="U25" i="7"/>
  <c r="V48" i="7"/>
  <c r="AA128" i="7"/>
  <c r="AB128" i="7" s="1"/>
  <c r="AD128" i="7" s="1"/>
  <c r="AE128" i="7" s="1"/>
  <c r="Z124" i="6"/>
  <c r="AB124" i="6"/>
  <c r="V39" i="7"/>
  <c r="AB45" i="7"/>
  <c r="V18" i="6"/>
  <c r="U42" i="7"/>
  <c r="AB49" i="7"/>
  <c r="AB39" i="7"/>
  <c r="V27" i="6"/>
  <c r="U51" i="7"/>
  <c r="Y62" i="7"/>
  <c r="Y67" i="7"/>
  <c r="Y83" i="7"/>
  <c r="Y112" i="7"/>
  <c r="Y105" i="7"/>
  <c r="AA150" i="7"/>
  <c r="AB150" i="7" s="1"/>
  <c r="AD150" i="7" s="1"/>
  <c r="AE150" i="7" s="1"/>
  <c r="Z145" i="6"/>
  <c r="AB145" i="6"/>
  <c r="Y157" i="7"/>
  <c r="Y149" i="7"/>
  <c r="AA158" i="7"/>
  <c r="AB158" i="7" s="1"/>
  <c r="AD158" i="7" s="1"/>
  <c r="AE158" i="7" s="1"/>
  <c r="Z153" i="6"/>
  <c r="AB153" i="6"/>
  <c r="Y154" i="7"/>
  <c r="Y17" i="6"/>
  <c r="W17" i="6"/>
  <c r="O17" i="13"/>
  <c r="P17" i="13" s="1"/>
  <c r="AA161" i="7"/>
  <c r="AB161" i="7" s="1"/>
  <c r="AD161" i="7" s="1"/>
  <c r="AE161" i="7" s="1"/>
  <c r="AB156" i="6"/>
  <c r="Z156" i="6"/>
  <c r="U135" i="7"/>
  <c r="V135" i="7" s="1"/>
  <c r="X135" i="7" s="1"/>
  <c r="W131" i="6"/>
  <c r="Y131" i="6"/>
  <c r="Y133" i="7"/>
  <c r="U21" i="7"/>
  <c r="V44" i="7"/>
  <c r="AA129" i="7"/>
  <c r="AB129" i="7" s="1"/>
  <c r="AD129" i="7" s="1"/>
  <c r="AE129" i="7" s="1"/>
  <c r="Z125" i="6"/>
  <c r="AB125" i="6"/>
  <c r="V24" i="6"/>
  <c r="Y128" i="7"/>
  <c r="AA132" i="7"/>
  <c r="AB132" i="7" s="1"/>
  <c r="AD132" i="7" s="1"/>
  <c r="AE132" i="7" s="1"/>
  <c r="Z128" i="6"/>
  <c r="AB128" i="6"/>
  <c r="V15" i="6"/>
  <c r="V22" i="6"/>
  <c r="U46" i="7"/>
  <c r="V19" i="6"/>
  <c r="U43" i="7"/>
  <c r="Y92" i="7"/>
  <c r="AA154" i="7"/>
  <c r="AB154" i="7" s="1"/>
  <c r="AD154" i="7" s="1"/>
  <c r="AE154" i="7" s="1"/>
  <c r="Z149" i="6"/>
  <c r="AB149" i="6"/>
  <c r="Y70" i="7"/>
  <c r="AE59" i="6"/>
  <c r="AM61" i="7" s="1"/>
  <c r="AN61" i="7" s="1"/>
  <c r="AP61" i="7" s="1"/>
  <c r="AG61" i="7"/>
  <c r="AH61" i="7" s="1"/>
  <c r="AJ61" i="7" s="1"/>
  <c r="AK61" i="7" s="1"/>
  <c r="Y95" i="7"/>
  <c r="Y84" i="7"/>
  <c r="Y108" i="7"/>
  <c r="U160" i="7"/>
  <c r="V160" i="7" s="1"/>
  <c r="X160" i="7" s="1"/>
  <c r="W155" i="6"/>
  <c r="Y155" i="6"/>
  <c r="Y150" i="7"/>
  <c r="AA153" i="7"/>
  <c r="AB153" i="7" s="1"/>
  <c r="AD153" i="7" s="1"/>
  <c r="AE153" i="7" s="1"/>
  <c r="AB148" i="6"/>
  <c r="Z148" i="6"/>
  <c r="Y158" i="7"/>
  <c r="AA136" i="7"/>
  <c r="AB136" i="7" s="1"/>
  <c r="AD136" i="7" s="1"/>
  <c r="AE136" i="7" s="1"/>
  <c r="Z132" i="6"/>
  <c r="AB132" i="6"/>
  <c r="Y161" i="7"/>
  <c r="Y71" i="7"/>
  <c r="Y137" i="7"/>
  <c r="V20" i="6"/>
  <c r="AM134" i="7"/>
  <c r="AN134" i="7" s="1"/>
  <c r="AP134" i="7" s="1"/>
  <c r="AR134" i="7" s="1"/>
  <c r="AH130" i="6"/>
  <c r="AF130" i="6"/>
  <c r="V47" i="7"/>
  <c r="V45" i="7"/>
  <c r="Y132" i="7"/>
  <c r="V49" i="7"/>
  <c r="AB44" i="7"/>
  <c r="AA149" i="7"/>
  <c r="AB149" i="7" s="1"/>
  <c r="AD149" i="7" s="1"/>
  <c r="AE149" i="7" s="1"/>
  <c r="AB144" i="6"/>
  <c r="Z144" i="6"/>
  <c r="AM130" i="7"/>
  <c r="AN130" i="7" s="1"/>
  <c r="AP130" i="7" s="1"/>
  <c r="AR130" i="7" s="1"/>
  <c r="AH126" i="6"/>
  <c r="AF126" i="6"/>
  <c r="U127" i="7"/>
  <c r="V127" i="7" s="1"/>
  <c r="X127" i="7" s="1"/>
  <c r="Y123" i="6"/>
  <c r="W123" i="6"/>
  <c r="AK111" i="7"/>
  <c r="AK134" i="7"/>
  <c r="U131" i="7"/>
  <c r="V131" i="7" s="1"/>
  <c r="X131" i="7" s="1"/>
  <c r="W127" i="6"/>
  <c r="Y127" i="6"/>
  <c r="AB41" i="7"/>
  <c r="AB48" i="7"/>
  <c r="AB40" i="7"/>
  <c r="AB47" i="7"/>
  <c r="Y66" i="7"/>
  <c r="Y91" i="7"/>
  <c r="Y116" i="7"/>
  <c r="Y113" i="7"/>
  <c r="Y153" i="7"/>
  <c r="Y136" i="7"/>
  <c r="AE71" i="7"/>
  <c r="AA133" i="7"/>
  <c r="AB133" i="7" s="1"/>
  <c r="AD133" i="7" s="1"/>
  <c r="AE133" i="7" s="1"/>
  <c r="Z129" i="6"/>
  <c r="AB129" i="6"/>
  <c r="U156" i="7"/>
  <c r="V156" i="7" s="1"/>
  <c r="X156" i="7" s="1"/>
  <c r="W151" i="6"/>
  <c r="Y151" i="6"/>
  <c r="U17" i="7"/>
  <c r="V40" i="7"/>
  <c r="Y129" i="7"/>
  <c r="V23" i="6"/>
  <c r="V21" i="6"/>
  <c r="Y86" i="29"/>
  <c r="AC86" i="29"/>
  <c r="X126" i="29"/>
  <c r="Q126" i="29"/>
  <c r="S126" i="29"/>
  <c r="AD150" i="29"/>
  <c r="AH150" i="29"/>
  <c r="AH133" i="29"/>
  <c r="AD133" i="29"/>
  <c r="Y144" i="29"/>
  <c r="AC144" i="29"/>
  <c r="S79" i="29"/>
  <c r="X79" i="29"/>
  <c r="Q79" i="29"/>
  <c r="Y152" i="29"/>
  <c r="AC152" i="29"/>
  <c r="AD87" i="29"/>
  <c r="AH87" i="29"/>
  <c r="AI146" i="29"/>
  <c r="AM103" i="29"/>
  <c r="AI103" i="29"/>
  <c r="AI101" i="29"/>
  <c r="AM101" i="29"/>
  <c r="S143" i="29"/>
  <c r="X143" i="29"/>
  <c r="Q143" i="29"/>
  <c r="AN105" i="29"/>
  <c r="AR105" i="29"/>
  <c r="AC83" i="29"/>
  <c r="Y83" i="29"/>
  <c r="X102" i="29"/>
  <c r="Q102" i="29"/>
  <c r="S102" i="29"/>
  <c r="AC88" i="29"/>
  <c r="Y88" i="29"/>
  <c r="Y82" i="29"/>
  <c r="AC82" i="29"/>
  <c r="AC90" i="29"/>
  <c r="Y90" i="29"/>
  <c r="AC84" i="29"/>
  <c r="Y84" i="29"/>
  <c r="X110" i="29"/>
  <c r="Q110" i="29"/>
  <c r="S110" i="29"/>
  <c r="AC104" i="29"/>
  <c r="Y104" i="29"/>
  <c r="S151" i="29"/>
  <c r="X151" i="29"/>
  <c r="Q151" i="29"/>
  <c r="AH121" i="29"/>
  <c r="AD121" i="29"/>
  <c r="AR111" i="29"/>
  <c r="AN111" i="29"/>
  <c r="AC128" i="29"/>
  <c r="Y128" i="29"/>
  <c r="AC108" i="29"/>
  <c r="Y108" i="29"/>
  <c r="X106" i="29"/>
  <c r="Q106" i="29"/>
  <c r="S106" i="29"/>
  <c r="X122" i="29"/>
  <c r="Q122" i="29"/>
  <c r="S122" i="29"/>
  <c r="AC132" i="29"/>
  <c r="Y132" i="29"/>
  <c r="AI154" i="29"/>
  <c r="AM154" i="29"/>
  <c r="AH129" i="29"/>
  <c r="AD129" i="29"/>
  <c r="AD142" i="29"/>
  <c r="AH142" i="29"/>
  <c r="AC80" i="29"/>
  <c r="Y80" i="29"/>
  <c r="AC91" i="29"/>
  <c r="Y91" i="29"/>
  <c r="AC100" i="29"/>
  <c r="Y100" i="29"/>
  <c r="AH125" i="29"/>
  <c r="AD125" i="29"/>
  <c r="AI123" i="29"/>
  <c r="AM123" i="29"/>
  <c r="S147" i="29"/>
  <c r="X147" i="29"/>
  <c r="Q147" i="29"/>
  <c r="AC145" i="29"/>
  <c r="Y145" i="29"/>
  <c r="AC127" i="29"/>
  <c r="Y127" i="29"/>
  <c r="X153" i="29"/>
  <c r="Q153" i="29"/>
  <c r="S153" i="29"/>
  <c r="X149" i="29"/>
  <c r="Q149" i="29"/>
  <c r="S149" i="29"/>
  <c r="X130" i="29"/>
  <c r="Q130" i="29"/>
  <c r="S130" i="29"/>
  <c r="AC112" i="29"/>
  <c r="Y112" i="29"/>
  <c r="AD131" i="29"/>
  <c r="AH131" i="29"/>
  <c r="AR107" i="29"/>
  <c r="AN107" i="29"/>
  <c r="AC124" i="29"/>
  <c r="Y124" i="29"/>
  <c r="AI109" i="29"/>
  <c r="AM109" i="29"/>
  <c r="K83" i="13"/>
  <c r="M83" i="13" s="1"/>
  <c r="N20" i="5"/>
  <c r="I83" i="13"/>
  <c r="K146" i="13"/>
  <c r="M146" i="13" s="1"/>
  <c r="N22" i="5"/>
  <c r="K86" i="13"/>
  <c r="M86" i="13" s="1"/>
  <c r="Q19" i="5"/>
  <c r="X23" i="5"/>
  <c r="O150" i="13" s="1"/>
  <c r="P150" i="13" s="1"/>
  <c r="K148" i="13"/>
  <c r="M148" i="13" s="1"/>
  <c r="I149" i="13"/>
  <c r="J149" i="13" s="1"/>
  <c r="I86" i="13"/>
  <c r="J86" i="13" s="1"/>
  <c r="N19" i="5"/>
  <c r="P20" i="5"/>
  <c r="S20" i="5" s="1"/>
  <c r="I84" i="13"/>
  <c r="J84" i="13" s="1"/>
  <c r="Q22" i="5"/>
  <c r="I146" i="13"/>
  <c r="J146" i="13" s="1"/>
  <c r="X25" i="5"/>
  <c r="O89" i="13" s="1"/>
  <c r="P89" i="13" s="1"/>
  <c r="X17" i="5"/>
  <c r="O81" i="13" s="1"/>
  <c r="AD80" i="5"/>
  <c r="AH80" i="5"/>
  <c r="AH61" i="5"/>
  <c r="AD61" i="5"/>
  <c r="Y62" i="5"/>
  <c r="AC62" i="5"/>
  <c r="Y79" i="5"/>
  <c r="AC79" i="5"/>
  <c r="AC64" i="5"/>
  <c r="Y64" i="5"/>
  <c r="Y86" i="5"/>
  <c r="AC86" i="5"/>
  <c r="AC60" i="5"/>
  <c r="Y60" i="5"/>
  <c r="AH88" i="5"/>
  <c r="AD88" i="5"/>
  <c r="S21" i="5"/>
  <c r="K85" i="13"/>
  <c r="M85" i="13" s="1"/>
  <c r="AD48" i="5"/>
  <c r="AH48" i="5"/>
  <c r="Y38" i="5"/>
  <c r="AC38" i="5"/>
  <c r="AC16" i="5" s="1"/>
  <c r="AD16" i="5" s="1"/>
  <c r="AM59" i="5"/>
  <c r="AI59" i="5"/>
  <c r="AH84" i="5"/>
  <c r="AD84" i="5"/>
  <c r="AH89" i="5"/>
  <c r="AD89" i="5"/>
  <c r="Y90" i="5"/>
  <c r="AC90" i="5"/>
  <c r="AD43" i="5"/>
  <c r="AH43" i="5"/>
  <c r="AD132" i="5"/>
  <c r="AH132" i="5"/>
  <c r="AM63" i="5"/>
  <c r="AI63" i="5"/>
  <c r="X15" i="5"/>
  <c r="O142" i="13" s="1"/>
  <c r="P142" i="13" s="1"/>
  <c r="AC42" i="5"/>
  <c r="AC20" i="5" s="1"/>
  <c r="Y42" i="5"/>
  <c r="AD66" i="5"/>
  <c r="AH66" i="5"/>
  <c r="AM58" i="5"/>
  <c r="AI58" i="5"/>
  <c r="AH39" i="5"/>
  <c r="AD39" i="5"/>
  <c r="AN85" i="5"/>
  <c r="AR85" i="5"/>
  <c r="AC37" i="5"/>
  <c r="Y37" i="5"/>
  <c r="AI69" i="5"/>
  <c r="AM69" i="5"/>
  <c r="AH65" i="5"/>
  <c r="AD65" i="5"/>
  <c r="AH70" i="5"/>
  <c r="AD70" i="5"/>
  <c r="AC46" i="5"/>
  <c r="AC24" i="5" s="1"/>
  <c r="Y46" i="5"/>
  <c r="AH124" i="5"/>
  <c r="AD124" i="5"/>
  <c r="AC87" i="5"/>
  <c r="Y87" i="5"/>
  <c r="AR67" i="5"/>
  <c r="AN67" i="5"/>
  <c r="AI82" i="5"/>
  <c r="AM82" i="5"/>
  <c r="Y49" i="5"/>
  <c r="AC49" i="5"/>
  <c r="AD47" i="5"/>
  <c r="AH47" i="5"/>
  <c r="Y91" i="5"/>
  <c r="AC91" i="5"/>
  <c r="AC83" i="5"/>
  <c r="Y83" i="5"/>
  <c r="AC68" i="5"/>
  <c r="Y68" i="5"/>
  <c r="Y41" i="5"/>
  <c r="AC41" i="5"/>
  <c r="X19" i="5"/>
  <c r="AD81" i="5"/>
  <c r="AH81" i="5"/>
  <c r="S17" i="5"/>
  <c r="K81" i="13"/>
  <c r="M81" i="13" s="1"/>
  <c r="Y45" i="5"/>
  <c r="AC45" i="5"/>
  <c r="Y40" i="5"/>
  <c r="AC40" i="5"/>
  <c r="AD44" i="5"/>
  <c r="AH44" i="5"/>
  <c r="Y16" i="4"/>
  <c r="W16" i="4"/>
  <c r="AC25" i="4"/>
  <c r="AE25" i="4"/>
  <c r="AB22" i="4"/>
  <c r="Z22" i="4"/>
  <c r="AB26" i="4"/>
  <c r="Z26" i="4"/>
  <c r="AC19" i="4"/>
  <c r="AE19" i="4"/>
  <c r="Z15" i="4"/>
  <c r="AB15" i="4"/>
  <c r="Z27" i="4"/>
  <c r="AB27" i="4"/>
  <c r="Y24" i="4"/>
  <c r="W24" i="4"/>
  <c r="AK23" i="4"/>
  <c r="AI23" i="4"/>
  <c r="W20" i="4"/>
  <c r="Y20" i="4"/>
  <c r="Y17" i="4"/>
  <c r="W17" i="4"/>
  <c r="Z21" i="4"/>
  <c r="AB21" i="4"/>
  <c r="L142" i="13"/>
  <c r="L20" i="13"/>
  <c r="L18" i="13"/>
  <c r="M25" i="13"/>
  <c r="L25" i="13"/>
  <c r="K24" i="13"/>
  <c r="M15" i="13"/>
  <c r="L15" i="13"/>
  <c r="M23" i="13"/>
  <c r="L23" i="13"/>
  <c r="K21" i="13"/>
  <c r="M16" i="13"/>
  <c r="L16" i="13"/>
  <c r="O80" i="13"/>
  <c r="Y16" i="5"/>
  <c r="O84" i="13"/>
  <c r="O88" i="13"/>
  <c r="P88" i="13" s="1"/>
  <c r="Y24" i="5"/>
  <c r="AI112" i="5"/>
  <c r="AM112" i="5"/>
  <c r="AI126" i="5"/>
  <c r="AM126" i="5"/>
  <c r="AD151" i="5"/>
  <c r="AH151" i="5"/>
  <c r="J90" i="13"/>
  <c r="L90" i="13"/>
  <c r="Y131" i="5"/>
  <c r="AC131" i="5"/>
  <c r="Y123" i="5"/>
  <c r="AC123" i="5"/>
  <c r="AH125" i="5"/>
  <c r="AD125" i="5"/>
  <c r="N155" i="5"/>
  <c r="AH130" i="5"/>
  <c r="AD130" i="5"/>
  <c r="AC152" i="5"/>
  <c r="Y152" i="5"/>
  <c r="L82" i="13"/>
  <c r="J82" i="13"/>
  <c r="J85" i="13"/>
  <c r="J79" i="13"/>
  <c r="L79" i="13"/>
  <c r="J81" i="13"/>
  <c r="J91" i="13"/>
  <c r="L91" i="13"/>
  <c r="AH142" i="5"/>
  <c r="AD142" i="5"/>
  <c r="AC148" i="5"/>
  <c r="Y148" i="5"/>
  <c r="AD143" i="5"/>
  <c r="AH143" i="5"/>
  <c r="AH121" i="5"/>
  <c r="AD121" i="5"/>
  <c r="L88" i="13"/>
  <c r="J88" i="13"/>
  <c r="L89" i="13"/>
  <c r="J89" i="13"/>
  <c r="AH106" i="5"/>
  <c r="AD106" i="5"/>
  <c r="AC103" i="5"/>
  <c r="Y103" i="5"/>
  <c r="X18" i="5"/>
  <c r="Y127" i="5"/>
  <c r="AC127" i="5"/>
  <c r="AR108" i="5"/>
  <c r="AN108" i="5"/>
  <c r="AH154" i="5"/>
  <c r="AD154" i="5"/>
  <c r="AI104" i="5"/>
  <c r="AM104" i="5"/>
  <c r="AC111" i="5"/>
  <c r="Y111" i="5"/>
  <c r="X26" i="5"/>
  <c r="L154" i="13"/>
  <c r="AD133" i="5"/>
  <c r="AH133" i="5"/>
  <c r="AH149" i="5"/>
  <c r="AD149" i="5"/>
  <c r="AH105" i="5"/>
  <c r="AD105" i="5"/>
  <c r="AH145" i="5"/>
  <c r="AD145" i="5"/>
  <c r="AH146" i="5"/>
  <c r="AD146" i="5"/>
  <c r="AH110" i="5"/>
  <c r="AD110" i="5"/>
  <c r="AH102" i="5"/>
  <c r="AD102" i="5"/>
  <c r="AH101" i="5"/>
  <c r="AD101" i="5"/>
  <c r="AH150" i="5"/>
  <c r="AD150" i="5"/>
  <c r="AR100" i="5"/>
  <c r="AN100" i="5"/>
  <c r="AD129" i="5"/>
  <c r="AH129" i="5"/>
  <c r="AC144" i="5"/>
  <c r="Y144" i="5"/>
  <c r="AC107" i="5"/>
  <c r="Y107" i="5"/>
  <c r="X22" i="5"/>
  <c r="AH109" i="5"/>
  <c r="AD109" i="5"/>
  <c r="AD147" i="5"/>
  <c r="AH147" i="5"/>
  <c r="AH153" i="5"/>
  <c r="AD153" i="5"/>
  <c r="AH122" i="5"/>
  <c r="AD122" i="5"/>
  <c r="L87" i="13"/>
  <c r="J87" i="13"/>
  <c r="X21" i="5"/>
  <c r="O148" i="13" s="1"/>
  <c r="AD128" i="5"/>
  <c r="AH128" i="5"/>
  <c r="Y169" i="4"/>
  <c r="W169" i="4"/>
  <c r="Z164" i="4"/>
  <c r="AB164" i="4"/>
  <c r="AB175" i="4"/>
  <c r="Z175" i="4"/>
  <c r="W163" i="4"/>
  <c r="Y163" i="4"/>
  <c r="Y170" i="4"/>
  <c r="W170" i="4"/>
  <c r="W171" i="4"/>
  <c r="Y171" i="4"/>
  <c r="Z172" i="4"/>
  <c r="AB172" i="4"/>
  <c r="Y174" i="4"/>
  <c r="W174" i="4"/>
  <c r="Y173" i="4"/>
  <c r="W173" i="4"/>
  <c r="Y165" i="4"/>
  <c r="W165" i="4"/>
  <c r="AB167" i="4"/>
  <c r="Z167" i="4"/>
  <c r="Y166" i="4"/>
  <c r="W166" i="4"/>
  <c r="Z168" i="4"/>
  <c r="AB168" i="4"/>
  <c r="AC143" i="4"/>
  <c r="AE143" i="4"/>
  <c r="W151" i="4"/>
  <c r="Y151" i="4"/>
  <c r="W152" i="4"/>
  <c r="Y152" i="4"/>
  <c r="Y149" i="4"/>
  <c r="W149" i="4"/>
  <c r="Y154" i="4"/>
  <c r="W154" i="4"/>
  <c r="Y146" i="4"/>
  <c r="W146" i="4"/>
  <c r="W144" i="4"/>
  <c r="Y144" i="4"/>
  <c r="Y153" i="4"/>
  <c r="W153" i="4"/>
  <c r="Y150" i="4"/>
  <c r="W150" i="4"/>
  <c r="AB148" i="4"/>
  <c r="Z148" i="4"/>
  <c r="Y142" i="4"/>
  <c r="W142" i="4"/>
  <c r="W145" i="4"/>
  <c r="Y145" i="4"/>
  <c r="AC147" i="4"/>
  <c r="AE147" i="4"/>
  <c r="AC125" i="4"/>
  <c r="Y124" i="4"/>
  <c r="W124" i="4"/>
  <c r="W129" i="4"/>
  <c r="Y129" i="4"/>
  <c r="W122" i="4"/>
  <c r="Y122" i="4"/>
  <c r="AB126" i="4"/>
  <c r="Z126" i="4"/>
  <c r="Z131" i="4"/>
  <c r="AB131" i="4"/>
  <c r="AC133" i="4"/>
  <c r="AE133" i="4"/>
  <c r="W130" i="4"/>
  <c r="Y130" i="4"/>
  <c r="Z123" i="4"/>
  <c r="AB123" i="4"/>
  <c r="Y128" i="4"/>
  <c r="W128" i="4"/>
  <c r="Y132" i="4"/>
  <c r="W132" i="4"/>
  <c r="Z127" i="4"/>
  <c r="AB127" i="4"/>
  <c r="W121" i="4"/>
  <c r="Y121" i="4"/>
  <c r="AF105" i="4"/>
  <c r="AH105" i="4"/>
  <c r="AC112" i="4"/>
  <c r="AE112" i="4"/>
  <c r="Z108" i="4"/>
  <c r="AB108" i="4"/>
  <c r="W107" i="4"/>
  <c r="Y107" i="4"/>
  <c r="Y102" i="4"/>
  <c r="W102" i="4"/>
  <c r="AF101" i="4"/>
  <c r="AH101" i="4"/>
  <c r="W111" i="4"/>
  <c r="Y111" i="4"/>
  <c r="W103" i="4"/>
  <c r="Y103" i="4"/>
  <c r="Z104" i="4"/>
  <c r="AB104" i="4"/>
  <c r="AC100" i="4"/>
  <c r="AE100" i="4"/>
  <c r="Y110" i="4"/>
  <c r="W110" i="4"/>
  <c r="Z109" i="4"/>
  <c r="AB109" i="4"/>
  <c r="Y106" i="4"/>
  <c r="W106" i="4"/>
  <c r="AC79" i="4"/>
  <c r="AE79" i="4"/>
  <c r="W83" i="4"/>
  <c r="Y83" i="4"/>
  <c r="Z80" i="4"/>
  <c r="AB80" i="4"/>
  <c r="Z85" i="4"/>
  <c r="AB85" i="4"/>
  <c r="AC87" i="4"/>
  <c r="AE87" i="4"/>
  <c r="W82" i="4"/>
  <c r="Y82" i="4"/>
  <c r="W90" i="4"/>
  <c r="Y90" i="4"/>
  <c r="W86" i="4"/>
  <c r="Y86" i="4"/>
  <c r="Z89" i="4"/>
  <c r="AB89" i="4"/>
  <c r="Z88" i="4"/>
  <c r="AB88" i="4"/>
  <c r="Z84" i="4"/>
  <c r="AB84" i="4"/>
  <c r="W91" i="4"/>
  <c r="Y91" i="4"/>
  <c r="Z81" i="4"/>
  <c r="AB81" i="4"/>
  <c r="AB60" i="4"/>
  <c r="Z60" i="4"/>
  <c r="Z67" i="4"/>
  <c r="AB67" i="4"/>
  <c r="Y65" i="4"/>
  <c r="W65" i="4"/>
  <c r="Z59" i="4"/>
  <c r="AB59" i="4"/>
  <c r="AE66" i="4"/>
  <c r="AC66" i="4"/>
  <c r="AE70" i="4"/>
  <c r="AC70" i="4"/>
  <c r="AE62" i="4"/>
  <c r="AC62" i="4"/>
  <c r="AB64" i="4"/>
  <c r="Z64" i="4"/>
  <c r="AE58" i="4"/>
  <c r="AC58" i="4"/>
  <c r="AB63" i="4"/>
  <c r="Z63" i="4"/>
  <c r="W61" i="4"/>
  <c r="Y61" i="4"/>
  <c r="AB68" i="4"/>
  <c r="Z68" i="4"/>
  <c r="W69" i="4"/>
  <c r="Y69" i="4"/>
  <c r="O131" i="13"/>
  <c r="P131" i="13" s="1"/>
  <c r="O68" i="13"/>
  <c r="P68" i="13" s="1"/>
  <c r="O47" i="13"/>
  <c r="P47" i="13" s="1"/>
  <c r="Y47" i="4"/>
  <c r="W47" i="4"/>
  <c r="L47" i="13"/>
  <c r="M47" i="13"/>
  <c r="Q70" i="13"/>
  <c r="R70" i="13" s="1"/>
  <c r="Q49" i="13"/>
  <c r="R49" i="13" s="1"/>
  <c r="AB49" i="4"/>
  <c r="Z49" i="4"/>
  <c r="O123" i="13"/>
  <c r="P123" i="13" s="1"/>
  <c r="O60" i="13"/>
  <c r="P60" i="13" s="1"/>
  <c r="O39" i="13"/>
  <c r="P39" i="13" s="1"/>
  <c r="Y39" i="4"/>
  <c r="W39" i="4"/>
  <c r="L39" i="13"/>
  <c r="M39" i="13"/>
  <c r="M67" i="13"/>
  <c r="L67" i="13"/>
  <c r="M42" i="13"/>
  <c r="L42" i="13"/>
  <c r="Q66" i="13"/>
  <c r="R66" i="13" s="1"/>
  <c r="Q45" i="13"/>
  <c r="R45" i="13" s="1"/>
  <c r="AB45" i="4"/>
  <c r="Z45" i="4"/>
  <c r="K124" i="13"/>
  <c r="K61" i="13"/>
  <c r="K40" i="13"/>
  <c r="V40" i="4"/>
  <c r="S40" i="4"/>
  <c r="Q40" i="4"/>
  <c r="K145" i="13"/>
  <c r="K128" i="13"/>
  <c r="K65" i="13"/>
  <c r="K44" i="13"/>
  <c r="V44" i="4"/>
  <c r="K149" i="13"/>
  <c r="S44" i="4"/>
  <c r="Q44" i="4"/>
  <c r="O127" i="13"/>
  <c r="P127" i="13" s="1"/>
  <c r="O64" i="13"/>
  <c r="P64" i="13" s="1"/>
  <c r="O43" i="13"/>
  <c r="P43" i="13" s="1"/>
  <c r="Y43" i="4"/>
  <c r="W43" i="4"/>
  <c r="L43" i="13"/>
  <c r="M43" i="13"/>
  <c r="M152" i="13"/>
  <c r="L152" i="13"/>
  <c r="M68" i="13"/>
  <c r="L68" i="13"/>
  <c r="M60" i="13"/>
  <c r="L60" i="13"/>
  <c r="O130" i="13"/>
  <c r="P130" i="13" s="1"/>
  <c r="O67" i="13"/>
  <c r="P67" i="13" s="1"/>
  <c r="O46" i="13"/>
  <c r="P46" i="13" s="1"/>
  <c r="Y46" i="4"/>
  <c r="W46" i="4"/>
  <c r="O151" i="13"/>
  <c r="P151" i="13" s="1"/>
  <c r="M130" i="13"/>
  <c r="L130" i="13"/>
  <c r="Q62" i="13"/>
  <c r="R62" i="13" s="1"/>
  <c r="Q41" i="13"/>
  <c r="R41" i="13" s="1"/>
  <c r="AB41" i="4"/>
  <c r="Z41" i="4"/>
  <c r="M63" i="13"/>
  <c r="L63" i="13"/>
  <c r="M127" i="13"/>
  <c r="L127" i="13"/>
  <c r="M46" i="13"/>
  <c r="L46" i="13"/>
  <c r="M64" i="13"/>
  <c r="L64" i="13"/>
  <c r="K132" i="13"/>
  <c r="K69" i="13"/>
  <c r="K48" i="13"/>
  <c r="V48" i="4"/>
  <c r="S48" i="4"/>
  <c r="Q48" i="4"/>
  <c r="K153" i="13"/>
  <c r="M131" i="13"/>
  <c r="L131" i="13"/>
  <c r="M123" i="13"/>
  <c r="L123" i="13"/>
  <c r="L151" i="13"/>
  <c r="M151" i="13"/>
  <c r="O126" i="13"/>
  <c r="P126" i="13" s="1"/>
  <c r="O63" i="13"/>
  <c r="P63" i="13" s="1"/>
  <c r="O42" i="13"/>
  <c r="P42" i="13" s="1"/>
  <c r="Y42" i="4"/>
  <c r="W42" i="4"/>
  <c r="O147" i="13"/>
  <c r="M126" i="13"/>
  <c r="L126" i="13"/>
  <c r="L59" i="13"/>
  <c r="M59" i="13"/>
  <c r="L122" i="13"/>
  <c r="M122" i="13"/>
  <c r="O122" i="13"/>
  <c r="P122" i="13" s="1"/>
  <c r="O38" i="13"/>
  <c r="P38" i="13" s="1"/>
  <c r="W38" i="4"/>
  <c r="O59" i="13"/>
  <c r="P59" i="13" s="1"/>
  <c r="O143" i="13"/>
  <c r="Y38" i="4"/>
  <c r="L38" i="13"/>
  <c r="M38" i="13"/>
  <c r="Q37" i="13"/>
  <c r="R37" i="13" s="1"/>
  <c r="AB37" i="4"/>
  <c r="Q58" i="13"/>
  <c r="R58" i="13" s="1"/>
  <c r="Z37" i="4"/>
  <c r="AC59" i="6"/>
  <c r="Z114" i="6"/>
  <c r="AB114" i="6"/>
  <c r="AG117" i="7" s="1"/>
  <c r="AH117" i="7" s="1"/>
  <c r="AJ117" i="7" s="1"/>
  <c r="AK117" i="7" s="1"/>
  <c r="W102" i="6"/>
  <c r="Y102" i="6"/>
  <c r="AA105" i="7" s="1"/>
  <c r="AB105" i="7" s="1"/>
  <c r="AD105" i="7" s="1"/>
  <c r="AE105" i="7" s="1"/>
  <c r="AB106" i="6"/>
  <c r="AG109" i="7" s="1"/>
  <c r="AH109" i="7" s="1"/>
  <c r="AJ109" i="7" s="1"/>
  <c r="Z106" i="6"/>
  <c r="Y110" i="6"/>
  <c r="AA113" i="7" s="1"/>
  <c r="AB113" i="7" s="1"/>
  <c r="AD113" i="7" s="1"/>
  <c r="AE113" i="7" s="1"/>
  <c r="W110" i="6"/>
  <c r="Z103" i="6"/>
  <c r="AB103" i="6"/>
  <c r="AG106" i="7" s="1"/>
  <c r="AH106" i="7" s="1"/>
  <c r="AJ106" i="7" s="1"/>
  <c r="AK106" i="7" s="1"/>
  <c r="Z112" i="6"/>
  <c r="AB112" i="6"/>
  <c r="AG115" i="7" s="1"/>
  <c r="AH115" i="7" s="1"/>
  <c r="AJ115" i="7" s="1"/>
  <c r="W105" i="6"/>
  <c r="Y105" i="6"/>
  <c r="AA108" i="7" s="1"/>
  <c r="AB108" i="7" s="1"/>
  <c r="AD108" i="7" s="1"/>
  <c r="AE108" i="7" s="1"/>
  <c r="Z111" i="6"/>
  <c r="AB111" i="6"/>
  <c r="AG114" i="7" s="1"/>
  <c r="AH114" i="7" s="1"/>
  <c r="AJ114" i="7" s="1"/>
  <c r="W113" i="6"/>
  <c r="Y113" i="6"/>
  <c r="AA116" i="7" s="1"/>
  <c r="AB116" i="7" s="1"/>
  <c r="AD116" i="7" s="1"/>
  <c r="AE116" i="7" s="1"/>
  <c r="Z104" i="6"/>
  <c r="AB104" i="6"/>
  <c r="AG107" i="7" s="1"/>
  <c r="AH107" i="7" s="1"/>
  <c r="AJ107" i="7" s="1"/>
  <c r="AK107" i="7" s="1"/>
  <c r="W109" i="6"/>
  <c r="Y109" i="6"/>
  <c r="AA112" i="7" s="1"/>
  <c r="AB112" i="7" s="1"/>
  <c r="AD112" i="7" s="1"/>
  <c r="AE112" i="7" s="1"/>
  <c r="W90" i="6"/>
  <c r="Y90" i="6"/>
  <c r="AA92" i="7" s="1"/>
  <c r="AB92" i="7" s="1"/>
  <c r="AD92" i="7" s="1"/>
  <c r="AE92" i="7" s="1"/>
  <c r="W82" i="6"/>
  <c r="Y82" i="6"/>
  <c r="AA84" i="7" s="1"/>
  <c r="AB84" i="7" s="1"/>
  <c r="AD84" i="7" s="1"/>
  <c r="AE84" i="7" s="1"/>
  <c r="Z91" i="6"/>
  <c r="AB91" i="6"/>
  <c r="AG93" i="7" s="1"/>
  <c r="AH93" i="7" s="1"/>
  <c r="AJ93" i="7" s="1"/>
  <c r="W85" i="6"/>
  <c r="Y85" i="6"/>
  <c r="AA87" i="7" s="1"/>
  <c r="AB87" i="7" s="1"/>
  <c r="AD87" i="7" s="1"/>
  <c r="AE87" i="7" s="1"/>
  <c r="AE86" i="6"/>
  <c r="AM88" i="7" s="1"/>
  <c r="AN88" i="7" s="1"/>
  <c r="AP88" i="7" s="1"/>
  <c r="AC86" i="6"/>
  <c r="Z87" i="6"/>
  <c r="AB87" i="6"/>
  <c r="AG89" i="7" s="1"/>
  <c r="AH89" i="7" s="1"/>
  <c r="AJ89" i="7" s="1"/>
  <c r="AK89" i="7" s="1"/>
  <c r="W93" i="6"/>
  <c r="Y93" i="6"/>
  <c r="AA95" i="7" s="1"/>
  <c r="AB95" i="7" s="1"/>
  <c r="AD95" i="7" s="1"/>
  <c r="AE95" i="7" s="1"/>
  <c r="AB92" i="6"/>
  <c r="AG94" i="7" s="1"/>
  <c r="AH94" i="7" s="1"/>
  <c r="AJ94" i="7" s="1"/>
  <c r="AK94" i="7" s="1"/>
  <c r="Z92" i="6"/>
  <c r="AB84" i="6"/>
  <c r="AG86" i="7" s="1"/>
  <c r="AH86" i="7" s="1"/>
  <c r="AJ86" i="7" s="1"/>
  <c r="AK86" i="7" s="1"/>
  <c r="Z84" i="6"/>
  <c r="Z83" i="6"/>
  <c r="AB83" i="6"/>
  <c r="AG85" i="7" s="1"/>
  <c r="AH85" i="7" s="1"/>
  <c r="AJ85" i="7" s="1"/>
  <c r="AK85" i="7" s="1"/>
  <c r="W89" i="6"/>
  <c r="Y89" i="6"/>
  <c r="AA91" i="7" s="1"/>
  <c r="AB91" i="7" s="1"/>
  <c r="AD91" i="7" s="1"/>
  <c r="AE91" i="7" s="1"/>
  <c r="AB88" i="6"/>
  <c r="AG90" i="7" s="1"/>
  <c r="AH90" i="7" s="1"/>
  <c r="AJ90" i="7" s="1"/>
  <c r="AK90" i="7" s="1"/>
  <c r="Z88" i="6"/>
  <c r="W81" i="6"/>
  <c r="Y81" i="6"/>
  <c r="AA83" i="7" s="1"/>
  <c r="AB83" i="7" s="1"/>
  <c r="AD83" i="7" s="1"/>
  <c r="AE83" i="7" s="1"/>
  <c r="Y65" i="6"/>
  <c r="AA67" i="7" s="1"/>
  <c r="AB67" i="7" s="1"/>
  <c r="AD67" i="7" s="1"/>
  <c r="AE67" i="7" s="1"/>
  <c r="W65" i="6"/>
  <c r="AB66" i="6"/>
  <c r="AG68" i="7" s="1"/>
  <c r="AH68" i="7" s="1"/>
  <c r="AJ68" i="7" s="1"/>
  <c r="AK68" i="7" s="1"/>
  <c r="Z66" i="6"/>
  <c r="AB62" i="6"/>
  <c r="AG64" i="7" s="1"/>
  <c r="AH64" i="7" s="1"/>
  <c r="AJ64" i="7" s="1"/>
  <c r="AK64" i="7" s="1"/>
  <c r="Z62" i="6"/>
  <c r="Y64" i="6"/>
  <c r="AA66" i="7" s="1"/>
  <c r="AB66" i="7" s="1"/>
  <c r="AD66" i="7" s="1"/>
  <c r="AE66" i="7" s="1"/>
  <c r="W64" i="6"/>
  <c r="Y68" i="6"/>
  <c r="AA70" i="7" s="1"/>
  <c r="AB70" i="7" s="1"/>
  <c r="AD70" i="7" s="1"/>
  <c r="AE70" i="7" s="1"/>
  <c r="W68" i="6"/>
  <c r="AB70" i="6"/>
  <c r="AG72" i="7" s="1"/>
  <c r="AH72" i="7" s="1"/>
  <c r="AJ72" i="7" s="1"/>
  <c r="Z70" i="6"/>
  <c r="Z63" i="6"/>
  <c r="AB63" i="6"/>
  <c r="AG65" i="7" s="1"/>
  <c r="AH65" i="7" s="1"/>
  <c r="AJ65" i="7" s="1"/>
  <c r="AK65" i="7" s="1"/>
  <c r="Z71" i="6"/>
  <c r="AB71" i="6"/>
  <c r="AG73" i="7" s="1"/>
  <c r="AH73" i="7" s="1"/>
  <c r="AJ73" i="7" s="1"/>
  <c r="AK73" i="7" s="1"/>
  <c r="Y60" i="6"/>
  <c r="AA62" i="7" s="1"/>
  <c r="AB62" i="7" s="1"/>
  <c r="AD62" i="7" s="1"/>
  <c r="AE62" i="7" s="1"/>
  <c r="W60" i="6"/>
  <c r="Z37" i="6"/>
  <c r="AB37" i="6"/>
  <c r="AG39" i="7" s="1"/>
  <c r="W49" i="6"/>
  <c r="Y49" i="6"/>
  <c r="AA51" i="7" s="1"/>
  <c r="W41" i="6"/>
  <c r="Y41" i="6"/>
  <c r="AA43" i="7" s="1"/>
  <c r="AB45" i="6"/>
  <c r="AG47" i="7" s="1"/>
  <c r="Z45" i="6"/>
  <c r="W48" i="6"/>
  <c r="Y48" i="6"/>
  <c r="AA50" i="7" s="1"/>
  <c r="W44" i="6"/>
  <c r="Y44" i="6"/>
  <c r="AA46" i="7" s="1"/>
  <c r="Z43" i="6"/>
  <c r="AB43" i="6"/>
  <c r="AG45" i="7" s="1"/>
  <c r="W40" i="6"/>
  <c r="Y40" i="6"/>
  <c r="AA42" i="7" s="1"/>
  <c r="Z46" i="6"/>
  <c r="AB46" i="6"/>
  <c r="AG48" i="7" s="1"/>
  <c r="Z39" i="6"/>
  <c r="AB39" i="6"/>
  <c r="AG41" i="7" s="1"/>
  <c r="Z47" i="6"/>
  <c r="AB47" i="6"/>
  <c r="AG49" i="7" s="1"/>
  <c r="Z42" i="6"/>
  <c r="AB42" i="6"/>
  <c r="AG44" i="7" s="1"/>
  <c r="Z38" i="6"/>
  <c r="AB38" i="6"/>
  <c r="AG40" i="7" s="1"/>
  <c r="S65" i="29"/>
  <c r="X65" i="29"/>
  <c r="AC65" i="29" s="1"/>
  <c r="Q65" i="29"/>
  <c r="AH68" i="29"/>
  <c r="AD68" i="29"/>
  <c r="AH64" i="29"/>
  <c r="AD64" i="29"/>
  <c r="AH60" i="29"/>
  <c r="AD60" i="29"/>
  <c r="Y66" i="29"/>
  <c r="Y63" i="29"/>
  <c r="Y62" i="29"/>
  <c r="Y70" i="29"/>
  <c r="Y58" i="29"/>
  <c r="AC58" i="29"/>
  <c r="S89" i="29"/>
  <c r="X89" i="29"/>
  <c r="Q89" i="29"/>
  <c r="Y67" i="29"/>
  <c r="X59" i="29"/>
  <c r="Q59" i="29"/>
  <c r="S59" i="29"/>
  <c r="S61" i="29"/>
  <c r="X61" i="29"/>
  <c r="AC61" i="29" s="1"/>
  <c r="Q61" i="29"/>
  <c r="S69" i="29"/>
  <c r="X69" i="29"/>
  <c r="AC69" i="29" s="1"/>
  <c r="Q69" i="29"/>
  <c r="S81" i="29"/>
  <c r="X81" i="29"/>
  <c r="Q81" i="29"/>
  <c r="S85" i="29"/>
  <c r="X85" i="29"/>
  <c r="Q85" i="29"/>
  <c r="X40" i="29"/>
  <c r="Q40" i="29"/>
  <c r="S40" i="29"/>
  <c r="Q23" i="29"/>
  <c r="S23" i="29"/>
  <c r="Q27" i="29"/>
  <c r="S27" i="29"/>
  <c r="Y43" i="29"/>
  <c r="AC43" i="29"/>
  <c r="X44" i="29"/>
  <c r="Q44" i="29"/>
  <c r="S44" i="29"/>
  <c r="Q25" i="29"/>
  <c r="S25" i="29"/>
  <c r="AC37" i="29"/>
  <c r="Y37" i="29"/>
  <c r="X48" i="29"/>
  <c r="Q48" i="29"/>
  <c r="S48" i="29"/>
  <c r="AC41" i="29"/>
  <c r="Y41" i="29"/>
  <c r="X19" i="29"/>
  <c r="Q19" i="29"/>
  <c r="S19" i="29"/>
  <c r="AC49" i="29"/>
  <c r="Y49" i="29"/>
  <c r="X27" i="29"/>
  <c r="S18" i="29"/>
  <c r="Q18" i="29"/>
  <c r="S22" i="29"/>
  <c r="Q22" i="29"/>
  <c r="S42" i="29"/>
  <c r="X42" i="29"/>
  <c r="Q42" i="29"/>
  <c r="Q17" i="29"/>
  <c r="S17" i="29"/>
  <c r="S26" i="29"/>
  <c r="Q26" i="29"/>
  <c r="Q15" i="29"/>
  <c r="S15" i="29"/>
  <c r="Y39" i="29"/>
  <c r="AC39" i="29"/>
  <c r="S38" i="29"/>
  <c r="X38" i="29"/>
  <c r="Q38" i="29"/>
  <c r="S16" i="29"/>
  <c r="Q16" i="29"/>
  <c r="Q21" i="29"/>
  <c r="S21" i="29"/>
  <c r="S46" i="29"/>
  <c r="X46" i="29"/>
  <c r="Q46" i="29"/>
  <c r="S24" i="29"/>
  <c r="Q24" i="29"/>
  <c r="AC47" i="29"/>
  <c r="Y47" i="29"/>
  <c r="Y45" i="29"/>
  <c r="AC45" i="29"/>
  <c r="X23" i="29"/>
  <c r="N141" i="5"/>
  <c r="P141" i="5"/>
  <c r="P155" i="5" s="1"/>
  <c r="H104" i="7"/>
  <c r="AM138" i="7" l="1"/>
  <c r="AN138" i="7" s="1"/>
  <c r="AP138" i="7" s="1"/>
  <c r="AS138" i="7" s="1"/>
  <c r="AQ111" i="7"/>
  <c r="AR111" i="7"/>
  <c r="AH108" i="6"/>
  <c r="AF108" i="6"/>
  <c r="AE61" i="6"/>
  <c r="AM63" i="7" s="1"/>
  <c r="AN63" i="7" s="1"/>
  <c r="AP63" i="7" s="1"/>
  <c r="AS63" i="7" s="1"/>
  <c r="AC61" i="6"/>
  <c r="M144" i="13"/>
  <c r="AE69" i="6"/>
  <c r="AM71" i="7" s="1"/>
  <c r="AN71" i="7" s="1"/>
  <c r="AP71" i="7" s="1"/>
  <c r="AS71" i="7" s="1"/>
  <c r="Z107" i="6"/>
  <c r="AR69" i="7"/>
  <c r="H110" i="22"/>
  <c r="I110" i="22" s="1"/>
  <c r="J110" i="22" s="1"/>
  <c r="K110" i="22" s="1"/>
  <c r="L110" i="22" s="1"/>
  <c r="M110" i="22" s="1"/>
  <c r="N110" i="22" s="1"/>
  <c r="O110" i="22" s="1"/>
  <c r="P110" i="22" s="1"/>
  <c r="Q110" i="22" s="1"/>
  <c r="R110" i="22" s="1"/>
  <c r="S110" i="22" s="1"/>
  <c r="T110" i="22" s="1"/>
  <c r="U110" i="22" s="1"/>
  <c r="V110" i="22" s="1"/>
  <c r="W110" i="22" s="1"/>
  <c r="X110" i="22" s="1"/>
  <c r="Y110" i="22" s="1"/>
  <c r="Z110" i="22" s="1"/>
  <c r="AA110" i="22" s="1"/>
  <c r="AB110" i="22" s="1"/>
  <c r="G143" i="22"/>
  <c r="D135" i="22"/>
  <c r="C15" i="24" s="1"/>
  <c r="F176" i="22"/>
  <c r="AF134" i="6"/>
  <c r="AB107" i="6"/>
  <c r="AG110" i="7" s="1"/>
  <c r="AH110" i="7" s="1"/>
  <c r="AJ110" i="7" s="1"/>
  <c r="AK110" i="7" s="1"/>
  <c r="AH67" i="6"/>
  <c r="AK67" i="6" s="1"/>
  <c r="AF67" i="6"/>
  <c r="AC69" i="6"/>
  <c r="AH148" i="29"/>
  <c r="AD148" i="29"/>
  <c r="Y23" i="5"/>
  <c r="O87" i="13"/>
  <c r="P87" i="13" s="1"/>
  <c r="AC27" i="5"/>
  <c r="AD27" i="5" s="1"/>
  <c r="AB18" i="4"/>
  <c r="Z18" i="4"/>
  <c r="L146" i="13"/>
  <c r="AS69" i="7"/>
  <c r="O152" i="13"/>
  <c r="P152" i="13" s="1"/>
  <c r="O79" i="13"/>
  <c r="P79" i="13" s="1"/>
  <c r="O144" i="13"/>
  <c r="P144" i="13" s="1"/>
  <c r="Y17" i="5"/>
  <c r="L83" i="13"/>
  <c r="U26" i="7"/>
  <c r="AH59" i="6"/>
  <c r="AK59" i="6" s="1"/>
  <c r="O25" i="13"/>
  <c r="P25" i="13" s="1"/>
  <c r="U24" i="7"/>
  <c r="W25" i="6"/>
  <c r="O16" i="13"/>
  <c r="P16" i="13" s="1"/>
  <c r="W16" i="6"/>
  <c r="U18" i="7"/>
  <c r="Z146" i="6"/>
  <c r="AB146" i="6"/>
  <c r="AA151" i="7"/>
  <c r="AB154" i="6"/>
  <c r="Z154" i="6"/>
  <c r="AA159" i="7"/>
  <c r="AB159" i="7" s="1"/>
  <c r="AD159" i="7" s="1"/>
  <c r="AE159" i="7" s="1"/>
  <c r="U22" i="7"/>
  <c r="AB150" i="6"/>
  <c r="Z150" i="6"/>
  <c r="AA155" i="7"/>
  <c r="AB155" i="7" s="1"/>
  <c r="AD155" i="7" s="1"/>
  <c r="AE155" i="7" s="1"/>
  <c r="AH49" i="7"/>
  <c r="AH45" i="7"/>
  <c r="AB46" i="7"/>
  <c r="Z25" i="6"/>
  <c r="AB25" i="6"/>
  <c r="Q25" i="13"/>
  <c r="AD47" i="7"/>
  <c r="Y131" i="7"/>
  <c r="AK130" i="6"/>
  <c r="AI130" i="6"/>
  <c r="AA160" i="7"/>
  <c r="AB160" i="7" s="1"/>
  <c r="AD160" i="7" s="1"/>
  <c r="AE160" i="7" s="1"/>
  <c r="AB155" i="6"/>
  <c r="Z155" i="6"/>
  <c r="AQ61" i="7"/>
  <c r="AS61" i="7"/>
  <c r="Y15" i="6"/>
  <c r="W15" i="6"/>
  <c r="O15" i="13"/>
  <c r="P15" i="13" s="1"/>
  <c r="Y24" i="6"/>
  <c r="W24" i="6"/>
  <c r="O24" i="13"/>
  <c r="P24" i="13" s="1"/>
  <c r="V21" i="7"/>
  <c r="X44" i="7"/>
  <c r="AD45" i="7"/>
  <c r="AQ138" i="7"/>
  <c r="Y139" i="7"/>
  <c r="X41" i="7"/>
  <c r="V18" i="7"/>
  <c r="AH47" i="7"/>
  <c r="AK72" i="7"/>
  <c r="AF59" i="6"/>
  <c r="AS88" i="7"/>
  <c r="AQ88" i="7"/>
  <c r="X40" i="7"/>
  <c r="V17" i="7"/>
  <c r="Y127" i="7"/>
  <c r="AA21" i="7"/>
  <c r="AQ134" i="7"/>
  <c r="AS134" i="7"/>
  <c r="AG136" i="7"/>
  <c r="AH136" i="7" s="1"/>
  <c r="AJ136" i="7" s="1"/>
  <c r="AE132" i="6"/>
  <c r="AC132" i="6"/>
  <c r="AR88" i="7"/>
  <c r="AG154" i="7"/>
  <c r="AH154" i="7" s="1"/>
  <c r="AJ154" i="7" s="1"/>
  <c r="AK154" i="7" s="1"/>
  <c r="AE149" i="6"/>
  <c r="AC149" i="6"/>
  <c r="Y19" i="6"/>
  <c r="W19" i="6"/>
  <c r="O19" i="13"/>
  <c r="P19" i="13" s="1"/>
  <c r="AG161" i="7"/>
  <c r="AH161" i="7" s="1"/>
  <c r="AJ161" i="7" s="1"/>
  <c r="AE156" i="6"/>
  <c r="AC156" i="6"/>
  <c r="Z17" i="6"/>
  <c r="AB17" i="6"/>
  <c r="AG158" i="7"/>
  <c r="AH158" i="7" s="1"/>
  <c r="AJ158" i="7" s="1"/>
  <c r="AE153" i="6"/>
  <c r="AC153" i="6"/>
  <c r="AG150" i="7"/>
  <c r="AH150" i="7" s="1"/>
  <c r="AJ150" i="7" s="1"/>
  <c r="AE145" i="6"/>
  <c r="AC145" i="6"/>
  <c r="V51" i="7"/>
  <c r="U28" i="7"/>
  <c r="AD49" i="7"/>
  <c r="V42" i="7"/>
  <c r="U19" i="7"/>
  <c r="U16" i="7"/>
  <c r="V25" i="7"/>
  <c r="X48" i="7"/>
  <c r="Y152" i="7"/>
  <c r="AH48" i="7"/>
  <c r="AK93" i="7"/>
  <c r="Y23" i="6"/>
  <c r="W23" i="6"/>
  <c r="O23" i="13"/>
  <c r="P23" i="13" s="1"/>
  <c r="AA127" i="7"/>
  <c r="AB127" i="7" s="1"/>
  <c r="AD127" i="7" s="1"/>
  <c r="AE127" i="7" s="1"/>
  <c r="Z123" i="6"/>
  <c r="AB123" i="6"/>
  <c r="AD44" i="7"/>
  <c r="AB21" i="7"/>
  <c r="AH40" i="7"/>
  <c r="AB42" i="7"/>
  <c r="AB50" i="7"/>
  <c r="AB43" i="7"/>
  <c r="AK114" i="7"/>
  <c r="AK115" i="7"/>
  <c r="Y156" i="7"/>
  <c r="AB17" i="7"/>
  <c r="AD40" i="7"/>
  <c r="AB25" i="7"/>
  <c r="AD48" i="7"/>
  <c r="AD41" i="7"/>
  <c r="AA131" i="7"/>
  <c r="AB131" i="7" s="1"/>
  <c r="AD131" i="7" s="1"/>
  <c r="AE131" i="7" s="1"/>
  <c r="Z127" i="6"/>
  <c r="AB127" i="6"/>
  <c r="AG149" i="7"/>
  <c r="AH149" i="7" s="1"/>
  <c r="AJ149" i="7" s="1"/>
  <c r="AE144" i="6"/>
  <c r="AC144" i="6"/>
  <c r="V26" i="7"/>
  <c r="X49" i="7"/>
  <c r="X47" i="7"/>
  <c r="V24" i="7"/>
  <c r="W20" i="6"/>
  <c r="Y20" i="6"/>
  <c r="O20" i="13"/>
  <c r="P20" i="13" s="1"/>
  <c r="Y160" i="7"/>
  <c r="V46" i="7"/>
  <c r="U23" i="7"/>
  <c r="AR61" i="7"/>
  <c r="Y135" i="7"/>
  <c r="Y27" i="6"/>
  <c r="W27" i="6"/>
  <c r="O27" i="13"/>
  <c r="O18" i="13"/>
  <c r="P18" i="13" s="1"/>
  <c r="Y18" i="6"/>
  <c r="W18" i="6"/>
  <c r="X39" i="7"/>
  <c r="V16" i="7"/>
  <c r="AA139" i="7"/>
  <c r="AB139" i="7" s="1"/>
  <c r="AD139" i="7" s="1"/>
  <c r="AE139" i="7" s="1"/>
  <c r="Z135" i="6"/>
  <c r="AB135" i="6"/>
  <c r="V50" i="7"/>
  <c r="U27" i="7"/>
  <c r="AA156" i="7"/>
  <c r="AB156" i="7" s="1"/>
  <c r="AD156" i="7" s="1"/>
  <c r="AE156" i="7" s="1"/>
  <c r="AB151" i="6"/>
  <c r="Z151" i="6"/>
  <c r="AQ130" i="7"/>
  <c r="AS130" i="7"/>
  <c r="V43" i="7"/>
  <c r="U20" i="7"/>
  <c r="AA135" i="7"/>
  <c r="AB135" i="7" s="1"/>
  <c r="AD135" i="7" s="1"/>
  <c r="AE135" i="7" s="1"/>
  <c r="Z131" i="6"/>
  <c r="AB131" i="6"/>
  <c r="AH44" i="7"/>
  <c r="AH41" i="7"/>
  <c r="AB51" i="7"/>
  <c r="AH39" i="7"/>
  <c r="AK109" i="7"/>
  <c r="Y21" i="6"/>
  <c r="W21" i="6"/>
  <c r="O21" i="13"/>
  <c r="P21" i="13" s="1"/>
  <c r="AG133" i="7"/>
  <c r="AH133" i="7" s="1"/>
  <c r="AJ133" i="7" s="1"/>
  <c r="AK133" i="7" s="1"/>
  <c r="AC129" i="6"/>
  <c r="AE129" i="6"/>
  <c r="AA17" i="7"/>
  <c r="AA25" i="7"/>
  <c r="AK126" i="6"/>
  <c r="AI126" i="6"/>
  <c r="AR138" i="7"/>
  <c r="V22" i="7"/>
  <c r="X45" i="7"/>
  <c r="AG153" i="7"/>
  <c r="AH153" i="7" s="1"/>
  <c r="AJ153" i="7" s="1"/>
  <c r="AE148" i="6"/>
  <c r="AC148" i="6"/>
  <c r="Z16" i="6"/>
  <c r="AB16" i="6"/>
  <c r="Y22" i="6"/>
  <c r="W22" i="6"/>
  <c r="AG132" i="7"/>
  <c r="AH132" i="7" s="1"/>
  <c r="AJ132" i="7" s="1"/>
  <c r="AE128" i="6"/>
  <c r="AC128" i="6"/>
  <c r="AG129" i="7"/>
  <c r="AH129" i="7" s="1"/>
  <c r="AJ129" i="7" s="1"/>
  <c r="AC125" i="6"/>
  <c r="AE125" i="6"/>
  <c r="AD39" i="7"/>
  <c r="AG128" i="7"/>
  <c r="AH128" i="7" s="1"/>
  <c r="AJ128" i="7" s="1"/>
  <c r="AE124" i="6"/>
  <c r="AC124" i="6"/>
  <c r="AK134" i="6"/>
  <c r="AI134" i="6"/>
  <c r="AA152" i="7"/>
  <c r="AB152" i="7" s="1"/>
  <c r="AD152" i="7" s="1"/>
  <c r="AE152" i="7" s="1"/>
  <c r="AB147" i="6"/>
  <c r="Z147" i="6"/>
  <c r="AG137" i="7"/>
  <c r="AH137" i="7" s="1"/>
  <c r="AJ137" i="7" s="1"/>
  <c r="AC133" i="6"/>
  <c r="AE133" i="6"/>
  <c r="AG157" i="7"/>
  <c r="AH157" i="7" s="1"/>
  <c r="AJ157" i="7" s="1"/>
  <c r="AK157" i="7" s="1"/>
  <c r="AE152" i="6"/>
  <c r="AC152" i="6"/>
  <c r="O26" i="13"/>
  <c r="P26" i="13" s="1"/>
  <c r="Y26" i="6"/>
  <c r="W26" i="6"/>
  <c r="X17" i="29"/>
  <c r="Y17" i="29" s="1"/>
  <c r="AD86" i="29"/>
  <c r="AH86" i="29"/>
  <c r="Y85" i="29"/>
  <c r="AC85" i="29"/>
  <c r="AH128" i="29"/>
  <c r="AD128" i="29"/>
  <c r="AH84" i="29"/>
  <c r="AD84" i="29"/>
  <c r="AC79" i="29"/>
  <c r="AC15" i="29" s="1"/>
  <c r="Y79" i="29"/>
  <c r="X25" i="29"/>
  <c r="Y25" i="29" s="1"/>
  <c r="Y89" i="29"/>
  <c r="AC89" i="29"/>
  <c r="AS107" i="29"/>
  <c r="AU107" i="29"/>
  <c r="Y149" i="29"/>
  <c r="AC149" i="29"/>
  <c r="Y147" i="29"/>
  <c r="AC147" i="29"/>
  <c r="AD100" i="29"/>
  <c r="AH100" i="29"/>
  <c r="AH91" i="29"/>
  <c r="AD91" i="29"/>
  <c r="Y122" i="29"/>
  <c r="AC122" i="29"/>
  <c r="AD104" i="29"/>
  <c r="AH104" i="29"/>
  <c r="AD82" i="29"/>
  <c r="AH82" i="29"/>
  <c r="AD83" i="29"/>
  <c r="AH83" i="29"/>
  <c r="AN101" i="29"/>
  <c r="AR101" i="29"/>
  <c r="AR103" i="29"/>
  <c r="AN103" i="29"/>
  <c r="AD145" i="29"/>
  <c r="AH145" i="29"/>
  <c r="AI142" i="29"/>
  <c r="AM142" i="29"/>
  <c r="AR154" i="29"/>
  <c r="AN154" i="29"/>
  <c r="AI131" i="29"/>
  <c r="AM131" i="29"/>
  <c r="AD127" i="29"/>
  <c r="AH127" i="29"/>
  <c r="AI125" i="29"/>
  <c r="AM125" i="29"/>
  <c r="AH132" i="29"/>
  <c r="AD132" i="29"/>
  <c r="Y106" i="29"/>
  <c r="AC106" i="29"/>
  <c r="AD108" i="29"/>
  <c r="AH108" i="29"/>
  <c r="AS111" i="29"/>
  <c r="AU111" i="29"/>
  <c r="AC151" i="29"/>
  <c r="Y151" i="29"/>
  <c r="AH88" i="29"/>
  <c r="AD88" i="29"/>
  <c r="AU105" i="29"/>
  <c r="AS105" i="29"/>
  <c r="AR146" i="29"/>
  <c r="AN146" i="29"/>
  <c r="AI87" i="29"/>
  <c r="AM87" i="29"/>
  <c r="AI133" i="29"/>
  <c r="AM133" i="29"/>
  <c r="AH124" i="29"/>
  <c r="AD124" i="29"/>
  <c r="Y130" i="29"/>
  <c r="AC130" i="29"/>
  <c r="AC153" i="29"/>
  <c r="Y153" i="29"/>
  <c r="AI121" i="29"/>
  <c r="AM121" i="29"/>
  <c r="Y110" i="29"/>
  <c r="AC110" i="29"/>
  <c r="AC25" i="29" s="1"/>
  <c r="AD90" i="29"/>
  <c r="AH90" i="29"/>
  <c r="Y102" i="29"/>
  <c r="AC102" i="29"/>
  <c r="AH152" i="29"/>
  <c r="AD152" i="29"/>
  <c r="Y126" i="29"/>
  <c r="AC126" i="29"/>
  <c r="X15" i="29"/>
  <c r="Y15" i="29" s="1"/>
  <c r="X21" i="29"/>
  <c r="Y21" i="29" s="1"/>
  <c r="Y81" i="29"/>
  <c r="AC81" i="29"/>
  <c r="AC17" i="29" s="1"/>
  <c r="AN109" i="29"/>
  <c r="AR109" i="29"/>
  <c r="AD112" i="29"/>
  <c r="AH112" i="29"/>
  <c r="AN123" i="29"/>
  <c r="AR123" i="29"/>
  <c r="AH80" i="29"/>
  <c r="AD80" i="29"/>
  <c r="AM129" i="29"/>
  <c r="AI129" i="29"/>
  <c r="AC143" i="29"/>
  <c r="Y143" i="29"/>
  <c r="AH144" i="29"/>
  <c r="AD144" i="29"/>
  <c r="AI150" i="29"/>
  <c r="AM150" i="29"/>
  <c r="P81" i="13"/>
  <c r="L86" i="13"/>
  <c r="J83" i="13"/>
  <c r="AC15" i="5"/>
  <c r="Q79" i="13" s="1"/>
  <c r="L148" i="13"/>
  <c r="O91" i="13"/>
  <c r="P91" i="13" s="1"/>
  <c r="Q20" i="5"/>
  <c r="K147" i="13"/>
  <c r="P147" i="13" s="1"/>
  <c r="P148" i="13"/>
  <c r="Y20" i="5"/>
  <c r="K84" i="13"/>
  <c r="M84" i="13" s="1"/>
  <c r="Y25" i="5"/>
  <c r="O154" i="13"/>
  <c r="P154" i="13" s="1"/>
  <c r="L81" i="13"/>
  <c r="AC19" i="5"/>
  <c r="AD19" i="5" s="1"/>
  <c r="L85" i="13"/>
  <c r="AC21" i="5"/>
  <c r="Q148" i="13" s="1"/>
  <c r="R148" i="13" s="1"/>
  <c r="AD62" i="5"/>
  <c r="AH62" i="5"/>
  <c r="AI61" i="5"/>
  <c r="AM61" i="5"/>
  <c r="AI80" i="5"/>
  <c r="AM80" i="5"/>
  <c r="AM44" i="5"/>
  <c r="AR44" i="5" s="1"/>
  <c r="AI44" i="5"/>
  <c r="AH45" i="5"/>
  <c r="AD45" i="5"/>
  <c r="AI81" i="5"/>
  <c r="AM81" i="5"/>
  <c r="AH83" i="5"/>
  <c r="AD83" i="5"/>
  <c r="AM65" i="5"/>
  <c r="AI65" i="5"/>
  <c r="AI39" i="5"/>
  <c r="AM39" i="5"/>
  <c r="AR39" i="5" s="1"/>
  <c r="AR59" i="5"/>
  <c r="AN59" i="5"/>
  <c r="AC17" i="5"/>
  <c r="AD17" i="5" s="1"/>
  <c r="AH41" i="5"/>
  <c r="AD41" i="5"/>
  <c r="AH91" i="5"/>
  <c r="AD91" i="5"/>
  <c r="AH49" i="5"/>
  <c r="AD49" i="5"/>
  <c r="AN82" i="5"/>
  <c r="AR82" i="5"/>
  <c r="AN69" i="5"/>
  <c r="AR69" i="5"/>
  <c r="AU85" i="5"/>
  <c r="AS85" i="5"/>
  <c r="AM66" i="5"/>
  <c r="AI66" i="5"/>
  <c r="AH90" i="5"/>
  <c r="AD90" i="5"/>
  <c r="AH38" i="5"/>
  <c r="AH16" i="5" s="1"/>
  <c r="AI16" i="5" s="1"/>
  <c r="AD38" i="5"/>
  <c r="AM48" i="5"/>
  <c r="AR48" i="5" s="1"/>
  <c r="AI48" i="5"/>
  <c r="AH68" i="5"/>
  <c r="AD68" i="5"/>
  <c r="AS67" i="5"/>
  <c r="AU67" i="5"/>
  <c r="AM124" i="5"/>
  <c r="AI124" i="5"/>
  <c r="AH37" i="5"/>
  <c r="AD37" i="5"/>
  <c r="AH42" i="5"/>
  <c r="AH20" i="5" s="1"/>
  <c r="AI20" i="5" s="1"/>
  <c r="AD42" i="5"/>
  <c r="AD40" i="5"/>
  <c r="AH40" i="5"/>
  <c r="AH87" i="5"/>
  <c r="AD87" i="5"/>
  <c r="AH46" i="5"/>
  <c r="AH24" i="5" s="1"/>
  <c r="AI24" i="5" s="1"/>
  <c r="AD46" i="5"/>
  <c r="AM70" i="5"/>
  <c r="AI70" i="5"/>
  <c r="AN58" i="5"/>
  <c r="AR58" i="5"/>
  <c r="AR63" i="5"/>
  <c r="AN63" i="5"/>
  <c r="AM89" i="5"/>
  <c r="AI89" i="5"/>
  <c r="AI84" i="5"/>
  <c r="AM84" i="5"/>
  <c r="AM88" i="5"/>
  <c r="AI88" i="5"/>
  <c r="AH60" i="5"/>
  <c r="AD60" i="5"/>
  <c r="AH64" i="5"/>
  <c r="AD64" i="5"/>
  <c r="O83" i="13"/>
  <c r="P83" i="13" s="1"/>
  <c r="O146" i="13"/>
  <c r="P146" i="13" s="1"/>
  <c r="Y19" i="5"/>
  <c r="AC23" i="5"/>
  <c r="AD23" i="5" s="1"/>
  <c r="Y15" i="5"/>
  <c r="AM47" i="5"/>
  <c r="AR47" i="5" s="1"/>
  <c r="AI47" i="5"/>
  <c r="AM132" i="5"/>
  <c r="AI132" i="5"/>
  <c r="AM43" i="5"/>
  <c r="AR43" i="5" s="1"/>
  <c r="AI43" i="5"/>
  <c r="AH86" i="5"/>
  <c r="AD86" i="5"/>
  <c r="AD79" i="5"/>
  <c r="AH79" i="5"/>
  <c r="AC21" i="4"/>
  <c r="AE21" i="4"/>
  <c r="AC27" i="4"/>
  <c r="AE27" i="4"/>
  <c r="AF19" i="4"/>
  <c r="AH19" i="4"/>
  <c r="Z17" i="4"/>
  <c r="AB17" i="4"/>
  <c r="AC22" i="4"/>
  <c r="AE22" i="4"/>
  <c r="Z16" i="4"/>
  <c r="AB16" i="4"/>
  <c r="Z20" i="4"/>
  <c r="AB20" i="4"/>
  <c r="AC15" i="4"/>
  <c r="AE15" i="4"/>
  <c r="AF25" i="4"/>
  <c r="AH25" i="4"/>
  <c r="Z24" i="4"/>
  <c r="AB24" i="4"/>
  <c r="AC26" i="4"/>
  <c r="AE26" i="4"/>
  <c r="L21" i="13"/>
  <c r="M21" i="13"/>
  <c r="M24" i="13"/>
  <c r="L24" i="13"/>
  <c r="Q84" i="13"/>
  <c r="R84" i="13" s="1"/>
  <c r="Q88" i="13"/>
  <c r="R88" i="13" s="1"/>
  <c r="AD24" i="5"/>
  <c r="AD20" i="5"/>
  <c r="Q80" i="13"/>
  <c r="R80" i="13" s="1"/>
  <c r="O86" i="13"/>
  <c r="P86" i="13" s="1"/>
  <c r="Y22" i="5"/>
  <c r="O90" i="13"/>
  <c r="P90" i="13" s="1"/>
  <c r="Y26" i="5"/>
  <c r="O85" i="13"/>
  <c r="P85" i="13" s="1"/>
  <c r="Y21" i="5"/>
  <c r="O82" i="13"/>
  <c r="P82" i="13" s="1"/>
  <c r="Y18" i="5"/>
  <c r="AM150" i="5"/>
  <c r="AI150" i="5"/>
  <c r="AD152" i="5"/>
  <c r="AH152" i="5"/>
  <c r="AI130" i="5"/>
  <c r="AM130" i="5"/>
  <c r="AI125" i="5"/>
  <c r="AM125" i="5"/>
  <c r="AH131" i="5"/>
  <c r="AD131" i="5"/>
  <c r="AD107" i="5"/>
  <c r="AH107" i="5"/>
  <c r="AC22" i="5"/>
  <c r="AD144" i="5"/>
  <c r="AH144" i="5"/>
  <c r="AI129" i="5"/>
  <c r="AM129" i="5"/>
  <c r="AM110" i="5"/>
  <c r="AI110" i="5"/>
  <c r="AI145" i="5"/>
  <c r="AM145" i="5"/>
  <c r="AH127" i="5"/>
  <c r="AD127" i="5"/>
  <c r="AH123" i="5"/>
  <c r="AD123" i="5"/>
  <c r="AM151" i="5"/>
  <c r="AI151" i="5"/>
  <c r="AM142" i="5"/>
  <c r="AI142" i="5"/>
  <c r="AI153" i="5"/>
  <c r="AM153" i="5"/>
  <c r="AM147" i="5"/>
  <c r="AI147" i="5"/>
  <c r="AI109" i="5"/>
  <c r="AM109" i="5"/>
  <c r="AM102" i="5"/>
  <c r="AI102" i="5"/>
  <c r="AI105" i="5"/>
  <c r="AM105" i="5"/>
  <c r="AI149" i="5"/>
  <c r="AM149" i="5"/>
  <c r="AD111" i="5"/>
  <c r="AH111" i="5"/>
  <c r="AC26" i="5"/>
  <c r="AR104" i="5"/>
  <c r="AN104" i="5"/>
  <c r="AU108" i="5"/>
  <c r="AS108" i="5"/>
  <c r="AD103" i="5"/>
  <c r="AH103" i="5"/>
  <c r="AC18" i="5"/>
  <c r="AD18" i="5" s="1"/>
  <c r="AM106" i="5"/>
  <c r="AI106" i="5"/>
  <c r="AI121" i="5"/>
  <c r="AM121" i="5"/>
  <c r="AD148" i="5"/>
  <c r="AH148" i="5"/>
  <c r="AR112" i="5"/>
  <c r="AN112" i="5"/>
  <c r="AM128" i="5"/>
  <c r="AI128" i="5"/>
  <c r="AI122" i="5"/>
  <c r="AM122" i="5"/>
  <c r="AU100" i="5"/>
  <c r="AS100" i="5"/>
  <c r="AI101" i="5"/>
  <c r="AM101" i="5"/>
  <c r="AC25" i="5"/>
  <c r="AM146" i="5"/>
  <c r="AI146" i="5"/>
  <c r="AI133" i="5"/>
  <c r="AM133" i="5"/>
  <c r="AM154" i="5"/>
  <c r="AI154" i="5"/>
  <c r="AM143" i="5"/>
  <c r="AI143" i="5"/>
  <c r="AN126" i="5"/>
  <c r="AR126" i="5"/>
  <c r="AC168" i="4"/>
  <c r="AE168" i="4"/>
  <c r="AB171" i="4"/>
  <c r="Z171" i="4"/>
  <c r="AC164" i="4"/>
  <c r="AE164" i="4"/>
  <c r="Z166" i="4"/>
  <c r="AB166" i="4"/>
  <c r="Z165" i="4"/>
  <c r="AB165" i="4"/>
  <c r="Z173" i="4"/>
  <c r="AB173" i="4"/>
  <c r="AB163" i="4"/>
  <c r="Z163" i="4"/>
  <c r="AC172" i="4"/>
  <c r="AE172" i="4"/>
  <c r="AC167" i="4"/>
  <c r="AE167" i="4"/>
  <c r="Z174" i="4"/>
  <c r="AB174" i="4"/>
  <c r="Z170" i="4"/>
  <c r="AB170" i="4"/>
  <c r="AC175" i="4"/>
  <c r="AE175" i="4"/>
  <c r="Z169" i="4"/>
  <c r="AB169" i="4"/>
  <c r="AC148" i="4"/>
  <c r="AE148" i="4"/>
  <c r="Z145" i="4"/>
  <c r="AB145" i="4"/>
  <c r="AF147" i="4"/>
  <c r="AH147" i="4"/>
  <c r="AB152" i="4"/>
  <c r="Z152" i="4"/>
  <c r="AF143" i="4"/>
  <c r="AH143" i="4"/>
  <c r="AB144" i="4"/>
  <c r="Z144" i="4"/>
  <c r="Z151" i="4"/>
  <c r="AB151" i="4"/>
  <c r="Z142" i="4"/>
  <c r="AB142" i="4"/>
  <c r="Z150" i="4"/>
  <c r="AB150" i="4"/>
  <c r="Z153" i="4"/>
  <c r="AB153" i="4"/>
  <c r="Z146" i="4"/>
  <c r="AB146" i="4"/>
  <c r="Z154" i="4"/>
  <c r="AB154" i="4"/>
  <c r="Z149" i="4"/>
  <c r="AB149" i="4"/>
  <c r="AF133" i="4"/>
  <c r="AH133" i="4"/>
  <c r="Z132" i="4"/>
  <c r="AB132" i="4"/>
  <c r="AC126" i="4"/>
  <c r="AE126" i="4"/>
  <c r="Z124" i="4"/>
  <c r="AB124" i="4"/>
  <c r="Z129" i="4"/>
  <c r="AB129" i="4"/>
  <c r="Z121" i="4"/>
  <c r="AB121" i="4"/>
  <c r="AC127" i="4"/>
  <c r="AE127" i="4"/>
  <c r="AB130" i="4"/>
  <c r="Z130" i="4"/>
  <c r="AC131" i="4"/>
  <c r="AE131" i="4"/>
  <c r="AB122" i="4"/>
  <c r="Z122" i="4"/>
  <c r="AF125" i="4"/>
  <c r="AH125" i="4"/>
  <c r="AC123" i="4"/>
  <c r="AE123" i="4"/>
  <c r="Z128" i="4"/>
  <c r="AB128" i="4"/>
  <c r="AK101" i="4"/>
  <c r="AI101" i="4"/>
  <c r="Z110" i="4"/>
  <c r="AB110" i="4"/>
  <c r="Z102" i="4"/>
  <c r="AB102" i="4"/>
  <c r="AF100" i="4"/>
  <c r="AH100" i="4"/>
  <c r="AB103" i="4"/>
  <c r="Z103" i="4"/>
  <c r="AB111" i="4"/>
  <c r="Z111" i="4"/>
  <c r="AC108" i="4"/>
  <c r="AE108" i="4"/>
  <c r="AE109" i="4"/>
  <c r="AC109" i="4"/>
  <c r="AC104" i="4"/>
  <c r="AE104" i="4"/>
  <c r="AB107" i="4"/>
  <c r="Z107" i="4"/>
  <c r="AF112" i="4"/>
  <c r="AH112" i="4"/>
  <c r="AK105" i="4"/>
  <c r="AI105" i="4"/>
  <c r="Z106" i="4"/>
  <c r="AB106" i="4"/>
  <c r="AC84" i="4"/>
  <c r="AE84" i="4"/>
  <c r="AH87" i="4"/>
  <c r="AF87" i="4"/>
  <c r="AH79" i="4"/>
  <c r="AF79" i="4"/>
  <c r="AE89" i="4"/>
  <c r="AC89" i="4"/>
  <c r="Z82" i="4"/>
  <c r="AB82" i="4"/>
  <c r="AC80" i="4"/>
  <c r="AE80" i="4"/>
  <c r="AE81" i="4"/>
  <c r="AC81" i="4"/>
  <c r="AC88" i="4"/>
  <c r="AE88" i="4"/>
  <c r="Z86" i="4"/>
  <c r="AB86" i="4"/>
  <c r="Z90" i="4"/>
  <c r="AB90" i="4"/>
  <c r="AE85" i="4"/>
  <c r="AC85" i="4"/>
  <c r="AB83" i="4"/>
  <c r="Z83" i="4"/>
  <c r="AB91" i="4"/>
  <c r="Z91" i="4"/>
  <c r="AC59" i="4"/>
  <c r="AE59" i="4"/>
  <c r="AC63" i="4"/>
  <c r="AE63" i="4"/>
  <c r="AF62" i="4"/>
  <c r="AH62" i="4"/>
  <c r="AF66" i="4"/>
  <c r="AH66" i="4"/>
  <c r="Z69" i="4"/>
  <c r="AB69" i="4"/>
  <c r="Z61" i="4"/>
  <c r="AB61" i="4"/>
  <c r="AC67" i="4"/>
  <c r="AE67" i="4"/>
  <c r="AC68" i="4"/>
  <c r="AE68" i="4"/>
  <c r="AF58" i="4"/>
  <c r="AH58" i="4"/>
  <c r="AC64" i="4"/>
  <c r="AE64" i="4"/>
  <c r="AH70" i="4"/>
  <c r="AF70" i="4"/>
  <c r="Z65" i="4"/>
  <c r="AB65" i="4"/>
  <c r="AC60" i="4"/>
  <c r="AE60" i="4"/>
  <c r="O128" i="13"/>
  <c r="P128" i="13" s="1"/>
  <c r="O65" i="13"/>
  <c r="P65" i="13" s="1"/>
  <c r="O44" i="13"/>
  <c r="P44" i="13" s="1"/>
  <c r="O149" i="13"/>
  <c r="P149" i="13" s="1"/>
  <c r="Y44" i="4"/>
  <c r="W44" i="4"/>
  <c r="M145" i="13"/>
  <c r="L145" i="13"/>
  <c r="M132" i="13"/>
  <c r="L132" i="13"/>
  <c r="Q64" i="13"/>
  <c r="R64" i="13" s="1"/>
  <c r="Q43" i="13"/>
  <c r="R43" i="13" s="1"/>
  <c r="Z43" i="4"/>
  <c r="AB43" i="4"/>
  <c r="M44" i="13"/>
  <c r="L44" i="13"/>
  <c r="L61" i="13"/>
  <c r="M61" i="13"/>
  <c r="S66" i="13"/>
  <c r="T66" i="13" s="1"/>
  <c r="S45" i="13"/>
  <c r="T45" i="13" s="1"/>
  <c r="AC45" i="4"/>
  <c r="AE45" i="4"/>
  <c r="Q60" i="13"/>
  <c r="R60" i="13" s="1"/>
  <c r="Q39" i="13"/>
  <c r="R39" i="13" s="1"/>
  <c r="Z39" i="4"/>
  <c r="AB39" i="4"/>
  <c r="M69" i="13"/>
  <c r="L69" i="13"/>
  <c r="M40" i="13"/>
  <c r="L40" i="13"/>
  <c r="O132" i="13"/>
  <c r="P132" i="13" s="1"/>
  <c r="O69" i="13"/>
  <c r="P69" i="13" s="1"/>
  <c r="O48" i="13"/>
  <c r="P48" i="13" s="1"/>
  <c r="O153" i="13"/>
  <c r="P153" i="13" s="1"/>
  <c r="Y48" i="4"/>
  <c r="W48" i="4"/>
  <c r="M65" i="13"/>
  <c r="L65" i="13"/>
  <c r="M124" i="13"/>
  <c r="L124" i="13"/>
  <c r="S70" i="13"/>
  <c r="T70" i="13" s="1"/>
  <c r="S49" i="13"/>
  <c r="T49" i="13" s="1"/>
  <c r="AC49" i="4"/>
  <c r="AE49" i="4"/>
  <c r="Q63" i="13"/>
  <c r="R63" i="13" s="1"/>
  <c r="Q42" i="13"/>
  <c r="R42" i="13" s="1"/>
  <c r="Q147" i="13"/>
  <c r="R147" i="13" s="1"/>
  <c r="AB42" i="4"/>
  <c r="Z42" i="4"/>
  <c r="M153" i="13"/>
  <c r="L153" i="13"/>
  <c r="M48" i="13"/>
  <c r="L48" i="13"/>
  <c r="S62" i="13"/>
  <c r="T62" i="13" s="1"/>
  <c r="S41" i="13"/>
  <c r="T41" i="13" s="1"/>
  <c r="AC41" i="4"/>
  <c r="AE41" i="4"/>
  <c r="Q67" i="13"/>
  <c r="R67" i="13" s="1"/>
  <c r="Q151" i="13"/>
  <c r="R151" i="13" s="1"/>
  <c r="Q46" i="13"/>
  <c r="R46" i="13" s="1"/>
  <c r="AB46" i="4"/>
  <c r="Z46" i="4"/>
  <c r="M149" i="13"/>
  <c r="L149" i="13"/>
  <c r="L128" i="13"/>
  <c r="M128" i="13"/>
  <c r="O124" i="13"/>
  <c r="P124" i="13" s="1"/>
  <c r="O40" i="13"/>
  <c r="P40" i="13" s="1"/>
  <c r="O61" i="13"/>
  <c r="P61" i="13" s="1"/>
  <c r="O145" i="13"/>
  <c r="P145" i="13" s="1"/>
  <c r="Y40" i="4"/>
  <c r="W40" i="4"/>
  <c r="Q68" i="13"/>
  <c r="R68" i="13" s="1"/>
  <c r="Q47" i="13"/>
  <c r="R47" i="13" s="1"/>
  <c r="Z47" i="4"/>
  <c r="AB47" i="4"/>
  <c r="Q38" i="13"/>
  <c r="R38" i="13" s="1"/>
  <c r="Z38" i="4"/>
  <c r="Q59" i="13"/>
  <c r="R59" i="13" s="1"/>
  <c r="Q143" i="13"/>
  <c r="R143" i="13" s="1"/>
  <c r="AB38" i="4"/>
  <c r="AC37" i="4"/>
  <c r="S37" i="13"/>
  <c r="T37" i="13" s="1"/>
  <c r="AE37" i="4"/>
  <c r="S58" i="13"/>
  <c r="T58" i="13" s="1"/>
  <c r="Z110" i="6"/>
  <c r="AB110" i="6"/>
  <c r="AG113" i="7" s="1"/>
  <c r="AH113" i="7" s="1"/>
  <c r="AJ113" i="7" s="1"/>
  <c r="AK113" i="7" s="1"/>
  <c r="Z102" i="6"/>
  <c r="AB102" i="6"/>
  <c r="AG105" i="7" s="1"/>
  <c r="AH105" i="7" s="1"/>
  <c r="AJ105" i="7" s="1"/>
  <c r="AK105" i="7" s="1"/>
  <c r="AC114" i="6"/>
  <c r="AE114" i="6"/>
  <c r="AM117" i="7" s="1"/>
  <c r="AN117" i="7" s="1"/>
  <c r="AP117" i="7" s="1"/>
  <c r="AE106" i="6"/>
  <c r="AM109" i="7" s="1"/>
  <c r="AN109" i="7" s="1"/>
  <c r="AP109" i="7" s="1"/>
  <c r="AC106" i="6"/>
  <c r="AC104" i="6"/>
  <c r="AE104" i="6"/>
  <c r="AM107" i="7" s="1"/>
  <c r="AN107" i="7" s="1"/>
  <c r="AP107" i="7" s="1"/>
  <c r="AI108" i="6"/>
  <c r="AK108" i="6"/>
  <c r="AB105" i="6"/>
  <c r="AG108" i="7" s="1"/>
  <c r="AH108" i="7" s="1"/>
  <c r="AJ108" i="7" s="1"/>
  <c r="AK108" i="7" s="1"/>
  <c r="Z105" i="6"/>
  <c r="AC112" i="6"/>
  <c r="AE112" i="6"/>
  <c r="AM115" i="7" s="1"/>
  <c r="AN115" i="7" s="1"/>
  <c r="AP115" i="7" s="1"/>
  <c r="AB109" i="6"/>
  <c r="AG112" i="7" s="1"/>
  <c r="AH112" i="7" s="1"/>
  <c r="AJ112" i="7" s="1"/>
  <c r="AK112" i="7" s="1"/>
  <c r="Z109" i="6"/>
  <c r="AB113" i="6"/>
  <c r="AG116" i="7" s="1"/>
  <c r="AH116" i="7" s="1"/>
  <c r="AJ116" i="7" s="1"/>
  <c r="AK116" i="7" s="1"/>
  <c r="Z113" i="6"/>
  <c r="AE111" i="6"/>
  <c r="AM114" i="7" s="1"/>
  <c r="AN114" i="7" s="1"/>
  <c r="AP114" i="7" s="1"/>
  <c r="AR114" i="7" s="1"/>
  <c r="AC111" i="6"/>
  <c r="AE103" i="6"/>
  <c r="AM106" i="7" s="1"/>
  <c r="AN106" i="7" s="1"/>
  <c r="AP106" i="7" s="1"/>
  <c r="AC103" i="6"/>
  <c r="Z90" i="6"/>
  <c r="AB90" i="6"/>
  <c r="AG92" i="7" s="1"/>
  <c r="AH92" i="7" s="1"/>
  <c r="AJ92" i="7" s="1"/>
  <c r="AK92" i="7" s="1"/>
  <c r="AB82" i="6"/>
  <c r="AG84" i="7" s="1"/>
  <c r="AH84" i="7" s="1"/>
  <c r="AJ84" i="7" s="1"/>
  <c r="AK84" i="7" s="1"/>
  <c r="Z82" i="6"/>
  <c r="AC88" i="6"/>
  <c r="AE88" i="6"/>
  <c r="AM90" i="7" s="1"/>
  <c r="AN90" i="7" s="1"/>
  <c r="AP90" i="7" s="1"/>
  <c r="Z81" i="6"/>
  <c r="AB81" i="6"/>
  <c r="AG83" i="7" s="1"/>
  <c r="AH83" i="7" s="1"/>
  <c r="AJ83" i="7" s="1"/>
  <c r="AK83" i="7" s="1"/>
  <c r="Z93" i="6"/>
  <c r="AB93" i="6"/>
  <c r="AG95" i="7" s="1"/>
  <c r="AH95" i="7" s="1"/>
  <c r="AJ95" i="7" s="1"/>
  <c r="AK95" i="7" s="1"/>
  <c r="Z85" i="6"/>
  <c r="AB85" i="6"/>
  <c r="AG87" i="7" s="1"/>
  <c r="AH87" i="7" s="1"/>
  <c r="AJ87" i="7" s="1"/>
  <c r="Z89" i="6"/>
  <c r="AB89" i="6"/>
  <c r="AG91" i="7" s="1"/>
  <c r="AH91" i="7" s="1"/>
  <c r="AJ91" i="7" s="1"/>
  <c r="AK91" i="7" s="1"/>
  <c r="AC83" i="6"/>
  <c r="AE83" i="6"/>
  <c r="AM85" i="7" s="1"/>
  <c r="AN85" i="7" s="1"/>
  <c r="AP85" i="7" s="1"/>
  <c r="AC87" i="6"/>
  <c r="AE87" i="6"/>
  <c r="AM89" i="7" s="1"/>
  <c r="AN89" i="7" s="1"/>
  <c r="AP89" i="7" s="1"/>
  <c r="AC91" i="6"/>
  <c r="AE91" i="6"/>
  <c r="AM93" i="7" s="1"/>
  <c r="AN93" i="7" s="1"/>
  <c r="AP93" i="7" s="1"/>
  <c r="AC92" i="6"/>
  <c r="AE92" i="6"/>
  <c r="AM94" i="7" s="1"/>
  <c r="AN94" i="7" s="1"/>
  <c r="AP94" i="7" s="1"/>
  <c r="AR94" i="7" s="1"/>
  <c r="AC84" i="6"/>
  <c r="AE84" i="6"/>
  <c r="AM86" i="7" s="1"/>
  <c r="AN86" i="7" s="1"/>
  <c r="AP86" i="7" s="1"/>
  <c r="AR86" i="7" s="1"/>
  <c r="AF86" i="6"/>
  <c r="AH86" i="6"/>
  <c r="Z65" i="6"/>
  <c r="AB65" i="6"/>
  <c r="AG67" i="7" s="1"/>
  <c r="AH67" i="7" s="1"/>
  <c r="AJ67" i="7" s="1"/>
  <c r="AK67" i="7" s="1"/>
  <c r="Z60" i="6"/>
  <c r="AB60" i="6"/>
  <c r="AG62" i="7" s="1"/>
  <c r="AH62" i="7" s="1"/>
  <c r="AJ62" i="7" s="1"/>
  <c r="AK62" i="7" s="1"/>
  <c r="AC70" i="6"/>
  <c r="AE70" i="6"/>
  <c r="AM72" i="7" s="1"/>
  <c r="AN72" i="7" s="1"/>
  <c r="AP72" i="7" s="1"/>
  <c r="AR72" i="7" s="1"/>
  <c r="Z68" i="6"/>
  <c r="AB68" i="6"/>
  <c r="AG70" i="7" s="1"/>
  <c r="AH70" i="7" s="1"/>
  <c r="AJ70" i="7" s="1"/>
  <c r="AK70" i="7" s="1"/>
  <c r="AC62" i="6"/>
  <c r="AE62" i="6"/>
  <c r="AM64" i="7" s="1"/>
  <c r="AN64" i="7" s="1"/>
  <c r="AP64" i="7" s="1"/>
  <c r="AC63" i="6"/>
  <c r="AE63" i="6"/>
  <c r="AM65" i="7" s="1"/>
  <c r="AN65" i="7" s="1"/>
  <c r="AP65" i="7" s="1"/>
  <c r="AR65" i="7" s="1"/>
  <c r="AC71" i="6"/>
  <c r="AE71" i="6"/>
  <c r="AM73" i="7" s="1"/>
  <c r="AN73" i="7" s="1"/>
  <c r="AP73" i="7" s="1"/>
  <c r="Z64" i="6"/>
  <c r="AB64" i="6"/>
  <c r="AG66" i="7" s="1"/>
  <c r="AH66" i="7" s="1"/>
  <c r="AJ66" i="7" s="1"/>
  <c r="AK66" i="7" s="1"/>
  <c r="AC66" i="6"/>
  <c r="AE66" i="6"/>
  <c r="AM68" i="7" s="1"/>
  <c r="AN68" i="7" s="1"/>
  <c r="AP68" i="7" s="1"/>
  <c r="AE45" i="6"/>
  <c r="AM47" i="7" s="1"/>
  <c r="AC45" i="6"/>
  <c r="AB41" i="6"/>
  <c r="AG43" i="7" s="1"/>
  <c r="Z41" i="6"/>
  <c r="Z49" i="6"/>
  <c r="AB49" i="6"/>
  <c r="AG51" i="7" s="1"/>
  <c r="AE37" i="6"/>
  <c r="AM39" i="7" s="1"/>
  <c r="AC37" i="6"/>
  <c r="AE46" i="6"/>
  <c r="AM48" i="7" s="1"/>
  <c r="AC46" i="6"/>
  <c r="AB44" i="6"/>
  <c r="AG46" i="7" s="1"/>
  <c r="Z44" i="6"/>
  <c r="AE38" i="6"/>
  <c r="AM40" i="7" s="1"/>
  <c r="AC38" i="6"/>
  <c r="AE42" i="6"/>
  <c r="AM44" i="7" s="1"/>
  <c r="AC42" i="6"/>
  <c r="AC39" i="6"/>
  <c r="AE39" i="6"/>
  <c r="AM41" i="7" s="1"/>
  <c r="AB40" i="6"/>
  <c r="AG42" i="7" s="1"/>
  <c r="Z40" i="6"/>
  <c r="AC47" i="6"/>
  <c r="AE47" i="6"/>
  <c r="AM49" i="7" s="1"/>
  <c r="AC43" i="6"/>
  <c r="AE43" i="6"/>
  <c r="AM45" i="7" s="1"/>
  <c r="AB48" i="6"/>
  <c r="AG50" i="7" s="1"/>
  <c r="Z48" i="6"/>
  <c r="Y61" i="29"/>
  <c r="Y69" i="29"/>
  <c r="AH67" i="29"/>
  <c r="AD67" i="29"/>
  <c r="AH62" i="29"/>
  <c r="AD62" i="29"/>
  <c r="AM68" i="29"/>
  <c r="AI68" i="29"/>
  <c r="Y59" i="29"/>
  <c r="AC59" i="29"/>
  <c r="AH58" i="29"/>
  <c r="AD58" i="29"/>
  <c r="AH66" i="29"/>
  <c r="AD66" i="29"/>
  <c r="Y65" i="29"/>
  <c r="AH70" i="29"/>
  <c r="AD70" i="29"/>
  <c r="AH63" i="29"/>
  <c r="AD63" i="29"/>
  <c r="AM60" i="29"/>
  <c r="AI60" i="29"/>
  <c r="AM64" i="29"/>
  <c r="AI64" i="29"/>
  <c r="AH47" i="29"/>
  <c r="AD47" i="29"/>
  <c r="AD37" i="29"/>
  <c r="AH37" i="29"/>
  <c r="X18" i="29"/>
  <c r="Y18" i="29" s="1"/>
  <c r="Y40" i="29"/>
  <c r="AC40" i="29"/>
  <c r="Y23" i="29"/>
  <c r="AC38" i="29"/>
  <c r="Y38" i="29"/>
  <c r="X16" i="29"/>
  <c r="Y19" i="29"/>
  <c r="X26" i="29"/>
  <c r="Y26" i="29" s="1"/>
  <c r="AC48" i="29"/>
  <c r="Y48" i="29"/>
  <c r="X22" i="29"/>
  <c r="Y22" i="29" s="1"/>
  <c r="Y44" i="29"/>
  <c r="AC44" i="29"/>
  <c r="AC46" i="29"/>
  <c r="Y46" i="29"/>
  <c r="X24" i="29"/>
  <c r="Y27" i="29"/>
  <c r="AD49" i="29"/>
  <c r="AH49" i="29"/>
  <c r="AC27" i="29"/>
  <c r="AD27" i="29" s="1"/>
  <c r="AH43" i="29"/>
  <c r="AD43" i="29"/>
  <c r="AD45" i="29"/>
  <c r="AH45" i="29"/>
  <c r="AC23" i="29"/>
  <c r="AD23" i="29" s="1"/>
  <c r="AH39" i="29"/>
  <c r="AD39" i="29"/>
  <c r="AC42" i="29"/>
  <c r="Y42" i="29"/>
  <c r="X20" i="29"/>
  <c r="AD41" i="29"/>
  <c r="AH41" i="29"/>
  <c r="AC19" i="29"/>
  <c r="AD19" i="29" s="1"/>
  <c r="Q141" i="5"/>
  <c r="X141" i="5"/>
  <c r="X155" i="5" s="1"/>
  <c r="S141" i="5"/>
  <c r="AR63" i="7" l="1"/>
  <c r="AQ63" i="7"/>
  <c r="AH61" i="6"/>
  <c r="AK61" i="6" s="1"/>
  <c r="AF61" i="6"/>
  <c r="AR71" i="7"/>
  <c r="AQ71" i="7"/>
  <c r="AF69" i="6"/>
  <c r="AH69" i="6"/>
  <c r="AK69" i="6" s="1"/>
  <c r="AD15" i="29"/>
  <c r="AI67" i="6"/>
  <c r="Q154" i="13"/>
  <c r="R154" i="13" s="1"/>
  <c r="Q91" i="13"/>
  <c r="R91" i="13" s="1"/>
  <c r="Q83" i="13"/>
  <c r="R83" i="13" s="1"/>
  <c r="Q146" i="13"/>
  <c r="R146" i="13" s="1"/>
  <c r="H143" i="22"/>
  <c r="I143" i="22" s="1"/>
  <c r="J143" i="22" s="1"/>
  <c r="K143" i="22" s="1"/>
  <c r="L143" i="22" s="1"/>
  <c r="M143" i="22" s="1"/>
  <c r="N143" i="22" s="1"/>
  <c r="O143" i="22" s="1"/>
  <c r="P143" i="22" s="1"/>
  <c r="Q143" i="22" s="1"/>
  <c r="R143" i="22" s="1"/>
  <c r="S143" i="22" s="1"/>
  <c r="T143" i="22" s="1"/>
  <c r="U143" i="22" s="1"/>
  <c r="V143" i="22" s="1"/>
  <c r="W143" i="22" s="1"/>
  <c r="X143" i="22" s="1"/>
  <c r="Y143" i="22" s="1"/>
  <c r="Z143" i="22" s="1"/>
  <c r="AA143" i="22" s="1"/>
  <c r="AB143" i="22" s="1"/>
  <c r="G176" i="22"/>
  <c r="H176" i="22" s="1"/>
  <c r="I176" i="22" s="1"/>
  <c r="J176" i="22" s="1"/>
  <c r="K176" i="22" s="1"/>
  <c r="L176" i="22" s="1"/>
  <c r="M176" i="22" s="1"/>
  <c r="N176" i="22" s="1"/>
  <c r="O176" i="22" s="1"/>
  <c r="P176" i="22" s="1"/>
  <c r="Q176" i="22" s="1"/>
  <c r="R176" i="22" s="1"/>
  <c r="S176" i="22" s="1"/>
  <c r="T176" i="22" s="1"/>
  <c r="U176" i="22" s="1"/>
  <c r="V176" i="22" s="1"/>
  <c r="W176" i="22" s="1"/>
  <c r="X176" i="22" s="1"/>
  <c r="Y176" i="22" s="1"/>
  <c r="Z176" i="22" s="1"/>
  <c r="AA176" i="22" s="1"/>
  <c r="AB176" i="22" s="1"/>
  <c r="D168" i="22"/>
  <c r="C16" i="24" s="1"/>
  <c r="AE107" i="6"/>
  <c r="AM110" i="7" s="1"/>
  <c r="AN110" i="7" s="1"/>
  <c r="AP110" i="7" s="1"/>
  <c r="AQ110" i="7" s="1"/>
  <c r="AC107" i="6"/>
  <c r="AM148" i="29"/>
  <c r="AI148" i="29"/>
  <c r="AC21" i="29"/>
  <c r="AD21" i="29" s="1"/>
  <c r="Q150" i="13"/>
  <c r="R150" i="13" s="1"/>
  <c r="AH27" i="5"/>
  <c r="AI27" i="5" s="1"/>
  <c r="Q87" i="13"/>
  <c r="R87" i="13" s="1"/>
  <c r="AC18" i="4"/>
  <c r="AE18" i="4"/>
  <c r="AI59" i="6"/>
  <c r="AD17" i="29"/>
  <c r="AH19" i="5"/>
  <c r="AI19" i="5" s="1"/>
  <c r="AD15" i="5"/>
  <c r="R79" i="13"/>
  <c r="Q85" i="13"/>
  <c r="R85" i="13" s="1"/>
  <c r="L84" i="13"/>
  <c r="AA22" i="7"/>
  <c r="AA28" i="7"/>
  <c r="AB26" i="7"/>
  <c r="F118" i="18" s="1"/>
  <c r="R25" i="13"/>
  <c r="AA26" i="7"/>
  <c r="AB16" i="7"/>
  <c r="F32" i="18" s="1"/>
  <c r="AA27" i="7"/>
  <c r="AB22" i="7"/>
  <c r="F114" i="18" s="1"/>
  <c r="AA20" i="7"/>
  <c r="AG25" i="7"/>
  <c r="AC154" i="6"/>
  <c r="AG159" i="7"/>
  <c r="AH159" i="7" s="1"/>
  <c r="AJ159" i="7" s="1"/>
  <c r="AK159" i="7" s="1"/>
  <c r="AE154" i="6"/>
  <c r="AB151" i="7"/>
  <c r="AA18" i="7"/>
  <c r="AC150" i="6"/>
  <c r="AG155" i="7"/>
  <c r="AH155" i="7" s="1"/>
  <c r="AJ155" i="7" s="1"/>
  <c r="AE150" i="6"/>
  <c r="AC146" i="6"/>
  <c r="AG151" i="7"/>
  <c r="AH151" i="7" s="1"/>
  <c r="AJ151" i="7" s="1"/>
  <c r="AE146" i="6"/>
  <c r="AH43" i="7"/>
  <c r="AM128" i="7"/>
  <c r="AN128" i="7" s="1"/>
  <c r="AP128" i="7" s="1"/>
  <c r="AR128" i="7" s="1"/>
  <c r="AF124" i="6"/>
  <c r="AH124" i="6"/>
  <c r="AE39" i="7"/>
  <c r="AD16" i="7"/>
  <c r="Y45" i="7"/>
  <c r="X22" i="7"/>
  <c r="AB27" i="6"/>
  <c r="Z27" i="6"/>
  <c r="X46" i="7"/>
  <c r="V23" i="7"/>
  <c r="E118" i="18"/>
  <c r="E42" i="18"/>
  <c r="AE49" i="7"/>
  <c r="AD26" i="7"/>
  <c r="S131" i="13" s="1"/>
  <c r="X51" i="7"/>
  <c r="V28" i="7"/>
  <c r="AM150" i="7"/>
  <c r="AN150" i="7" s="1"/>
  <c r="AP150" i="7" s="1"/>
  <c r="AF145" i="6"/>
  <c r="AH145" i="6"/>
  <c r="AJ47" i="7"/>
  <c r="AE45" i="7"/>
  <c r="AD22" i="7"/>
  <c r="S127" i="13" s="1"/>
  <c r="E113" i="18"/>
  <c r="E37" i="18"/>
  <c r="AA23" i="7"/>
  <c r="AH51" i="7"/>
  <c r="AQ68" i="7"/>
  <c r="AS68" i="7"/>
  <c r="AQ73" i="7"/>
  <c r="AS73" i="7"/>
  <c r="AQ64" i="7"/>
  <c r="AS64" i="7"/>
  <c r="AR64" i="7"/>
  <c r="AQ72" i="7"/>
  <c r="AS72" i="7"/>
  <c r="AS93" i="7"/>
  <c r="AQ93" i="7"/>
  <c r="AS85" i="7"/>
  <c r="AQ85" i="7"/>
  <c r="AQ115" i="7"/>
  <c r="AS115" i="7"/>
  <c r="AQ107" i="7"/>
  <c r="AS107" i="7"/>
  <c r="AM157" i="7"/>
  <c r="AN157" i="7" s="1"/>
  <c r="AP157" i="7" s="1"/>
  <c r="AR157" i="7" s="1"/>
  <c r="AH152" i="6"/>
  <c r="AF152" i="6"/>
  <c r="AK137" i="7"/>
  <c r="AK128" i="7"/>
  <c r="AM129" i="7"/>
  <c r="AN129" i="7" s="1"/>
  <c r="AP129" i="7" s="1"/>
  <c r="AR129" i="7" s="1"/>
  <c r="AF125" i="6"/>
  <c r="AH125" i="6"/>
  <c r="AB22" i="6"/>
  <c r="Z22" i="6"/>
  <c r="E114" i="18"/>
  <c r="E38" i="18"/>
  <c r="AJ39" i="7"/>
  <c r="AG135" i="7"/>
  <c r="AH135" i="7" s="1"/>
  <c r="AJ135" i="7" s="1"/>
  <c r="AC131" i="6"/>
  <c r="AE131" i="6"/>
  <c r="AG131" i="7"/>
  <c r="AH131" i="7" s="1"/>
  <c r="AJ131" i="7" s="1"/>
  <c r="AC127" i="6"/>
  <c r="AE127" i="6"/>
  <c r="AE41" i="7"/>
  <c r="AA19" i="7"/>
  <c r="F113" i="18"/>
  <c r="F37" i="18"/>
  <c r="AH25" i="7"/>
  <c r="AJ48" i="7"/>
  <c r="AK150" i="7"/>
  <c r="AM161" i="7"/>
  <c r="AN161" i="7" s="1"/>
  <c r="AP161" i="7" s="1"/>
  <c r="AR161" i="7" s="1"/>
  <c r="AH156" i="6"/>
  <c r="AF156" i="6"/>
  <c r="E109" i="18"/>
  <c r="E33" i="18"/>
  <c r="AA16" i="7"/>
  <c r="AE47" i="7"/>
  <c r="AD24" i="7"/>
  <c r="AD46" i="7"/>
  <c r="AB23" i="7"/>
  <c r="AN40" i="7"/>
  <c r="AN48" i="7"/>
  <c r="AN47" i="7"/>
  <c r="AB26" i="6"/>
  <c r="Z26" i="6"/>
  <c r="Q26" i="13"/>
  <c r="R26" i="13" s="1"/>
  <c r="AE16" i="6"/>
  <c r="AC16" i="6"/>
  <c r="AG139" i="7"/>
  <c r="AH139" i="7" s="1"/>
  <c r="AJ139" i="7" s="1"/>
  <c r="AK139" i="7" s="1"/>
  <c r="AE135" i="6"/>
  <c r="AC135" i="6"/>
  <c r="Y39" i="7"/>
  <c r="X16" i="7"/>
  <c r="Z20" i="6"/>
  <c r="AB20" i="6"/>
  <c r="AG160" i="7"/>
  <c r="AH160" i="7" s="1"/>
  <c r="AJ160" i="7" s="1"/>
  <c r="AC155" i="6"/>
  <c r="AE155" i="6"/>
  <c r="AJ49" i="7"/>
  <c r="AH42" i="7"/>
  <c r="AH46" i="7"/>
  <c r="AN39" i="7"/>
  <c r="AQ106" i="7"/>
  <c r="AS106" i="7"/>
  <c r="AQ114" i="7"/>
  <c r="AS114" i="7"/>
  <c r="AS109" i="7"/>
  <c r="AQ109" i="7"/>
  <c r="AM132" i="7"/>
  <c r="AN132" i="7" s="1"/>
  <c r="AP132" i="7" s="1"/>
  <c r="AR132" i="7" s="1"/>
  <c r="AF128" i="6"/>
  <c r="AH128" i="6"/>
  <c r="AM153" i="7"/>
  <c r="AN153" i="7" s="1"/>
  <c r="AP153" i="7" s="1"/>
  <c r="AR153" i="7" s="1"/>
  <c r="AH148" i="6"/>
  <c r="AF148" i="6"/>
  <c r="AR68" i="7"/>
  <c r="AR107" i="7"/>
  <c r="AR109" i="7"/>
  <c r="AJ41" i="7"/>
  <c r="AG21" i="7"/>
  <c r="AB18" i="6"/>
  <c r="Z18" i="6"/>
  <c r="AR73" i="7"/>
  <c r="E116" i="18"/>
  <c r="E40" i="18"/>
  <c r="AD25" i="7"/>
  <c r="S130" i="13" s="1"/>
  <c r="AE48" i="7"/>
  <c r="AE40" i="7"/>
  <c r="AD17" i="7"/>
  <c r="AR115" i="7"/>
  <c r="AD50" i="7"/>
  <c r="AB27" i="7"/>
  <c r="AD42" i="7"/>
  <c r="AB19" i="7"/>
  <c r="AD21" i="7"/>
  <c r="AE44" i="7"/>
  <c r="AB23" i="6"/>
  <c r="Z23" i="6"/>
  <c r="Q23" i="13"/>
  <c r="R23" i="13" s="1"/>
  <c r="X25" i="7"/>
  <c r="Y48" i="7"/>
  <c r="X42" i="7"/>
  <c r="V19" i="7"/>
  <c r="AC17" i="6"/>
  <c r="AE17" i="6"/>
  <c r="AK161" i="7"/>
  <c r="AM154" i="7"/>
  <c r="AN154" i="7" s="1"/>
  <c r="AP154" i="7" s="1"/>
  <c r="AF149" i="6"/>
  <c r="AH149" i="6"/>
  <c r="AM136" i="7"/>
  <c r="AN136" i="7" s="1"/>
  <c r="AP136" i="7" s="1"/>
  <c r="AR136" i="7" s="1"/>
  <c r="AF132" i="6"/>
  <c r="AH132" i="6"/>
  <c r="AA24" i="7"/>
  <c r="AR85" i="7"/>
  <c r="Y40" i="7"/>
  <c r="X17" i="7"/>
  <c r="E110" i="18"/>
  <c r="E34" i="18"/>
  <c r="AB15" i="6"/>
  <c r="Z15" i="6"/>
  <c r="AR106" i="7"/>
  <c r="AB24" i="7"/>
  <c r="AH50" i="7"/>
  <c r="AN44" i="7"/>
  <c r="X50" i="7"/>
  <c r="V27" i="7"/>
  <c r="AK149" i="7"/>
  <c r="AH17" i="7"/>
  <c r="AJ40" i="7"/>
  <c r="AK158" i="7"/>
  <c r="AB19" i="6"/>
  <c r="Z19" i="6"/>
  <c r="AC25" i="6"/>
  <c r="AE25" i="6"/>
  <c r="S25" i="13"/>
  <c r="T25" i="13" s="1"/>
  <c r="AN45" i="7"/>
  <c r="AN49" i="7"/>
  <c r="AN41" i="7"/>
  <c r="AQ65" i="7"/>
  <c r="AS65" i="7"/>
  <c r="AQ86" i="7"/>
  <c r="AS86" i="7"/>
  <c r="AQ94" i="7"/>
  <c r="AS94" i="7"/>
  <c r="AS89" i="7"/>
  <c r="AQ89" i="7"/>
  <c r="AK87" i="7"/>
  <c r="AQ90" i="7"/>
  <c r="AS90" i="7"/>
  <c r="AS117" i="7"/>
  <c r="AQ117" i="7"/>
  <c r="AR117" i="7"/>
  <c r="AM137" i="7"/>
  <c r="AN137" i="7" s="1"/>
  <c r="AP137" i="7" s="1"/>
  <c r="AH133" i="6"/>
  <c r="AF133" i="6"/>
  <c r="AG152" i="7"/>
  <c r="AH152" i="7" s="1"/>
  <c r="AJ152" i="7" s="1"/>
  <c r="AK152" i="7" s="1"/>
  <c r="AC147" i="6"/>
  <c r="AE147" i="6"/>
  <c r="AK129" i="7"/>
  <c r="AK132" i="7"/>
  <c r="AK153" i="7"/>
  <c r="AR90" i="7"/>
  <c r="AM133" i="7"/>
  <c r="AN133" i="7" s="1"/>
  <c r="AP133" i="7" s="1"/>
  <c r="AF129" i="6"/>
  <c r="AH129" i="6"/>
  <c r="Z21" i="6"/>
  <c r="AB21" i="6"/>
  <c r="Q21" i="13"/>
  <c r="R21" i="13" s="1"/>
  <c r="AB28" i="7"/>
  <c r="AD51" i="7"/>
  <c r="AH21" i="7"/>
  <c r="AJ44" i="7"/>
  <c r="V20" i="7"/>
  <c r="X43" i="7"/>
  <c r="AG156" i="7"/>
  <c r="AH156" i="7" s="1"/>
  <c r="AJ156" i="7" s="1"/>
  <c r="AK156" i="7" s="1"/>
  <c r="AC151" i="6"/>
  <c r="AE151" i="6"/>
  <c r="E108" i="18"/>
  <c r="E32" i="18"/>
  <c r="Y47" i="7"/>
  <c r="X24" i="7"/>
  <c r="Y49" i="7"/>
  <c r="X26" i="7"/>
  <c r="AM149" i="7"/>
  <c r="AN149" i="7" s="1"/>
  <c r="AP149" i="7" s="1"/>
  <c r="AH144" i="6"/>
  <c r="AF144" i="6"/>
  <c r="F117" i="18"/>
  <c r="F41" i="18"/>
  <c r="F109" i="18"/>
  <c r="F33" i="18"/>
  <c r="AD43" i="7"/>
  <c r="AB20" i="7"/>
  <c r="AG17" i="7"/>
  <c r="AG127" i="7"/>
  <c r="AH127" i="7" s="1"/>
  <c r="AJ127" i="7" s="1"/>
  <c r="AK127" i="7" s="1"/>
  <c r="AC123" i="6"/>
  <c r="AE123" i="6"/>
  <c r="AR93" i="7"/>
  <c r="E117" i="18"/>
  <c r="E41" i="18"/>
  <c r="AM158" i="7"/>
  <c r="AN158" i="7" s="1"/>
  <c r="AP158" i="7" s="1"/>
  <c r="AR158" i="7" s="1"/>
  <c r="AF153" i="6"/>
  <c r="AH153" i="6"/>
  <c r="AK136" i="7"/>
  <c r="AR89" i="7"/>
  <c r="Y41" i="7"/>
  <c r="X18" i="7"/>
  <c r="X21" i="7"/>
  <c r="Y44" i="7"/>
  <c r="Z24" i="6"/>
  <c r="AB24" i="6"/>
  <c r="Q24" i="13"/>
  <c r="R24" i="13" s="1"/>
  <c r="AJ45" i="7"/>
  <c r="AD25" i="29"/>
  <c r="AM86" i="29"/>
  <c r="AI86" i="29"/>
  <c r="AR129" i="29"/>
  <c r="AN129" i="29"/>
  <c r="AR150" i="29"/>
  <c r="AN150" i="29"/>
  <c r="AI112" i="29"/>
  <c r="AM112" i="29"/>
  <c r="AU109" i="29"/>
  <c r="AS109" i="29"/>
  <c r="AI90" i="29"/>
  <c r="AM90" i="29"/>
  <c r="AD130" i="29"/>
  <c r="AH130" i="29"/>
  <c r="AR87" i="29"/>
  <c r="AN87" i="29"/>
  <c r="AI108" i="29"/>
  <c r="AM108" i="29"/>
  <c r="AR125" i="29"/>
  <c r="AN125" i="29"/>
  <c r="AM127" i="29"/>
  <c r="AI127" i="29"/>
  <c r="AN131" i="29"/>
  <c r="AR131" i="29"/>
  <c r="AM145" i="29"/>
  <c r="AI145" i="29"/>
  <c r="AU101" i="29"/>
  <c r="AS101" i="29"/>
  <c r="AI83" i="29"/>
  <c r="AM83" i="29"/>
  <c r="AI104" i="29"/>
  <c r="AM104" i="29"/>
  <c r="AD122" i="29"/>
  <c r="AH122" i="29"/>
  <c r="AI100" i="29"/>
  <c r="AM100" i="29"/>
  <c r="AH147" i="29"/>
  <c r="AD147" i="29"/>
  <c r="AM124" i="29"/>
  <c r="AI124" i="29"/>
  <c r="AM132" i="29"/>
  <c r="AI132" i="29"/>
  <c r="AM144" i="29"/>
  <c r="AI144" i="29"/>
  <c r="AH143" i="29"/>
  <c r="AD143" i="29"/>
  <c r="AI80" i="29"/>
  <c r="AM80" i="29"/>
  <c r="AM152" i="29"/>
  <c r="AI152" i="29"/>
  <c r="AI88" i="29"/>
  <c r="AM88" i="29"/>
  <c r="AH151" i="29"/>
  <c r="AD151" i="29"/>
  <c r="AU154" i="29"/>
  <c r="AS154" i="29"/>
  <c r="AH85" i="29"/>
  <c r="AD85" i="29"/>
  <c r="AD153" i="29"/>
  <c r="AH153" i="29"/>
  <c r="AU146" i="29"/>
  <c r="AS146" i="29"/>
  <c r="AS103" i="29"/>
  <c r="AU103" i="29"/>
  <c r="AI91" i="29"/>
  <c r="AM91" i="29"/>
  <c r="AU123" i="29"/>
  <c r="AS123" i="29"/>
  <c r="AD81" i="29"/>
  <c r="AH81" i="29"/>
  <c r="AD126" i="29"/>
  <c r="AH126" i="29"/>
  <c r="AH102" i="29"/>
  <c r="AD102" i="29"/>
  <c r="AH110" i="29"/>
  <c r="AD110" i="29"/>
  <c r="AR121" i="29"/>
  <c r="AN121" i="29"/>
  <c r="AR133" i="29"/>
  <c r="AN133" i="29"/>
  <c r="AH106" i="29"/>
  <c r="AD106" i="29"/>
  <c r="AR142" i="29"/>
  <c r="AN142" i="29"/>
  <c r="AM82" i="29"/>
  <c r="AI82" i="29"/>
  <c r="AD149" i="29"/>
  <c r="AH149" i="29"/>
  <c r="AD89" i="29"/>
  <c r="AH89" i="29"/>
  <c r="AH79" i="29"/>
  <c r="AH15" i="29" s="1"/>
  <c r="AI15" i="29" s="1"/>
  <c r="AD79" i="29"/>
  <c r="AM84" i="29"/>
  <c r="AI84" i="29"/>
  <c r="AM128" i="29"/>
  <c r="AI128" i="29"/>
  <c r="Q142" i="13"/>
  <c r="R142" i="13" s="1"/>
  <c r="AH15" i="5"/>
  <c r="AI15" i="5" s="1"/>
  <c r="AH25" i="5"/>
  <c r="AI25" i="5" s="1"/>
  <c r="L147" i="13"/>
  <c r="M147" i="13"/>
  <c r="P84" i="13"/>
  <c r="AH23" i="5"/>
  <c r="S150" i="13" s="1"/>
  <c r="Q81" i="13"/>
  <c r="R81" i="13" s="1"/>
  <c r="Q144" i="13"/>
  <c r="R144" i="13" s="1"/>
  <c r="AD21" i="5"/>
  <c r="AR80" i="5"/>
  <c r="AN80" i="5"/>
  <c r="AM62" i="5"/>
  <c r="AI62" i="5"/>
  <c r="AN61" i="5"/>
  <c r="AR61" i="5"/>
  <c r="AS58" i="5"/>
  <c r="AU58" i="5"/>
  <c r="AI86" i="5"/>
  <c r="AM86" i="5"/>
  <c r="AN43" i="5"/>
  <c r="AI60" i="5"/>
  <c r="AM60" i="5"/>
  <c r="AI46" i="5"/>
  <c r="AM46" i="5"/>
  <c r="AN48" i="5"/>
  <c r="AI90" i="5"/>
  <c r="AM90" i="5"/>
  <c r="AI49" i="5"/>
  <c r="AM49" i="5"/>
  <c r="AI91" i="5"/>
  <c r="AM91" i="5"/>
  <c r="AN44" i="5"/>
  <c r="AR84" i="5"/>
  <c r="AN84" i="5"/>
  <c r="AU82" i="5"/>
  <c r="AS82" i="5"/>
  <c r="AM40" i="5"/>
  <c r="AR40" i="5" s="1"/>
  <c r="AI40" i="5"/>
  <c r="AU69" i="5"/>
  <c r="AS69" i="5"/>
  <c r="AN39" i="5"/>
  <c r="AI79" i="5"/>
  <c r="AM79" i="5"/>
  <c r="AN81" i="5"/>
  <c r="AR81" i="5"/>
  <c r="AH17" i="5"/>
  <c r="AI17" i="5" s="1"/>
  <c r="AR132" i="5"/>
  <c r="AN132" i="5"/>
  <c r="AN47" i="5"/>
  <c r="AI64" i="5"/>
  <c r="AM64" i="5"/>
  <c r="AR88" i="5"/>
  <c r="AN88" i="5"/>
  <c r="AN89" i="5"/>
  <c r="AR89" i="5"/>
  <c r="AS63" i="5"/>
  <c r="AU63" i="5"/>
  <c r="AN70" i="5"/>
  <c r="AR70" i="5"/>
  <c r="AI87" i="5"/>
  <c r="AM87" i="5"/>
  <c r="AI42" i="5"/>
  <c r="AM42" i="5"/>
  <c r="AR42" i="5" s="1"/>
  <c r="AI37" i="5"/>
  <c r="AM37" i="5"/>
  <c r="AR37" i="5" s="1"/>
  <c r="AR124" i="5"/>
  <c r="AN124" i="5"/>
  <c r="AI68" i="5"/>
  <c r="AM68" i="5"/>
  <c r="AM38" i="5"/>
  <c r="AI38" i="5"/>
  <c r="AN66" i="5"/>
  <c r="AR66" i="5"/>
  <c r="AI41" i="5"/>
  <c r="AM41" i="5"/>
  <c r="AR41" i="5" s="1"/>
  <c r="AS59" i="5"/>
  <c r="AU59" i="5"/>
  <c r="AN65" i="5"/>
  <c r="AR65" i="5"/>
  <c r="AI83" i="5"/>
  <c r="AM83" i="5"/>
  <c r="AI45" i="5"/>
  <c r="AM45" i="5"/>
  <c r="AR45" i="5" s="1"/>
  <c r="AH26" i="4"/>
  <c r="AF26" i="4"/>
  <c r="AE24" i="4"/>
  <c r="AC24" i="4"/>
  <c r="AF15" i="4"/>
  <c r="AH15" i="4"/>
  <c r="AE16" i="4"/>
  <c r="AC16" i="4"/>
  <c r="AC17" i="4"/>
  <c r="AE17" i="4"/>
  <c r="AK19" i="4"/>
  <c r="AI19" i="4"/>
  <c r="AF21" i="4"/>
  <c r="AH21" i="4"/>
  <c r="AI25" i="4"/>
  <c r="AK25" i="4"/>
  <c r="AE20" i="4"/>
  <c r="AC20" i="4"/>
  <c r="AH22" i="4"/>
  <c r="AF22" i="4"/>
  <c r="AF27" i="4"/>
  <c r="AH27" i="4"/>
  <c r="S84" i="13"/>
  <c r="T84" i="13" s="1"/>
  <c r="S80" i="13"/>
  <c r="T80" i="13" s="1"/>
  <c r="S88" i="13"/>
  <c r="T88" i="13" s="1"/>
  <c r="Q86" i="13"/>
  <c r="R86" i="13" s="1"/>
  <c r="AD22" i="5"/>
  <c r="Q89" i="13"/>
  <c r="R89" i="13" s="1"/>
  <c r="AD25" i="5"/>
  <c r="Q90" i="13"/>
  <c r="R90" i="13" s="1"/>
  <c r="Q152" i="13"/>
  <c r="R152" i="13" s="1"/>
  <c r="AD26" i="5"/>
  <c r="Q82" i="13"/>
  <c r="R82" i="13" s="1"/>
  <c r="AN122" i="5"/>
  <c r="AR122" i="5"/>
  <c r="AN153" i="5"/>
  <c r="AR153" i="5"/>
  <c r="AR151" i="5"/>
  <c r="AN151" i="5"/>
  <c r="AN150" i="5"/>
  <c r="AR150" i="5"/>
  <c r="AU126" i="5"/>
  <c r="AS126" i="5"/>
  <c r="AN154" i="5"/>
  <c r="AR154" i="5"/>
  <c r="AN146" i="5"/>
  <c r="AR146" i="5"/>
  <c r="AR128" i="5"/>
  <c r="AN128" i="5"/>
  <c r="AR121" i="5"/>
  <c r="AN121" i="5"/>
  <c r="AN106" i="5"/>
  <c r="AR106" i="5"/>
  <c r="AR147" i="5"/>
  <c r="AN147" i="5"/>
  <c r="AN142" i="5"/>
  <c r="AR142" i="5"/>
  <c r="AI144" i="5"/>
  <c r="AM144" i="5"/>
  <c r="AR125" i="5"/>
  <c r="AN125" i="5"/>
  <c r="AI152" i="5"/>
  <c r="AM152" i="5"/>
  <c r="AM123" i="5"/>
  <c r="AI123" i="5"/>
  <c r="AM127" i="5"/>
  <c r="AI127" i="5"/>
  <c r="AR143" i="5"/>
  <c r="AN143" i="5"/>
  <c r="AR133" i="5"/>
  <c r="AN133" i="5"/>
  <c r="AN101" i="5"/>
  <c r="AR101" i="5"/>
  <c r="AU112" i="5"/>
  <c r="AS112" i="5"/>
  <c r="AM111" i="5"/>
  <c r="AI111" i="5"/>
  <c r="AH26" i="5"/>
  <c r="AI26" i="5" s="1"/>
  <c r="AN109" i="5"/>
  <c r="AR109" i="5"/>
  <c r="AN145" i="5"/>
  <c r="AR145" i="5"/>
  <c r="AN110" i="5"/>
  <c r="AR110" i="5"/>
  <c r="AM107" i="5"/>
  <c r="AI107" i="5"/>
  <c r="AH22" i="5"/>
  <c r="AU104" i="5"/>
  <c r="AS104" i="5"/>
  <c r="AN149" i="5"/>
  <c r="AR149" i="5"/>
  <c r="AM131" i="5"/>
  <c r="AI131" i="5"/>
  <c r="AI148" i="5"/>
  <c r="AM148" i="5"/>
  <c r="AH21" i="5"/>
  <c r="S148" i="13" s="1"/>
  <c r="T148" i="13" s="1"/>
  <c r="AM103" i="5"/>
  <c r="AI103" i="5"/>
  <c r="AH18" i="5"/>
  <c r="AN105" i="5"/>
  <c r="AR105" i="5"/>
  <c r="AN102" i="5"/>
  <c r="AR102" i="5"/>
  <c r="AR129" i="5"/>
  <c r="AN129" i="5"/>
  <c r="AN130" i="5"/>
  <c r="AR130" i="5"/>
  <c r="AC170" i="4"/>
  <c r="AE170" i="4"/>
  <c r="AF172" i="4"/>
  <c r="AH172" i="4"/>
  <c r="AH175" i="4"/>
  <c r="AF175" i="4"/>
  <c r="AE173" i="4"/>
  <c r="AC173" i="4"/>
  <c r="AE169" i="4"/>
  <c r="AC169" i="4"/>
  <c r="AC174" i="4"/>
  <c r="AE174" i="4"/>
  <c r="AH167" i="4"/>
  <c r="AF167" i="4"/>
  <c r="AE165" i="4"/>
  <c r="AC165" i="4"/>
  <c r="AC166" i="4"/>
  <c r="AE166" i="4"/>
  <c r="AF168" i="4"/>
  <c r="AH168" i="4"/>
  <c r="AF164" i="4"/>
  <c r="AH164" i="4"/>
  <c r="AC163" i="4"/>
  <c r="AE163" i="4"/>
  <c r="AC171" i="4"/>
  <c r="AE171" i="4"/>
  <c r="AC144" i="4"/>
  <c r="AE144" i="4"/>
  <c r="AC149" i="4"/>
  <c r="AE149" i="4"/>
  <c r="AE150" i="4"/>
  <c r="AC150" i="4"/>
  <c r="AC151" i="4"/>
  <c r="AE151" i="4"/>
  <c r="AI143" i="4"/>
  <c r="AK143" i="4"/>
  <c r="AE154" i="4"/>
  <c r="AC154" i="4"/>
  <c r="AC153" i="4"/>
  <c r="AE153" i="4"/>
  <c r="AE142" i="4"/>
  <c r="AC142" i="4"/>
  <c r="AI147" i="4"/>
  <c r="AK147" i="4"/>
  <c r="AC145" i="4"/>
  <c r="AE145" i="4"/>
  <c r="AE146" i="4"/>
  <c r="AC146" i="4"/>
  <c r="AH148" i="4"/>
  <c r="AF148" i="4"/>
  <c r="AC152" i="4"/>
  <c r="AE152" i="4"/>
  <c r="AI125" i="4"/>
  <c r="AK125" i="4"/>
  <c r="AC122" i="4"/>
  <c r="AE122" i="4"/>
  <c r="AE128" i="4"/>
  <c r="AC128" i="4"/>
  <c r="AF131" i="4"/>
  <c r="AH131" i="4"/>
  <c r="AC121" i="4"/>
  <c r="AE121" i="4"/>
  <c r="AC129" i="4"/>
  <c r="AE129" i="4"/>
  <c r="AH126" i="4"/>
  <c r="AF126" i="4"/>
  <c r="AF123" i="4"/>
  <c r="AH123" i="4"/>
  <c r="AE132" i="4"/>
  <c r="AC132" i="4"/>
  <c r="AI133" i="4"/>
  <c r="AK133" i="4"/>
  <c r="AF127" i="4"/>
  <c r="AH127" i="4"/>
  <c r="AE124" i="4"/>
  <c r="AC124" i="4"/>
  <c r="AC130" i="4"/>
  <c r="AE130" i="4"/>
  <c r="AK100" i="4"/>
  <c r="AI100" i="4"/>
  <c r="AC107" i="4"/>
  <c r="AE107" i="4"/>
  <c r="AC103" i="4"/>
  <c r="AE103" i="4"/>
  <c r="AC106" i="4"/>
  <c r="AE106" i="4"/>
  <c r="AK112" i="4"/>
  <c r="AI112" i="4"/>
  <c r="AF108" i="4"/>
  <c r="AH108" i="4"/>
  <c r="AC102" i="4"/>
  <c r="AE102" i="4"/>
  <c r="AF104" i="4"/>
  <c r="AH104" i="4"/>
  <c r="AC110" i="4"/>
  <c r="AE110" i="4"/>
  <c r="AF109" i="4"/>
  <c r="AH109" i="4"/>
  <c r="AC111" i="4"/>
  <c r="AE111" i="4"/>
  <c r="AC90" i="4"/>
  <c r="AE90" i="4"/>
  <c r="AF88" i="4"/>
  <c r="AH88" i="4"/>
  <c r="AF81" i="4"/>
  <c r="AH81" i="4"/>
  <c r="AF89" i="4"/>
  <c r="AH89" i="4"/>
  <c r="AI79" i="4"/>
  <c r="AK79" i="4"/>
  <c r="AI87" i="4"/>
  <c r="AK87" i="4"/>
  <c r="AC86" i="4"/>
  <c r="AE86" i="4"/>
  <c r="AC82" i="4"/>
  <c r="AE82" i="4"/>
  <c r="AF80" i="4"/>
  <c r="AH80" i="4"/>
  <c r="AF84" i="4"/>
  <c r="AH84" i="4"/>
  <c r="AC91" i="4"/>
  <c r="AE91" i="4"/>
  <c r="AC83" i="4"/>
  <c r="AE83" i="4"/>
  <c r="AF85" i="4"/>
  <c r="AH85" i="4"/>
  <c r="AH68" i="4"/>
  <c r="AF68" i="4"/>
  <c r="AE61" i="4"/>
  <c r="AC61" i="4"/>
  <c r="AK62" i="4"/>
  <c r="AI62" i="4"/>
  <c r="AI70" i="4"/>
  <c r="AK70" i="4"/>
  <c r="AH60" i="4"/>
  <c r="AF60" i="4"/>
  <c r="AH64" i="4"/>
  <c r="AF64" i="4"/>
  <c r="AF67" i="4"/>
  <c r="AH67" i="4"/>
  <c r="AI66" i="4"/>
  <c r="AK66" i="4"/>
  <c r="AF63" i="4"/>
  <c r="AH63" i="4"/>
  <c r="AH59" i="4"/>
  <c r="AF59" i="4"/>
  <c r="AC65" i="4"/>
  <c r="AE65" i="4"/>
  <c r="AI58" i="4"/>
  <c r="AK58" i="4"/>
  <c r="AC69" i="4"/>
  <c r="AE69" i="4"/>
  <c r="U62" i="13"/>
  <c r="V62" i="13" s="1"/>
  <c r="U41" i="13"/>
  <c r="V41" i="13" s="1"/>
  <c r="AH41" i="4"/>
  <c r="AF41" i="4"/>
  <c r="S60" i="13"/>
  <c r="T60" i="13" s="1"/>
  <c r="S39" i="13"/>
  <c r="T39" i="13" s="1"/>
  <c r="AE39" i="4"/>
  <c r="AC39" i="4"/>
  <c r="U66" i="13"/>
  <c r="V66" i="13" s="1"/>
  <c r="U45" i="13"/>
  <c r="V45" i="13" s="1"/>
  <c r="AH45" i="4"/>
  <c r="AF45" i="4"/>
  <c r="S63" i="13"/>
  <c r="T63" i="13" s="1"/>
  <c r="S42" i="13"/>
  <c r="T42" i="13" s="1"/>
  <c r="AE42" i="4"/>
  <c r="AC42" i="4"/>
  <c r="S147" i="13"/>
  <c r="T147" i="13" s="1"/>
  <c r="Q69" i="13"/>
  <c r="R69" i="13" s="1"/>
  <c r="Q48" i="13"/>
  <c r="R48" i="13" s="1"/>
  <c r="AB48" i="4"/>
  <c r="Z48" i="4"/>
  <c r="Q153" i="13"/>
  <c r="R153" i="13" s="1"/>
  <c r="Q65" i="13"/>
  <c r="R65" i="13" s="1"/>
  <c r="Q44" i="13"/>
  <c r="R44" i="13" s="1"/>
  <c r="AB44" i="4"/>
  <c r="Z44" i="4"/>
  <c r="Q149" i="13"/>
  <c r="R149" i="13" s="1"/>
  <c r="S68" i="13"/>
  <c r="T68" i="13" s="1"/>
  <c r="S47" i="13"/>
  <c r="T47" i="13" s="1"/>
  <c r="AE47" i="4"/>
  <c r="AC47" i="4"/>
  <c r="S64" i="13"/>
  <c r="T64" i="13" s="1"/>
  <c r="S43" i="13"/>
  <c r="T43" i="13" s="1"/>
  <c r="AE43" i="4"/>
  <c r="AC43" i="4"/>
  <c r="U70" i="13"/>
  <c r="V70" i="13" s="1"/>
  <c r="U49" i="13"/>
  <c r="V49" i="13" s="1"/>
  <c r="AH49" i="4"/>
  <c r="AF49" i="4"/>
  <c r="Q61" i="13"/>
  <c r="R61" i="13" s="1"/>
  <c r="Q40" i="13"/>
  <c r="R40" i="13" s="1"/>
  <c r="AB40" i="4"/>
  <c r="Z40" i="4"/>
  <c r="Q145" i="13"/>
  <c r="R145" i="13" s="1"/>
  <c r="S67" i="13"/>
  <c r="T67" i="13" s="1"/>
  <c r="S46" i="13"/>
  <c r="T46" i="13" s="1"/>
  <c r="AE46" i="4"/>
  <c r="AC46" i="4"/>
  <c r="S151" i="13"/>
  <c r="T151" i="13" s="1"/>
  <c r="S38" i="13"/>
  <c r="T38" i="13" s="1"/>
  <c r="AC38" i="4"/>
  <c r="S59" i="13"/>
  <c r="T59" i="13" s="1"/>
  <c r="S143" i="13"/>
  <c r="T143" i="13" s="1"/>
  <c r="AE38" i="4"/>
  <c r="U37" i="13"/>
  <c r="V37" i="13" s="1"/>
  <c r="AH37" i="4"/>
  <c r="U58" i="13"/>
  <c r="V58" i="13" s="1"/>
  <c r="AF37" i="4"/>
  <c r="AE110" i="6"/>
  <c r="AM113" i="7" s="1"/>
  <c r="AN113" i="7" s="1"/>
  <c r="AP113" i="7" s="1"/>
  <c r="AC110" i="6"/>
  <c r="AH106" i="6"/>
  <c r="AF106" i="6"/>
  <c r="AF114" i="6"/>
  <c r="AH114" i="6"/>
  <c r="AC102" i="6"/>
  <c r="AE102" i="6"/>
  <c r="AM105" i="7" s="1"/>
  <c r="AN105" i="7" s="1"/>
  <c r="AP105" i="7" s="1"/>
  <c r="AR105" i="7" s="1"/>
  <c r="AF103" i="6"/>
  <c r="AH103" i="6"/>
  <c r="AC109" i="6"/>
  <c r="AE109" i="6"/>
  <c r="AM112" i="7" s="1"/>
  <c r="AN112" i="7" s="1"/>
  <c r="AP112" i="7" s="1"/>
  <c r="AC105" i="6"/>
  <c r="AE105" i="6"/>
  <c r="AM108" i="7" s="1"/>
  <c r="AN108" i="7" s="1"/>
  <c r="AP108" i="7" s="1"/>
  <c r="AR108" i="7" s="1"/>
  <c r="AF112" i="6"/>
  <c r="AH112" i="6"/>
  <c r="AF104" i="6"/>
  <c r="AH104" i="6"/>
  <c r="AF111" i="6"/>
  <c r="AH111" i="6"/>
  <c r="AC113" i="6"/>
  <c r="AE113" i="6"/>
  <c r="AM116" i="7" s="1"/>
  <c r="AN116" i="7" s="1"/>
  <c r="AP116" i="7" s="1"/>
  <c r="AH107" i="6"/>
  <c r="AE82" i="6"/>
  <c r="AM84" i="7" s="1"/>
  <c r="AN84" i="7" s="1"/>
  <c r="AP84" i="7" s="1"/>
  <c r="AR84" i="7" s="1"/>
  <c r="AC82" i="6"/>
  <c r="AC90" i="6"/>
  <c r="AE90" i="6"/>
  <c r="AM92" i="7" s="1"/>
  <c r="AN92" i="7" s="1"/>
  <c r="AP92" i="7" s="1"/>
  <c r="AF87" i="6"/>
  <c r="AH87" i="6"/>
  <c r="AH88" i="6"/>
  <c r="AF88" i="6"/>
  <c r="AK86" i="6"/>
  <c r="AI86" i="6"/>
  <c r="AF91" i="6"/>
  <c r="AH91" i="6"/>
  <c r="AC89" i="6"/>
  <c r="AE89" i="6"/>
  <c r="AM91" i="7" s="1"/>
  <c r="AN91" i="7" s="1"/>
  <c r="AP91" i="7" s="1"/>
  <c r="AC85" i="6"/>
  <c r="AE85" i="6"/>
  <c r="AM87" i="7" s="1"/>
  <c r="AN87" i="7" s="1"/>
  <c r="AP87" i="7" s="1"/>
  <c r="AC81" i="6"/>
  <c r="AE81" i="6"/>
  <c r="AM83" i="7" s="1"/>
  <c r="AN83" i="7" s="1"/>
  <c r="AP83" i="7" s="1"/>
  <c r="AH84" i="6"/>
  <c r="AF84" i="6"/>
  <c r="AH92" i="6"/>
  <c r="AF92" i="6"/>
  <c r="AF83" i="6"/>
  <c r="AH83" i="6"/>
  <c r="AC93" i="6"/>
  <c r="AE93" i="6"/>
  <c r="AM95" i="7" s="1"/>
  <c r="AN95" i="7" s="1"/>
  <c r="AP95" i="7" s="1"/>
  <c r="AC65" i="6"/>
  <c r="AE65" i="6"/>
  <c r="AM67" i="7" s="1"/>
  <c r="AN67" i="7" s="1"/>
  <c r="AP67" i="7" s="1"/>
  <c r="AR67" i="7" s="1"/>
  <c r="AH70" i="6"/>
  <c r="AF70" i="6"/>
  <c r="AE64" i="6"/>
  <c r="AM66" i="7" s="1"/>
  <c r="AN66" i="7" s="1"/>
  <c r="AP66" i="7" s="1"/>
  <c r="AC64" i="6"/>
  <c r="AE68" i="6"/>
  <c r="AM70" i="7" s="1"/>
  <c r="AN70" i="7" s="1"/>
  <c r="AP70" i="7" s="1"/>
  <c r="AC68" i="6"/>
  <c r="AE60" i="6"/>
  <c r="AM62" i="7" s="1"/>
  <c r="AN62" i="7" s="1"/>
  <c r="AP62" i="7" s="1"/>
  <c r="AC60" i="6"/>
  <c r="AH66" i="6"/>
  <c r="AF66" i="6"/>
  <c r="AF71" i="6"/>
  <c r="AH71" i="6"/>
  <c r="AF63" i="6"/>
  <c r="AH63" i="6"/>
  <c r="AH62" i="6"/>
  <c r="AF62" i="6"/>
  <c r="AC49" i="6"/>
  <c r="AE49" i="6"/>
  <c r="AM51" i="7" s="1"/>
  <c r="AF37" i="6"/>
  <c r="AH37" i="6"/>
  <c r="AC41" i="6"/>
  <c r="AE41" i="6"/>
  <c r="AM43" i="7" s="1"/>
  <c r="AF45" i="6"/>
  <c r="AH45" i="6"/>
  <c r="AC40" i="6"/>
  <c r="AE40" i="6"/>
  <c r="AM42" i="7" s="1"/>
  <c r="AF42" i="6"/>
  <c r="AH42" i="6"/>
  <c r="AF38" i="6"/>
  <c r="AH38" i="6"/>
  <c r="AF46" i="6"/>
  <c r="AH46" i="6"/>
  <c r="AF39" i="6"/>
  <c r="AH39" i="6"/>
  <c r="AF43" i="6"/>
  <c r="AH43" i="6"/>
  <c r="AF47" i="6"/>
  <c r="AH47" i="6"/>
  <c r="AC48" i="6"/>
  <c r="AE48" i="6"/>
  <c r="AM50" i="7" s="1"/>
  <c r="AC44" i="6"/>
  <c r="AE44" i="6"/>
  <c r="AM46" i="7" s="1"/>
  <c r="AN60" i="29"/>
  <c r="AR60" i="29"/>
  <c r="AI70" i="29"/>
  <c r="AM70" i="29"/>
  <c r="AH65" i="29"/>
  <c r="AD65" i="29"/>
  <c r="AI58" i="29"/>
  <c r="AM58" i="29"/>
  <c r="AH69" i="29"/>
  <c r="AD69" i="29"/>
  <c r="AH61" i="29"/>
  <c r="AD61" i="29"/>
  <c r="AH59" i="29"/>
  <c r="AD59" i="29"/>
  <c r="AN64" i="29"/>
  <c r="AR64" i="29"/>
  <c r="AM63" i="29"/>
  <c r="AI63" i="29"/>
  <c r="AI66" i="29"/>
  <c r="AM66" i="29"/>
  <c r="AN68" i="29"/>
  <c r="AR68" i="29"/>
  <c r="AI62" i="29"/>
  <c r="AM62" i="29"/>
  <c r="AM67" i="29"/>
  <c r="AI67" i="29"/>
  <c r="AM41" i="29"/>
  <c r="AI41" i="29"/>
  <c r="AH19" i="29"/>
  <c r="AI19" i="29" s="1"/>
  <c r="AH44" i="29"/>
  <c r="AD44" i="29"/>
  <c r="AC22" i="29"/>
  <c r="AD22" i="29" s="1"/>
  <c r="AH38" i="29"/>
  <c r="AD38" i="29"/>
  <c r="AC16" i="29"/>
  <c r="AD16" i="29" s="1"/>
  <c r="AH42" i="29"/>
  <c r="AD42" i="29"/>
  <c r="AC20" i="29"/>
  <c r="AD20" i="29" s="1"/>
  <c r="AD46" i="29"/>
  <c r="AC24" i="29"/>
  <c r="AD24" i="29" s="1"/>
  <c r="AH46" i="29"/>
  <c r="AM39" i="29"/>
  <c r="AI39" i="29"/>
  <c r="AM43" i="29"/>
  <c r="AI43" i="29"/>
  <c r="Y24" i="29"/>
  <c r="AH48" i="29"/>
  <c r="AD48" i="29"/>
  <c r="AC26" i="29"/>
  <c r="AD26" i="29" s="1"/>
  <c r="Y16" i="29"/>
  <c r="AD40" i="29"/>
  <c r="AH40" i="29"/>
  <c r="AC18" i="29"/>
  <c r="AD18" i="29" s="1"/>
  <c r="AM49" i="29"/>
  <c r="AI49" i="29"/>
  <c r="AH27" i="29"/>
  <c r="AI27" i="29" s="1"/>
  <c r="Y20" i="29"/>
  <c r="AM45" i="29"/>
  <c r="AI45" i="29"/>
  <c r="AH23" i="29"/>
  <c r="AI23" i="29" s="1"/>
  <c r="AM37" i="29"/>
  <c r="AI37" i="29"/>
  <c r="AI47" i="29"/>
  <c r="AM47" i="29"/>
  <c r="AC141" i="5"/>
  <c r="AC155" i="5" s="1"/>
  <c r="Y141" i="5"/>
  <c r="Q155" i="5"/>
  <c r="S155" i="5"/>
  <c r="Y155" i="5"/>
  <c r="AI61" i="6" l="1"/>
  <c r="AI69" i="6"/>
  <c r="AF107" i="6"/>
  <c r="T150" i="13"/>
  <c r="AS110" i="7"/>
  <c r="AR110" i="7"/>
  <c r="AR148" i="29"/>
  <c r="AN148" i="29"/>
  <c r="S83" i="13"/>
  <c r="T83" i="13" s="1"/>
  <c r="AR49" i="5"/>
  <c r="AM27" i="5"/>
  <c r="AN27" i="5" s="1"/>
  <c r="S146" i="13"/>
  <c r="T146" i="13" s="1"/>
  <c r="AM16" i="5"/>
  <c r="AN16" i="5" s="1"/>
  <c r="AR38" i="5"/>
  <c r="AR16" i="5" s="1"/>
  <c r="AM24" i="5"/>
  <c r="AN24" i="5" s="1"/>
  <c r="AR46" i="5"/>
  <c r="AR24" i="5" s="1"/>
  <c r="AH18" i="4"/>
  <c r="AF18" i="4"/>
  <c r="F42" i="18"/>
  <c r="S87" i="13"/>
  <c r="T87" i="13" s="1"/>
  <c r="S142" i="13"/>
  <c r="T142" i="13" s="1"/>
  <c r="S81" i="13"/>
  <c r="T81" i="13" s="1"/>
  <c r="AM15" i="5"/>
  <c r="AN15" i="5" s="1"/>
  <c r="AI23" i="5"/>
  <c r="AM19" i="5"/>
  <c r="AN19" i="5" s="1"/>
  <c r="S79" i="13"/>
  <c r="T79" i="13" s="1"/>
  <c r="S144" i="13"/>
  <c r="T144" i="13" s="1"/>
  <c r="F108" i="18"/>
  <c r="AG22" i="7"/>
  <c r="AH22" i="7"/>
  <c r="G114" i="18" s="1"/>
  <c r="F38" i="18"/>
  <c r="AG18" i="7"/>
  <c r="AH26" i="7"/>
  <c r="G118" i="18" s="1"/>
  <c r="AG19" i="7"/>
  <c r="AG24" i="7"/>
  <c r="AE17" i="7"/>
  <c r="AH24" i="7"/>
  <c r="G40" i="18" s="1"/>
  <c r="S122" i="13"/>
  <c r="AH18" i="7"/>
  <c r="G110" i="18" s="1"/>
  <c r="AG26" i="7"/>
  <c r="AF150" i="6"/>
  <c r="AH150" i="6"/>
  <c r="AM155" i="7"/>
  <c r="AN155" i="7" s="1"/>
  <c r="AP155" i="7" s="1"/>
  <c r="AR155" i="7" s="1"/>
  <c r="AD151" i="7"/>
  <c r="AB18" i="7"/>
  <c r="AG27" i="7"/>
  <c r="AM151" i="7"/>
  <c r="AN151" i="7" s="1"/>
  <c r="AP151" i="7" s="1"/>
  <c r="AH146" i="6"/>
  <c r="AF146" i="6"/>
  <c r="AK155" i="7"/>
  <c r="AF154" i="6"/>
  <c r="AH154" i="6"/>
  <c r="AM159" i="7"/>
  <c r="AN159" i="7" s="1"/>
  <c r="AP159" i="7" s="1"/>
  <c r="AN42" i="7"/>
  <c r="Y21" i="7"/>
  <c r="Q126" i="13"/>
  <c r="R126" i="13" s="1"/>
  <c r="AD20" i="7"/>
  <c r="AE43" i="7"/>
  <c r="AS149" i="7"/>
  <c r="AQ149" i="7"/>
  <c r="AM156" i="7"/>
  <c r="AN156" i="7" s="1"/>
  <c r="AP156" i="7" s="1"/>
  <c r="AR156" i="7" s="1"/>
  <c r="AH151" i="6"/>
  <c r="AF151" i="6"/>
  <c r="AE51" i="7"/>
  <c r="AD28" i="7"/>
  <c r="AM152" i="7"/>
  <c r="AN152" i="7" s="1"/>
  <c r="AP152" i="7" s="1"/>
  <c r="AH147" i="6"/>
  <c r="AF147" i="6"/>
  <c r="AH25" i="6"/>
  <c r="AF25" i="6"/>
  <c r="U25" i="13"/>
  <c r="V25" i="13" s="1"/>
  <c r="AS136" i="7"/>
  <c r="AQ136" i="7"/>
  <c r="AH17" i="6"/>
  <c r="AF17" i="6"/>
  <c r="AE21" i="7"/>
  <c r="AE42" i="7"/>
  <c r="AD19" i="7"/>
  <c r="S124" i="13" s="1"/>
  <c r="AK49" i="7"/>
  <c r="AJ26" i="7"/>
  <c r="AK26" i="7" s="1"/>
  <c r="G117" i="18"/>
  <c r="G41" i="18"/>
  <c r="E115" i="18"/>
  <c r="E39" i="18"/>
  <c r="Y22" i="7"/>
  <c r="Q127" i="13"/>
  <c r="R127" i="13" s="1"/>
  <c r="AS62" i="7"/>
  <c r="AQ62" i="7"/>
  <c r="AS70" i="7"/>
  <c r="AQ70" i="7"/>
  <c r="AS66" i="7"/>
  <c r="AQ66" i="7"/>
  <c r="AR66" i="7"/>
  <c r="AS113" i="7"/>
  <c r="AQ113" i="7"/>
  <c r="AR113" i="7"/>
  <c r="S126" i="13"/>
  <c r="AM127" i="7"/>
  <c r="AN127" i="7" s="1"/>
  <c r="AP127" i="7" s="1"/>
  <c r="AF123" i="6"/>
  <c r="AH123" i="6"/>
  <c r="Y24" i="7"/>
  <c r="Q129" i="13"/>
  <c r="R129" i="13" s="1"/>
  <c r="X20" i="7"/>
  <c r="Y43" i="7"/>
  <c r="F120" i="18"/>
  <c r="F44" i="18"/>
  <c r="AI129" i="6"/>
  <c r="AK129" i="6"/>
  <c r="AQ137" i="7"/>
  <c r="AS137" i="7"/>
  <c r="AP45" i="7"/>
  <c r="AR45" i="7" s="1"/>
  <c r="G109" i="18"/>
  <c r="G33" i="18"/>
  <c r="E119" i="18"/>
  <c r="E43" i="18"/>
  <c r="AJ50" i="7"/>
  <c r="AH27" i="7"/>
  <c r="F119" i="18"/>
  <c r="F43" i="18"/>
  <c r="AI148" i="6"/>
  <c r="AK148" i="6"/>
  <c r="AG23" i="7"/>
  <c r="AM160" i="7"/>
  <c r="AN160" i="7" s="1"/>
  <c r="AP160" i="7" s="1"/>
  <c r="AH155" i="6"/>
  <c r="AF155" i="6"/>
  <c r="AE20" i="6"/>
  <c r="AC20" i="6"/>
  <c r="AC26" i="6"/>
  <c r="AE26" i="6"/>
  <c r="S26" i="13"/>
  <c r="T26" i="13" s="1"/>
  <c r="AM25" i="7"/>
  <c r="F115" i="18"/>
  <c r="F39" i="18"/>
  <c r="AI156" i="6"/>
  <c r="AK156" i="6"/>
  <c r="AK131" i="7"/>
  <c r="AK135" i="7"/>
  <c r="AQ129" i="7"/>
  <c r="AS129" i="7"/>
  <c r="AI152" i="6"/>
  <c r="AK152" i="6"/>
  <c r="AG28" i="7"/>
  <c r="AJ24" i="7"/>
  <c r="AK47" i="7"/>
  <c r="E120" i="18"/>
  <c r="E44" i="18"/>
  <c r="Y46" i="7"/>
  <c r="X23" i="7"/>
  <c r="AI124" i="6"/>
  <c r="AK124" i="6"/>
  <c r="AQ87" i="7"/>
  <c r="AS87" i="7"/>
  <c r="AS92" i="7"/>
  <c r="AQ92" i="7"/>
  <c r="AS112" i="7"/>
  <c r="AQ112" i="7"/>
  <c r="AI133" i="6"/>
  <c r="AK133" i="6"/>
  <c r="AP39" i="7"/>
  <c r="Y16" i="7"/>
  <c r="Q121" i="13"/>
  <c r="R121" i="13" s="1"/>
  <c r="AE24" i="7"/>
  <c r="S129" i="13"/>
  <c r="AN43" i="7"/>
  <c r="AQ95" i="7"/>
  <c r="AS95" i="7"/>
  <c r="AQ83" i="7"/>
  <c r="AS83" i="7"/>
  <c r="AR83" i="7"/>
  <c r="AS116" i="7"/>
  <c r="AQ116" i="7"/>
  <c r="AS108" i="7"/>
  <c r="AQ108" i="7"/>
  <c r="AS105" i="7"/>
  <c r="AQ105" i="7"/>
  <c r="AK153" i="6"/>
  <c r="AI153" i="6"/>
  <c r="AE26" i="7"/>
  <c r="Y26" i="7"/>
  <c r="Q131" i="13"/>
  <c r="R131" i="13" s="1"/>
  <c r="E112" i="18"/>
  <c r="E36" i="18"/>
  <c r="AE19" i="6"/>
  <c r="AC19" i="6"/>
  <c r="Y50" i="7"/>
  <c r="X27" i="7"/>
  <c r="AP44" i="7"/>
  <c r="AN21" i="7"/>
  <c r="AE15" i="6"/>
  <c r="AC15" i="6"/>
  <c r="AI132" i="6"/>
  <c r="AK132" i="6"/>
  <c r="AQ154" i="7"/>
  <c r="AS154" i="7"/>
  <c r="AR154" i="7"/>
  <c r="AR112" i="7"/>
  <c r="E111" i="18"/>
  <c r="E35" i="18"/>
  <c r="AE25" i="7"/>
  <c r="Y25" i="7"/>
  <c r="Q130" i="13"/>
  <c r="R130" i="13" s="1"/>
  <c r="AE23" i="6"/>
  <c r="AC23" i="6"/>
  <c r="S23" i="13"/>
  <c r="T23" i="13" s="1"/>
  <c r="AE50" i="7"/>
  <c r="AD27" i="7"/>
  <c r="S132" i="13" s="1"/>
  <c r="AG16" i="7"/>
  <c r="AS153" i="7"/>
  <c r="AQ153" i="7"/>
  <c r="AI128" i="6"/>
  <c r="AK128" i="6"/>
  <c r="AJ46" i="7"/>
  <c r="AH23" i="7"/>
  <c r="AH16" i="6"/>
  <c r="AF16" i="6"/>
  <c r="AM17" i="7"/>
  <c r="AE46" i="7"/>
  <c r="AD23" i="7"/>
  <c r="AS161" i="7"/>
  <c r="AQ161" i="7"/>
  <c r="AH16" i="7"/>
  <c r="AC22" i="6"/>
  <c r="AE22" i="6"/>
  <c r="AR137" i="7"/>
  <c r="AS157" i="7"/>
  <c r="AQ157" i="7"/>
  <c r="AE22" i="7"/>
  <c r="AK145" i="6"/>
  <c r="AI145" i="6"/>
  <c r="Y51" i="7"/>
  <c r="X28" i="7"/>
  <c r="AE27" i="6"/>
  <c r="AC27" i="6"/>
  <c r="AJ43" i="7"/>
  <c r="AH20" i="7"/>
  <c r="AQ91" i="7"/>
  <c r="AS91" i="7"/>
  <c r="AE24" i="6"/>
  <c r="AC24" i="6"/>
  <c r="S24" i="13"/>
  <c r="T24" i="13" s="1"/>
  <c r="Y18" i="7"/>
  <c r="Q123" i="13"/>
  <c r="R123" i="13" s="1"/>
  <c r="AQ158" i="7"/>
  <c r="AS158" i="7"/>
  <c r="G113" i="18"/>
  <c r="G37" i="18"/>
  <c r="AC21" i="6"/>
  <c r="AE21" i="6"/>
  <c r="S21" i="13"/>
  <c r="T21" i="13" s="1"/>
  <c r="AK40" i="7"/>
  <c r="AJ17" i="7"/>
  <c r="AK17" i="7" s="1"/>
  <c r="AK149" i="6"/>
  <c r="AI149" i="6"/>
  <c r="AK41" i="7"/>
  <c r="AJ18" i="7"/>
  <c r="U123" i="13" s="1"/>
  <c r="AS132" i="7"/>
  <c r="AQ132" i="7"/>
  <c r="AP48" i="7"/>
  <c r="AN25" i="7"/>
  <c r="AJ51" i="7"/>
  <c r="AH28" i="7"/>
  <c r="AQ150" i="7"/>
  <c r="AS150" i="7"/>
  <c r="AN46" i="7"/>
  <c r="AN50" i="7"/>
  <c r="AN51" i="7"/>
  <c r="AS67" i="7"/>
  <c r="AQ67" i="7"/>
  <c r="AS84" i="7"/>
  <c r="AQ84" i="7"/>
  <c r="AK45" i="7"/>
  <c r="AJ22" i="7"/>
  <c r="AK22" i="7" s="1"/>
  <c r="AR116" i="7"/>
  <c r="F112" i="18"/>
  <c r="F36" i="18"/>
  <c r="AI144" i="6"/>
  <c r="AK144" i="6"/>
  <c r="AK44" i="7"/>
  <c r="AJ21" i="7"/>
  <c r="AK21" i="7" s="1"/>
  <c r="AQ133" i="7"/>
  <c r="AS133" i="7"/>
  <c r="AR133" i="7"/>
  <c r="AR92" i="7"/>
  <c r="AR87" i="7"/>
  <c r="AP41" i="7"/>
  <c r="AR41" i="7" s="1"/>
  <c r="AP49" i="7"/>
  <c r="AR49" i="7" s="1"/>
  <c r="AR149" i="7"/>
  <c r="AM21" i="7"/>
  <c r="F116" i="18"/>
  <c r="F40" i="18"/>
  <c r="Y17" i="7"/>
  <c r="Q122" i="13"/>
  <c r="R122" i="13" s="1"/>
  <c r="AR62" i="7"/>
  <c r="Y42" i="7"/>
  <c r="X19" i="7"/>
  <c r="F111" i="18"/>
  <c r="F35" i="18"/>
  <c r="AC18" i="6"/>
  <c r="AE18" i="6"/>
  <c r="AR70" i="7"/>
  <c r="AJ42" i="7"/>
  <c r="AH19" i="7"/>
  <c r="AK160" i="7"/>
  <c r="AM139" i="7"/>
  <c r="AN139" i="7" s="1"/>
  <c r="AP139" i="7" s="1"/>
  <c r="AF135" i="6"/>
  <c r="AH135" i="6"/>
  <c r="AP47" i="7"/>
  <c r="AP40" i="7"/>
  <c r="AP17" i="7" s="1"/>
  <c r="AN17" i="7"/>
  <c r="AR91" i="7"/>
  <c r="AR95" i="7"/>
  <c r="AR150" i="7"/>
  <c r="AK48" i="7"/>
  <c r="AJ25" i="7"/>
  <c r="AK25" i="7" s="1"/>
  <c r="AM131" i="7"/>
  <c r="AN131" i="7" s="1"/>
  <c r="AP131" i="7" s="1"/>
  <c r="AF127" i="6"/>
  <c r="AH127" i="6"/>
  <c r="AM135" i="7"/>
  <c r="AN135" i="7" s="1"/>
  <c r="AP135" i="7" s="1"/>
  <c r="AR135" i="7" s="1"/>
  <c r="AF131" i="6"/>
  <c r="AH131" i="6"/>
  <c r="AJ16" i="7"/>
  <c r="AK39" i="7"/>
  <c r="AI125" i="6"/>
  <c r="AK125" i="6"/>
  <c r="AE16" i="7"/>
  <c r="S121" i="13"/>
  <c r="AS128" i="7"/>
  <c r="AQ128" i="7"/>
  <c r="AG20" i="7"/>
  <c r="AH17" i="29"/>
  <c r="AI17" i="29" s="1"/>
  <c r="AH21" i="29"/>
  <c r="AI21" i="29" s="1"/>
  <c r="AR86" i="29"/>
  <c r="AN86" i="29"/>
  <c r="AR100" i="29"/>
  <c r="AN100" i="29"/>
  <c r="AN83" i="29"/>
  <c r="AR83" i="29"/>
  <c r="AR108" i="29"/>
  <c r="AN108" i="29"/>
  <c r="AM130" i="29"/>
  <c r="AI130" i="29"/>
  <c r="AR90" i="29"/>
  <c r="AN90" i="29"/>
  <c r="AR128" i="29"/>
  <c r="AN128" i="29"/>
  <c r="AI79" i="29"/>
  <c r="AM79" i="29"/>
  <c r="AM15" i="29" s="1"/>
  <c r="AN15" i="29" s="1"/>
  <c r="AR82" i="29"/>
  <c r="AN82" i="29"/>
  <c r="AM106" i="29"/>
  <c r="AI106" i="29"/>
  <c r="AS121" i="29"/>
  <c r="AU121" i="29"/>
  <c r="AM102" i="29"/>
  <c r="AI102" i="29"/>
  <c r="AM85" i="29"/>
  <c r="AI85" i="29"/>
  <c r="AN152" i="29"/>
  <c r="AR152" i="29"/>
  <c r="AR132" i="29"/>
  <c r="AN132" i="29"/>
  <c r="AN127" i="29"/>
  <c r="AR127" i="29"/>
  <c r="AS87" i="29"/>
  <c r="AU87" i="29"/>
  <c r="AU150" i="29"/>
  <c r="AS150" i="29"/>
  <c r="AS129" i="29"/>
  <c r="AU129" i="29"/>
  <c r="AM89" i="29"/>
  <c r="AI89" i="29"/>
  <c r="AM81" i="29"/>
  <c r="AI81" i="29"/>
  <c r="AM153" i="29"/>
  <c r="AI153" i="29"/>
  <c r="AH25" i="29"/>
  <c r="AI25" i="29" s="1"/>
  <c r="AM149" i="29"/>
  <c r="AI149" i="29"/>
  <c r="AM126" i="29"/>
  <c r="AI126" i="29"/>
  <c r="AN88" i="29"/>
  <c r="AR88" i="29"/>
  <c r="AN80" i="29"/>
  <c r="AR80" i="29"/>
  <c r="AI122" i="29"/>
  <c r="AM122" i="29"/>
  <c r="AR104" i="29"/>
  <c r="AN104" i="29"/>
  <c r="AU131" i="29"/>
  <c r="AS131" i="29"/>
  <c r="AR112" i="29"/>
  <c r="AN112" i="29"/>
  <c r="AR91" i="29"/>
  <c r="AN91" i="29"/>
  <c r="AN84" i="29"/>
  <c r="AR84" i="29"/>
  <c r="AU142" i="29"/>
  <c r="AS142" i="29"/>
  <c r="AS133" i="29"/>
  <c r="AU133" i="29"/>
  <c r="AM110" i="29"/>
  <c r="AI110" i="29"/>
  <c r="AI151" i="29"/>
  <c r="AM151" i="29"/>
  <c r="AI143" i="29"/>
  <c r="AM143" i="29"/>
  <c r="AN144" i="29"/>
  <c r="AR144" i="29"/>
  <c r="AR124" i="29"/>
  <c r="AN124" i="29"/>
  <c r="AI147" i="29"/>
  <c r="AM147" i="29"/>
  <c r="AR145" i="29"/>
  <c r="AN145" i="29"/>
  <c r="AS125" i="29"/>
  <c r="AU125" i="29"/>
  <c r="S89" i="13"/>
  <c r="T89" i="13" s="1"/>
  <c r="S152" i="13"/>
  <c r="T152" i="13" s="1"/>
  <c r="AM23" i="5"/>
  <c r="AN23" i="5" s="1"/>
  <c r="AM25" i="5"/>
  <c r="AN25" i="5" s="1"/>
  <c r="AM17" i="5"/>
  <c r="AN17" i="5" s="1"/>
  <c r="AM21" i="5"/>
  <c r="AN21" i="5" s="1"/>
  <c r="AN62" i="5"/>
  <c r="AR62" i="5"/>
  <c r="AU61" i="5"/>
  <c r="AS61" i="5"/>
  <c r="AU80" i="5"/>
  <c r="AS80" i="5"/>
  <c r="AN41" i="5"/>
  <c r="AN45" i="5"/>
  <c r="AU65" i="5"/>
  <c r="AS65" i="5"/>
  <c r="S91" i="13"/>
  <c r="T91" i="13" s="1"/>
  <c r="S154" i="13"/>
  <c r="T154" i="13" s="1"/>
  <c r="AN38" i="5"/>
  <c r="AS124" i="5"/>
  <c r="AU124" i="5"/>
  <c r="AU88" i="5"/>
  <c r="AS88" i="5"/>
  <c r="AS132" i="5"/>
  <c r="AU132" i="5"/>
  <c r="AN79" i="5"/>
  <c r="AR79" i="5"/>
  <c r="AR15" i="5" s="1"/>
  <c r="W142" i="13" s="1"/>
  <c r="AU39" i="5"/>
  <c r="AS39" i="5"/>
  <c r="AU84" i="5"/>
  <c r="AS84" i="5"/>
  <c r="AS70" i="5"/>
  <c r="AU70" i="5"/>
  <c r="AU89" i="5"/>
  <c r="AS89" i="5"/>
  <c r="AU44" i="5"/>
  <c r="AS44" i="5"/>
  <c r="AN86" i="5"/>
  <c r="AR86" i="5"/>
  <c r="AS66" i="5"/>
  <c r="AU66" i="5"/>
  <c r="AR68" i="5"/>
  <c r="AN68" i="5"/>
  <c r="AN37" i="5"/>
  <c r="AN87" i="5"/>
  <c r="AR87" i="5"/>
  <c r="AR64" i="5"/>
  <c r="AN64" i="5"/>
  <c r="AU47" i="5"/>
  <c r="AS47" i="5"/>
  <c r="AN49" i="5"/>
  <c r="AU48" i="5"/>
  <c r="AS48" i="5"/>
  <c r="AN46" i="5"/>
  <c r="AR60" i="5"/>
  <c r="AN60" i="5"/>
  <c r="AR20" i="5"/>
  <c r="AN42" i="5"/>
  <c r="AR91" i="5"/>
  <c r="AN91" i="5"/>
  <c r="AN90" i="5"/>
  <c r="AR90" i="5"/>
  <c r="AU43" i="5"/>
  <c r="AS43" i="5"/>
  <c r="AM20" i="5"/>
  <c r="AN20" i="5" s="1"/>
  <c r="AR83" i="5"/>
  <c r="AN83" i="5"/>
  <c r="AU81" i="5"/>
  <c r="AS81" i="5"/>
  <c r="AN40" i="5"/>
  <c r="AF17" i="4"/>
  <c r="AH17" i="4"/>
  <c r="AI22" i="4"/>
  <c r="AK22" i="4"/>
  <c r="AF20" i="4"/>
  <c r="AH20" i="4"/>
  <c r="AF24" i="4"/>
  <c r="AH24" i="4"/>
  <c r="AK27" i="4"/>
  <c r="AI27" i="4"/>
  <c r="AI21" i="4"/>
  <c r="AK21" i="4"/>
  <c r="AK15" i="4"/>
  <c r="AI15" i="4"/>
  <c r="AF16" i="4"/>
  <c r="AH16" i="4"/>
  <c r="AI26" i="4"/>
  <c r="AK26" i="4"/>
  <c r="S85" i="13"/>
  <c r="T85" i="13" s="1"/>
  <c r="AI21" i="5"/>
  <c r="S90" i="13"/>
  <c r="T90" i="13" s="1"/>
  <c r="S82" i="13"/>
  <c r="T82" i="13" s="1"/>
  <c r="S86" i="13"/>
  <c r="T86" i="13" s="1"/>
  <c r="AI18" i="5"/>
  <c r="AI22" i="5"/>
  <c r="AS146" i="5"/>
  <c r="AU146" i="5"/>
  <c r="AU105" i="5"/>
  <c r="AS105" i="5"/>
  <c r="AR103" i="5"/>
  <c r="AN103" i="5"/>
  <c r="AM18" i="5"/>
  <c r="AR148" i="5"/>
  <c r="AN148" i="5"/>
  <c r="AU145" i="5"/>
  <c r="AS145" i="5"/>
  <c r="AU101" i="5"/>
  <c r="AS101" i="5"/>
  <c r="AN123" i="5"/>
  <c r="AR123" i="5"/>
  <c r="AU125" i="5"/>
  <c r="AS125" i="5"/>
  <c r="AR144" i="5"/>
  <c r="AN144" i="5"/>
  <c r="AS106" i="5"/>
  <c r="AU106" i="5"/>
  <c r="AS151" i="5"/>
  <c r="AU151" i="5"/>
  <c r="AS143" i="5"/>
  <c r="AU143" i="5"/>
  <c r="AU122" i="5"/>
  <c r="AS122" i="5"/>
  <c r="AS102" i="5"/>
  <c r="AU102" i="5"/>
  <c r="AU109" i="5"/>
  <c r="AS109" i="5"/>
  <c r="AR111" i="5"/>
  <c r="AN111" i="5"/>
  <c r="AM26" i="5"/>
  <c r="AU133" i="5"/>
  <c r="AS133" i="5"/>
  <c r="AR152" i="5"/>
  <c r="AN152" i="5"/>
  <c r="AS147" i="5"/>
  <c r="AU147" i="5"/>
  <c r="AS154" i="5"/>
  <c r="AU154" i="5"/>
  <c r="AU130" i="5"/>
  <c r="AS130" i="5"/>
  <c r="AU129" i="5"/>
  <c r="AS129" i="5"/>
  <c r="AU153" i="5"/>
  <c r="AS153" i="5"/>
  <c r="AN131" i="5"/>
  <c r="AR131" i="5"/>
  <c r="AU149" i="5"/>
  <c r="AS149" i="5"/>
  <c r="AR107" i="5"/>
  <c r="AN107" i="5"/>
  <c r="AM22" i="5"/>
  <c r="AS110" i="5"/>
  <c r="AU110" i="5"/>
  <c r="AN127" i="5"/>
  <c r="AR127" i="5"/>
  <c r="AS142" i="5"/>
  <c r="AU142" i="5"/>
  <c r="AU121" i="5"/>
  <c r="AS121" i="5"/>
  <c r="AS128" i="5"/>
  <c r="AU128" i="5"/>
  <c r="AS150" i="5"/>
  <c r="AU150" i="5"/>
  <c r="AF165" i="4"/>
  <c r="AH165" i="4"/>
  <c r="AI167" i="4"/>
  <c r="AK167" i="4"/>
  <c r="AF173" i="4"/>
  <c r="AH173" i="4"/>
  <c r="AH163" i="4"/>
  <c r="AF163" i="4"/>
  <c r="AK168" i="4"/>
  <c r="AI168" i="4"/>
  <c r="AF166" i="4"/>
  <c r="AH166" i="4"/>
  <c r="AF174" i="4"/>
  <c r="AH174" i="4"/>
  <c r="AK172" i="4"/>
  <c r="AI172" i="4"/>
  <c r="AF170" i="4"/>
  <c r="AH170" i="4"/>
  <c r="AH171" i="4"/>
  <c r="AF171" i="4"/>
  <c r="AK164" i="4"/>
  <c r="AI164" i="4"/>
  <c r="AF169" i="4"/>
  <c r="AH169" i="4"/>
  <c r="AI175" i="4"/>
  <c r="AK175" i="4"/>
  <c r="AF151" i="4"/>
  <c r="AH151" i="4"/>
  <c r="AF146" i="4"/>
  <c r="AH146" i="4"/>
  <c r="AF142" i="4"/>
  <c r="AH142" i="4"/>
  <c r="AF154" i="4"/>
  <c r="AH154" i="4"/>
  <c r="AH152" i="4"/>
  <c r="AF152" i="4"/>
  <c r="AF145" i="4"/>
  <c r="AH145" i="4"/>
  <c r="AH144" i="4"/>
  <c r="AF144" i="4"/>
  <c r="AF153" i="4"/>
  <c r="AH153" i="4"/>
  <c r="AF149" i="4"/>
  <c r="AH149" i="4"/>
  <c r="AI148" i="4"/>
  <c r="AK148" i="4"/>
  <c r="AF150" i="4"/>
  <c r="AH150" i="4"/>
  <c r="AF124" i="4"/>
  <c r="AH124" i="4"/>
  <c r="AI126" i="4"/>
  <c r="AK126" i="4"/>
  <c r="AF128" i="4"/>
  <c r="AH128" i="4"/>
  <c r="AK123" i="4"/>
  <c r="AI123" i="4"/>
  <c r="AF121" i="4"/>
  <c r="AH121" i="4"/>
  <c r="AH130" i="4"/>
  <c r="AF130" i="4"/>
  <c r="AK127" i="4"/>
  <c r="AI127" i="4"/>
  <c r="AF129" i="4"/>
  <c r="AH129" i="4"/>
  <c r="AK131" i="4"/>
  <c r="AI131" i="4"/>
  <c r="AH122" i="4"/>
  <c r="AF122" i="4"/>
  <c r="AF132" i="4"/>
  <c r="AH132" i="4"/>
  <c r="AH111" i="4"/>
  <c r="AF111" i="4"/>
  <c r="AK109" i="4"/>
  <c r="AI109" i="4"/>
  <c r="AF102" i="4"/>
  <c r="AH102" i="4"/>
  <c r="AH103" i="4"/>
  <c r="AF103" i="4"/>
  <c r="AF110" i="4"/>
  <c r="AH110" i="4"/>
  <c r="AK104" i="4"/>
  <c r="AI104" i="4"/>
  <c r="AK108" i="4"/>
  <c r="AI108" i="4"/>
  <c r="AF106" i="4"/>
  <c r="AH106" i="4"/>
  <c r="AH107" i="4"/>
  <c r="AF107" i="4"/>
  <c r="AK85" i="4"/>
  <c r="AI85" i="4"/>
  <c r="AF90" i="4"/>
  <c r="AH90" i="4"/>
  <c r="AH91" i="4"/>
  <c r="AF91" i="4"/>
  <c r="AF86" i="4"/>
  <c r="AH86" i="4"/>
  <c r="AH83" i="4"/>
  <c r="AF83" i="4"/>
  <c r="AK84" i="4"/>
  <c r="AI84" i="4"/>
  <c r="AK80" i="4"/>
  <c r="AI80" i="4"/>
  <c r="AF82" i="4"/>
  <c r="AH82" i="4"/>
  <c r="AK89" i="4"/>
  <c r="AI89" i="4"/>
  <c r="AK81" i="4"/>
  <c r="AI81" i="4"/>
  <c r="AK88" i="4"/>
  <c r="AI88" i="4"/>
  <c r="AF65" i="4"/>
  <c r="AH65" i="4"/>
  <c r="AI60" i="4"/>
  <c r="AK60" i="4"/>
  <c r="AF69" i="4"/>
  <c r="AH69" i="4"/>
  <c r="AI63" i="4"/>
  <c r="AK63" i="4"/>
  <c r="AI67" i="4"/>
  <c r="AK67" i="4"/>
  <c r="AI59" i="4"/>
  <c r="AK59" i="4"/>
  <c r="AI64" i="4"/>
  <c r="AK64" i="4"/>
  <c r="AF61" i="4"/>
  <c r="AH61" i="4"/>
  <c r="AK68" i="4"/>
  <c r="AI68" i="4"/>
  <c r="W70" i="13"/>
  <c r="W49" i="13"/>
  <c r="AK49" i="4"/>
  <c r="AI49" i="4"/>
  <c r="U60" i="13"/>
  <c r="V60" i="13" s="1"/>
  <c r="U39" i="13"/>
  <c r="V39" i="13" s="1"/>
  <c r="AF39" i="4"/>
  <c r="AH39" i="4"/>
  <c r="S61" i="13"/>
  <c r="T61" i="13" s="1"/>
  <c r="S145" i="13"/>
  <c r="T145" i="13" s="1"/>
  <c r="S40" i="13"/>
  <c r="T40" i="13" s="1"/>
  <c r="AE40" i="4"/>
  <c r="AC40" i="4"/>
  <c r="U67" i="13"/>
  <c r="V67" i="13" s="1"/>
  <c r="U46" i="13"/>
  <c r="V46" i="13" s="1"/>
  <c r="AH46" i="4"/>
  <c r="AF46" i="4"/>
  <c r="U64" i="13"/>
  <c r="V64" i="13" s="1"/>
  <c r="U43" i="13"/>
  <c r="V43" i="13" s="1"/>
  <c r="AF43" i="4"/>
  <c r="AH43" i="4"/>
  <c r="S44" i="13"/>
  <c r="T44" i="13" s="1"/>
  <c r="S149" i="13"/>
  <c r="T149" i="13" s="1"/>
  <c r="S65" i="13"/>
  <c r="T65" i="13" s="1"/>
  <c r="AE44" i="4"/>
  <c r="AC44" i="4"/>
  <c r="U63" i="13"/>
  <c r="V63" i="13" s="1"/>
  <c r="U42" i="13"/>
  <c r="V42" i="13" s="1"/>
  <c r="AH42" i="4"/>
  <c r="AF42" i="4"/>
  <c r="U68" i="13"/>
  <c r="V68" i="13" s="1"/>
  <c r="U47" i="13"/>
  <c r="V47" i="13" s="1"/>
  <c r="AF47" i="4"/>
  <c r="AH47" i="4"/>
  <c r="S69" i="13"/>
  <c r="T69" i="13" s="1"/>
  <c r="S153" i="13"/>
  <c r="T153" i="13" s="1"/>
  <c r="S48" i="13"/>
  <c r="T48" i="13" s="1"/>
  <c r="AE48" i="4"/>
  <c r="AC48" i="4"/>
  <c r="W66" i="13"/>
  <c r="W45" i="13"/>
  <c r="AK45" i="4"/>
  <c r="AI45" i="4"/>
  <c r="W62" i="13"/>
  <c r="W41" i="13"/>
  <c r="AK41" i="4"/>
  <c r="AI41" i="4"/>
  <c r="U38" i="13"/>
  <c r="V38" i="13" s="1"/>
  <c r="AF38" i="4"/>
  <c r="U59" i="13"/>
  <c r="V59" i="13" s="1"/>
  <c r="AH38" i="4"/>
  <c r="AI37" i="4"/>
  <c r="W37" i="13"/>
  <c r="W58" i="13"/>
  <c r="AK37" i="4"/>
  <c r="AI114" i="6"/>
  <c r="AK114" i="6"/>
  <c r="AK106" i="6"/>
  <c r="AI106" i="6"/>
  <c r="AF102" i="6"/>
  <c r="AH102" i="6"/>
  <c r="AF110" i="6"/>
  <c r="AH110" i="6"/>
  <c r="AK111" i="6"/>
  <c r="AI111" i="6"/>
  <c r="AI112" i="6"/>
  <c r="AK112" i="6"/>
  <c r="AH105" i="6"/>
  <c r="AF105" i="6"/>
  <c r="AK103" i="6"/>
  <c r="AI103" i="6"/>
  <c r="AK107" i="6"/>
  <c r="AI107" i="6"/>
  <c r="AH113" i="6"/>
  <c r="AF113" i="6"/>
  <c r="AI104" i="6"/>
  <c r="AK104" i="6"/>
  <c r="AH109" i="6"/>
  <c r="AF109" i="6"/>
  <c r="AH82" i="6"/>
  <c r="AF82" i="6"/>
  <c r="AH90" i="6"/>
  <c r="AF90" i="6"/>
  <c r="AF93" i="6"/>
  <c r="AH93" i="6"/>
  <c r="AI83" i="6"/>
  <c r="AK83" i="6"/>
  <c r="AF81" i="6"/>
  <c r="AH81" i="6"/>
  <c r="AI91" i="6"/>
  <c r="AK91" i="6"/>
  <c r="AI87" i="6"/>
  <c r="AK87" i="6"/>
  <c r="AI84" i="6"/>
  <c r="AK84" i="6"/>
  <c r="AF85" i="6"/>
  <c r="AH85" i="6"/>
  <c r="AF89" i="6"/>
  <c r="AH89" i="6"/>
  <c r="AI92" i="6"/>
  <c r="AK92" i="6"/>
  <c r="AI88" i="6"/>
  <c r="AK88" i="6"/>
  <c r="AH65" i="6"/>
  <c r="AF65" i="6"/>
  <c r="AI62" i="6"/>
  <c r="AK62" i="6"/>
  <c r="AK63" i="6"/>
  <c r="AI63" i="6"/>
  <c r="AK71" i="6"/>
  <c r="AI71" i="6"/>
  <c r="AI66" i="6"/>
  <c r="AK66" i="6"/>
  <c r="AF60" i="6"/>
  <c r="AH60" i="6"/>
  <c r="AF68" i="6"/>
  <c r="AH68" i="6"/>
  <c r="AF64" i="6"/>
  <c r="AH64" i="6"/>
  <c r="AI70" i="6"/>
  <c r="AK70" i="6"/>
  <c r="AK37" i="6"/>
  <c r="AI37" i="6"/>
  <c r="AF41" i="6"/>
  <c r="AH41" i="6"/>
  <c r="AF49" i="6"/>
  <c r="AH49" i="6"/>
  <c r="AK45" i="6"/>
  <c r="AI45" i="6"/>
  <c r="AI47" i="6"/>
  <c r="AK47" i="6"/>
  <c r="AK38" i="6"/>
  <c r="AI38" i="6"/>
  <c r="AI39" i="6"/>
  <c r="AK39" i="6"/>
  <c r="AH40" i="6"/>
  <c r="AF40" i="6"/>
  <c r="AH44" i="6"/>
  <c r="AF44" i="6"/>
  <c r="AH48" i="6"/>
  <c r="AF48" i="6"/>
  <c r="AI43" i="6"/>
  <c r="AK43" i="6"/>
  <c r="AK46" i="6"/>
  <c r="AI46" i="6"/>
  <c r="AK42" i="6"/>
  <c r="AI42" i="6"/>
  <c r="AR70" i="29"/>
  <c r="AN70" i="29"/>
  <c r="AN67" i="29"/>
  <c r="AR67" i="29"/>
  <c r="AM59" i="29"/>
  <c r="AI59" i="29"/>
  <c r="AM69" i="29"/>
  <c r="AI69" i="29"/>
  <c r="AS64" i="29"/>
  <c r="AU64" i="29"/>
  <c r="AR62" i="29"/>
  <c r="AN62" i="29"/>
  <c r="AU68" i="29"/>
  <c r="AS68" i="29"/>
  <c r="AR66" i="29"/>
  <c r="AN66" i="29"/>
  <c r="AU60" i="29"/>
  <c r="AS60" i="29"/>
  <c r="AR58" i="29"/>
  <c r="AN58" i="29"/>
  <c r="AN63" i="29"/>
  <c r="AR63" i="29"/>
  <c r="AM61" i="29"/>
  <c r="AI61" i="29"/>
  <c r="AM65" i="29"/>
  <c r="AI65" i="29"/>
  <c r="AN47" i="29"/>
  <c r="AR47" i="29"/>
  <c r="AI46" i="29"/>
  <c r="AM46" i="29"/>
  <c r="AH24" i="29"/>
  <c r="AI24" i="29" s="1"/>
  <c r="AH22" i="29"/>
  <c r="AI22" i="29" s="1"/>
  <c r="AM44" i="29"/>
  <c r="AI44" i="29"/>
  <c r="AH18" i="29"/>
  <c r="AI18" i="29" s="1"/>
  <c r="AM40" i="29"/>
  <c r="AI40" i="29"/>
  <c r="AH26" i="29"/>
  <c r="AI26" i="29" s="1"/>
  <c r="AM48" i="29"/>
  <c r="AI48" i="29"/>
  <c r="AN39" i="29"/>
  <c r="AR39" i="29"/>
  <c r="AI38" i="29"/>
  <c r="AM38" i="29"/>
  <c r="AH16" i="29"/>
  <c r="AI16" i="29" s="1"/>
  <c r="AR49" i="29"/>
  <c r="AN49" i="29"/>
  <c r="AM27" i="29"/>
  <c r="AR37" i="29"/>
  <c r="AN37" i="29"/>
  <c r="AR45" i="29"/>
  <c r="AN45" i="29"/>
  <c r="AM23" i="29"/>
  <c r="AN43" i="29"/>
  <c r="AR43" i="29"/>
  <c r="AI42" i="29"/>
  <c r="AM42" i="29"/>
  <c r="AH20" i="29"/>
  <c r="AI20" i="29" s="1"/>
  <c r="AR41" i="29"/>
  <c r="AN41" i="29"/>
  <c r="AM19" i="29"/>
  <c r="AD141" i="5"/>
  <c r="AH141" i="5"/>
  <c r="AH155" i="5" s="1"/>
  <c r="AD155" i="5"/>
  <c r="U143" i="13" l="1"/>
  <c r="V143" i="13" s="1"/>
  <c r="U146" i="13"/>
  <c r="U151" i="13"/>
  <c r="V151" i="13" s="1"/>
  <c r="AM21" i="29"/>
  <c r="AN21" i="29" s="1"/>
  <c r="AS148" i="29"/>
  <c r="AU148" i="29"/>
  <c r="U83" i="13"/>
  <c r="V83" i="13" s="1"/>
  <c r="U88" i="13"/>
  <c r="V88" i="13" s="1"/>
  <c r="U80" i="13"/>
  <c r="V80" i="13" s="1"/>
  <c r="V146" i="13"/>
  <c r="AR27" i="5"/>
  <c r="AI18" i="4"/>
  <c r="AK18" i="4"/>
  <c r="G42" i="18"/>
  <c r="U142" i="13"/>
  <c r="V142" i="13" s="1"/>
  <c r="U79" i="13"/>
  <c r="V79" i="13" s="1"/>
  <c r="U87" i="13"/>
  <c r="V87" i="13" s="1"/>
  <c r="U152" i="13"/>
  <c r="V152" i="13" s="1"/>
  <c r="U150" i="13"/>
  <c r="V150" i="13" s="1"/>
  <c r="AE23" i="7"/>
  <c r="G34" i="18"/>
  <c r="AN18" i="7"/>
  <c r="H110" i="18" s="1"/>
  <c r="I110" i="18" s="1"/>
  <c r="G38" i="18"/>
  <c r="U122" i="13"/>
  <c r="V122" i="13" s="1"/>
  <c r="AR17" i="7"/>
  <c r="T127" i="13"/>
  <c r="U127" i="13"/>
  <c r="V127" i="13" s="1"/>
  <c r="AN16" i="7"/>
  <c r="H108" i="18" s="1"/>
  <c r="I108" i="18" s="1"/>
  <c r="G116" i="18"/>
  <c r="AM16" i="7"/>
  <c r="AP16" i="7"/>
  <c r="AR16" i="7" s="1"/>
  <c r="S128" i="13"/>
  <c r="T131" i="13"/>
  <c r="AN26" i="7"/>
  <c r="H118" i="18" s="1"/>
  <c r="I118" i="18" s="1"/>
  <c r="AM23" i="7"/>
  <c r="AM22" i="7"/>
  <c r="AM24" i="7"/>
  <c r="U126" i="13"/>
  <c r="V126" i="13" s="1"/>
  <c r="T129" i="13"/>
  <c r="AM26" i="7"/>
  <c r="AN22" i="7"/>
  <c r="H38" i="18" s="1"/>
  <c r="I38" i="18" s="1"/>
  <c r="AK146" i="6"/>
  <c r="AI146" i="6"/>
  <c r="U130" i="13"/>
  <c r="V130" i="13" s="1"/>
  <c r="AS151" i="7"/>
  <c r="AQ151" i="7"/>
  <c r="AM18" i="7"/>
  <c r="AK150" i="6"/>
  <c r="AI150" i="6"/>
  <c r="AQ155" i="7"/>
  <c r="AS155" i="7"/>
  <c r="T122" i="13"/>
  <c r="AQ159" i="7"/>
  <c r="AS159" i="7"/>
  <c r="F110" i="18"/>
  <c r="F34" i="18"/>
  <c r="T121" i="13"/>
  <c r="AN24" i="7"/>
  <c r="H40" i="18" s="1"/>
  <c r="I40" i="18" s="1"/>
  <c r="T126" i="13"/>
  <c r="AI154" i="6"/>
  <c r="AK154" i="6"/>
  <c r="AE151" i="7"/>
  <c r="AR151" i="7"/>
  <c r="AD18" i="7"/>
  <c r="AR159" i="7"/>
  <c r="AK151" i="7"/>
  <c r="AH21" i="6"/>
  <c r="AF21" i="6"/>
  <c r="U21" i="13"/>
  <c r="V21" i="13" s="1"/>
  <c r="AF23" i="6"/>
  <c r="AH23" i="6"/>
  <c r="U23" i="13"/>
  <c r="V23" i="13" s="1"/>
  <c r="AM20" i="7"/>
  <c r="AK24" i="7"/>
  <c r="U129" i="13"/>
  <c r="V129" i="13" s="1"/>
  <c r="AK123" i="6"/>
  <c r="AI123" i="6"/>
  <c r="AS152" i="7"/>
  <c r="AQ152" i="7"/>
  <c r="AK131" i="6"/>
  <c r="AI131" i="6"/>
  <c r="AQ47" i="7"/>
  <c r="AS47" i="7"/>
  <c r="AR47" i="7"/>
  <c r="AS139" i="7"/>
  <c r="AQ139" i="7"/>
  <c r="AS41" i="7"/>
  <c r="AQ41" i="7"/>
  <c r="AP18" i="7"/>
  <c r="W123" i="13" s="1"/>
  <c r="AM27" i="7"/>
  <c r="AK43" i="7"/>
  <c r="AJ20" i="7"/>
  <c r="G108" i="18"/>
  <c r="G32" i="18"/>
  <c r="AS44" i="7"/>
  <c r="AQ44" i="7"/>
  <c r="AP21" i="7"/>
  <c r="AR21" i="7" s="1"/>
  <c r="AR44" i="7"/>
  <c r="AS45" i="7"/>
  <c r="AQ45" i="7"/>
  <c r="AP22" i="7"/>
  <c r="W127" i="13" s="1"/>
  <c r="T130" i="13"/>
  <c r="AK25" i="6"/>
  <c r="AI25" i="6"/>
  <c r="W25" i="13"/>
  <c r="AM19" i="7"/>
  <c r="AS131" i="7"/>
  <c r="AQ131" i="7"/>
  <c r="G112" i="18"/>
  <c r="G36" i="18"/>
  <c r="AK46" i="7"/>
  <c r="AJ23" i="7"/>
  <c r="AK23" i="7" s="1"/>
  <c r="H113" i="18"/>
  <c r="I113" i="18" s="1"/>
  <c r="H37" i="18"/>
  <c r="I37" i="18" s="1"/>
  <c r="AS160" i="7"/>
  <c r="AQ160" i="7"/>
  <c r="AK127" i="6"/>
  <c r="AI127" i="6"/>
  <c r="H109" i="18"/>
  <c r="I109" i="18" s="1"/>
  <c r="H33" i="18"/>
  <c r="I33" i="18" s="1"/>
  <c r="AR160" i="7"/>
  <c r="AF18" i="6"/>
  <c r="AH18" i="6"/>
  <c r="Y19" i="7"/>
  <c r="Q124" i="13"/>
  <c r="R124" i="13" s="1"/>
  <c r="AR139" i="7"/>
  <c r="AM28" i="7"/>
  <c r="G120" i="18"/>
  <c r="G44" i="18"/>
  <c r="H117" i="18"/>
  <c r="I117" i="18" s="1"/>
  <c r="H41" i="18"/>
  <c r="I41" i="18" s="1"/>
  <c r="AI16" i="6"/>
  <c r="AK16" i="6"/>
  <c r="AE27" i="7"/>
  <c r="Y27" i="7"/>
  <c r="Q132" i="13"/>
  <c r="R132" i="13" s="1"/>
  <c r="AF19" i="6"/>
  <c r="AH19" i="6"/>
  <c r="Y23" i="7"/>
  <c r="Q128" i="13"/>
  <c r="R128" i="13" s="1"/>
  <c r="AF26" i="6"/>
  <c r="AH26" i="6"/>
  <c r="U26" i="13"/>
  <c r="V26" i="13" s="1"/>
  <c r="G119" i="18"/>
  <c r="G43" i="18"/>
  <c r="AS127" i="7"/>
  <c r="AQ127" i="7"/>
  <c r="AR127" i="7"/>
  <c r="AE19" i="7"/>
  <c r="AK17" i="6"/>
  <c r="AI17" i="6"/>
  <c r="AI151" i="6"/>
  <c r="AK151" i="6"/>
  <c r="AP42" i="7"/>
  <c r="AN19" i="7"/>
  <c r="AK16" i="7"/>
  <c r="U121" i="13"/>
  <c r="V121" i="13" s="1"/>
  <c r="AK42" i="7"/>
  <c r="AJ19" i="7"/>
  <c r="AK19" i="7" s="1"/>
  <c r="AQ17" i="7"/>
  <c r="AS17" i="7"/>
  <c r="AP50" i="7"/>
  <c r="AN27" i="7"/>
  <c r="AF27" i="6"/>
  <c r="AH27" i="6"/>
  <c r="AF22" i="6"/>
  <c r="AH22" i="6"/>
  <c r="AQ39" i="7"/>
  <c r="AS39" i="7"/>
  <c r="AR39" i="7"/>
  <c r="AR131" i="7"/>
  <c r="U131" i="13"/>
  <c r="V131" i="13" s="1"/>
  <c r="AS135" i="7"/>
  <c r="AQ135" i="7"/>
  <c r="AS40" i="7"/>
  <c r="AQ40" i="7"/>
  <c r="AK135" i="6"/>
  <c r="AI135" i="6"/>
  <c r="G111" i="18"/>
  <c r="G35" i="18"/>
  <c r="AR152" i="7"/>
  <c r="AS49" i="7"/>
  <c r="AP26" i="7"/>
  <c r="W131" i="13" s="1"/>
  <c r="AQ49" i="7"/>
  <c r="AP51" i="7"/>
  <c r="AN28" i="7"/>
  <c r="AP46" i="7"/>
  <c r="AR46" i="7" s="1"/>
  <c r="AN23" i="7"/>
  <c r="AK51" i="7"/>
  <c r="AJ28" i="7"/>
  <c r="AS48" i="7"/>
  <c r="AQ48" i="7"/>
  <c r="AP25" i="7"/>
  <c r="W130" i="13" s="1"/>
  <c r="AR48" i="7"/>
  <c r="AH24" i="6"/>
  <c r="AF24" i="6"/>
  <c r="U24" i="13"/>
  <c r="V24" i="13" s="1"/>
  <c r="AP24" i="7"/>
  <c r="Y28" i="7"/>
  <c r="Q133" i="13"/>
  <c r="R133" i="13" s="1"/>
  <c r="G115" i="18"/>
  <c r="G39" i="18"/>
  <c r="AF15" i="6"/>
  <c r="AH15" i="6"/>
  <c r="AP43" i="7"/>
  <c r="AR43" i="7" s="1"/>
  <c r="AN20" i="7"/>
  <c r="AH20" i="6"/>
  <c r="AF20" i="6"/>
  <c r="AI155" i="6"/>
  <c r="AK155" i="6"/>
  <c r="AK50" i="7"/>
  <c r="AJ27" i="7"/>
  <c r="AK27" i="7" s="1"/>
  <c r="Y20" i="7"/>
  <c r="Q125" i="13"/>
  <c r="R125" i="13" s="1"/>
  <c r="AI147" i="6"/>
  <c r="AK147" i="6"/>
  <c r="AE28" i="7"/>
  <c r="S133" i="13"/>
  <c r="AS156" i="7"/>
  <c r="AQ156" i="7"/>
  <c r="AE20" i="7"/>
  <c r="S125" i="13"/>
  <c r="AR40" i="7"/>
  <c r="AM17" i="29"/>
  <c r="AN17" i="29" s="1"/>
  <c r="AM25" i="29"/>
  <c r="AN25" i="29" s="1"/>
  <c r="AU86" i="29"/>
  <c r="AS86" i="29"/>
  <c r="AS145" i="29"/>
  <c r="AU145" i="29"/>
  <c r="AS152" i="29"/>
  <c r="AU152" i="29"/>
  <c r="AN147" i="29"/>
  <c r="AR147" i="29"/>
  <c r="AS144" i="29"/>
  <c r="AU144" i="29"/>
  <c r="AN151" i="29"/>
  <c r="AR151" i="29"/>
  <c r="AR122" i="29"/>
  <c r="AN122" i="29"/>
  <c r="AU80" i="29"/>
  <c r="AS80" i="29"/>
  <c r="AU88" i="29"/>
  <c r="AS88" i="29"/>
  <c r="AR153" i="29"/>
  <c r="AN153" i="29"/>
  <c r="AN81" i="29"/>
  <c r="AR81" i="29"/>
  <c r="AN85" i="29"/>
  <c r="AR85" i="29"/>
  <c r="AS82" i="29"/>
  <c r="AU82" i="29"/>
  <c r="AS128" i="29"/>
  <c r="AU128" i="29"/>
  <c r="AR130" i="29"/>
  <c r="AN130" i="29"/>
  <c r="AS104" i="29"/>
  <c r="AU104" i="29"/>
  <c r="AS124" i="29"/>
  <c r="AU124" i="29"/>
  <c r="AR110" i="29"/>
  <c r="AN110" i="29"/>
  <c r="AR149" i="29"/>
  <c r="AN149" i="29"/>
  <c r="AN79" i="29"/>
  <c r="AR79" i="29"/>
  <c r="AR15" i="29" s="1"/>
  <c r="AS83" i="29"/>
  <c r="AU83" i="29"/>
  <c r="AS91" i="29"/>
  <c r="AU91" i="29"/>
  <c r="AS112" i="29"/>
  <c r="AU112" i="29"/>
  <c r="AR126" i="29"/>
  <c r="AN126" i="29"/>
  <c r="AU127" i="29"/>
  <c r="AS127" i="29"/>
  <c r="AN143" i="29"/>
  <c r="AR143" i="29"/>
  <c r="AU84" i="29"/>
  <c r="AS84" i="29"/>
  <c r="AR89" i="29"/>
  <c r="AR25" i="29" s="1"/>
  <c r="AN89" i="29"/>
  <c r="AS132" i="29"/>
  <c r="AU132" i="29"/>
  <c r="AR102" i="29"/>
  <c r="AN102" i="29"/>
  <c r="AR106" i="29"/>
  <c r="AN106" i="29"/>
  <c r="AS90" i="29"/>
  <c r="AU90" i="29"/>
  <c r="AU108" i="29"/>
  <c r="AS108" i="29"/>
  <c r="AU100" i="29"/>
  <c r="AS100" i="29"/>
  <c r="U148" i="13"/>
  <c r="V148" i="13" s="1"/>
  <c r="U85" i="13"/>
  <c r="V85" i="13" s="1"/>
  <c r="U147" i="13"/>
  <c r="V147" i="13" s="1"/>
  <c r="U89" i="13"/>
  <c r="V89" i="13" s="1"/>
  <c r="U84" i="13"/>
  <c r="V84" i="13" s="1"/>
  <c r="AR19" i="5"/>
  <c r="W146" i="13" s="1"/>
  <c r="Y146" i="13" s="1"/>
  <c r="AR23" i="5"/>
  <c r="W87" i="13" s="1"/>
  <c r="Y87" i="13" s="1"/>
  <c r="U144" i="13"/>
  <c r="V144" i="13" s="1"/>
  <c r="U81" i="13"/>
  <c r="V81" i="13" s="1"/>
  <c r="AR25" i="5"/>
  <c r="AS25" i="5" s="1"/>
  <c r="AR17" i="5"/>
  <c r="AS17" i="5" s="1"/>
  <c r="AU62" i="5"/>
  <c r="AS62" i="5"/>
  <c r="AU64" i="5"/>
  <c r="AS64" i="5"/>
  <c r="AR21" i="5"/>
  <c r="AS21" i="5" s="1"/>
  <c r="AU42" i="5"/>
  <c r="AS42" i="5"/>
  <c r="AU60" i="5"/>
  <c r="AS60" i="5"/>
  <c r="AU46" i="5"/>
  <c r="AS46" i="5"/>
  <c r="AU87" i="5"/>
  <c r="AS87" i="5"/>
  <c r="AU45" i="5"/>
  <c r="AS45" i="5"/>
  <c r="AU40" i="5"/>
  <c r="AS40" i="5"/>
  <c r="AU83" i="5"/>
  <c r="AS83" i="5"/>
  <c r="U154" i="13"/>
  <c r="V154" i="13" s="1"/>
  <c r="U91" i="13"/>
  <c r="V91" i="13" s="1"/>
  <c r="AS37" i="5"/>
  <c r="AU37" i="5"/>
  <c r="AU90" i="5"/>
  <c r="AS90" i="5"/>
  <c r="AU49" i="5"/>
  <c r="AS49" i="5"/>
  <c r="AU68" i="5"/>
  <c r="AS68" i="5"/>
  <c r="AS38" i="5"/>
  <c r="AU38" i="5"/>
  <c r="AS91" i="5"/>
  <c r="AU91" i="5"/>
  <c r="AS86" i="5"/>
  <c r="AU86" i="5"/>
  <c r="AU79" i="5"/>
  <c r="AS79" i="5"/>
  <c r="AU41" i="5"/>
  <c r="AS41" i="5"/>
  <c r="AK24" i="4"/>
  <c r="AI24" i="4"/>
  <c r="AK20" i="4"/>
  <c r="AI20" i="4"/>
  <c r="AK16" i="4"/>
  <c r="AI16" i="4"/>
  <c r="AI17" i="4"/>
  <c r="AK17" i="4"/>
  <c r="W88" i="13"/>
  <c r="X88" i="13" s="1"/>
  <c r="AU24" i="5"/>
  <c r="W80" i="13"/>
  <c r="Y80" i="13" s="1"/>
  <c r="AU16" i="5"/>
  <c r="W84" i="13"/>
  <c r="Y84" i="13" s="1"/>
  <c r="AU20" i="5"/>
  <c r="AS20" i="5"/>
  <c r="W79" i="13"/>
  <c r="Y79" i="13" s="1"/>
  <c r="AU15" i="5"/>
  <c r="AS16" i="5"/>
  <c r="AS24" i="5"/>
  <c r="AS15" i="5"/>
  <c r="U86" i="13"/>
  <c r="V86" i="13" s="1"/>
  <c r="U90" i="13"/>
  <c r="V90" i="13" s="1"/>
  <c r="U82" i="13"/>
  <c r="V82" i="13" s="1"/>
  <c r="AN22" i="5"/>
  <c r="AN18" i="5"/>
  <c r="AN26" i="5"/>
  <c r="AS131" i="5"/>
  <c r="AU131" i="5"/>
  <c r="AU152" i="5"/>
  <c r="AS152" i="5"/>
  <c r="AS111" i="5"/>
  <c r="AU111" i="5"/>
  <c r="AR26" i="5"/>
  <c r="AU144" i="5"/>
  <c r="AS144" i="5"/>
  <c r="AS107" i="5"/>
  <c r="AU107" i="5"/>
  <c r="AR22" i="5"/>
  <c r="AS22" i="5" s="1"/>
  <c r="AS123" i="5"/>
  <c r="AU123" i="5"/>
  <c r="AS103" i="5"/>
  <c r="AU103" i="5"/>
  <c r="AR18" i="5"/>
  <c r="AS18" i="5" s="1"/>
  <c r="AS127" i="5"/>
  <c r="AU127" i="5"/>
  <c r="AU148" i="5"/>
  <c r="AS148" i="5"/>
  <c r="AK165" i="4"/>
  <c r="AI165" i="4"/>
  <c r="AI171" i="4"/>
  <c r="AK171" i="4"/>
  <c r="AI163" i="4"/>
  <c r="AK163" i="4"/>
  <c r="AK169" i="4"/>
  <c r="AI169" i="4"/>
  <c r="AI170" i="4"/>
  <c r="AK170" i="4"/>
  <c r="AI174" i="4"/>
  <c r="AK174" i="4"/>
  <c r="AI166" i="4"/>
  <c r="AK166" i="4"/>
  <c r="AK173" i="4"/>
  <c r="AI173" i="4"/>
  <c r="AK153" i="4"/>
  <c r="AI153" i="4"/>
  <c r="AK146" i="4"/>
  <c r="AI146" i="4"/>
  <c r="AI144" i="4"/>
  <c r="AK144" i="4"/>
  <c r="AI152" i="4"/>
  <c r="AK152" i="4"/>
  <c r="AK150" i="4"/>
  <c r="AI150" i="4"/>
  <c r="AK142" i="4"/>
  <c r="AI142" i="4"/>
  <c r="AK149" i="4"/>
  <c r="AI149" i="4"/>
  <c r="AK145" i="4"/>
  <c r="AI145" i="4"/>
  <c r="AK154" i="4"/>
  <c r="AI154" i="4"/>
  <c r="AI151" i="4"/>
  <c r="AK151" i="4"/>
  <c r="AI130" i="4"/>
  <c r="AK130" i="4"/>
  <c r="AK132" i="4"/>
  <c r="AI132" i="4"/>
  <c r="AK124" i="4"/>
  <c r="AI124" i="4"/>
  <c r="AI129" i="4"/>
  <c r="AK129" i="4"/>
  <c r="AI121" i="4"/>
  <c r="AK121" i="4"/>
  <c r="AK128" i="4"/>
  <c r="AI128" i="4"/>
  <c r="AI122" i="4"/>
  <c r="AK122" i="4"/>
  <c r="AI106" i="4"/>
  <c r="AK106" i="4"/>
  <c r="AI102" i="4"/>
  <c r="AK102" i="4"/>
  <c r="AI110" i="4"/>
  <c r="AK110" i="4"/>
  <c r="AI107" i="4"/>
  <c r="AK107" i="4"/>
  <c r="AI103" i="4"/>
  <c r="AK103" i="4"/>
  <c r="AI111" i="4"/>
  <c r="AK111" i="4"/>
  <c r="AI91" i="4"/>
  <c r="AK91" i="4"/>
  <c r="AI82" i="4"/>
  <c r="AK82" i="4"/>
  <c r="AI86" i="4"/>
  <c r="AK86" i="4"/>
  <c r="AI90" i="4"/>
  <c r="AK90" i="4"/>
  <c r="AI83" i="4"/>
  <c r="AK83" i="4"/>
  <c r="AK61" i="4"/>
  <c r="AI61" i="4"/>
  <c r="AK69" i="4"/>
  <c r="AI69" i="4"/>
  <c r="AK65" i="4"/>
  <c r="AI65" i="4"/>
  <c r="Y45" i="13"/>
  <c r="X45" i="13"/>
  <c r="W68" i="13"/>
  <c r="W47" i="13"/>
  <c r="AK47" i="4"/>
  <c r="AI47" i="4"/>
  <c r="Y70" i="13"/>
  <c r="X70" i="13"/>
  <c r="Y41" i="13"/>
  <c r="X41" i="13"/>
  <c r="W63" i="13"/>
  <c r="W42" i="13"/>
  <c r="W147" i="13"/>
  <c r="AK42" i="4"/>
  <c r="AI42" i="4"/>
  <c r="U65" i="13"/>
  <c r="V65" i="13" s="1"/>
  <c r="U44" i="13"/>
  <c r="V44" i="13" s="1"/>
  <c r="AH44" i="4"/>
  <c r="U149" i="13"/>
  <c r="V149" i="13" s="1"/>
  <c r="AF44" i="4"/>
  <c r="Y62" i="13"/>
  <c r="X62" i="13"/>
  <c r="Y66" i="13"/>
  <c r="X66" i="13"/>
  <c r="W64" i="13"/>
  <c r="W43" i="13"/>
  <c r="AK43" i="4"/>
  <c r="AI43" i="4"/>
  <c r="W60" i="13"/>
  <c r="W39" i="13"/>
  <c r="AK39" i="4"/>
  <c r="AI39" i="4"/>
  <c r="U69" i="13"/>
  <c r="V69" i="13" s="1"/>
  <c r="U48" i="13"/>
  <c r="V48" i="13" s="1"/>
  <c r="U153" i="13"/>
  <c r="V153" i="13" s="1"/>
  <c r="AH48" i="4"/>
  <c r="AF48" i="4"/>
  <c r="W67" i="13"/>
  <c r="W46" i="13"/>
  <c r="W151" i="13"/>
  <c r="AK46" i="4"/>
  <c r="AI46" i="4"/>
  <c r="U61" i="13"/>
  <c r="V61" i="13" s="1"/>
  <c r="U40" i="13"/>
  <c r="V40" i="13" s="1"/>
  <c r="AH40" i="4"/>
  <c r="AF40" i="4"/>
  <c r="U145" i="13"/>
  <c r="V145" i="13" s="1"/>
  <c r="Y49" i="13"/>
  <c r="X49" i="13"/>
  <c r="W122" i="13"/>
  <c r="W38" i="13"/>
  <c r="AI38" i="4"/>
  <c r="W59" i="13"/>
  <c r="W143" i="13"/>
  <c r="AK38" i="4"/>
  <c r="Y37" i="13"/>
  <c r="X37" i="13"/>
  <c r="X58" i="13"/>
  <c r="Y58" i="13"/>
  <c r="Y142" i="13"/>
  <c r="AI110" i="6"/>
  <c r="AK110" i="6"/>
  <c r="AK102" i="6"/>
  <c r="AI102" i="6"/>
  <c r="AI109" i="6"/>
  <c r="AK109" i="6"/>
  <c r="AI113" i="6"/>
  <c r="AK113" i="6"/>
  <c r="AI105" i="6"/>
  <c r="AK105" i="6"/>
  <c r="AK90" i="6"/>
  <c r="AI90" i="6"/>
  <c r="AK82" i="6"/>
  <c r="AI82" i="6"/>
  <c r="AK85" i="6"/>
  <c r="AI85" i="6"/>
  <c r="AK89" i="6"/>
  <c r="AI89" i="6"/>
  <c r="AK81" i="6"/>
  <c r="AI81" i="6"/>
  <c r="AK93" i="6"/>
  <c r="AI93" i="6"/>
  <c r="AK65" i="6"/>
  <c r="AI65" i="6"/>
  <c r="AK64" i="6"/>
  <c r="AI64" i="6"/>
  <c r="AK68" i="6"/>
  <c r="AI68" i="6"/>
  <c r="AK60" i="6"/>
  <c r="AI60" i="6"/>
  <c r="AK49" i="6"/>
  <c r="AI49" i="6"/>
  <c r="AK41" i="6"/>
  <c r="AI41" i="6"/>
  <c r="AI44" i="6"/>
  <c r="AK44" i="6"/>
  <c r="AI40" i="6"/>
  <c r="AK40" i="6"/>
  <c r="AI48" i="6"/>
  <c r="AK48" i="6"/>
  <c r="AU63" i="29"/>
  <c r="AS63" i="29"/>
  <c r="AR65" i="29"/>
  <c r="AN65" i="29"/>
  <c r="AR61" i="29"/>
  <c r="AN61" i="29"/>
  <c r="AU66" i="29"/>
  <c r="AS66" i="29"/>
  <c r="AU62" i="29"/>
  <c r="AS62" i="29"/>
  <c r="AR69" i="29"/>
  <c r="AN69" i="29"/>
  <c r="AU70" i="29"/>
  <c r="AS70" i="29"/>
  <c r="AU67" i="29"/>
  <c r="AS67" i="29"/>
  <c r="AU58" i="29"/>
  <c r="AS58" i="29"/>
  <c r="AN59" i="29"/>
  <c r="AR59" i="29"/>
  <c r="AN27" i="29"/>
  <c r="AS43" i="29"/>
  <c r="AU43" i="29"/>
  <c r="AS39" i="29"/>
  <c r="AU39" i="29"/>
  <c r="AS47" i="29"/>
  <c r="AU47" i="29"/>
  <c r="AN19" i="29"/>
  <c r="AN23" i="29"/>
  <c r="AR44" i="29"/>
  <c r="AN44" i="29"/>
  <c r="AM22" i="29"/>
  <c r="AN22" i="29" s="1"/>
  <c r="AU41" i="29"/>
  <c r="AS41" i="29"/>
  <c r="AR19" i="29"/>
  <c r="AU19" i="29" s="1"/>
  <c r="AU45" i="29"/>
  <c r="AS45" i="29"/>
  <c r="AR23" i="29"/>
  <c r="AU23" i="29" s="1"/>
  <c r="AR38" i="29"/>
  <c r="AN38" i="29"/>
  <c r="AM16" i="29"/>
  <c r="AN16" i="29" s="1"/>
  <c r="AN40" i="29"/>
  <c r="AR40" i="29"/>
  <c r="AM18" i="29"/>
  <c r="AN18" i="29" s="1"/>
  <c r="AS49" i="29"/>
  <c r="AU49" i="29"/>
  <c r="AR27" i="29"/>
  <c r="AU27" i="29" s="1"/>
  <c r="AN42" i="29"/>
  <c r="AR42" i="29"/>
  <c r="AM20" i="29"/>
  <c r="AN20" i="29" s="1"/>
  <c r="AS37" i="29"/>
  <c r="AU37" i="29"/>
  <c r="AR48" i="29"/>
  <c r="AN48" i="29"/>
  <c r="AM26" i="29"/>
  <c r="AN26" i="29" s="1"/>
  <c r="AN46" i="29"/>
  <c r="AR46" i="29"/>
  <c r="AM24" i="29"/>
  <c r="AN24" i="29" s="1"/>
  <c r="AI155" i="5"/>
  <c r="AM141" i="5"/>
  <c r="AI141" i="5"/>
  <c r="AN14" i="9"/>
  <c r="AN28" i="9" s="1"/>
  <c r="T14" i="9"/>
  <c r="T28" i="9" s="1"/>
  <c r="D14" i="9"/>
  <c r="D28" i="9" s="1"/>
  <c r="H14" i="9"/>
  <c r="H28" i="9" s="1"/>
  <c r="W152" i="13" l="1"/>
  <c r="Y152" i="13" s="1"/>
  <c r="X146" i="13"/>
  <c r="AS27" i="5"/>
  <c r="AU27" i="5"/>
  <c r="X142" i="13"/>
  <c r="H32" i="18"/>
  <c r="I32" i="18" s="1"/>
  <c r="AU19" i="5"/>
  <c r="AS19" i="5"/>
  <c r="W85" i="13"/>
  <c r="Y85" i="13" s="1"/>
  <c r="W150" i="13"/>
  <c r="Y150" i="13" s="1"/>
  <c r="W83" i="13"/>
  <c r="Y83" i="13" s="1"/>
  <c r="Y88" i="13"/>
  <c r="X84" i="13"/>
  <c r="H116" i="18"/>
  <c r="I116" i="18" s="1"/>
  <c r="U124" i="13"/>
  <c r="V124" i="13" s="1"/>
  <c r="T133" i="13"/>
  <c r="H42" i="18"/>
  <c r="I42" i="18" s="1"/>
  <c r="H114" i="18"/>
  <c r="I114" i="18" s="1"/>
  <c r="H34" i="18"/>
  <c r="I34" i="18" s="1"/>
  <c r="U128" i="13"/>
  <c r="V128" i="13" s="1"/>
  <c r="AS16" i="7"/>
  <c r="AQ16" i="7"/>
  <c r="W121" i="13"/>
  <c r="T132" i="13"/>
  <c r="U132" i="13"/>
  <c r="V132" i="13" s="1"/>
  <c r="W126" i="13"/>
  <c r="X126" i="13" s="1"/>
  <c r="S123" i="13"/>
  <c r="AE18" i="7"/>
  <c r="AK18" i="7"/>
  <c r="AI24" i="6"/>
  <c r="AK24" i="6"/>
  <c r="W24" i="13"/>
  <c r="AK18" i="6"/>
  <c r="AI18" i="6"/>
  <c r="AQ22" i="7"/>
  <c r="AS22" i="7"/>
  <c r="AR22" i="7"/>
  <c r="AK22" i="6"/>
  <c r="AI22" i="6"/>
  <c r="T125" i="13"/>
  <c r="H112" i="18"/>
  <c r="I112" i="18" s="1"/>
  <c r="H36" i="18"/>
  <c r="I36" i="18" s="1"/>
  <c r="AK28" i="7"/>
  <c r="U133" i="13"/>
  <c r="V133" i="13" s="1"/>
  <c r="H120" i="18"/>
  <c r="I120" i="18" s="1"/>
  <c r="H44" i="18"/>
  <c r="I44" i="18" s="1"/>
  <c r="H111" i="18"/>
  <c r="I111" i="18" s="1"/>
  <c r="H35" i="18"/>
  <c r="I35" i="18" s="1"/>
  <c r="AI19" i="6"/>
  <c r="AK19" i="6"/>
  <c r="Y25" i="13"/>
  <c r="X25" i="13"/>
  <c r="AK20" i="7"/>
  <c r="U125" i="13"/>
  <c r="V125" i="13" s="1"/>
  <c r="AK21" i="6"/>
  <c r="AI21" i="6"/>
  <c r="W21" i="13"/>
  <c r="AI20" i="6"/>
  <c r="AK20" i="6"/>
  <c r="AQ43" i="7"/>
  <c r="AP20" i="7"/>
  <c r="AS43" i="7"/>
  <c r="AI15" i="6"/>
  <c r="AK15" i="6"/>
  <c r="AS25" i="7"/>
  <c r="AQ25" i="7"/>
  <c r="AQ51" i="7"/>
  <c r="AS51" i="7"/>
  <c r="AP28" i="7"/>
  <c r="AR51" i="7"/>
  <c r="AQ26" i="7"/>
  <c r="AS26" i="7"/>
  <c r="AR26" i="7"/>
  <c r="AI27" i="6"/>
  <c r="AK27" i="6"/>
  <c r="H119" i="18"/>
  <c r="I119" i="18" s="1"/>
  <c r="H43" i="18"/>
  <c r="I43" i="18" s="1"/>
  <c r="AQ42" i="7"/>
  <c r="AS42" i="7"/>
  <c r="AP19" i="7"/>
  <c r="AR19" i="7" s="1"/>
  <c r="AK26" i="6"/>
  <c r="AI26" i="6"/>
  <c r="W26" i="13"/>
  <c r="AQ18" i="7"/>
  <c r="AS18" i="7"/>
  <c r="AR18" i="7"/>
  <c r="AS24" i="7"/>
  <c r="AQ24" i="7"/>
  <c r="W129" i="13"/>
  <c r="AQ46" i="7"/>
  <c r="AS46" i="7"/>
  <c r="AP23" i="7"/>
  <c r="W128" i="13" s="1"/>
  <c r="AR24" i="7"/>
  <c r="AR25" i="7"/>
  <c r="H115" i="18"/>
  <c r="I115" i="18" s="1"/>
  <c r="H39" i="18"/>
  <c r="I39" i="18" s="1"/>
  <c r="AQ50" i="7"/>
  <c r="AS50" i="7"/>
  <c r="AP27" i="7"/>
  <c r="W132" i="13" s="1"/>
  <c r="AR50" i="7"/>
  <c r="T124" i="13"/>
  <c r="AQ21" i="7"/>
  <c r="AS21" i="7"/>
  <c r="T128" i="13"/>
  <c r="AI23" i="6"/>
  <c r="AK23" i="6"/>
  <c r="W23" i="13"/>
  <c r="AR42" i="7"/>
  <c r="AR21" i="29"/>
  <c r="AS21" i="29" s="1"/>
  <c r="AS81" i="29"/>
  <c r="AU81" i="29"/>
  <c r="AS102" i="29"/>
  <c r="AU102" i="29"/>
  <c r="AU126" i="29"/>
  <c r="AS126" i="29"/>
  <c r="AS149" i="29"/>
  <c r="AU149" i="29"/>
  <c r="AU130" i="29"/>
  <c r="AS130" i="29"/>
  <c r="AU122" i="29"/>
  <c r="AS122" i="29"/>
  <c r="AS27" i="29"/>
  <c r="AU143" i="29"/>
  <c r="AS143" i="29"/>
  <c r="AU85" i="29"/>
  <c r="AS85" i="29"/>
  <c r="AU151" i="29"/>
  <c r="AS151" i="29"/>
  <c r="AU147" i="29"/>
  <c r="AS147" i="29"/>
  <c r="AS79" i="29"/>
  <c r="AU79" i="29"/>
  <c r="AR17" i="29"/>
  <c r="AS17" i="29" s="1"/>
  <c r="AS106" i="29"/>
  <c r="AU106" i="29"/>
  <c r="AS89" i="29"/>
  <c r="AU89" i="29"/>
  <c r="AS110" i="29"/>
  <c r="AU110" i="29"/>
  <c r="AS153" i="29"/>
  <c r="AU153" i="29"/>
  <c r="AU23" i="5"/>
  <c r="AS23" i="5"/>
  <c r="W154" i="13"/>
  <c r="Y154" i="13" s="1"/>
  <c r="W91" i="13"/>
  <c r="Y91" i="13" s="1"/>
  <c r="W144" i="13"/>
  <c r="Y144" i="13" s="1"/>
  <c r="AU17" i="5"/>
  <c r="W81" i="13"/>
  <c r="Y81" i="13" s="1"/>
  <c r="W148" i="13"/>
  <c r="Y148" i="13" s="1"/>
  <c r="AU25" i="5"/>
  <c r="W89" i="13"/>
  <c r="AU21" i="5"/>
  <c r="AM155" i="5"/>
  <c r="AN155" i="5" s="1"/>
  <c r="X80" i="13"/>
  <c r="X79" i="13"/>
  <c r="X87" i="13"/>
  <c r="W90" i="13"/>
  <c r="Y90" i="13" s="1"/>
  <c r="AU26" i="5"/>
  <c r="W86" i="13"/>
  <c r="Y86" i="13" s="1"/>
  <c r="AU22" i="5"/>
  <c r="W82" i="13"/>
  <c r="Y82" i="13" s="1"/>
  <c r="AU18" i="5"/>
  <c r="AS26" i="5"/>
  <c r="W61" i="13"/>
  <c r="W40" i="13"/>
  <c r="W145" i="13"/>
  <c r="AI40" i="4"/>
  <c r="AK40" i="4"/>
  <c r="Y151" i="13"/>
  <c r="X151" i="13"/>
  <c r="X60" i="13"/>
  <c r="Y60" i="13"/>
  <c r="W65" i="13"/>
  <c r="W44" i="13"/>
  <c r="W149" i="13"/>
  <c r="AK44" i="4"/>
  <c r="AI44" i="4"/>
  <c r="X63" i="13"/>
  <c r="Y63" i="13"/>
  <c r="X68" i="13"/>
  <c r="Y68" i="13"/>
  <c r="Y46" i="13"/>
  <c r="X46" i="13"/>
  <c r="W48" i="13"/>
  <c r="W69" i="13"/>
  <c r="W153" i="13"/>
  <c r="AK48" i="4"/>
  <c r="AI48" i="4"/>
  <c r="Y123" i="13"/>
  <c r="X123" i="13"/>
  <c r="X43" i="13"/>
  <c r="Y43" i="13"/>
  <c r="Y131" i="13"/>
  <c r="X131" i="13"/>
  <c r="Y67" i="13"/>
  <c r="X67" i="13"/>
  <c r="X64" i="13"/>
  <c r="Y64" i="13"/>
  <c r="Y147" i="13"/>
  <c r="X147" i="13"/>
  <c r="X130" i="13"/>
  <c r="Y130" i="13"/>
  <c r="X39" i="13"/>
  <c r="Y39" i="13"/>
  <c r="Y127" i="13"/>
  <c r="X127" i="13"/>
  <c r="Y42" i="13"/>
  <c r="X42" i="13"/>
  <c r="X47" i="13"/>
  <c r="Y47" i="13"/>
  <c r="Y59" i="13"/>
  <c r="X59" i="13"/>
  <c r="Y38" i="13"/>
  <c r="X38" i="13"/>
  <c r="X143" i="13"/>
  <c r="Y143" i="13"/>
  <c r="Y122" i="13"/>
  <c r="X122" i="13"/>
  <c r="AU69" i="29"/>
  <c r="AS69" i="29"/>
  <c r="AS65" i="29"/>
  <c r="AU65" i="29"/>
  <c r="AU59" i="29"/>
  <c r="AS59" i="29"/>
  <c r="AU61" i="29"/>
  <c r="AS61" i="29"/>
  <c r="AS25" i="29"/>
  <c r="AU25" i="29"/>
  <c r="AR22" i="29"/>
  <c r="AS44" i="29"/>
  <c r="AU44" i="29"/>
  <c r="AS19" i="29"/>
  <c r="AR26" i="29"/>
  <c r="AS48" i="29"/>
  <c r="AU48" i="29"/>
  <c r="AU46" i="29"/>
  <c r="AR24" i="29"/>
  <c r="AS46" i="29"/>
  <c r="AS15" i="29"/>
  <c r="AU15" i="29"/>
  <c r="AR18" i="29"/>
  <c r="AS40" i="29"/>
  <c r="AU40" i="29"/>
  <c r="AU38" i="29"/>
  <c r="AS38" i="29"/>
  <c r="AR16" i="29"/>
  <c r="AU42" i="29"/>
  <c r="AS42" i="29"/>
  <c r="AR20" i="29"/>
  <c r="AS23" i="29"/>
  <c r="AR141" i="5"/>
  <c r="AR155" i="5" s="1"/>
  <c r="AN141" i="5"/>
  <c r="X150" i="13" l="1"/>
  <c r="X85" i="13"/>
  <c r="X152" i="13"/>
  <c r="W124" i="13"/>
  <c r="Y124" i="13" s="1"/>
  <c r="AU21" i="29"/>
  <c r="X83" i="13"/>
  <c r="X154" i="13"/>
  <c r="Y126" i="13"/>
  <c r="X121" i="13"/>
  <c r="Y121" i="13"/>
  <c r="V123" i="13"/>
  <c r="T123" i="13"/>
  <c r="AQ27" i="7"/>
  <c r="AS27" i="7"/>
  <c r="X26" i="13"/>
  <c r="Y26" i="13"/>
  <c r="AS28" i="7"/>
  <c r="AQ28" i="7"/>
  <c r="W133" i="13"/>
  <c r="AR28" i="7"/>
  <c r="X129" i="13"/>
  <c r="Y129" i="13"/>
  <c r="AQ19" i="7"/>
  <c r="AS19" i="7"/>
  <c r="AR27" i="7"/>
  <c r="Y24" i="13"/>
  <c r="X24" i="13"/>
  <c r="Y23" i="13"/>
  <c r="X23" i="13"/>
  <c r="AS23" i="7"/>
  <c r="AQ23" i="7"/>
  <c r="AR23" i="7"/>
  <c r="AS20" i="7"/>
  <c r="AQ20" i="7"/>
  <c r="W125" i="13"/>
  <c r="AR20" i="7"/>
  <c r="X21" i="13"/>
  <c r="Y21" i="13"/>
  <c r="AU17" i="29"/>
  <c r="X81" i="13"/>
  <c r="X91" i="13"/>
  <c r="X144" i="13"/>
  <c r="X148" i="13"/>
  <c r="X82" i="13"/>
  <c r="X90" i="13"/>
  <c r="X86" i="13"/>
  <c r="X89" i="13"/>
  <c r="Y89" i="13"/>
  <c r="Y48" i="13"/>
  <c r="X48" i="13"/>
  <c r="Y128" i="13"/>
  <c r="X128" i="13"/>
  <c r="X145" i="13"/>
  <c r="Y145" i="13"/>
  <c r="Y132" i="13"/>
  <c r="X132" i="13"/>
  <c r="Y65" i="13"/>
  <c r="X65" i="13"/>
  <c r="Y40" i="13"/>
  <c r="X40" i="13"/>
  <c r="X153" i="13"/>
  <c r="Y153" i="13"/>
  <c r="X149" i="13"/>
  <c r="Y149" i="13"/>
  <c r="Y61" i="13"/>
  <c r="X61" i="13"/>
  <c r="Y69" i="13"/>
  <c r="X69" i="13"/>
  <c r="Y44" i="13"/>
  <c r="X44" i="13"/>
  <c r="AU16" i="29"/>
  <c r="AS16" i="29"/>
  <c r="AS26" i="29"/>
  <c r="AU26" i="29"/>
  <c r="AS18" i="29"/>
  <c r="AU18" i="29"/>
  <c r="AS22" i="29"/>
  <c r="AU22" i="29"/>
  <c r="AU24" i="29"/>
  <c r="AS24" i="29"/>
  <c r="AU20" i="29"/>
  <c r="AS20" i="29"/>
  <c r="AS141" i="5"/>
  <c r="AU141" i="5"/>
  <c r="AJ36" i="4"/>
  <c r="AJ50" i="4" s="1"/>
  <c r="J235" i="26"/>
  <c r="X124" i="13" l="1"/>
  <c r="X125" i="13"/>
  <c r="Y125" i="13"/>
  <c r="Y133" i="13"/>
  <c r="X133" i="13"/>
  <c r="AU155" i="5"/>
  <c r="AS155" i="5"/>
  <c r="U36" i="5" l="1"/>
  <c r="U57" i="5"/>
  <c r="U71" i="5" s="1"/>
  <c r="U78" i="5"/>
  <c r="U92" i="5" s="1"/>
  <c r="U99" i="5"/>
  <c r="U113" i="5" s="1"/>
  <c r="H13" i="3" l="1"/>
  <c r="G13" i="3"/>
  <c r="F13" i="3"/>
  <c r="E13" i="3"/>
  <c r="R36" i="29" l="1"/>
  <c r="R50" i="29" s="1"/>
  <c r="R14" i="4"/>
  <c r="R36" i="4"/>
  <c r="R57" i="4"/>
  <c r="R78" i="4"/>
  <c r="R99" i="4"/>
  <c r="R120" i="4"/>
  <c r="R162" i="4"/>
  <c r="R141" i="4"/>
  <c r="I18" i="1"/>
  <c r="I26" i="1"/>
  <c r="I24" i="1"/>
  <c r="I22" i="1"/>
  <c r="I20" i="1"/>
  <c r="I16" i="1"/>
  <c r="I14" i="1"/>
  <c r="I12" i="1"/>
  <c r="E12" i="30" s="1"/>
  <c r="E14" i="30" l="1"/>
  <c r="E16" i="30"/>
  <c r="E20" i="30"/>
  <c r="E22" i="30"/>
  <c r="E24" i="30"/>
  <c r="E26" i="30"/>
  <c r="E18" i="30"/>
  <c r="E23" i="30" l="1"/>
  <c r="E25" i="30"/>
  <c r="C3" i="30"/>
  <c r="C2" i="30"/>
  <c r="J141" i="30"/>
  <c r="I142" i="30"/>
  <c r="I141" i="30"/>
  <c r="AJ14" i="9"/>
  <c r="AJ28" i="9" s="1"/>
  <c r="H141" i="30"/>
  <c r="AF14" i="9"/>
  <c r="AF28" i="9" s="1"/>
  <c r="G141" i="30"/>
  <c r="AB14" i="9"/>
  <c r="AB28" i="9" s="1"/>
  <c r="F141" i="30"/>
  <c r="X14" i="9"/>
  <c r="X28" i="9" s="1"/>
  <c r="I100" i="1"/>
  <c r="E141" i="30" s="1"/>
  <c r="P14" i="9"/>
  <c r="P28" i="9" s="1"/>
  <c r="H100" i="1"/>
  <c r="F101" i="1"/>
  <c r="F100" i="1"/>
  <c r="L14" i="9"/>
  <c r="L28" i="9" s="1"/>
  <c r="G100" i="1"/>
  <c r="F99" i="1"/>
  <c r="E100" i="1"/>
  <c r="I62" i="1"/>
  <c r="E63" i="30" s="1"/>
  <c r="H62" i="1"/>
  <c r="G62" i="1"/>
  <c r="F62" i="1"/>
  <c r="E63" i="1"/>
  <c r="E62" i="1"/>
  <c r="AO141" i="29"/>
  <c r="AO155" i="29" s="1"/>
  <c r="AJ141" i="29"/>
  <c r="AJ155" i="29" s="1"/>
  <c r="AE141" i="29"/>
  <c r="AE155" i="29" s="1"/>
  <c r="Z141" i="29"/>
  <c r="Z155" i="29" s="1"/>
  <c r="U141" i="29"/>
  <c r="U155" i="29" s="1"/>
  <c r="R141" i="29"/>
  <c r="R155" i="29" s="1"/>
  <c r="G141" i="29"/>
  <c r="G155" i="29" s="1"/>
  <c r="H155" i="29" s="1"/>
  <c r="I60" i="1"/>
  <c r="E61" i="30" s="1"/>
  <c r="H60" i="1"/>
  <c r="G60" i="1"/>
  <c r="F60" i="1"/>
  <c r="E61" i="1"/>
  <c r="E60" i="1"/>
  <c r="AO120" i="29"/>
  <c r="AO134" i="29" s="1"/>
  <c r="AJ120" i="29"/>
  <c r="AJ134" i="29" s="1"/>
  <c r="AE120" i="29"/>
  <c r="AE134" i="29" s="1"/>
  <c r="Z120" i="29"/>
  <c r="Z134" i="29" s="1"/>
  <c r="U120" i="29"/>
  <c r="U134" i="29" s="1"/>
  <c r="R120" i="29"/>
  <c r="R134" i="29" s="1"/>
  <c r="G120" i="29"/>
  <c r="I58" i="1"/>
  <c r="E59" i="30" s="1"/>
  <c r="H58" i="1"/>
  <c r="G58" i="1"/>
  <c r="F58" i="1"/>
  <c r="E59" i="1"/>
  <c r="E58" i="1"/>
  <c r="AO99" i="29"/>
  <c r="AO113" i="29" s="1"/>
  <c r="AJ99" i="29"/>
  <c r="AJ113" i="29" s="1"/>
  <c r="AE99" i="29"/>
  <c r="AE113" i="29" s="1"/>
  <c r="Z99" i="29"/>
  <c r="Z113" i="29" s="1"/>
  <c r="U99" i="29"/>
  <c r="U113" i="29" s="1"/>
  <c r="R99" i="29"/>
  <c r="R113" i="29" s="1"/>
  <c r="G99" i="29"/>
  <c r="I56" i="1"/>
  <c r="E57" i="30" s="1"/>
  <c r="H56" i="1"/>
  <c r="G56" i="1"/>
  <c r="F56" i="1"/>
  <c r="E57" i="1"/>
  <c r="E56" i="1"/>
  <c r="AO78" i="29"/>
  <c r="AO92" i="29" s="1"/>
  <c r="AJ78" i="29"/>
  <c r="AJ92" i="29" s="1"/>
  <c r="AE78" i="29"/>
  <c r="AE92" i="29" s="1"/>
  <c r="Z78" i="29"/>
  <c r="Z92" i="29" s="1"/>
  <c r="U78" i="29"/>
  <c r="U92" i="29" s="1"/>
  <c r="R78" i="29"/>
  <c r="R92" i="29" s="1"/>
  <c r="G78" i="29"/>
  <c r="G92" i="29" s="1"/>
  <c r="H92" i="29" s="1"/>
  <c r="I54" i="1"/>
  <c r="E55" i="30" s="1"/>
  <c r="H54" i="1"/>
  <c r="G54" i="1"/>
  <c r="F54" i="1"/>
  <c r="E55" i="1"/>
  <c r="AO57" i="29"/>
  <c r="AO71" i="29" s="1"/>
  <c r="AJ57" i="29"/>
  <c r="AJ71" i="29" s="1"/>
  <c r="AE57" i="29"/>
  <c r="AE71" i="29" s="1"/>
  <c r="Z57" i="29"/>
  <c r="Z71" i="29" s="1"/>
  <c r="U57" i="29"/>
  <c r="U71" i="29" s="1"/>
  <c r="R57" i="29"/>
  <c r="R71" i="29" s="1"/>
  <c r="G57" i="29"/>
  <c r="G71" i="29" s="1"/>
  <c r="I52" i="1"/>
  <c r="H52" i="1"/>
  <c r="G52" i="1"/>
  <c r="F52" i="1"/>
  <c r="E53" i="1"/>
  <c r="AO36" i="29"/>
  <c r="AO50" i="29" s="1"/>
  <c r="AJ36" i="29"/>
  <c r="AJ50" i="29" s="1"/>
  <c r="AE36" i="29"/>
  <c r="AE50" i="29" s="1"/>
  <c r="Z36" i="29"/>
  <c r="Z50" i="29" s="1"/>
  <c r="U36" i="29"/>
  <c r="U50" i="29" s="1"/>
  <c r="G36" i="29"/>
  <c r="AQ14" i="29"/>
  <c r="AQ28" i="29" s="1"/>
  <c r="AP14" i="29"/>
  <c r="AP28" i="29" s="1"/>
  <c r="AL14" i="29"/>
  <c r="AL28" i="29" s="1"/>
  <c r="AK14" i="29"/>
  <c r="AK28" i="29" s="1"/>
  <c r="AG14" i="29"/>
  <c r="AG28" i="29" s="1"/>
  <c r="AF14" i="29"/>
  <c r="AF28" i="29" s="1"/>
  <c r="AB14" i="29"/>
  <c r="AB28" i="29" s="1"/>
  <c r="AA14" i="29"/>
  <c r="AA28" i="29" s="1"/>
  <c r="W14" i="29"/>
  <c r="W28" i="29" s="1"/>
  <c r="V14" i="29"/>
  <c r="V28" i="29" s="1"/>
  <c r="O14" i="29"/>
  <c r="O28" i="29" s="1"/>
  <c r="L14" i="29"/>
  <c r="L28" i="29" s="1"/>
  <c r="I14" i="29"/>
  <c r="I28" i="29" s="1"/>
  <c r="F14" i="29"/>
  <c r="F28" i="29" s="1"/>
  <c r="E14" i="29"/>
  <c r="E28" i="29" s="1"/>
  <c r="C3" i="29"/>
  <c r="C2" i="29"/>
  <c r="O99" i="13"/>
  <c r="F81" i="30"/>
  <c r="G81" i="30"/>
  <c r="H81" i="30"/>
  <c r="I81" i="30"/>
  <c r="J81" i="30"/>
  <c r="J79" i="30"/>
  <c r="I79" i="30"/>
  <c r="H79" i="30"/>
  <c r="G79" i="30"/>
  <c r="F79" i="30"/>
  <c r="J75" i="30"/>
  <c r="I75" i="30"/>
  <c r="H75" i="30"/>
  <c r="G75" i="30"/>
  <c r="F75" i="30"/>
  <c r="U120" i="5"/>
  <c r="C3" i="28"/>
  <c r="C2" i="28"/>
  <c r="H36" i="29" l="1"/>
  <c r="G50" i="29"/>
  <c r="J99" i="29"/>
  <c r="J113" i="29" s="1"/>
  <c r="G113" i="29"/>
  <c r="H113" i="29" s="1"/>
  <c r="H120" i="29"/>
  <c r="G134" i="29"/>
  <c r="H134" i="29" s="1"/>
  <c r="U14" i="5"/>
  <c r="U134" i="5"/>
  <c r="J73" i="30"/>
  <c r="H77" i="30"/>
  <c r="G73" i="30"/>
  <c r="I73" i="30"/>
  <c r="G77" i="30"/>
  <c r="I77" i="30"/>
  <c r="F73" i="30"/>
  <c r="H73" i="30"/>
  <c r="J77" i="30"/>
  <c r="F77" i="30"/>
  <c r="G71" i="30"/>
  <c r="J71" i="30"/>
  <c r="H71" i="30"/>
  <c r="F71" i="30"/>
  <c r="I71" i="30"/>
  <c r="Z14" i="29"/>
  <c r="Z28" i="29" s="1"/>
  <c r="E54" i="1"/>
  <c r="F61" i="1"/>
  <c r="G61" i="1" s="1"/>
  <c r="H61" i="1" s="1"/>
  <c r="I61" i="1" s="1"/>
  <c r="E62" i="30" s="1"/>
  <c r="E52" i="1"/>
  <c r="F55" i="1"/>
  <c r="G55" i="1" s="1"/>
  <c r="H55" i="1" s="1"/>
  <c r="I55" i="1" s="1"/>
  <c r="E56" i="30" s="1"/>
  <c r="F63" i="1"/>
  <c r="G63" i="1" s="1"/>
  <c r="H63" i="1" s="1"/>
  <c r="I63" i="1" s="1"/>
  <c r="E64" i="30" s="1"/>
  <c r="F98" i="1"/>
  <c r="F57" i="1"/>
  <c r="G57" i="1" s="1"/>
  <c r="H57" i="1" s="1"/>
  <c r="I57" i="1" s="1"/>
  <c r="E58" i="30" s="1"/>
  <c r="AJ139" i="29"/>
  <c r="F139" i="29"/>
  <c r="O118" i="29"/>
  <c r="AJ97" i="29"/>
  <c r="F97" i="29"/>
  <c r="O76" i="29"/>
  <c r="AJ55" i="29"/>
  <c r="F55" i="29"/>
  <c r="O34" i="29"/>
  <c r="AJ12" i="29"/>
  <c r="F12" i="29"/>
  <c r="I139" i="29"/>
  <c r="I55" i="29"/>
  <c r="AE139" i="29"/>
  <c r="D139" i="29"/>
  <c r="AE97" i="29"/>
  <c r="D97" i="29"/>
  <c r="AE55" i="29"/>
  <c r="D55" i="29"/>
  <c r="AE12" i="29"/>
  <c r="D12" i="29"/>
  <c r="AO97" i="29"/>
  <c r="I12" i="29"/>
  <c r="Z139" i="29"/>
  <c r="L118" i="29"/>
  <c r="Z97" i="29"/>
  <c r="L76" i="29"/>
  <c r="Z55" i="29"/>
  <c r="L34" i="29"/>
  <c r="Z12" i="29"/>
  <c r="AO55" i="29"/>
  <c r="U139" i="29"/>
  <c r="AO118" i="29"/>
  <c r="I118" i="29"/>
  <c r="U97" i="29"/>
  <c r="AO76" i="29"/>
  <c r="I76" i="29"/>
  <c r="U55" i="29"/>
  <c r="AO34" i="29"/>
  <c r="I34" i="29"/>
  <c r="U12" i="29"/>
  <c r="U118" i="29"/>
  <c r="U34" i="29"/>
  <c r="O139" i="29"/>
  <c r="AJ118" i="29"/>
  <c r="F118" i="29"/>
  <c r="O97" i="29"/>
  <c r="AJ76" i="29"/>
  <c r="F76" i="29"/>
  <c r="O55" i="29"/>
  <c r="AJ34" i="29"/>
  <c r="F34" i="29"/>
  <c r="O12" i="29"/>
  <c r="I97" i="29"/>
  <c r="AE118" i="29"/>
  <c r="D118" i="29"/>
  <c r="AE76" i="29"/>
  <c r="D76" i="29"/>
  <c r="AE34" i="29"/>
  <c r="D34" i="29"/>
  <c r="U76" i="29"/>
  <c r="L139" i="29"/>
  <c r="Z118" i="29"/>
  <c r="L97" i="29"/>
  <c r="Z76" i="29"/>
  <c r="L55" i="29"/>
  <c r="Z34" i="29"/>
  <c r="L12" i="29"/>
  <c r="AO139" i="29"/>
  <c r="AO12" i="29"/>
  <c r="H50" i="1"/>
  <c r="F50" i="1"/>
  <c r="G50" i="1"/>
  <c r="F53" i="1"/>
  <c r="E51" i="1"/>
  <c r="E53" i="30"/>
  <c r="I50" i="1"/>
  <c r="E51" i="30" s="1"/>
  <c r="F59" i="1"/>
  <c r="G59" i="1" s="1"/>
  <c r="H59" i="1" s="1"/>
  <c r="I59" i="1" s="1"/>
  <c r="E60" i="30" s="1"/>
  <c r="F32" i="30"/>
  <c r="E32" i="30"/>
  <c r="J32" i="30"/>
  <c r="I32" i="30"/>
  <c r="H32" i="30"/>
  <c r="G32" i="30"/>
  <c r="F87" i="30"/>
  <c r="I87" i="30"/>
  <c r="E87" i="30"/>
  <c r="H87" i="30"/>
  <c r="G87" i="30"/>
  <c r="J87" i="30"/>
  <c r="K81" i="30"/>
  <c r="K79" i="30"/>
  <c r="K75" i="30"/>
  <c r="AE14" i="29"/>
  <c r="AE28" i="29" s="1"/>
  <c r="I57" i="30"/>
  <c r="J57" i="30"/>
  <c r="AT99" i="29"/>
  <c r="AT113" i="29" s="1"/>
  <c r="H63" i="30"/>
  <c r="J55" i="30"/>
  <c r="H59" i="30"/>
  <c r="I59" i="30"/>
  <c r="AO14" i="29"/>
  <c r="AO28" i="29" s="1"/>
  <c r="H53" i="30"/>
  <c r="G63" i="30"/>
  <c r="F55" i="30"/>
  <c r="I53" i="30"/>
  <c r="G57" i="30"/>
  <c r="J120" i="29"/>
  <c r="H61" i="30"/>
  <c r="I63" i="30"/>
  <c r="R14" i="29"/>
  <c r="R28" i="29" s="1"/>
  <c r="AJ14" i="29"/>
  <c r="AJ28" i="29" s="1"/>
  <c r="G55" i="30"/>
  <c r="G61" i="30"/>
  <c r="H55" i="30"/>
  <c r="F53" i="30"/>
  <c r="I61" i="30"/>
  <c r="J63" i="30"/>
  <c r="U14" i="29"/>
  <c r="U28" i="29" s="1"/>
  <c r="G14" i="29"/>
  <c r="G28" i="29" s="1"/>
  <c r="G53" i="30"/>
  <c r="J61" i="30"/>
  <c r="E11" i="30"/>
  <c r="E50" i="30"/>
  <c r="E97" i="30"/>
  <c r="E68" i="30"/>
  <c r="E149" i="30"/>
  <c r="E156" i="30"/>
  <c r="E138" i="30"/>
  <c r="F156" i="30"/>
  <c r="G97" i="30"/>
  <c r="G11" i="30"/>
  <c r="I50" i="30"/>
  <c r="H97" i="30"/>
  <c r="E3" i="30"/>
  <c r="I11" i="30"/>
  <c r="F68" i="30"/>
  <c r="I97" i="30"/>
  <c r="J11" i="30"/>
  <c r="G68" i="30"/>
  <c r="J97" i="30"/>
  <c r="F138" i="30"/>
  <c r="G156" i="30"/>
  <c r="H156" i="30"/>
  <c r="H68" i="30"/>
  <c r="G138" i="30"/>
  <c r="I68" i="30"/>
  <c r="I156" i="30"/>
  <c r="G50" i="30"/>
  <c r="J68" i="30"/>
  <c r="I138" i="30"/>
  <c r="G149" i="30"/>
  <c r="J156" i="30"/>
  <c r="F50" i="30"/>
  <c r="H138" i="30"/>
  <c r="F149" i="30"/>
  <c r="F11" i="30"/>
  <c r="H50" i="30"/>
  <c r="F97" i="30"/>
  <c r="J138" i="30"/>
  <c r="H149" i="30"/>
  <c r="I149" i="30"/>
  <c r="H11" i="30"/>
  <c r="J50" i="30"/>
  <c r="J149" i="30"/>
  <c r="E3" i="29"/>
  <c r="B7" i="29" s="1"/>
  <c r="H50" i="29"/>
  <c r="AT36" i="29"/>
  <c r="AT50" i="29" s="1"/>
  <c r="AT57" i="29"/>
  <c r="AT71" i="29" s="1"/>
  <c r="AT78" i="29"/>
  <c r="AT92" i="29" s="1"/>
  <c r="F57" i="30"/>
  <c r="J36" i="29"/>
  <c r="J50" i="29" s="1"/>
  <c r="M99" i="29"/>
  <c r="M113" i="29" s="1"/>
  <c r="N113" i="29" s="1"/>
  <c r="J141" i="29"/>
  <c r="J155" i="29" s="1"/>
  <c r="K155" i="29" s="1"/>
  <c r="H141" i="29"/>
  <c r="J53" i="30"/>
  <c r="H71" i="29"/>
  <c r="J57" i="29"/>
  <c r="J71" i="29" s="1"/>
  <c r="H57" i="29"/>
  <c r="H78" i="29"/>
  <c r="J78" i="29"/>
  <c r="J92" i="29" s="1"/>
  <c r="K92" i="29" s="1"/>
  <c r="J59" i="30"/>
  <c r="F61" i="30"/>
  <c r="H99" i="29"/>
  <c r="I55" i="30"/>
  <c r="F59" i="30"/>
  <c r="H57" i="30"/>
  <c r="F63" i="30"/>
  <c r="AT141" i="29"/>
  <c r="AT155" i="29" s="1"/>
  <c r="G59" i="30"/>
  <c r="AT120" i="29"/>
  <c r="AT134" i="29" s="1"/>
  <c r="E3" i="28"/>
  <c r="C3" i="18"/>
  <c r="C2" i="18"/>
  <c r="C3" i="13"/>
  <c r="C2" i="13"/>
  <c r="J151" i="30"/>
  <c r="I151" i="30"/>
  <c r="H151" i="30"/>
  <c r="G151" i="30"/>
  <c r="F151" i="30"/>
  <c r="I110" i="1"/>
  <c r="E151" i="30" s="1"/>
  <c r="H110" i="1"/>
  <c r="G110" i="1"/>
  <c r="F110" i="1"/>
  <c r="E110" i="1"/>
  <c r="J150" i="30"/>
  <c r="I150" i="30"/>
  <c r="H150" i="30"/>
  <c r="G150" i="30"/>
  <c r="F150" i="30"/>
  <c r="I109" i="1"/>
  <c r="H109" i="1"/>
  <c r="G109" i="1"/>
  <c r="F109" i="1"/>
  <c r="E109" i="1"/>
  <c r="J143" i="30"/>
  <c r="I143" i="30"/>
  <c r="H143" i="30"/>
  <c r="G143" i="30"/>
  <c r="F143" i="30"/>
  <c r="I102" i="1"/>
  <c r="E143" i="30" s="1"/>
  <c r="H102" i="1"/>
  <c r="G102" i="1"/>
  <c r="F102" i="1"/>
  <c r="E102" i="1"/>
  <c r="J142" i="30"/>
  <c r="J140" i="30"/>
  <c r="I140" i="30"/>
  <c r="I139" i="30" s="1"/>
  <c r="H142" i="30"/>
  <c r="H140" i="30"/>
  <c r="G142" i="30"/>
  <c r="G140" i="30"/>
  <c r="F142" i="30"/>
  <c r="F140" i="30"/>
  <c r="I101" i="1"/>
  <c r="I99" i="1"/>
  <c r="H101" i="1"/>
  <c r="H99" i="1"/>
  <c r="G101" i="1"/>
  <c r="G99" i="1"/>
  <c r="E101" i="1"/>
  <c r="E99" i="1"/>
  <c r="C3" i="9"/>
  <c r="C2" i="9"/>
  <c r="H164" i="27"/>
  <c r="H178" i="27" s="1"/>
  <c r="G164" i="27"/>
  <c r="G178" i="27" s="1"/>
  <c r="F164" i="27"/>
  <c r="F178" i="27" s="1"/>
  <c r="E164" i="27"/>
  <c r="E178" i="27" s="1"/>
  <c r="D164" i="27"/>
  <c r="D178" i="27" s="1"/>
  <c r="H145" i="27"/>
  <c r="H159" i="27" s="1"/>
  <c r="G145" i="27"/>
  <c r="G159" i="27" s="1"/>
  <c r="F145" i="27"/>
  <c r="F159" i="27" s="1"/>
  <c r="E145" i="27"/>
  <c r="E159" i="27" s="1"/>
  <c r="D145" i="27"/>
  <c r="D159" i="27" s="1"/>
  <c r="H126" i="27"/>
  <c r="H140" i="27" s="1"/>
  <c r="G126" i="27"/>
  <c r="G140" i="27" s="1"/>
  <c r="F126" i="27"/>
  <c r="F140" i="27" s="1"/>
  <c r="E126" i="27"/>
  <c r="E140" i="27" s="1"/>
  <c r="D126" i="27"/>
  <c r="D140" i="27" s="1"/>
  <c r="H107" i="27"/>
  <c r="H121" i="27" s="1"/>
  <c r="G107" i="27"/>
  <c r="G121" i="27" s="1"/>
  <c r="F107" i="27"/>
  <c r="F121" i="27" s="1"/>
  <c r="E107" i="27"/>
  <c r="E121" i="27" s="1"/>
  <c r="D107" i="27"/>
  <c r="D121" i="27" s="1"/>
  <c r="H88" i="27"/>
  <c r="H102" i="27" s="1"/>
  <c r="G88" i="27"/>
  <c r="G102" i="27" s="1"/>
  <c r="F88" i="27"/>
  <c r="F102" i="27" s="1"/>
  <c r="E88" i="27"/>
  <c r="E102" i="27" s="1"/>
  <c r="D88" i="27"/>
  <c r="D102" i="27" s="1"/>
  <c r="H69" i="27"/>
  <c r="H83" i="27" s="1"/>
  <c r="G69" i="27"/>
  <c r="G83" i="27" s="1"/>
  <c r="F69" i="27"/>
  <c r="F83" i="27" s="1"/>
  <c r="E69" i="27"/>
  <c r="E83" i="27" s="1"/>
  <c r="H50" i="27"/>
  <c r="H64" i="27" s="1"/>
  <c r="G50" i="27"/>
  <c r="G64" i="27" s="1"/>
  <c r="F50" i="27"/>
  <c r="F64" i="27" s="1"/>
  <c r="E50" i="27"/>
  <c r="E64" i="27" s="1"/>
  <c r="D50" i="27"/>
  <c r="D64" i="27" s="1"/>
  <c r="H31" i="27"/>
  <c r="H45" i="27" s="1"/>
  <c r="G31" i="27"/>
  <c r="G45" i="27" s="1"/>
  <c r="F31" i="27"/>
  <c r="F45" i="27" s="1"/>
  <c r="E31" i="27"/>
  <c r="E45" i="27" s="1"/>
  <c r="D31" i="27"/>
  <c r="D45" i="27" s="1"/>
  <c r="C3" i="27"/>
  <c r="C2" i="27"/>
  <c r="C3" i="19"/>
  <c r="C2" i="19"/>
  <c r="AT34" i="29" l="1"/>
  <c r="K32" i="30"/>
  <c r="K99" i="29"/>
  <c r="E98" i="1"/>
  <c r="H98" i="1"/>
  <c r="F139" i="30"/>
  <c r="H139" i="30"/>
  <c r="K73" i="30"/>
  <c r="G69" i="30"/>
  <c r="E27" i="2" s="1"/>
  <c r="K113" i="29"/>
  <c r="M120" i="29"/>
  <c r="M134" i="29" s="1"/>
  <c r="J134" i="29"/>
  <c r="K134" i="29" s="1"/>
  <c r="K77" i="30"/>
  <c r="K71" i="30"/>
  <c r="D77" i="18"/>
  <c r="D20" i="18"/>
  <c r="H77" i="18"/>
  <c r="H20" i="18"/>
  <c r="G77" i="18"/>
  <c r="G20" i="18"/>
  <c r="F77" i="18"/>
  <c r="F20" i="18"/>
  <c r="E77" i="18"/>
  <c r="E20" i="18"/>
  <c r="J139" i="30"/>
  <c r="M75" i="9"/>
  <c r="I75" i="9"/>
  <c r="E75" i="9"/>
  <c r="L55" i="9"/>
  <c r="D55" i="9"/>
  <c r="D75" i="9"/>
  <c r="K55" i="9"/>
  <c r="G55" i="9"/>
  <c r="G75" i="9"/>
  <c r="N55" i="9"/>
  <c r="J55" i="9"/>
  <c r="F55" i="9"/>
  <c r="J75" i="9"/>
  <c r="F75" i="9"/>
  <c r="M55" i="9"/>
  <c r="I55" i="9"/>
  <c r="E55" i="9"/>
  <c r="L75" i="9"/>
  <c r="K75" i="9"/>
  <c r="N75" i="9"/>
  <c r="G98" i="1"/>
  <c r="I98" i="1"/>
  <c r="E139" i="30" s="1"/>
  <c r="J69" i="30"/>
  <c r="H27" i="2" s="1"/>
  <c r="H69" i="30"/>
  <c r="F27" i="2" s="1"/>
  <c r="F69" i="30"/>
  <c r="I69" i="30"/>
  <c r="G27" i="2" s="1"/>
  <c r="E50" i="1"/>
  <c r="R75" i="29"/>
  <c r="AT118" i="29"/>
  <c r="G139" i="30"/>
  <c r="R11" i="29"/>
  <c r="AT76" i="29"/>
  <c r="R33" i="29"/>
  <c r="AT97" i="29"/>
  <c r="AT55" i="29"/>
  <c r="D12" i="27"/>
  <c r="D26" i="27" s="1"/>
  <c r="I139" i="13"/>
  <c r="O118" i="13"/>
  <c r="S97" i="13"/>
  <c r="W76" i="13"/>
  <c r="E76" i="13"/>
  <c r="I55" i="13"/>
  <c r="O34" i="13"/>
  <c r="G34" i="13"/>
  <c r="Q118" i="13"/>
  <c r="M11" i="13"/>
  <c r="G139" i="13"/>
  <c r="K118" i="13"/>
  <c r="Q97" i="13"/>
  <c r="U76" i="13"/>
  <c r="D76" i="13"/>
  <c r="G55" i="13"/>
  <c r="K34" i="13"/>
  <c r="D55" i="13"/>
  <c r="E34" i="13"/>
  <c r="D97" i="13"/>
  <c r="Q34" i="13"/>
  <c r="W139" i="13"/>
  <c r="E139" i="13"/>
  <c r="I118" i="13"/>
  <c r="O97" i="13"/>
  <c r="S76" i="13"/>
  <c r="W55" i="13"/>
  <c r="E55" i="13"/>
  <c r="I34" i="13"/>
  <c r="U55" i="13"/>
  <c r="U97" i="13"/>
  <c r="U139" i="13"/>
  <c r="D139" i="13"/>
  <c r="G118" i="13"/>
  <c r="K97" i="13"/>
  <c r="Q76" i="13"/>
  <c r="K139" i="13"/>
  <c r="S139" i="13"/>
  <c r="W118" i="13"/>
  <c r="E118" i="13"/>
  <c r="I97" i="13"/>
  <c r="O76" i="13"/>
  <c r="S55" i="13"/>
  <c r="W34" i="13"/>
  <c r="G76" i="13"/>
  <c r="Q139" i="13"/>
  <c r="U118" i="13"/>
  <c r="D118" i="13"/>
  <c r="G97" i="13"/>
  <c r="K76" i="13"/>
  <c r="Q55" i="13"/>
  <c r="U34" i="13"/>
  <c r="D34" i="13"/>
  <c r="I76" i="13"/>
  <c r="S34" i="13"/>
  <c r="O139" i="13"/>
  <c r="S118" i="13"/>
  <c r="W97" i="13"/>
  <c r="E97" i="13"/>
  <c r="O55" i="13"/>
  <c r="K55" i="13"/>
  <c r="R138" i="29"/>
  <c r="R54" i="29"/>
  <c r="AT139" i="29"/>
  <c r="AT12" i="29"/>
  <c r="R117" i="29"/>
  <c r="R96" i="29"/>
  <c r="I35" i="9"/>
  <c r="T12" i="9"/>
  <c r="E140" i="30"/>
  <c r="E142" i="30"/>
  <c r="E150" i="30"/>
  <c r="H14" i="2"/>
  <c r="G53" i="1"/>
  <c r="F51" i="1"/>
  <c r="K87" i="30"/>
  <c r="G35" i="9"/>
  <c r="E3" i="9"/>
  <c r="P12" i="9"/>
  <c r="H28" i="29"/>
  <c r="AT14" i="29"/>
  <c r="AT28" i="29" s="1"/>
  <c r="J14" i="29"/>
  <c r="H14" i="29"/>
  <c r="K120" i="29"/>
  <c r="I69" i="27"/>
  <c r="I83" i="27" s="1"/>
  <c r="I164" i="27"/>
  <c r="I178" i="27" s="1"/>
  <c r="K156" i="30"/>
  <c r="K97" i="30"/>
  <c r="K50" i="30"/>
  <c r="K11" i="30"/>
  <c r="K68" i="30"/>
  <c r="K50" i="29"/>
  <c r="M36" i="29"/>
  <c r="M50" i="29" s="1"/>
  <c r="K36" i="29"/>
  <c r="M78" i="29"/>
  <c r="M92" i="29" s="1"/>
  <c r="N92" i="29" s="1"/>
  <c r="K78" i="29"/>
  <c r="P99" i="29"/>
  <c r="N99" i="29"/>
  <c r="K71" i="29"/>
  <c r="M57" i="29"/>
  <c r="M71" i="29" s="1"/>
  <c r="K57" i="29"/>
  <c r="M141" i="29"/>
  <c r="M155" i="29" s="1"/>
  <c r="N155" i="29" s="1"/>
  <c r="K141" i="29"/>
  <c r="P120" i="29"/>
  <c r="E3" i="18"/>
  <c r="I30" i="18" s="1"/>
  <c r="E3" i="13"/>
  <c r="Y11" i="13" s="1"/>
  <c r="I145" i="27"/>
  <c r="I159" i="27" s="1"/>
  <c r="G12" i="27"/>
  <c r="G26" i="27" s="1"/>
  <c r="I126" i="27"/>
  <c r="I140" i="27" s="1"/>
  <c r="E12" i="27"/>
  <c r="E26" i="27" s="1"/>
  <c r="I107" i="27"/>
  <c r="I121" i="27" s="1"/>
  <c r="I88" i="27"/>
  <c r="I102" i="27" s="1"/>
  <c r="F12" i="27"/>
  <c r="F26" i="27" s="1"/>
  <c r="H12" i="27"/>
  <c r="H26" i="27" s="1"/>
  <c r="I50" i="27"/>
  <c r="I64" i="27" s="1"/>
  <c r="I31" i="27"/>
  <c r="I45" i="27" s="1"/>
  <c r="F11" i="27"/>
  <c r="D29" i="19"/>
  <c r="D47" i="19"/>
  <c r="D65" i="19"/>
  <c r="D83" i="19"/>
  <c r="D101" i="19"/>
  <c r="D137" i="19"/>
  <c r="D119" i="19"/>
  <c r="D11" i="19"/>
  <c r="E11" i="19"/>
  <c r="D49" i="27"/>
  <c r="E68" i="27"/>
  <c r="E3" i="27"/>
  <c r="D30" i="27"/>
  <c r="E49" i="27"/>
  <c r="F68" i="27"/>
  <c r="G87" i="27"/>
  <c r="H106" i="27"/>
  <c r="D144" i="27"/>
  <c r="E30" i="27"/>
  <c r="F49" i="27"/>
  <c r="G68" i="27"/>
  <c r="H87" i="27"/>
  <c r="D163" i="27"/>
  <c r="E144" i="27"/>
  <c r="F87" i="27"/>
  <c r="G106" i="27"/>
  <c r="D11" i="27"/>
  <c r="F30" i="27"/>
  <c r="G49" i="27"/>
  <c r="H68" i="27"/>
  <c r="D125" i="27"/>
  <c r="E163" i="27"/>
  <c r="F144" i="27"/>
  <c r="E11" i="27"/>
  <c r="G30" i="27"/>
  <c r="H49" i="27"/>
  <c r="E125" i="27"/>
  <c r="F163" i="27"/>
  <c r="G144" i="27"/>
  <c r="H30" i="27"/>
  <c r="D106" i="27"/>
  <c r="I106" i="27" s="1"/>
  <c r="F125" i="27"/>
  <c r="G163" i="27"/>
  <c r="H144" i="27"/>
  <c r="G11" i="27"/>
  <c r="D87" i="27"/>
  <c r="E106" i="27"/>
  <c r="G125" i="27"/>
  <c r="H163" i="27"/>
  <c r="H11" i="27"/>
  <c r="D68" i="27"/>
  <c r="E87" i="27"/>
  <c r="F106" i="27"/>
  <c r="H125" i="27"/>
  <c r="E3" i="19"/>
  <c r="F29" i="19"/>
  <c r="G47" i="19"/>
  <c r="H65" i="19"/>
  <c r="I83" i="19"/>
  <c r="E119" i="19"/>
  <c r="E29" i="19"/>
  <c r="F47" i="19"/>
  <c r="G65" i="19"/>
  <c r="H83" i="19"/>
  <c r="F11" i="19"/>
  <c r="G29" i="19"/>
  <c r="H47" i="19"/>
  <c r="I65" i="19"/>
  <c r="E137" i="19"/>
  <c r="F119" i="19"/>
  <c r="G11" i="19"/>
  <c r="H29" i="19"/>
  <c r="I47" i="19"/>
  <c r="E101" i="19"/>
  <c r="F137" i="19"/>
  <c r="G119" i="19"/>
  <c r="H11" i="19"/>
  <c r="I29" i="19"/>
  <c r="F101" i="19"/>
  <c r="G137" i="19"/>
  <c r="H119" i="19"/>
  <c r="I11" i="19"/>
  <c r="E83" i="19"/>
  <c r="G101" i="19"/>
  <c r="H137" i="19"/>
  <c r="I119" i="19"/>
  <c r="E65" i="19"/>
  <c r="F83" i="19"/>
  <c r="H101" i="19"/>
  <c r="I137" i="19"/>
  <c r="E47" i="19"/>
  <c r="F65" i="19"/>
  <c r="G83" i="19"/>
  <c r="I101" i="19"/>
  <c r="N120" i="29" l="1"/>
  <c r="K69" i="30"/>
  <c r="N134" i="29"/>
  <c r="X99" i="29"/>
  <c r="X113" i="29" s="1"/>
  <c r="P113" i="29"/>
  <c r="K14" i="29"/>
  <c r="J28" i="29"/>
  <c r="K28" i="29" s="1"/>
  <c r="X120" i="29"/>
  <c r="X134" i="29" s="1"/>
  <c r="P134" i="29"/>
  <c r="I20" i="18"/>
  <c r="I77" i="18"/>
  <c r="H53" i="1"/>
  <c r="I53" i="1" s="1"/>
  <c r="G51" i="1"/>
  <c r="I49" i="18"/>
  <c r="I68" i="18"/>
  <c r="I87" i="18"/>
  <c r="I106" i="18"/>
  <c r="I11" i="18"/>
  <c r="K158" i="30"/>
  <c r="M14" i="29"/>
  <c r="S120" i="29"/>
  <c r="Q120" i="29"/>
  <c r="N71" i="29"/>
  <c r="P57" i="29"/>
  <c r="N57" i="29"/>
  <c r="P78" i="29"/>
  <c r="N78" i="29"/>
  <c r="Q99" i="29"/>
  <c r="S99" i="29"/>
  <c r="P36" i="29"/>
  <c r="P50" i="29" s="1"/>
  <c r="N36" i="29"/>
  <c r="N50" i="29"/>
  <c r="P141" i="29"/>
  <c r="N141" i="29"/>
  <c r="B7" i="13"/>
  <c r="Y138" i="13"/>
  <c r="Y117" i="13"/>
  <c r="Y96" i="13"/>
  <c r="Y75" i="13"/>
  <c r="Y54" i="13"/>
  <c r="Y33" i="13"/>
  <c r="I68" i="27"/>
  <c r="I12" i="27"/>
  <c r="I26" i="27" s="1"/>
  <c r="I30" i="27"/>
  <c r="I87" i="27"/>
  <c r="I125" i="27"/>
  <c r="I163" i="27"/>
  <c r="I11" i="27"/>
  <c r="I144" i="27"/>
  <c r="I49" i="27"/>
  <c r="X78" i="29" l="1"/>
  <c r="X92" i="29" s="1"/>
  <c r="P92" i="29"/>
  <c r="X141" i="29"/>
  <c r="X155" i="29" s="1"/>
  <c r="P155" i="29"/>
  <c r="X57" i="29"/>
  <c r="X71" i="29" s="1"/>
  <c r="P71" i="29"/>
  <c r="N14" i="29"/>
  <c r="M28" i="29"/>
  <c r="N28" i="29" s="1"/>
  <c r="Q134" i="29"/>
  <c r="S134" i="29"/>
  <c r="Q113" i="29"/>
  <c r="S113" i="29"/>
  <c r="Y134" i="29"/>
  <c r="Y113" i="29"/>
  <c r="H51" i="1"/>
  <c r="P14" i="29"/>
  <c r="I27" i="2"/>
  <c r="D27" i="2"/>
  <c r="Q57" i="29"/>
  <c r="S57" i="29"/>
  <c r="S141" i="29"/>
  <c r="Q141" i="29"/>
  <c r="Y99" i="29"/>
  <c r="AC99" i="29"/>
  <c r="AC113" i="29" s="1"/>
  <c r="AD113" i="29" s="1"/>
  <c r="AC120" i="29"/>
  <c r="AC134" i="29" s="1"/>
  <c r="AD134" i="29" s="1"/>
  <c r="Y120" i="29"/>
  <c r="S78" i="29"/>
  <c r="Q78" i="29"/>
  <c r="Q36" i="29"/>
  <c r="X36" i="29"/>
  <c r="X50" i="29" s="1"/>
  <c r="S36" i="29"/>
  <c r="F131" i="30"/>
  <c r="F126" i="30"/>
  <c r="F121" i="30"/>
  <c r="F116" i="30"/>
  <c r="F111" i="30"/>
  <c r="F106" i="30"/>
  <c r="P38" i="7"/>
  <c r="Q15" i="7"/>
  <c r="Q29" i="7" s="1"/>
  <c r="C3" i="7"/>
  <c r="C2" i="7"/>
  <c r="C3" i="26"/>
  <c r="C2" i="26"/>
  <c r="I214" i="26"/>
  <c r="I228" i="26" s="1"/>
  <c r="I196" i="26"/>
  <c r="I210" i="26" s="1"/>
  <c r="I178" i="26"/>
  <c r="I192" i="26" s="1"/>
  <c r="I160" i="26"/>
  <c r="I174" i="26" s="1"/>
  <c r="I142" i="26"/>
  <c r="I156" i="26" s="1"/>
  <c r="I124" i="26"/>
  <c r="I138" i="26" s="1"/>
  <c r="I104" i="26"/>
  <c r="I118" i="26" s="1"/>
  <c r="I86" i="26"/>
  <c r="I100" i="26" s="1"/>
  <c r="C3" i="22"/>
  <c r="C2" i="22"/>
  <c r="C3" i="24"/>
  <c r="E3" i="24" s="1"/>
  <c r="C2" i="24"/>
  <c r="AB27" i="22"/>
  <c r="AB30" i="22" s="1"/>
  <c r="AA27" i="22"/>
  <c r="AA30" i="22" s="1"/>
  <c r="Z27" i="22"/>
  <c r="Z30" i="22" s="1"/>
  <c r="Y27" i="22"/>
  <c r="Y30" i="22" s="1"/>
  <c r="X27" i="22"/>
  <c r="X30" i="22" s="1"/>
  <c r="W27" i="22"/>
  <c r="W30" i="22" s="1"/>
  <c r="V27" i="22"/>
  <c r="V30" i="22" s="1"/>
  <c r="U27" i="22"/>
  <c r="U30" i="22" s="1"/>
  <c r="T27" i="22"/>
  <c r="T30" i="22" s="1"/>
  <c r="S27" i="22"/>
  <c r="S30" i="22" s="1"/>
  <c r="R27" i="22"/>
  <c r="R30" i="22" s="1"/>
  <c r="Q27" i="22"/>
  <c r="Q30" i="22" s="1"/>
  <c r="P27" i="22"/>
  <c r="P30" i="22" s="1"/>
  <c r="O27" i="22"/>
  <c r="O30" i="22" s="1"/>
  <c r="N27" i="22"/>
  <c r="N30" i="22" s="1"/>
  <c r="M27" i="22"/>
  <c r="M30" i="22" s="1"/>
  <c r="L27" i="22"/>
  <c r="L30" i="22" s="1"/>
  <c r="K27" i="22"/>
  <c r="K30" i="22" s="1"/>
  <c r="J27" i="22"/>
  <c r="J30" i="22" s="1"/>
  <c r="I27" i="22"/>
  <c r="I30" i="22" s="1"/>
  <c r="H27" i="22"/>
  <c r="H30" i="22" s="1"/>
  <c r="G27" i="22"/>
  <c r="G30" i="22" s="1"/>
  <c r="F27" i="22"/>
  <c r="F30" i="22" s="1"/>
  <c r="E27" i="22"/>
  <c r="E30" i="22" s="1"/>
  <c r="D27" i="22"/>
  <c r="D30" i="22" s="1"/>
  <c r="AB22" i="22"/>
  <c r="AA22" i="22"/>
  <c r="Z22" i="22"/>
  <c r="Y22" i="22"/>
  <c r="X22" i="22"/>
  <c r="W22" i="22"/>
  <c r="V22" i="22"/>
  <c r="U22" i="22"/>
  <c r="T22" i="22"/>
  <c r="S22" i="22"/>
  <c r="R22" i="22"/>
  <c r="Q22" i="22"/>
  <c r="P22" i="22"/>
  <c r="O22" i="22"/>
  <c r="N22" i="22"/>
  <c r="M22" i="22"/>
  <c r="L22" i="22"/>
  <c r="K22" i="22"/>
  <c r="J22" i="22"/>
  <c r="D32" i="22" l="1"/>
  <c r="D33" i="22" s="1"/>
  <c r="E149" i="22"/>
  <c r="G116" i="22"/>
  <c r="F83" i="22"/>
  <c r="F50" i="22"/>
  <c r="F149" i="22"/>
  <c r="H116" i="22"/>
  <c r="I116" i="22" s="1"/>
  <c r="J116" i="22" s="1"/>
  <c r="K116" i="22" s="1"/>
  <c r="L116" i="22" s="1"/>
  <c r="M116" i="22" s="1"/>
  <c r="N116" i="22" s="1"/>
  <c r="O116" i="22" s="1"/>
  <c r="P116" i="22" s="1"/>
  <c r="Q116" i="22" s="1"/>
  <c r="R116" i="22" s="1"/>
  <c r="S116" i="22" s="1"/>
  <c r="T116" i="22" s="1"/>
  <c r="U116" i="22" s="1"/>
  <c r="V116" i="22" s="1"/>
  <c r="W116" i="22" s="1"/>
  <c r="X116" i="22" s="1"/>
  <c r="Y116" i="22" s="1"/>
  <c r="Z116" i="22" s="1"/>
  <c r="AA116" i="22" s="1"/>
  <c r="AB116" i="22" s="1"/>
  <c r="G50" i="22"/>
  <c r="H149" i="22"/>
  <c r="I149" i="22" s="1"/>
  <c r="J149" i="22" s="1"/>
  <c r="K149" i="22" s="1"/>
  <c r="L149" i="22" s="1"/>
  <c r="M149" i="22" s="1"/>
  <c r="N149" i="22" s="1"/>
  <c r="O149" i="22" s="1"/>
  <c r="P149" i="22" s="1"/>
  <c r="Q149" i="22" s="1"/>
  <c r="R149" i="22" s="1"/>
  <c r="S149" i="22" s="1"/>
  <c r="T149" i="22" s="1"/>
  <c r="U149" i="22" s="1"/>
  <c r="V149" i="22" s="1"/>
  <c r="W149" i="22" s="1"/>
  <c r="X149" i="22" s="1"/>
  <c r="Y149" i="22" s="1"/>
  <c r="Z149" i="22" s="1"/>
  <c r="AA149" i="22" s="1"/>
  <c r="AB149" i="22" s="1"/>
  <c r="D149" i="22"/>
  <c r="F116" i="22"/>
  <c r="E83" i="22"/>
  <c r="E50" i="22"/>
  <c r="D116" i="22"/>
  <c r="G149" i="22"/>
  <c r="E116" i="22"/>
  <c r="H83" i="22"/>
  <c r="I83" i="22" s="1"/>
  <c r="J83" i="22" s="1"/>
  <c r="K83" i="22" s="1"/>
  <c r="L83" i="22" s="1"/>
  <c r="M83" i="22" s="1"/>
  <c r="N83" i="22" s="1"/>
  <c r="O83" i="22" s="1"/>
  <c r="P83" i="22" s="1"/>
  <c r="Q83" i="22" s="1"/>
  <c r="R83" i="22" s="1"/>
  <c r="S83" i="22" s="1"/>
  <c r="T83" i="22" s="1"/>
  <c r="U83" i="22" s="1"/>
  <c r="V83" i="22" s="1"/>
  <c r="W83" i="22" s="1"/>
  <c r="X83" i="22" s="1"/>
  <c r="Y83" i="22" s="1"/>
  <c r="Z83" i="22" s="1"/>
  <c r="AA83" i="22" s="1"/>
  <c r="AB83" i="22" s="1"/>
  <c r="D83" i="22"/>
  <c r="H50" i="22"/>
  <c r="I50" i="22" s="1"/>
  <c r="J50" i="22" s="1"/>
  <c r="K50" i="22" s="1"/>
  <c r="L50" i="22" s="1"/>
  <c r="M50" i="22" s="1"/>
  <c r="N50" i="22" s="1"/>
  <c r="O50" i="22" s="1"/>
  <c r="P50" i="22" s="1"/>
  <c r="Q50" i="22" s="1"/>
  <c r="R50" i="22" s="1"/>
  <c r="S50" i="22" s="1"/>
  <c r="T50" i="22" s="1"/>
  <c r="U50" i="22" s="1"/>
  <c r="V50" i="22" s="1"/>
  <c r="W50" i="22" s="1"/>
  <c r="X50" i="22" s="1"/>
  <c r="Y50" i="22" s="1"/>
  <c r="Z50" i="22" s="1"/>
  <c r="AA50" i="22" s="1"/>
  <c r="AB50" i="22" s="1"/>
  <c r="D50" i="22"/>
  <c r="G83" i="22"/>
  <c r="R38" i="7"/>
  <c r="R52" i="7" s="1"/>
  <c r="S52" i="7" s="1"/>
  <c r="P52" i="7"/>
  <c r="Q155" i="29"/>
  <c r="S155" i="29"/>
  <c r="Y155" i="29"/>
  <c r="S14" i="29"/>
  <c r="P28" i="29"/>
  <c r="Q28" i="29" s="1"/>
  <c r="Q92" i="29"/>
  <c r="S92" i="29"/>
  <c r="Y92" i="29"/>
  <c r="E3" i="22"/>
  <c r="G195" i="26"/>
  <c r="D49" i="26"/>
  <c r="H49" i="26"/>
  <c r="F67" i="26"/>
  <c r="G49" i="26"/>
  <c r="E49" i="26"/>
  <c r="G67" i="26"/>
  <c r="F49" i="26"/>
  <c r="D67" i="26"/>
  <c r="H67" i="26"/>
  <c r="E67" i="26"/>
  <c r="AF145" i="7"/>
  <c r="AF147" i="7" s="1"/>
  <c r="E145" i="7"/>
  <c r="AF101" i="7"/>
  <c r="AF103" i="7" s="1"/>
  <c r="E101" i="7"/>
  <c r="K79" i="7"/>
  <c r="AF57" i="7"/>
  <c r="AF59" i="7" s="1"/>
  <c r="E57" i="7"/>
  <c r="Z145" i="7"/>
  <c r="Z147" i="7" s="1"/>
  <c r="D145" i="7"/>
  <c r="I123" i="7"/>
  <c r="Z101" i="7"/>
  <c r="Z103" i="7" s="1"/>
  <c r="D101" i="7"/>
  <c r="Z57" i="7"/>
  <c r="Z59" i="7" s="1"/>
  <c r="D57" i="7"/>
  <c r="I35" i="7"/>
  <c r="T123" i="7"/>
  <c r="T125" i="7" s="1"/>
  <c r="T145" i="7"/>
  <c r="T147" i="7" s="1"/>
  <c r="AL123" i="7"/>
  <c r="AL125" i="7" s="1"/>
  <c r="G123" i="7"/>
  <c r="T101" i="7"/>
  <c r="T103" i="7" s="1"/>
  <c r="I79" i="7"/>
  <c r="T57" i="7"/>
  <c r="T59" i="7" s="1"/>
  <c r="AL35" i="7"/>
  <c r="AL37" i="7" s="1"/>
  <c r="G35" i="7"/>
  <c r="T35" i="7"/>
  <c r="T37" i="7" s="1"/>
  <c r="G57" i="7"/>
  <c r="P145" i="7"/>
  <c r="AF123" i="7"/>
  <c r="AF125" i="7" s="1"/>
  <c r="E123" i="7"/>
  <c r="P101" i="7"/>
  <c r="AL79" i="7"/>
  <c r="AL81" i="7" s="1"/>
  <c r="G79" i="7"/>
  <c r="P57" i="7"/>
  <c r="AF35" i="7"/>
  <c r="AF37" i="7" s="1"/>
  <c r="E35" i="7"/>
  <c r="Z79" i="7"/>
  <c r="Z81" i="7" s="1"/>
  <c r="P79" i="7"/>
  <c r="K145" i="7"/>
  <c r="Z123" i="7"/>
  <c r="Z125" i="7" s="1"/>
  <c r="D123" i="7"/>
  <c r="K101" i="7"/>
  <c r="AF79" i="7"/>
  <c r="AF81" i="7" s="1"/>
  <c r="E79" i="7"/>
  <c r="K57" i="7"/>
  <c r="Z35" i="7"/>
  <c r="Z37" i="7" s="1"/>
  <c r="D35" i="7"/>
  <c r="D79" i="7"/>
  <c r="I145" i="7"/>
  <c r="P123" i="7"/>
  <c r="I101" i="7"/>
  <c r="T79" i="7"/>
  <c r="T81" i="7" s="1"/>
  <c r="I57" i="7"/>
  <c r="P35" i="7"/>
  <c r="AL145" i="7"/>
  <c r="AL147" i="7" s="1"/>
  <c r="G145" i="7"/>
  <c r="K123" i="7"/>
  <c r="AL101" i="7"/>
  <c r="AL103" i="7" s="1"/>
  <c r="G101" i="7"/>
  <c r="AL57" i="7"/>
  <c r="AL59" i="7" s="1"/>
  <c r="K35" i="7"/>
  <c r="K12" i="7"/>
  <c r="I51" i="1"/>
  <c r="E52" i="30" s="1"/>
  <c r="E54" i="30"/>
  <c r="F101" i="30"/>
  <c r="D20" i="3" s="1"/>
  <c r="Q14" i="29"/>
  <c r="I12" i="7"/>
  <c r="V32" i="22"/>
  <c r="V33" i="22" s="1"/>
  <c r="P32" i="22"/>
  <c r="P33" i="22" s="1"/>
  <c r="X32" i="22"/>
  <c r="X33" i="22" s="1"/>
  <c r="N32" i="22"/>
  <c r="N33" i="22" s="1"/>
  <c r="L32" i="22"/>
  <c r="L33" i="22" s="1"/>
  <c r="T32" i="22"/>
  <c r="T33" i="22" s="1"/>
  <c r="AB32" i="22"/>
  <c r="AB33" i="22" s="1"/>
  <c r="Q32" i="22"/>
  <c r="Q33" i="22" s="1"/>
  <c r="Y32" i="22"/>
  <c r="Y33" i="22" s="1"/>
  <c r="J32" i="22"/>
  <c r="J33" i="22" s="1"/>
  <c r="R32" i="22"/>
  <c r="R33" i="22" s="1"/>
  <c r="Z32" i="22"/>
  <c r="Z33" i="22" s="1"/>
  <c r="K32" i="22"/>
  <c r="K33" i="22" s="1"/>
  <c r="S32" i="22"/>
  <c r="S33" i="22" s="1"/>
  <c r="AA32" i="22"/>
  <c r="AA33" i="22" s="1"/>
  <c r="M32" i="22"/>
  <c r="M33" i="22" s="1"/>
  <c r="U32" i="22"/>
  <c r="U33" i="22" s="1"/>
  <c r="O32" i="22"/>
  <c r="O33" i="22" s="1"/>
  <c r="W32" i="22"/>
  <c r="W33" i="22" s="1"/>
  <c r="I32" i="22"/>
  <c r="I33" i="22" s="1"/>
  <c r="H32" i="22"/>
  <c r="H33" i="22" s="1"/>
  <c r="G32" i="22"/>
  <c r="G33" i="22" s="1"/>
  <c r="F32" i="22"/>
  <c r="F33" i="22" s="1"/>
  <c r="E32" i="22"/>
  <c r="E33" i="22" s="1"/>
  <c r="AH120" i="29"/>
  <c r="AH134" i="29" s="1"/>
  <c r="AI134" i="29" s="1"/>
  <c r="AD120" i="29"/>
  <c r="AC141" i="29"/>
  <c r="AC155" i="29" s="1"/>
  <c r="AD155" i="29" s="1"/>
  <c r="Y141" i="29"/>
  <c r="Y50" i="29"/>
  <c r="AC36" i="29"/>
  <c r="AC50" i="29" s="1"/>
  <c r="Y36" i="29"/>
  <c r="X14" i="29"/>
  <c r="X28" i="29" s="1"/>
  <c r="AH99" i="29"/>
  <c r="AH113" i="29" s="1"/>
  <c r="AI113" i="29" s="1"/>
  <c r="AD99" i="29"/>
  <c r="Q50" i="29"/>
  <c r="S50" i="29"/>
  <c r="AC57" i="29"/>
  <c r="AC71" i="29" s="1"/>
  <c r="Y57" i="29"/>
  <c r="Y71" i="29"/>
  <c r="AC78" i="29"/>
  <c r="AC92" i="29" s="1"/>
  <c r="AD92" i="29" s="1"/>
  <c r="Y78" i="29"/>
  <c r="S71" i="29"/>
  <c r="Q71" i="29"/>
  <c r="F31" i="26"/>
  <c r="H141" i="26"/>
  <c r="G85" i="26"/>
  <c r="E123" i="26"/>
  <c r="E177" i="26"/>
  <c r="H195" i="26"/>
  <c r="D12" i="26"/>
  <c r="G31" i="26"/>
  <c r="H85" i="26"/>
  <c r="F123" i="26"/>
  <c r="F177" i="26"/>
  <c r="E3" i="26"/>
  <c r="E12" i="26"/>
  <c r="H31" i="26"/>
  <c r="D103" i="26"/>
  <c r="G123" i="26"/>
  <c r="D159" i="26"/>
  <c r="G177" i="26"/>
  <c r="D213" i="26"/>
  <c r="F12" i="26"/>
  <c r="E103" i="26"/>
  <c r="H123" i="26"/>
  <c r="E159" i="26"/>
  <c r="H177" i="26"/>
  <c r="E213" i="26"/>
  <c r="G12" i="26"/>
  <c r="F103" i="26"/>
  <c r="D141" i="26"/>
  <c r="F159" i="26"/>
  <c r="D195" i="26"/>
  <c r="F213" i="26"/>
  <c r="H12" i="26"/>
  <c r="D85" i="26"/>
  <c r="G103" i="26"/>
  <c r="E141" i="26"/>
  <c r="G159" i="26"/>
  <c r="E195" i="26"/>
  <c r="G213" i="26"/>
  <c r="D31" i="26"/>
  <c r="E85" i="26"/>
  <c r="H103" i="26"/>
  <c r="F141" i="26"/>
  <c r="H159" i="26"/>
  <c r="F195" i="26"/>
  <c r="H213" i="26"/>
  <c r="E31" i="26"/>
  <c r="F85" i="26"/>
  <c r="D123" i="26"/>
  <c r="G141" i="26"/>
  <c r="D177" i="26"/>
  <c r="E3" i="7"/>
  <c r="B7" i="7" s="1"/>
  <c r="D16" i="22"/>
  <c r="F16" i="22"/>
  <c r="G16" i="22"/>
  <c r="H16" i="22"/>
  <c r="I16" i="22" s="1"/>
  <c r="J16" i="22" s="1"/>
  <c r="K16" i="22" s="1"/>
  <c r="L16" i="22" s="1"/>
  <c r="M16" i="22" s="1"/>
  <c r="N16" i="22" s="1"/>
  <c r="O16" i="22" s="1"/>
  <c r="P16" i="22" s="1"/>
  <c r="Q16" i="22" s="1"/>
  <c r="R16" i="22" s="1"/>
  <c r="S16" i="22" s="1"/>
  <c r="T16" i="22" s="1"/>
  <c r="U16" i="22" s="1"/>
  <c r="V16" i="22" s="1"/>
  <c r="W16" i="22" s="1"/>
  <c r="X16" i="22" s="1"/>
  <c r="Y16" i="22" s="1"/>
  <c r="Z16" i="22" s="1"/>
  <c r="AA16" i="22" s="1"/>
  <c r="AB16" i="22" s="1"/>
  <c r="E16" i="22"/>
  <c r="S28" i="29" l="1"/>
  <c r="M78" i="7"/>
  <c r="S38" i="7"/>
  <c r="M56" i="7"/>
  <c r="I49" i="26"/>
  <c r="I67" i="26"/>
  <c r="E41" i="22"/>
  <c r="D37" i="22"/>
  <c r="D12" i="24" s="1"/>
  <c r="AR35" i="7"/>
  <c r="P36" i="7"/>
  <c r="U37" i="7"/>
  <c r="AR123" i="7"/>
  <c r="P124" i="7"/>
  <c r="U125" i="7"/>
  <c r="AR79" i="7"/>
  <c r="P80" i="7"/>
  <c r="U81" i="7"/>
  <c r="AR145" i="7"/>
  <c r="U147" i="7"/>
  <c r="P146" i="7"/>
  <c r="M144" i="7"/>
  <c r="U103" i="7"/>
  <c r="P102" i="7"/>
  <c r="AR57" i="7"/>
  <c r="U59" i="7"/>
  <c r="P58" i="7"/>
  <c r="M122" i="7"/>
  <c r="M100" i="7"/>
  <c r="M34" i="7"/>
  <c r="AR101" i="7"/>
  <c r="K41" i="22"/>
  <c r="L41" i="22"/>
  <c r="T41" i="22"/>
  <c r="N41" i="22"/>
  <c r="O41" i="22"/>
  <c r="J41" i="22"/>
  <c r="S41" i="22"/>
  <c r="U41" i="22"/>
  <c r="V41" i="22"/>
  <c r="Q41" i="22"/>
  <c r="Z41" i="22"/>
  <c r="R41" i="22"/>
  <c r="G41" i="22"/>
  <c r="AA41" i="22"/>
  <c r="AB41" i="22"/>
  <c r="I41" i="22"/>
  <c r="M41" i="22"/>
  <c r="F41" i="22"/>
  <c r="I31" i="26"/>
  <c r="W41" i="22"/>
  <c r="X41" i="22"/>
  <c r="Y41" i="22"/>
  <c r="P41" i="22"/>
  <c r="H41" i="22"/>
  <c r="D41" i="22"/>
  <c r="D43" i="22" s="1"/>
  <c r="I195" i="26"/>
  <c r="I141" i="26"/>
  <c r="AM99" i="29"/>
  <c r="AM113" i="29" s="1"/>
  <c r="AN113" i="29" s="1"/>
  <c r="AI99" i="29"/>
  <c r="Y28" i="29"/>
  <c r="Y14" i="29"/>
  <c r="AD141" i="29"/>
  <c r="AH141" i="29"/>
  <c r="AH155" i="29" s="1"/>
  <c r="AI155" i="29" s="1"/>
  <c r="AD57" i="29"/>
  <c r="AD71" i="29"/>
  <c r="AH57" i="29"/>
  <c r="AH71" i="29" s="1"/>
  <c r="AD50" i="29"/>
  <c r="AD36" i="29"/>
  <c r="AC14" i="29"/>
  <c r="AC28" i="29" s="1"/>
  <c r="AH36" i="29"/>
  <c r="AH50" i="29" s="1"/>
  <c r="AM120" i="29"/>
  <c r="AM134" i="29" s="1"/>
  <c r="AN134" i="29" s="1"/>
  <c r="AI120" i="29"/>
  <c r="AD78" i="29"/>
  <c r="AH78" i="29"/>
  <c r="AH92" i="29" s="1"/>
  <c r="AI92" i="29" s="1"/>
  <c r="I85" i="26"/>
  <c r="I123" i="26"/>
  <c r="I177" i="26"/>
  <c r="I12" i="26"/>
  <c r="I213" i="26"/>
  <c r="I159" i="26"/>
  <c r="I103" i="26"/>
  <c r="E43" i="22" l="1"/>
  <c r="F43" i="22" s="1"/>
  <c r="G43" i="22" s="1"/>
  <c r="H43" i="22" s="1"/>
  <c r="I43" i="22" s="1"/>
  <c r="J43" i="22" s="1"/>
  <c r="K43" i="22" s="1"/>
  <c r="L43" i="22" s="1"/>
  <c r="M43" i="22" s="1"/>
  <c r="N43" i="22" s="1"/>
  <c r="O43" i="22" s="1"/>
  <c r="P43" i="22" s="1"/>
  <c r="Q43" i="22" s="1"/>
  <c r="R43" i="22" s="1"/>
  <c r="S43" i="22" s="1"/>
  <c r="T43" i="22" s="1"/>
  <c r="U43" i="22" s="1"/>
  <c r="V43" i="22" s="1"/>
  <c r="W43" i="22" s="1"/>
  <c r="X43" i="22" s="1"/>
  <c r="Y43" i="22" s="1"/>
  <c r="Z43" i="22" s="1"/>
  <c r="AA43" i="22" s="1"/>
  <c r="AB43" i="22" s="1"/>
  <c r="D35" i="22"/>
  <c r="C12" i="24" s="1"/>
  <c r="AR120" i="29"/>
  <c r="AR134" i="29" s="1"/>
  <c r="AN120" i="29"/>
  <c r="AD14" i="29"/>
  <c r="AD28" i="29"/>
  <c r="AI78" i="29"/>
  <c r="AM78" i="29"/>
  <c r="AM92" i="29" s="1"/>
  <c r="AN92" i="29" s="1"/>
  <c r="AM141" i="29"/>
  <c r="AM155" i="29" s="1"/>
  <c r="AN155" i="29" s="1"/>
  <c r="AI141" i="29"/>
  <c r="AR99" i="29"/>
  <c r="AR113" i="29" s="1"/>
  <c r="AN99" i="29"/>
  <c r="AI50" i="29"/>
  <c r="AM36" i="29"/>
  <c r="AM50" i="29" s="1"/>
  <c r="AI36" i="29"/>
  <c r="AH14" i="29"/>
  <c r="AH28" i="29" s="1"/>
  <c r="AM57" i="29"/>
  <c r="AM71" i="29" s="1"/>
  <c r="AI71" i="29"/>
  <c r="AI57" i="29"/>
  <c r="C3" i="3"/>
  <c r="C3" i="2"/>
  <c r="H9" i="2" s="1"/>
  <c r="C3" i="1"/>
  <c r="C2" i="3"/>
  <c r="C2" i="2"/>
  <c r="C2" i="1"/>
  <c r="H68" i="18"/>
  <c r="C3" i="6"/>
  <c r="C3" i="12"/>
  <c r="C3" i="5"/>
  <c r="C2" i="6"/>
  <c r="C2" i="12"/>
  <c r="C2" i="5"/>
  <c r="C3" i="4"/>
  <c r="C2" i="4"/>
  <c r="E4" i="17"/>
  <c r="I49" i="1" l="1"/>
  <c r="I11" i="1"/>
  <c r="I97" i="1"/>
  <c r="I31" i="1"/>
  <c r="I86" i="1"/>
  <c r="I67" i="1"/>
  <c r="AU113" i="29"/>
  <c r="AS113" i="29"/>
  <c r="AU134" i="29"/>
  <c r="AS134" i="29"/>
  <c r="D92" i="12"/>
  <c r="D32" i="12"/>
  <c r="D72" i="12"/>
  <c r="D52" i="12"/>
  <c r="D112" i="12"/>
  <c r="AA141" i="6"/>
  <c r="D141" i="6"/>
  <c r="AA99" i="6"/>
  <c r="D99" i="6"/>
  <c r="AA56" i="6"/>
  <c r="D56" i="6"/>
  <c r="L34" i="6"/>
  <c r="D34" i="6"/>
  <c r="U120" i="6"/>
  <c r="I56" i="6"/>
  <c r="AD99" i="6"/>
  <c r="X141" i="6"/>
  <c r="L120" i="6"/>
  <c r="X99" i="6"/>
  <c r="L78" i="6"/>
  <c r="X56" i="6"/>
  <c r="L56" i="6"/>
  <c r="AG99" i="6"/>
  <c r="F99" i="6"/>
  <c r="O34" i="6"/>
  <c r="U141" i="6"/>
  <c r="AG120" i="6"/>
  <c r="I120" i="6"/>
  <c r="U99" i="6"/>
  <c r="AG78" i="6"/>
  <c r="I78" i="6"/>
  <c r="U56" i="6"/>
  <c r="AG34" i="6"/>
  <c r="I34" i="6"/>
  <c r="F34" i="6"/>
  <c r="AA34" i="6"/>
  <c r="I99" i="6"/>
  <c r="U34" i="6"/>
  <c r="O120" i="6"/>
  <c r="O141" i="6"/>
  <c r="AD120" i="6"/>
  <c r="F120" i="6"/>
  <c r="O99" i="6"/>
  <c r="AD78" i="6"/>
  <c r="F78" i="6"/>
  <c r="O56" i="6"/>
  <c r="AD34" i="6"/>
  <c r="U78" i="6"/>
  <c r="AD141" i="6"/>
  <c r="AD56" i="6"/>
  <c r="AA120" i="6"/>
  <c r="D120" i="6"/>
  <c r="AA78" i="6"/>
  <c r="D78" i="6"/>
  <c r="AG141" i="6"/>
  <c r="AJ141" i="6" s="1"/>
  <c r="O78" i="6"/>
  <c r="L141" i="6"/>
  <c r="X120" i="6"/>
  <c r="L99" i="6"/>
  <c r="X78" i="6"/>
  <c r="X34" i="6"/>
  <c r="I141" i="6"/>
  <c r="AG56" i="6"/>
  <c r="F141" i="6"/>
  <c r="F56" i="6"/>
  <c r="Z118" i="5"/>
  <c r="L97" i="5"/>
  <c r="U76" i="5"/>
  <c r="AO55" i="5"/>
  <c r="I55" i="5"/>
  <c r="Z34" i="5"/>
  <c r="O139" i="5"/>
  <c r="AE34" i="5"/>
  <c r="L139" i="5"/>
  <c r="U118" i="5"/>
  <c r="AO97" i="5"/>
  <c r="I97" i="5"/>
  <c r="O76" i="5"/>
  <c r="AJ55" i="5"/>
  <c r="F55" i="5"/>
  <c r="U34" i="5"/>
  <c r="AE118" i="5"/>
  <c r="D34" i="5"/>
  <c r="AO139" i="5"/>
  <c r="I139" i="5"/>
  <c r="O118" i="5"/>
  <c r="AJ97" i="5"/>
  <c r="F97" i="5"/>
  <c r="AE55" i="5"/>
  <c r="D55" i="5"/>
  <c r="O34" i="5"/>
  <c r="AJ139" i="5"/>
  <c r="F139" i="5"/>
  <c r="AE97" i="5"/>
  <c r="D97" i="5"/>
  <c r="L76" i="5"/>
  <c r="Z55" i="5"/>
  <c r="Z76" i="5"/>
  <c r="AE139" i="5"/>
  <c r="D139" i="5"/>
  <c r="L118" i="5"/>
  <c r="Z97" i="5"/>
  <c r="AO76" i="5"/>
  <c r="I76" i="5"/>
  <c r="U55" i="5"/>
  <c r="L34" i="5"/>
  <c r="D118" i="5"/>
  <c r="Z139" i="5"/>
  <c r="AO118" i="5"/>
  <c r="I118" i="5"/>
  <c r="U97" i="5"/>
  <c r="AJ76" i="5"/>
  <c r="F76" i="5"/>
  <c r="O55" i="5"/>
  <c r="AO34" i="5"/>
  <c r="I34" i="5"/>
  <c r="U139" i="5"/>
  <c r="AJ118" i="5"/>
  <c r="F118" i="5"/>
  <c r="O97" i="5"/>
  <c r="AE76" i="5"/>
  <c r="D76" i="5"/>
  <c r="R75" i="5" s="1"/>
  <c r="AJ34" i="5"/>
  <c r="F34" i="5"/>
  <c r="L55" i="5"/>
  <c r="AG160" i="4"/>
  <c r="I160" i="4"/>
  <c r="U139" i="4"/>
  <c r="AD118" i="4"/>
  <c r="F118" i="4"/>
  <c r="O97" i="4"/>
  <c r="AA76" i="4"/>
  <c r="D76" i="4"/>
  <c r="L55" i="4"/>
  <c r="X34" i="4"/>
  <c r="AG139" i="4"/>
  <c r="AJ139" i="4" s="1"/>
  <c r="F97" i="4"/>
  <c r="O55" i="4"/>
  <c r="AG118" i="4"/>
  <c r="AD160" i="4"/>
  <c r="F160" i="4"/>
  <c r="O139" i="4"/>
  <c r="AA118" i="4"/>
  <c r="D118" i="4"/>
  <c r="X76" i="4"/>
  <c r="AG55" i="4"/>
  <c r="I55" i="4"/>
  <c r="U34" i="4"/>
  <c r="U160" i="4"/>
  <c r="AD97" i="4"/>
  <c r="X55" i="4"/>
  <c r="X97" i="4"/>
  <c r="X139" i="4"/>
  <c r="U97" i="4"/>
  <c r="D34" i="4"/>
  <c r="AA160" i="4"/>
  <c r="D160" i="4"/>
  <c r="X118" i="4"/>
  <c r="L97" i="4"/>
  <c r="U76" i="4"/>
  <c r="AD55" i="4"/>
  <c r="F55" i="4"/>
  <c r="O34" i="4"/>
  <c r="O118" i="4"/>
  <c r="L34" i="4"/>
  <c r="AD76" i="4"/>
  <c r="X160" i="4"/>
  <c r="L139" i="4"/>
  <c r="U118" i="4"/>
  <c r="AG97" i="4"/>
  <c r="I97" i="4"/>
  <c r="O76" i="4"/>
  <c r="AA55" i="4"/>
  <c r="D55" i="4"/>
  <c r="I139" i="4"/>
  <c r="I76" i="4"/>
  <c r="F34" i="4"/>
  <c r="L160" i="4"/>
  <c r="F76" i="4"/>
  <c r="O160" i="4"/>
  <c r="AD139" i="4"/>
  <c r="F139" i="4"/>
  <c r="AA97" i="4"/>
  <c r="D97" i="4"/>
  <c r="L76" i="4"/>
  <c r="U55" i="4"/>
  <c r="AJ55" i="4" s="1"/>
  <c r="AG34" i="4"/>
  <c r="I34" i="4"/>
  <c r="AA139" i="4"/>
  <c r="D139" i="4"/>
  <c r="L118" i="4"/>
  <c r="AG76" i="4"/>
  <c r="AD34" i="4"/>
  <c r="I118" i="4"/>
  <c r="AA34" i="4"/>
  <c r="O12" i="6"/>
  <c r="O12" i="5"/>
  <c r="O12" i="4"/>
  <c r="G49" i="1"/>
  <c r="F49" i="1"/>
  <c r="E49" i="1"/>
  <c r="H49" i="1"/>
  <c r="I108" i="1"/>
  <c r="L12" i="6"/>
  <c r="L12" i="5"/>
  <c r="AR78" i="29"/>
  <c r="AN78" i="29"/>
  <c r="AR57" i="29"/>
  <c r="AN71" i="29"/>
  <c r="AN57" i="29"/>
  <c r="AN50" i="29"/>
  <c r="AR36" i="29"/>
  <c r="AR50" i="29" s="1"/>
  <c r="AM14" i="29"/>
  <c r="AM28" i="29" s="1"/>
  <c r="AN36" i="29"/>
  <c r="AU99" i="29"/>
  <c r="AS99" i="29"/>
  <c r="AR141" i="29"/>
  <c r="AR155" i="29" s="1"/>
  <c r="AN141" i="29"/>
  <c r="AU120" i="29"/>
  <c r="AS120" i="29"/>
  <c r="AI28" i="29"/>
  <c r="AI14" i="29"/>
  <c r="D12" i="12"/>
  <c r="D87" i="18"/>
  <c r="G68" i="18"/>
  <c r="E30" i="18"/>
  <c r="H11" i="18"/>
  <c r="H106" i="18"/>
  <c r="F68" i="18"/>
  <c r="D30" i="18"/>
  <c r="G11" i="18"/>
  <c r="G106" i="18"/>
  <c r="E68" i="18"/>
  <c r="H49" i="18"/>
  <c r="F11" i="18"/>
  <c r="F106" i="18"/>
  <c r="D68" i="18"/>
  <c r="G49" i="18"/>
  <c r="E11" i="18"/>
  <c r="E106" i="18"/>
  <c r="H87" i="18"/>
  <c r="F49" i="18"/>
  <c r="D11" i="18"/>
  <c r="D106" i="18"/>
  <c r="G87" i="18"/>
  <c r="E49" i="18"/>
  <c r="H30" i="18"/>
  <c r="F87" i="18"/>
  <c r="D49" i="18"/>
  <c r="G30" i="18"/>
  <c r="E87" i="18"/>
  <c r="F30" i="18"/>
  <c r="AR92" i="29" l="1"/>
  <c r="AS78" i="29"/>
  <c r="AU155" i="29"/>
  <c r="AS155" i="29"/>
  <c r="AU57" i="29"/>
  <c r="AR71" i="29"/>
  <c r="R119" i="6"/>
  <c r="AJ99" i="6"/>
  <c r="E27" i="13"/>
  <c r="F27" i="13" s="1"/>
  <c r="Q27" i="13"/>
  <c r="R27" i="13" s="1"/>
  <c r="R138" i="5"/>
  <c r="AT118" i="5"/>
  <c r="AT97" i="5"/>
  <c r="AT76" i="5"/>
  <c r="R138" i="4"/>
  <c r="AJ97" i="4"/>
  <c r="R117" i="4"/>
  <c r="R55" i="6"/>
  <c r="R77" i="6"/>
  <c r="AJ78" i="6"/>
  <c r="AT34" i="5"/>
  <c r="R75" i="4"/>
  <c r="AJ76" i="4"/>
  <c r="AJ56" i="6"/>
  <c r="R98" i="6"/>
  <c r="AJ34" i="6"/>
  <c r="AJ120" i="6"/>
  <c r="R33" i="6"/>
  <c r="R140" i="6"/>
  <c r="R117" i="5"/>
  <c r="AT55" i="5"/>
  <c r="AT139" i="5"/>
  <c r="R54" i="5"/>
  <c r="R33" i="5"/>
  <c r="R96" i="5"/>
  <c r="AJ118" i="4"/>
  <c r="R54" i="4"/>
  <c r="R159" i="4"/>
  <c r="R96" i="4"/>
  <c r="R33" i="4"/>
  <c r="AJ34" i="4"/>
  <c r="AJ160" i="4"/>
  <c r="AU141" i="29"/>
  <c r="AS141" i="29"/>
  <c r="AN28" i="29"/>
  <c r="AN14" i="29"/>
  <c r="AS57" i="29"/>
  <c r="AU78" i="29"/>
  <c r="AR14" i="29"/>
  <c r="AR28" i="29" s="1"/>
  <c r="AU36" i="29"/>
  <c r="AS36" i="29"/>
  <c r="AU92" i="29" l="1"/>
  <c r="AS92" i="29"/>
  <c r="G27" i="13"/>
  <c r="H27" i="13" s="1"/>
  <c r="S27" i="13"/>
  <c r="T27" i="13" s="1"/>
  <c r="AU14" i="29"/>
  <c r="AS14" i="29"/>
  <c r="AU50" i="29"/>
  <c r="AS50" i="29"/>
  <c r="AU71" i="29"/>
  <c r="AS71" i="29"/>
  <c r="E3" i="4"/>
  <c r="B7" i="4" s="1"/>
  <c r="E3" i="5"/>
  <c r="B7" i="5" s="1"/>
  <c r="I27" i="13" l="1"/>
  <c r="J27" i="13" s="1"/>
  <c r="U27" i="13"/>
  <c r="V27" i="13" s="1"/>
  <c r="AU28" i="29"/>
  <c r="AS28" i="29"/>
  <c r="O113" i="13"/>
  <c r="Q113" i="13"/>
  <c r="S113" i="13"/>
  <c r="U113" i="13"/>
  <c r="W113" i="13"/>
  <c r="Q99" i="13"/>
  <c r="S99" i="13"/>
  <c r="U99" i="13"/>
  <c r="W99" i="13"/>
  <c r="D57" i="13"/>
  <c r="D113" i="13"/>
  <c r="E113" i="13"/>
  <c r="G113" i="13"/>
  <c r="I113" i="13"/>
  <c r="K113" i="13"/>
  <c r="M138" i="13"/>
  <c r="M117" i="13"/>
  <c r="M96" i="13"/>
  <c r="M75" i="13"/>
  <c r="M54" i="13"/>
  <c r="M33" i="13"/>
  <c r="W12" i="13"/>
  <c r="U12" i="13"/>
  <c r="S12" i="13"/>
  <c r="Q12" i="13"/>
  <c r="O12" i="13"/>
  <c r="AO15" i="7"/>
  <c r="AO29" i="7" s="1"/>
  <c r="AI15" i="7"/>
  <c r="AI29" i="7" s="1"/>
  <c r="AC15" i="7"/>
  <c r="AC29" i="7" s="1"/>
  <c r="W15" i="7"/>
  <c r="W29" i="7" s="1"/>
  <c r="K15" i="7"/>
  <c r="K29" i="7" s="1"/>
  <c r="I15" i="7"/>
  <c r="I29" i="7" s="1"/>
  <c r="G15" i="7"/>
  <c r="G29" i="7" s="1"/>
  <c r="E15" i="7"/>
  <c r="E29" i="7" s="1"/>
  <c r="E99" i="13"/>
  <c r="G99" i="13"/>
  <c r="I99" i="13"/>
  <c r="K99" i="13"/>
  <c r="D99" i="13"/>
  <c r="AP14" i="5"/>
  <c r="AP28" i="5" s="1"/>
  <c r="AQ14" i="5"/>
  <c r="AQ28" i="5" s="1"/>
  <c r="D36" i="13"/>
  <c r="K12" i="13"/>
  <c r="I12" i="13"/>
  <c r="G12" i="13"/>
  <c r="E12" i="13"/>
  <c r="N148" i="7"/>
  <c r="N126" i="7"/>
  <c r="N104" i="7"/>
  <c r="N82" i="7"/>
  <c r="N60" i="7"/>
  <c r="N38" i="7"/>
  <c r="J131" i="30"/>
  <c r="I131" i="30"/>
  <c r="H131" i="30"/>
  <c r="G131" i="30"/>
  <c r="AL148" i="7"/>
  <c r="AL162" i="7" s="1"/>
  <c r="AF148" i="7"/>
  <c r="AF162" i="7" s="1"/>
  <c r="Z148" i="7"/>
  <c r="Z162" i="7" s="1"/>
  <c r="T148" i="7"/>
  <c r="T162" i="7" s="1"/>
  <c r="P148" i="7"/>
  <c r="J126" i="30"/>
  <c r="I126" i="30"/>
  <c r="H126" i="30"/>
  <c r="G126" i="30"/>
  <c r="AL126" i="7"/>
  <c r="AL140" i="7" s="1"/>
  <c r="AF126" i="7"/>
  <c r="AF140" i="7" s="1"/>
  <c r="Z126" i="7"/>
  <c r="Z140" i="7" s="1"/>
  <c r="T126" i="7"/>
  <c r="T140" i="7" s="1"/>
  <c r="P126" i="7"/>
  <c r="J121" i="30"/>
  <c r="I121" i="30"/>
  <c r="H121" i="30"/>
  <c r="G121" i="30"/>
  <c r="AL104" i="7"/>
  <c r="AL118" i="7" s="1"/>
  <c r="AF104" i="7"/>
  <c r="AF118" i="7" s="1"/>
  <c r="Z104" i="7"/>
  <c r="Z118" i="7" s="1"/>
  <c r="T104" i="7"/>
  <c r="T118" i="7" s="1"/>
  <c r="P104" i="7"/>
  <c r="J116" i="30"/>
  <c r="I116" i="30"/>
  <c r="H116" i="30"/>
  <c r="G116" i="30"/>
  <c r="AL82" i="7"/>
  <c r="AL96" i="7" s="1"/>
  <c r="AF82" i="7"/>
  <c r="AF96" i="7" s="1"/>
  <c r="Z82" i="7"/>
  <c r="Z96" i="7" s="1"/>
  <c r="T82" i="7"/>
  <c r="T96" i="7" s="1"/>
  <c r="P82" i="7"/>
  <c r="J111" i="30"/>
  <c r="I111" i="30"/>
  <c r="H111" i="30"/>
  <c r="G111" i="30"/>
  <c r="AL60" i="7"/>
  <c r="AL74" i="7" s="1"/>
  <c r="AF60" i="7"/>
  <c r="AF74" i="7" s="1"/>
  <c r="Z60" i="7"/>
  <c r="Z74" i="7" s="1"/>
  <c r="T60" i="7"/>
  <c r="T74" i="7" s="1"/>
  <c r="P60" i="7"/>
  <c r="AL38" i="7"/>
  <c r="AL52" i="7" s="1"/>
  <c r="AF38" i="7"/>
  <c r="AF52" i="7" s="1"/>
  <c r="Z38" i="7"/>
  <c r="Z52" i="7" s="1"/>
  <c r="T38" i="7"/>
  <c r="T52" i="7" s="1"/>
  <c r="D12" i="13"/>
  <c r="I93" i="1"/>
  <c r="H93" i="1"/>
  <c r="G93" i="1"/>
  <c r="F93" i="1"/>
  <c r="E93" i="1"/>
  <c r="M148" i="7"/>
  <c r="M162" i="7" s="1"/>
  <c r="L148" i="7"/>
  <c r="J148" i="7"/>
  <c r="H148" i="7"/>
  <c r="F148" i="7"/>
  <c r="I92" i="1"/>
  <c r="H92" i="1"/>
  <c r="G92" i="1"/>
  <c r="F92" i="1"/>
  <c r="E92" i="1"/>
  <c r="M126" i="7"/>
  <c r="M140" i="7" s="1"/>
  <c r="L126" i="7"/>
  <c r="J126" i="7"/>
  <c r="H126" i="7"/>
  <c r="F126" i="7"/>
  <c r="I91" i="1"/>
  <c r="H91" i="1"/>
  <c r="G91" i="1"/>
  <c r="F91" i="1"/>
  <c r="E91" i="1"/>
  <c r="M104" i="7"/>
  <c r="M118" i="7" s="1"/>
  <c r="L104" i="7"/>
  <c r="J104" i="7"/>
  <c r="F104" i="7"/>
  <c r="I90" i="1"/>
  <c r="H90" i="1"/>
  <c r="G90" i="1"/>
  <c r="F90" i="1"/>
  <c r="E90" i="1"/>
  <c r="M82" i="7"/>
  <c r="M96" i="7" s="1"/>
  <c r="L82" i="7"/>
  <c r="J82" i="7"/>
  <c r="H82" i="7"/>
  <c r="F82" i="7"/>
  <c r="I89" i="1"/>
  <c r="H89" i="1"/>
  <c r="G89" i="1"/>
  <c r="F89" i="1"/>
  <c r="E89" i="1"/>
  <c r="M60" i="7"/>
  <c r="M74" i="7" s="1"/>
  <c r="L60" i="7"/>
  <c r="J60" i="7"/>
  <c r="H60" i="7"/>
  <c r="F60" i="7"/>
  <c r="L38" i="7"/>
  <c r="J38" i="7"/>
  <c r="H38" i="7"/>
  <c r="F38" i="7"/>
  <c r="J106" i="30"/>
  <c r="I106" i="30"/>
  <c r="H106" i="30"/>
  <c r="G106" i="30"/>
  <c r="AO36" i="5"/>
  <c r="Z120" i="5"/>
  <c r="Z134" i="5" s="1"/>
  <c r="AE120" i="5"/>
  <c r="AE134" i="5" s="1"/>
  <c r="AJ120" i="5"/>
  <c r="AJ134" i="5" s="1"/>
  <c r="AO120" i="5"/>
  <c r="AO134" i="5" s="1"/>
  <c r="AO99" i="5"/>
  <c r="AO113" i="5" s="1"/>
  <c r="AJ99" i="5"/>
  <c r="AJ113" i="5" s="1"/>
  <c r="AE99" i="5"/>
  <c r="AE113" i="5" s="1"/>
  <c r="Z99" i="5"/>
  <c r="Z113" i="5" s="1"/>
  <c r="AO78" i="5"/>
  <c r="AO92" i="5" s="1"/>
  <c r="AJ78" i="5"/>
  <c r="AJ92" i="5" s="1"/>
  <c r="AE78" i="5"/>
  <c r="AE92" i="5" s="1"/>
  <c r="Z78" i="5"/>
  <c r="Z92" i="5" s="1"/>
  <c r="AO57" i="5"/>
  <c r="AO71" i="5" s="1"/>
  <c r="AJ57" i="5"/>
  <c r="AJ71" i="5" s="1"/>
  <c r="AE57" i="5"/>
  <c r="AE71" i="5" s="1"/>
  <c r="Z57" i="5"/>
  <c r="Z71" i="5" s="1"/>
  <c r="AJ36" i="5"/>
  <c r="AJ50" i="5" s="1"/>
  <c r="AE36" i="5"/>
  <c r="AE50" i="5" s="1"/>
  <c r="Z36" i="5"/>
  <c r="Z50" i="5" s="1"/>
  <c r="AL14" i="5"/>
  <c r="AL28" i="5" s="1"/>
  <c r="AK14" i="5"/>
  <c r="AK28" i="5" s="1"/>
  <c r="AG14" i="5"/>
  <c r="AG28" i="5" s="1"/>
  <c r="AF14" i="5"/>
  <c r="AF28" i="5" s="1"/>
  <c r="AB14" i="5"/>
  <c r="AB28" i="5" s="1"/>
  <c r="AA14" i="5"/>
  <c r="AA28" i="5" s="1"/>
  <c r="W14" i="5"/>
  <c r="W28" i="5" s="1"/>
  <c r="V14" i="5"/>
  <c r="V28" i="5" s="1"/>
  <c r="E3" i="12"/>
  <c r="R60" i="7" l="1"/>
  <c r="R74" i="7" s="1"/>
  <c r="S74" i="7" s="1"/>
  <c r="P74" i="7"/>
  <c r="F109" i="30" s="1"/>
  <c r="R148" i="7"/>
  <c r="R162" i="7" s="1"/>
  <c r="S162" i="7" s="1"/>
  <c r="P162" i="7"/>
  <c r="F129" i="30" s="1"/>
  <c r="F128" i="30" s="1"/>
  <c r="R82" i="7"/>
  <c r="R96" i="7" s="1"/>
  <c r="S96" i="7" s="1"/>
  <c r="P96" i="7"/>
  <c r="R104" i="7"/>
  <c r="R118" i="7" s="1"/>
  <c r="S118" i="7" s="1"/>
  <c r="P118" i="7"/>
  <c r="F119" i="30" s="1"/>
  <c r="F118" i="30" s="1"/>
  <c r="R126" i="7"/>
  <c r="R140" i="7" s="1"/>
  <c r="S140" i="7" s="1"/>
  <c r="P140" i="7"/>
  <c r="F124" i="30" s="1"/>
  <c r="F123" i="30" s="1"/>
  <c r="U50" i="5"/>
  <c r="F35" i="30" s="1"/>
  <c r="W27" i="13"/>
  <c r="K27" i="13"/>
  <c r="F12" i="12"/>
  <c r="F112" i="12"/>
  <c r="F72" i="12"/>
  <c r="F32" i="12"/>
  <c r="F92" i="12"/>
  <c r="F52" i="12"/>
  <c r="G104" i="30"/>
  <c r="H101" i="30"/>
  <c r="F20" i="3" s="1"/>
  <c r="I101" i="30"/>
  <c r="G20" i="3" s="1"/>
  <c r="J101" i="30"/>
  <c r="H20" i="3" s="1"/>
  <c r="G101" i="30"/>
  <c r="E20" i="3" s="1"/>
  <c r="X113" i="13"/>
  <c r="J113" i="13"/>
  <c r="R113" i="13"/>
  <c r="X99" i="13"/>
  <c r="T99" i="13"/>
  <c r="F113" i="13"/>
  <c r="T113" i="13"/>
  <c r="L15" i="7"/>
  <c r="B7" i="12"/>
  <c r="G39" i="30"/>
  <c r="F37" i="30"/>
  <c r="I39" i="30"/>
  <c r="J99" i="13"/>
  <c r="L99" i="13"/>
  <c r="L113" i="13"/>
  <c r="H113" i="13"/>
  <c r="R99" i="13"/>
  <c r="V113" i="13"/>
  <c r="H99" i="13"/>
  <c r="P99" i="13"/>
  <c r="F99" i="13"/>
  <c r="P113" i="13"/>
  <c r="V99" i="13"/>
  <c r="Y113" i="13"/>
  <c r="H15" i="7"/>
  <c r="J15" i="7"/>
  <c r="M113" i="13"/>
  <c r="M99" i="13"/>
  <c r="Y99" i="13"/>
  <c r="H45" i="30"/>
  <c r="F43" i="30"/>
  <c r="H41" i="30"/>
  <c r="F41" i="30"/>
  <c r="F39" i="30"/>
  <c r="I41" i="30"/>
  <c r="J41" i="30"/>
  <c r="G35" i="30"/>
  <c r="I43" i="30"/>
  <c r="G37" i="30"/>
  <c r="J37" i="30"/>
  <c r="H35" i="30"/>
  <c r="I35" i="30"/>
  <c r="H37" i="30"/>
  <c r="J39" i="30"/>
  <c r="J43" i="30"/>
  <c r="I45" i="30"/>
  <c r="I37" i="30"/>
  <c r="G41" i="30"/>
  <c r="G43" i="30"/>
  <c r="F104" i="30"/>
  <c r="F103" i="30" s="1"/>
  <c r="G129" i="30"/>
  <c r="H119" i="30"/>
  <c r="J129" i="30"/>
  <c r="Z15" i="7"/>
  <c r="Z29" i="7" s="1"/>
  <c r="I129" i="30"/>
  <c r="J124" i="30"/>
  <c r="T15" i="7"/>
  <c r="T29" i="7" s="1"/>
  <c r="J114" i="30"/>
  <c r="J109" i="30"/>
  <c r="G124" i="30"/>
  <c r="I104" i="30"/>
  <c r="AF15" i="7"/>
  <c r="AF29" i="7" s="1"/>
  <c r="AL15" i="7"/>
  <c r="AL29" i="7" s="1"/>
  <c r="G109" i="30"/>
  <c r="H104" i="30"/>
  <c r="J104" i="30"/>
  <c r="H109" i="30"/>
  <c r="G114" i="30"/>
  <c r="P15" i="7"/>
  <c r="P29" i="7" s="1"/>
  <c r="G119" i="30"/>
  <c r="H43" i="30"/>
  <c r="AJ14" i="5"/>
  <c r="AJ28" i="5" s="1"/>
  <c r="F45" i="30"/>
  <c r="J45" i="30"/>
  <c r="G45" i="30"/>
  <c r="H39" i="30"/>
  <c r="H129" i="30"/>
  <c r="I124" i="30"/>
  <c r="H124" i="30"/>
  <c r="J119" i="30"/>
  <c r="I119" i="30"/>
  <c r="F114" i="30"/>
  <c r="F113" i="30" s="1"/>
  <c r="I114" i="30"/>
  <c r="H114" i="30"/>
  <c r="I109" i="30"/>
  <c r="Z14" i="5"/>
  <c r="Z28" i="5" s="1"/>
  <c r="AE14" i="5"/>
  <c r="AE28" i="5" s="1"/>
  <c r="AO14" i="5"/>
  <c r="N35" i="9"/>
  <c r="M35" i="9"/>
  <c r="L35" i="9"/>
  <c r="K35" i="9"/>
  <c r="J35" i="9"/>
  <c r="F35" i="9"/>
  <c r="E35" i="9"/>
  <c r="D35" i="9"/>
  <c r="AN12" i="9"/>
  <c r="AJ12" i="9"/>
  <c r="AF12" i="9"/>
  <c r="AB12" i="9"/>
  <c r="X12" i="9"/>
  <c r="L12" i="9"/>
  <c r="H12" i="9"/>
  <c r="D12" i="9"/>
  <c r="I88" i="1"/>
  <c r="I87" i="1" s="1"/>
  <c r="H88" i="1"/>
  <c r="H87" i="1" s="1"/>
  <c r="G88" i="1"/>
  <c r="G87" i="1" s="1"/>
  <c r="F88" i="1"/>
  <c r="F87" i="1" s="1"/>
  <c r="E88" i="1"/>
  <c r="E87" i="1" s="1"/>
  <c r="M38" i="7"/>
  <c r="M52" i="7" s="1"/>
  <c r="D15" i="7"/>
  <c r="D29" i="7" s="1"/>
  <c r="AL12" i="7"/>
  <c r="AL14" i="7" s="1"/>
  <c r="AF12" i="7"/>
  <c r="AF14" i="7" s="1"/>
  <c r="Z12" i="7"/>
  <c r="Z14" i="7" s="1"/>
  <c r="T12" i="7"/>
  <c r="T14" i="7" s="1"/>
  <c r="P12" i="7"/>
  <c r="G12" i="7"/>
  <c r="E12" i="7"/>
  <c r="D12" i="7"/>
  <c r="M11" i="7" s="1"/>
  <c r="I80" i="1"/>
  <c r="E81" i="30" s="1"/>
  <c r="H80" i="1"/>
  <c r="G80" i="1"/>
  <c r="F80" i="1"/>
  <c r="E81" i="1"/>
  <c r="E80" i="1"/>
  <c r="AJ143" i="6"/>
  <c r="AJ157" i="6" s="1"/>
  <c r="R143" i="6"/>
  <c r="R157" i="6" s="1"/>
  <c r="G143" i="6"/>
  <c r="I78" i="1"/>
  <c r="E79" i="30" s="1"/>
  <c r="H78" i="1"/>
  <c r="G78" i="1"/>
  <c r="F78" i="1"/>
  <c r="E79" i="1"/>
  <c r="E78" i="1"/>
  <c r="AJ122" i="6"/>
  <c r="AJ136" i="6" s="1"/>
  <c r="R122" i="6"/>
  <c r="R136" i="6" s="1"/>
  <c r="G122" i="6"/>
  <c r="AJ101" i="6"/>
  <c r="AJ115" i="6" s="1"/>
  <c r="R101" i="6"/>
  <c r="R115" i="6" s="1"/>
  <c r="G101" i="6"/>
  <c r="I74" i="1"/>
  <c r="E75" i="30" s="1"/>
  <c r="H74" i="1"/>
  <c r="G74" i="1"/>
  <c r="F74" i="1"/>
  <c r="E75" i="1"/>
  <c r="E74" i="1"/>
  <c r="AJ80" i="6"/>
  <c r="AJ94" i="6" s="1"/>
  <c r="R80" i="6"/>
  <c r="R94" i="6" s="1"/>
  <c r="G80" i="6"/>
  <c r="G94" i="6" s="1"/>
  <c r="H94" i="6" s="1"/>
  <c r="AJ58" i="6"/>
  <c r="AJ72" i="6" s="1"/>
  <c r="R58" i="6"/>
  <c r="R72" i="6" s="1"/>
  <c r="G58" i="6"/>
  <c r="AJ36" i="6"/>
  <c r="AJ50" i="6" s="1"/>
  <c r="R36" i="6"/>
  <c r="R50" i="6" s="1"/>
  <c r="G36" i="6"/>
  <c r="G50" i="6" s="1"/>
  <c r="H50" i="6" s="1"/>
  <c r="AG14" i="6"/>
  <c r="AD14" i="6"/>
  <c r="AA14" i="6"/>
  <c r="X14" i="6"/>
  <c r="U14" i="6"/>
  <c r="O14" i="6"/>
  <c r="O28" i="6" s="1"/>
  <c r="L14" i="6"/>
  <c r="L28" i="6" s="1"/>
  <c r="I14" i="6"/>
  <c r="I28" i="6" s="1"/>
  <c r="F14" i="6"/>
  <c r="F28" i="6" s="1"/>
  <c r="E14" i="6"/>
  <c r="AG12" i="6"/>
  <c r="AD12" i="6"/>
  <c r="AA12" i="6"/>
  <c r="X12" i="6"/>
  <c r="U12" i="6"/>
  <c r="I12" i="6"/>
  <c r="F12" i="6"/>
  <c r="D12" i="6"/>
  <c r="R11" i="6" s="1"/>
  <c r="E3" i="6"/>
  <c r="B7" i="6" s="1"/>
  <c r="I44" i="1"/>
  <c r="E45" i="30" s="1"/>
  <c r="H44" i="1"/>
  <c r="G44" i="1"/>
  <c r="F44" i="1"/>
  <c r="E45" i="1"/>
  <c r="E44" i="1"/>
  <c r="I42" i="1"/>
  <c r="E43" i="30" s="1"/>
  <c r="H42" i="1"/>
  <c r="G42" i="1"/>
  <c r="F42" i="1"/>
  <c r="E43" i="1"/>
  <c r="E42" i="1"/>
  <c r="AT120" i="5"/>
  <c r="AT134" i="5" s="1"/>
  <c r="R120" i="5"/>
  <c r="R134" i="5" s="1"/>
  <c r="G120" i="5"/>
  <c r="I40" i="1"/>
  <c r="E41" i="30" s="1"/>
  <c r="H40" i="1"/>
  <c r="G40" i="1"/>
  <c r="F40" i="1"/>
  <c r="E41" i="1"/>
  <c r="E40" i="1"/>
  <c r="AT99" i="5"/>
  <c r="AT113" i="5" s="1"/>
  <c r="R99" i="5"/>
  <c r="R113" i="5" s="1"/>
  <c r="G99" i="5"/>
  <c r="I38" i="1"/>
  <c r="E39" i="30" s="1"/>
  <c r="H38" i="1"/>
  <c r="G38" i="1"/>
  <c r="F38" i="1"/>
  <c r="E39" i="1"/>
  <c r="E38" i="1"/>
  <c r="AT78" i="5"/>
  <c r="AT92" i="5" s="1"/>
  <c r="R78" i="5"/>
  <c r="R92" i="5" s="1"/>
  <c r="G78" i="5"/>
  <c r="G92" i="5" s="1"/>
  <c r="I36" i="1"/>
  <c r="E37" i="30" s="1"/>
  <c r="H36" i="1"/>
  <c r="G36" i="1"/>
  <c r="F36" i="1"/>
  <c r="E37" i="1"/>
  <c r="E36" i="1"/>
  <c r="AT57" i="5"/>
  <c r="AT71" i="5" s="1"/>
  <c r="R57" i="5"/>
  <c r="R71" i="5" s="1"/>
  <c r="G57" i="5"/>
  <c r="I34" i="1"/>
  <c r="E35" i="30" s="1"/>
  <c r="H34" i="1"/>
  <c r="G34" i="1"/>
  <c r="F34" i="1"/>
  <c r="E35" i="1"/>
  <c r="E34" i="1"/>
  <c r="AT36" i="5"/>
  <c r="R36" i="5"/>
  <c r="G36" i="5"/>
  <c r="D50" i="18"/>
  <c r="O14" i="5"/>
  <c r="O28" i="5" s="1"/>
  <c r="L14" i="5"/>
  <c r="L28" i="5" s="1"/>
  <c r="I14" i="5"/>
  <c r="I28" i="5" s="1"/>
  <c r="F14" i="5"/>
  <c r="F28" i="5" s="1"/>
  <c r="D141" i="13"/>
  <c r="AO12" i="5"/>
  <c r="AJ12" i="5"/>
  <c r="AE12" i="5"/>
  <c r="Z12" i="5"/>
  <c r="U12" i="5"/>
  <c r="I12" i="5"/>
  <c r="F12" i="5"/>
  <c r="D12" i="5"/>
  <c r="R11" i="5" s="1"/>
  <c r="J24" i="30"/>
  <c r="I24" i="30"/>
  <c r="H24" i="30"/>
  <c r="G24" i="30"/>
  <c r="F24" i="30"/>
  <c r="H24" i="1"/>
  <c r="G24" i="1"/>
  <c r="F24" i="1"/>
  <c r="E24" i="1"/>
  <c r="AJ141" i="4"/>
  <c r="AJ155" i="4" s="1"/>
  <c r="G141" i="4"/>
  <c r="J26" i="30"/>
  <c r="I26" i="30"/>
  <c r="H26" i="30"/>
  <c r="G26" i="30"/>
  <c r="F26" i="30"/>
  <c r="H26" i="1"/>
  <c r="G26" i="1"/>
  <c r="F26" i="1"/>
  <c r="E27" i="1"/>
  <c r="E26" i="1"/>
  <c r="AJ162" i="4"/>
  <c r="AJ176" i="4" s="1"/>
  <c r="G162" i="4"/>
  <c r="J22" i="30"/>
  <c r="I22" i="30"/>
  <c r="H22" i="30"/>
  <c r="G22" i="30"/>
  <c r="F22" i="30"/>
  <c r="H22" i="1"/>
  <c r="G22" i="1"/>
  <c r="F22" i="1"/>
  <c r="E22" i="1"/>
  <c r="AJ120" i="4"/>
  <c r="AJ134" i="4" s="1"/>
  <c r="G120" i="4"/>
  <c r="J20" i="30"/>
  <c r="I20" i="30"/>
  <c r="H20" i="30"/>
  <c r="G20" i="30"/>
  <c r="F20" i="30"/>
  <c r="H20" i="1"/>
  <c r="G20" i="1"/>
  <c r="F20" i="1"/>
  <c r="E20" i="1"/>
  <c r="AJ99" i="4"/>
  <c r="AJ113" i="4" s="1"/>
  <c r="G99" i="4"/>
  <c r="G113" i="4" s="1"/>
  <c r="H113" i="4" s="1"/>
  <c r="J18" i="30"/>
  <c r="I18" i="30"/>
  <c r="H18" i="30"/>
  <c r="G18" i="30"/>
  <c r="F18" i="30"/>
  <c r="H18" i="1"/>
  <c r="G18" i="1"/>
  <c r="F18" i="1"/>
  <c r="E18" i="1"/>
  <c r="AJ78" i="4"/>
  <c r="AJ92" i="4" s="1"/>
  <c r="G78" i="4"/>
  <c r="J16" i="30"/>
  <c r="I16" i="30"/>
  <c r="H16" i="30"/>
  <c r="G16" i="30"/>
  <c r="F16" i="30"/>
  <c r="H16" i="1"/>
  <c r="G16" i="1"/>
  <c r="F16" i="1"/>
  <c r="E16" i="1"/>
  <c r="AJ57" i="4"/>
  <c r="AJ71" i="4" s="1"/>
  <c r="G57" i="4"/>
  <c r="F14" i="30"/>
  <c r="H14" i="1"/>
  <c r="G14" i="1"/>
  <c r="F14" i="1"/>
  <c r="E14" i="1"/>
  <c r="G36" i="4"/>
  <c r="G50" i="4" s="1"/>
  <c r="J12" i="30"/>
  <c r="I12" i="30"/>
  <c r="H12" i="30"/>
  <c r="G12" i="30"/>
  <c r="F12" i="30"/>
  <c r="H12" i="1"/>
  <c r="G12" i="1"/>
  <c r="F12" i="1"/>
  <c r="E12" i="1"/>
  <c r="AJ14" i="4"/>
  <c r="AJ28" i="4" s="1"/>
  <c r="G14" i="4"/>
  <c r="G28" i="4" s="1"/>
  <c r="H28" i="4" s="1"/>
  <c r="AG12" i="4"/>
  <c r="AD12" i="4"/>
  <c r="AA12" i="4"/>
  <c r="X12" i="4"/>
  <c r="U12" i="4"/>
  <c r="L12" i="4"/>
  <c r="I12" i="4"/>
  <c r="F12" i="4"/>
  <c r="D12" i="4"/>
  <c r="R11" i="4" s="1"/>
  <c r="T30" i="7" l="1"/>
  <c r="AL30" i="7"/>
  <c r="AF30" i="7"/>
  <c r="Z30" i="7"/>
  <c r="S148" i="7"/>
  <c r="G155" i="4"/>
  <c r="H155" i="4" s="1"/>
  <c r="S82" i="7"/>
  <c r="R15" i="7"/>
  <c r="R29" i="7" s="1"/>
  <c r="S126" i="7"/>
  <c r="S60" i="7"/>
  <c r="F12" i="18"/>
  <c r="AA28" i="6"/>
  <c r="G12" i="18"/>
  <c r="AD28" i="6"/>
  <c r="G26" i="18" s="1"/>
  <c r="J122" i="6"/>
  <c r="G136" i="6"/>
  <c r="H136" i="6" s="1"/>
  <c r="D14" i="13"/>
  <c r="E28" i="6"/>
  <c r="D28" i="13" s="1"/>
  <c r="D12" i="18"/>
  <c r="U28" i="6"/>
  <c r="D26" i="18" s="1"/>
  <c r="H12" i="18"/>
  <c r="AG28" i="6"/>
  <c r="H26" i="18" s="1"/>
  <c r="H58" i="6"/>
  <c r="G72" i="6"/>
  <c r="H72" i="6" s="1"/>
  <c r="J101" i="6"/>
  <c r="J115" i="6" s="1"/>
  <c r="G115" i="6"/>
  <c r="H115" i="6" s="1"/>
  <c r="H143" i="6"/>
  <c r="G157" i="6"/>
  <c r="H157" i="6" s="1"/>
  <c r="S104" i="7"/>
  <c r="E12" i="18"/>
  <c r="X28" i="6"/>
  <c r="E26" i="18" s="1"/>
  <c r="H99" i="5"/>
  <c r="G113" i="5"/>
  <c r="H113" i="5" s="1"/>
  <c r="H120" i="5"/>
  <c r="G134" i="5"/>
  <c r="J57" i="5"/>
  <c r="J71" i="5" s="1"/>
  <c r="G71" i="5"/>
  <c r="H57" i="4"/>
  <c r="G71" i="4"/>
  <c r="H71" i="4" s="1"/>
  <c r="J162" i="4"/>
  <c r="J176" i="4" s="1"/>
  <c r="G176" i="4"/>
  <c r="H176" i="4" s="1"/>
  <c r="H120" i="4"/>
  <c r="G134" i="4"/>
  <c r="H134" i="4" s="1"/>
  <c r="H78" i="4"/>
  <c r="G92" i="4"/>
  <c r="H92" i="4" s="1"/>
  <c r="Y27" i="13"/>
  <c r="X27" i="13"/>
  <c r="P27" i="13"/>
  <c r="M27" i="13"/>
  <c r="L27" i="13"/>
  <c r="AO28" i="5"/>
  <c r="J36" i="5"/>
  <c r="K36" i="5" s="1"/>
  <c r="G50" i="5"/>
  <c r="F35" i="1" s="1"/>
  <c r="R50" i="5"/>
  <c r="AO50" i="5"/>
  <c r="U28" i="5"/>
  <c r="D64" i="18" s="1"/>
  <c r="F72" i="1"/>
  <c r="E76" i="1"/>
  <c r="H76" i="1"/>
  <c r="E73" i="1"/>
  <c r="G72" i="1"/>
  <c r="E77" i="1"/>
  <c r="I76" i="1"/>
  <c r="E77" i="30" s="1"/>
  <c r="I72" i="1"/>
  <c r="E73" i="30" s="1"/>
  <c r="G76" i="1"/>
  <c r="E72" i="1"/>
  <c r="H72" i="1"/>
  <c r="F76" i="1"/>
  <c r="H70" i="1"/>
  <c r="E71" i="1"/>
  <c r="D22" i="13"/>
  <c r="I70" i="1"/>
  <c r="E71" i="30" s="1"/>
  <c r="F70" i="1"/>
  <c r="E70" i="1"/>
  <c r="G70" i="1"/>
  <c r="F81" i="1"/>
  <c r="G81" i="1" s="1"/>
  <c r="H81" i="1" s="1"/>
  <c r="I81" i="1" s="1"/>
  <c r="E82" i="30" s="1"/>
  <c r="F75" i="1"/>
  <c r="G75" i="1" s="1"/>
  <c r="H75" i="1" s="1"/>
  <c r="I75" i="1" s="1"/>
  <c r="E76" i="30" s="1"/>
  <c r="E90" i="30" s="1"/>
  <c r="K45" i="30"/>
  <c r="E33" i="1"/>
  <c r="AM147" i="7"/>
  <c r="AM103" i="7"/>
  <c r="AM59" i="7"/>
  <c r="AG147" i="7"/>
  <c r="AG103" i="7"/>
  <c r="AG59" i="7"/>
  <c r="AA147" i="7"/>
  <c r="AA103" i="7"/>
  <c r="AA59" i="7"/>
  <c r="AM125" i="7"/>
  <c r="AM81" i="7"/>
  <c r="AM37" i="7"/>
  <c r="AG125" i="7"/>
  <c r="AG81" i="7"/>
  <c r="AG37" i="7"/>
  <c r="AA125" i="7"/>
  <c r="AA81" i="7"/>
  <c r="AA37" i="7"/>
  <c r="F79" i="1"/>
  <c r="G79" i="1" s="1"/>
  <c r="H79" i="1" s="1"/>
  <c r="I79" i="1" s="1"/>
  <c r="E80" i="30" s="1"/>
  <c r="E92" i="30" s="1"/>
  <c r="D31" i="18"/>
  <c r="D107" i="18"/>
  <c r="E32" i="1"/>
  <c r="F33" i="30"/>
  <c r="K43" i="30"/>
  <c r="H88" i="18"/>
  <c r="H50" i="18"/>
  <c r="I50" i="18" s="1"/>
  <c r="F88" i="18"/>
  <c r="F50" i="18"/>
  <c r="K41" i="30"/>
  <c r="K37" i="30"/>
  <c r="E88" i="18"/>
  <c r="E50" i="18"/>
  <c r="G88" i="18"/>
  <c r="G50" i="18"/>
  <c r="K39" i="30"/>
  <c r="G14" i="30"/>
  <c r="E30" i="2" s="1"/>
  <c r="H14" i="30"/>
  <c r="I14" i="30"/>
  <c r="G30" i="2" s="1"/>
  <c r="K12" i="30"/>
  <c r="D30" i="2"/>
  <c r="J14" i="30"/>
  <c r="K16" i="30"/>
  <c r="K18" i="30"/>
  <c r="K20" i="30"/>
  <c r="K22" i="30"/>
  <c r="F23" i="30"/>
  <c r="G23" i="30" s="1"/>
  <c r="H23" i="30" s="1"/>
  <c r="I23" i="30" s="1"/>
  <c r="J23" i="30" s="1"/>
  <c r="F27" i="1"/>
  <c r="G27" i="1" s="1"/>
  <c r="H27" i="1" s="1"/>
  <c r="K26" i="30"/>
  <c r="K24" i="30"/>
  <c r="F25" i="30"/>
  <c r="G25" i="30" s="1"/>
  <c r="H25" i="30" s="1"/>
  <c r="I25" i="30" s="1"/>
  <c r="J25" i="30" s="1"/>
  <c r="H33" i="30"/>
  <c r="F29" i="2" s="1"/>
  <c r="I33" i="30"/>
  <c r="G29" i="2" s="1"/>
  <c r="G33" i="30"/>
  <c r="E29" i="2" s="1"/>
  <c r="F107" i="30"/>
  <c r="E13" i="1"/>
  <c r="F13" i="1" s="1"/>
  <c r="G13" i="1" s="1"/>
  <c r="H13" i="1" s="1"/>
  <c r="I13" i="1" s="1"/>
  <c r="F132" i="30"/>
  <c r="F127" i="30"/>
  <c r="F122" i="30"/>
  <c r="F117" i="30"/>
  <c r="H99" i="30"/>
  <c r="F108" i="30"/>
  <c r="F99" i="30"/>
  <c r="G99" i="30"/>
  <c r="I99" i="30"/>
  <c r="J99" i="30"/>
  <c r="F64" i="30"/>
  <c r="G64" i="30" s="1"/>
  <c r="H64" i="30" s="1"/>
  <c r="I64" i="30" s="1"/>
  <c r="J64" i="30" s="1"/>
  <c r="K63" i="30"/>
  <c r="F62" i="30"/>
  <c r="G62" i="30" s="1"/>
  <c r="H62" i="30" s="1"/>
  <c r="I62" i="30" s="1"/>
  <c r="J62" i="30" s="1"/>
  <c r="K61" i="30"/>
  <c r="I32" i="1"/>
  <c r="E33" i="30" s="1"/>
  <c r="AT50" i="5"/>
  <c r="E25" i="1"/>
  <c r="E23" i="1"/>
  <c r="F23" i="1" s="1"/>
  <c r="E21" i="1"/>
  <c r="F21" i="1" s="1"/>
  <c r="E19" i="1"/>
  <c r="F19" i="1" s="1"/>
  <c r="G19" i="1" s="1"/>
  <c r="H19" i="1" s="1"/>
  <c r="I19" i="1" s="1"/>
  <c r="E17" i="1"/>
  <c r="F17" i="1" s="1"/>
  <c r="G17" i="1" s="1"/>
  <c r="H17" i="1" s="1"/>
  <c r="I17" i="1" s="1"/>
  <c r="E15" i="1"/>
  <c r="F15" i="1" s="1"/>
  <c r="G15" i="1" s="1"/>
  <c r="H15" i="1" s="1"/>
  <c r="I15" i="1" s="1"/>
  <c r="F58" i="30"/>
  <c r="G58" i="30" s="1"/>
  <c r="H58" i="30" s="1"/>
  <c r="I58" i="30" s="1"/>
  <c r="J58" i="30" s="1"/>
  <c r="K57" i="30"/>
  <c r="F60" i="30"/>
  <c r="G60" i="30" s="1"/>
  <c r="H60" i="30" s="1"/>
  <c r="I60" i="30" s="1"/>
  <c r="J60" i="30" s="1"/>
  <c r="K59" i="30"/>
  <c r="I51" i="30"/>
  <c r="H51" i="30"/>
  <c r="G51" i="30"/>
  <c r="F56" i="30"/>
  <c r="G56" i="30" s="1"/>
  <c r="H56" i="30" s="1"/>
  <c r="I56" i="30" s="1"/>
  <c r="J56" i="30" s="1"/>
  <c r="K55" i="30"/>
  <c r="F54" i="30"/>
  <c r="F51" i="30"/>
  <c r="R50" i="4"/>
  <c r="D69" i="18"/>
  <c r="E69" i="18"/>
  <c r="F69" i="18"/>
  <c r="F26" i="18"/>
  <c r="G69" i="18"/>
  <c r="H69" i="18"/>
  <c r="AJ12" i="6"/>
  <c r="AJ12" i="4"/>
  <c r="AT12" i="5"/>
  <c r="AG14" i="7"/>
  <c r="AA14" i="7"/>
  <c r="AM14" i="7"/>
  <c r="P13" i="7"/>
  <c r="U14" i="7"/>
  <c r="AR12" i="7"/>
  <c r="D88" i="18"/>
  <c r="D134" i="13"/>
  <c r="F15" i="7"/>
  <c r="N15" i="7"/>
  <c r="D120" i="13"/>
  <c r="D78" i="13"/>
  <c r="E64" i="18"/>
  <c r="F64" i="18"/>
  <c r="G64" i="18"/>
  <c r="J57" i="4"/>
  <c r="H141" i="4"/>
  <c r="J141" i="4"/>
  <c r="J36" i="4"/>
  <c r="E36" i="13"/>
  <c r="F36" i="13" s="1"/>
  <c r="E57" i="13"/>
  <c r="F57" i="13" s="1"/>
  <c r="E120" i="13"/>
  <c r="H99" i="4"/>
  <c r="H162" i="4"/>
  <c r="D50" i="13"/>
  <c r="D71" i="13"/>
  <c r="AJ14" i="6"/>
  <c r="AJ28" i="6" s="1"/>
  <c r="J143" i="6"/>
  <c r="J157" i="6" s="1"/>
  <c r="J58" i="6"/>
  <c r="J72" i="6" s="1"/>
  <c r="K72" i="6" s="1"/>
  <c r="D45" i="18"/>
  <c r="AT14" i="5"/>
  <c r="J99" i="5"/>
  <c r="J113" i="5" s="1"/>
  <c r="J120" i="5"/>
  <c r="J134" i="5" s="1"/>
  <c r="M15" i="7"/>
  <c r="M29" i="7" s="1"/>
  <c r="H80" i="6"/>
  <c r="H36" i="6"/>
  <c r="J80" i="6"/>
  <c r="J94" i="6" s="1"/>
  <c r="K94" i="6" s="1"/>
  <c r="J36" i="6"/>
  <c r="J50" i="6" s="1"/>
  <c r="K50" i="6" s="1"/>
  <c r="G14" i="6"/>
  <c r="E14" i="13" s="1"/>
  <c r="R14" i="6"/>
  <c r="H101" i="6"/>
  <c r="H122" i="6"/>
  <c r="D92" i="13"/>
  <c r="G14" i="5"/>
  <c r="R14" i="5"/>
  <c r="H36" i="5"/>
  <c r="H57" i="5"/>
  <c r="H78" i="5"/>
  <c r="J78" i="5"/>
  <c r="J92" i="5" s="1"/>
  <c r="J78" i="4"/>
  <c r="H14" i="4"/>
  <c r="J14" i="4"/>
  <c r="H36" i="4"/>
  <c r="J99" i="4"/>
  <c r="J120" i="4"/>
  <c r="S15" i="7" l="1"/>
  <c r="K101" i="6"/>
  <c r="K157" i="6"/>
  <c r="M57" i="5"/>
  <c r="M71" i="5" s="1"/>
  <c r="K57" i="5"/>
  <c r="M36" i="5"/>
  <c r="P36" i="5" s="1"/>
  <c r="Q36" i="5" s="1"/>
  <c r="K113" i="5"/>
  <c r="I12" i="18"/>
  <c r="F14" i="13"/>
  <c r="K115" i="6"/>
  <c r="K122" i="6"/>
  <c r="J136" i="6"/>
  <c r="K136" i="6" s="1"/>
  <c r="M122" i="6"/>
  <c r="M136" i="6" s="1"/>
  <c r="M101" i="6"/>
  <c r="M115" i="6" s="1"/>
  <c r="N115" i="6" s="1"/>
  <c r="K162" i="4"/>
  <c r="M162" i="4"/>
  <c r="M176" i="4" s="1"/>
  <c r="N176" i="4" s="1"/>
  <c r="K176" i="4"/>
  <c r="K14" i="4"/>
  <c r="J28" i="4"/>
  <c r="K57" i="4"/>
  <c r="J71" i="4"/>
  <c r="K120" i="4"/>
  <c r="J134" i="4"/>
  <c r="K134" i="4" s="1"/>
  <c r="K78" i="4"/>
  <c r="J92" i="4"/>
  <c r="K92" i="4" s="1"/>
  <c r="K141" i="4"/>
  <c r="J155" i="4"/>
  <c r="K155" i="4" s="1"/>
  <c r="K99" i="4"/>
  <c r="J113" i="4"/>
  <c r="K113" i="4" s="1"/>
  <c r="F71" i="1"/>
  <c r="G71" i="1" s="1"/>
  <c r="H71" i="1" s="1"/>
  <c r="I71" i="1" s="1"/>
  <c r="E72" i="30" s="1"/>
  <c r="E88" i="30" s="1"/>
  <c r="R28" i="5"/>
  <c r="E78" i="13"/>
  <c r="F78" i="13" s="1"/>
  <c r="G28" i="5"/>
  <c r="H28" i="5" s="1"/>
  <c r="J50" i="5"/>
  <c r="K36" i="4"/>
  <c r="J50" i="4"/>
  <c r="K50" i="4" s="1"/>
  <c r="F73" i="1"/>
  <c r="G73" i="1" s="1"/>
  <c r="H73" i="1" s="1"/>
  <c r="I73" i="1" s="1"/>
  <c r="E74" i="30" s="1"/>
  <c r="E89" i="30" s="1"/>
  <c r="I68" i="1"/>
  <c r="E69" i="30" s="1"/>
  <c r="F77" i="1"/>
  <c r="G77" i="1" s="1"/>
  <c r="H77" i="1" s="1"/>
  <c r="I77" i="1" s="1"/>
  <c r="R28" i="6"/>
  <c r="F31" i="2"/>
  <c r="F82" i="30"/>
  <c r="G82" i="30" s="1"/>
  <c r="H82" i="30" s="1"/>
  <c r="I82" i="30" s="1"/>
  <c r="J82" i="30" s="1"/>
  <c r="E93" i="30"/>
  <c r="J51" i="30"/>
  <c r="K51" i="30" s="1"/>
  <c r="J35" i="30"/>
  <c r="K35" i="30" s="1"/>
  <c r="D29" i="2"/>
  <c r="D31" i="2"/>
  <c r="G31" i="2"/>
  <c r="F102" i="18"/>
  <c r="E102" i="18"/>
  <c r="I88" i="18"/>
  <c r="G102" i="18"/>
  <c r="E31" i="2"/>
  <c r="H30" i="2"/>
  <c r="K14" i="30"/>
  <c r="I30" i="2" s="1"/>
  <c r="F30" i="2"/>
  <c r="F80" i="30"/>
  <c r="G80" i="30" s="1"/>
  <c r="H80" i="30" s="1"/>
  <c r="I80" i="30" s="1"/>
  <c r="J80" i="30" s="1"/>
  <c r="F76" i="30"/>
  <c r="G76" i="30" s="1"/>
  <c r="H76" i="30" s="1"/>
  <c r="I76" i="30" s="1"/>
  <c r="J76" i="30" s="1"/>
  <c r="F112" i="30"/>
  <c r="F98" i="30"/>
  <c r="F45" i="1"/>
  <c r="H134" i="5"/>
  <c r="F43" i="1"/>
  <c r="F41" i="1"/>
  <c r="H92" i="5"/>
  <c r="F39" i="1"/>
  <c r="H71" i="5"/>
  <c r="F37" i="1"/>
  <c r="H50" i="5"/>
  <c r="K53" i="30"/>
  <c r="F52" i="30"/>
  <c r="G54" i="30"/>
  <c r="S29" i="7"/>
  <c r="I69" i="18"/>
  <c r="D121" i="18"/>
  <c r="D102" i="18"/>
  <c r="F120" i="13"/>
  <c r="D155" i="13"/>
  <c r="AT28" i="5"/>
  <c r="E141" i="13"/>
  <c r="F141" i="13" s="1"/>
  <c r="M141" i="4"/>
  <c r="M57" i="4"/>
  <c r="M36" i="4"/>
  <c r="G36" i="13"/>
  <c r="H36" i="13" s="1"/>
  <c r="G57" i="13"/>
  <c r="H57" i="13" s="1"/>
  <c r="G120" i="13"/>
  <c r="H120" i="13" s="1"/>
  <c r="H50" i="4"/>
  <c r="E134" i="13"/>
  <c r="F134" i="13" s="1"/>
  <c r="E50" i="13"/>
  <c r="F50" i="13" s="1"/>
  <c r="E71" i="13"/>
  <c r="F71" i="13" s="1"/>
  <c r="M143" i="6"/>
  <c r="M157" i="6" s="1"/>
  <c r="N157" i="6" s="1"/>
  <c r="K143" i="6"/>
  <c r="K58" i="6"/>
  <c r="M58" i="6"/>
  <c r="M72" i="6" s="1"/>
  <c r="N72" i="6" s="1"/>
  <c r="L29" i="7"/>
  <c r="J29" i="7"/>
  <c r="H29" i="7"/>
  <c r="N29" i="7"/>
  <c r="F29" i="7"/>
  <c r="E155" i="13"/>
  <c r="H45" i="1"/>
  <c r="M120" i="5"/>
  <c r="M134" i="5" s="1"/>
  <c r="K120" i="5"/>
  <c r="M99" i="5"/>
  <c r="M113" i="5" s="1"/>
  <c r="N113" i="5" s="1"/>
  <c r="K99" i="5"/>
  <c r="K36" i="6"/>
  <c r="M36" i="6"/>
  <c r="M50" i="6" s="1"/>
  <c r="N50" i="6" s="1"/>
  <c r="P101" i="6"/>
  <c r="P115" i="6" s="1"/>
  <c r="N101" i="6"/>
  <c r="K80" i="6"/>
  <c r="M80" i="6"/>
  <c r="M94" i="6" s="1"/>
  <c r="N94" i="6" s="1"/>
  <c r="J14" i="6"/>
  <c r="G14" i="13" s="1"/>
  <c r="H14" i="13" s="1"/>
  <c r="H14" i="6"/>
  <c r="K78" i="5"/>
  <c r="M78" i="5"/>
  <c r="M92" i="5" s="1"/>
  <c r="H37" i="1"/>
  <c r="J14" i="5"/>
  <c r="J28" i="5" s="1"/>
  <c r="K28" i="5" s="1"/>
  <c r="H14" i="5"/>
  <c r="M78" i="4"/>
  <c r="M120" i="4"/>
  <c r="M99" i="4"/>
  <c r="M14" i="4"/>
  <c r="N57" i="5" l="1"/>
  <c r="P57" i="5"/>
  <c r="X57" i="5" s="1"/>
  <c r="X71" i="5" s="1"/>
  <c r="N36" i="5"/>
  <c r="X36" i="5"/>
  <c r="Y36" i="5" s="1"/>
  <c r="P162" i="4"/>
  <c r="P176" i="4" s="1"/>
  <c r="S176" i="4" s="1"/>
  <c r="M155" i="4"/>
  <c r="N155" i="4" s="1"/>
  <c r="N162" i="4"/>
  <c r="N136" i="6"/>
  <c r="P122" i="6"/>
  <c r="P136" i="6" s="1"/>
  <c r="S136" i="6" s="1"/>
  <c r="N122" i="6"/>
  <c r="S115" i="6"/>
  <c r="Q115" i="6"/>
  <c r="P71" i="5"/>
  <c r="P120" i="4"/>
  <c r="P134" i="4" s="1"/>
  <c r="M134" i="4"/>
  <c r="N134" i="4" s="1"/>
  <c r="K71" i="4"/>
  <c r="P78" i="4"/>
  <c r="P92" i="4" s="1"/>
  <c r="M92" i="4"/>
  <c r="N92" i="4" s="1"/>
  <c r="P99" i="4"/>
  <c r="P113" i="4" s="1"/>
  <c r="M113" i="4"/>
  <c r="N113" i="4" s="1"/>
  <c r="P14" i="4"/>
  <c r="P28" i="4" s="1"/>
  <c r="M28" i="4"/>
  <c r="N28" i="4" s="1"/>
  <c r="P57" i="4"/>
  <c r="P71" i="4" s="1"/>
  <c r="M71" i="4"/>
  <c r="N71" i="4" s="1"/>
  <c r="K28" i="4"/>
  <c r="G28" i="6"/>
  <c r="E28" i="13" s="1"/>
  <c r="F28" i="13" s="1"/>
  <c r="F72" i="30"/>
  <c r="F88" i="30" s="1"/>
  <c r="E22" i="13"/>
  <c r="F22" i="13" s="1"/>
  <c r="Q16" i="5"/>
  <c r="K80" i="13"/>
  <c r="K143" i="13"/>
  <c r="M50" i="5"/>
  <c r="J33" i="30"/>
  <c r="H29" i="2" s="1"/>
  <c r="P36" i="4"/>
  <c r="P50" i="4" s="1"/>
  <c r="M50" i="4"/>
  <c r="F74" i="30"/>
  <c r="G74" i="30" s="1"/>
  <c r="H74" i="30" s="1"/>
  <c r="I74" i="30" s="1"/>
  <c r="J74" i="30" s="1"/>
  <c r="E78" i="30"/>
  <c r="I69" i="1"/>
  <c r="H10" i="2" s="1"/>
  <c r="F93" i="30"/>
  <c r="H64" i="18"/>
  <c r="I64" i="18" s="1"/>
  <c r="H102" i="18"/>
  <c r="I102" i="18" s="1"/>
  <c r="Q57" i="4"/>
  <c r="F92" i="30"/>
  <c r="F90" i="30"/>
  <c r="F102" i="30"/>
  <c r="D39" i="3" s="1"/>
  <c r="D28" i="2"/>
  <c r="D32" i="2"/>
  <c r="G45" i="1"/>
  <c r="K134" i="5"/>
  <c r="G43" i="1"/>
  <c r="G41" i="1"/>
  <c r="K92" i="5"/>
  <c r="G39" i="1"/>
  <c r="K71" i="5"/>
  <c r="G37" i="1"/>
  <c r="K50" i="5"/>
  <c r="G35" i="1"/>
  <c r="V162" i="4"/>
  <c r="V176" i="4" s="1"/>
  <c r="W176" i="4" s="1"/>
  <c r="Q162" i="4"/>
  <c r="Q120" i="4"/>
  <c r="H54" i="30"/>
  <c r="G52" i="30"/>
  <c r="S162" i="4"/>
  <c r="N141" i="4"/>
  <c r="P141" i="4"/>
  <c r="S57" i="4"/>
  <c r="S120" i="4"/>
  <c r="G78" i="13"/>
  <c r="H78" i="13" s="1"/>
  <c r="F155" i="13"/>
  <c r="G141" i="13"/>
  <c r="H141" i="13" s="1"/>
  <c r="E92" i="13"/>
  <c r="F92" i="13" s="1"/>
  <c r="G134" i="13"/>
  <c r="H134" i="13" s="1"/>
  <c r="G50" i="13"/>
  <c r="H50" i="13" s="1"/>
  <c r="N57" i="4"/>
  <c r="I36" i="13"/>
  <c r="J36" i="13" s="1"/>
  <c r="I57" i="13"/>
  <c r="J57" i="13" s="1"/>
  <c r="I120" i="13"/>
  <c r="J120" i="13" s="1"/>
  <c r="N36" i="4"/>
  <c r="G71" i="13"/>
  <c r="H71" i="13" s="1"/>
  <c r="P58" i="6"/>
  <c r="P72" i="6" s="1"/>
  <c r="N58" i="6"/>
  <c r="P143" i="6"/>
  <c r="P157" i="6" s="1"/>
  <c r="N143" i="6"/>
  <c r="N71" i="5"/>
  <c r="N99" i="5"/>
  <c r="P99" i="5"/>
  <c r="P113" i="5" s="1"/>
  <c r="N120" i="5"/>
  <c r="P120" i="5"/>
  <c r="P80" i="6"/>
  <c r="P94" i="6" s="1"/>
  <c r="N80" i="6"/>
  <c r="V101" i="6"/>
  <c r="V115" i="6" s="1"/>
  <c r="W115" i="6" s="1"/>
  <c r="S101" i="6"/>
  <c r="Q101" i="6"/>
  <c r="P36" i="6"/>
  <c r="N36" i="6"/>
  <c r="K14" i="6"/>
  <c r="M14" i="6"/>
  <c r="I14" i="13" s="1"/>
  <c r="J14" i="13" s="1"/>
  <c r="P78" i="5"/>
  <c r="N78" i="5"/>
  <c r="S36" i="5"/>
  <c r="K14" i="5"/>
  <c r="G155" i="13"/>
  <c r="H155" i="13" s="1"/>
  <c r="M14" i="5"/>
  <c r="Q57" i="5"/>
  <c r="N120" i="4"/>
  <c r="N14" i="4"/>
  <c r="N99" i="4"/>
  <c r="N78" i="4"/>
  <c r="S57" i="5" l="1"/>
  <c r="Q176" i="4"/>
  <c r="Q122" i="6"/>
  <c r="S122" i="6"/>
  <c r="V122" i="6"/>
  <c r="V136" i="6" s="1"/>
  <c r="W136" i="6" s="1"/>
  <c r="Y57" i="5"/>
  <c r="V57" i="4"/>
  <c r="V71" i="4" s="1"/>
  <c r="W71" i="4" s="1"/>
  <c r="V120" i="4"/>
  <c r="W120" i="4" s="1"/>
  <c r="G72" i="30"/>
  <c r="H72" i="30" s="1"/>
  <c r="Q136" i="6"/>
  <c r="V36" i="6"/>
  <c r="V50" i="6" s="1"/>
  <c r="P50" i="6"/>
  <c r="Q157" i="6"/>
  <c r="S157" i="6"/>
  <c r="S94" i="6"/>
  <c r="Q94" i="6"/>
  <c r="S72" i="6"/>
  <c r="Q72" i="6"/>
  <c r="X78" i="5"/>
  <c r="X92" i="5" s="1"/>
  <c r="P92" i="5"/>
  <c r="I39" i="1" s="1"/>
  <c r="E40" i="30" s="1"/>
  <c r="F40" i="30" s="1"/>
  <c r="G40" i="30" s="1"/>
  <c r="H40" i="30" s="1"/>
  <c r="I40" i="30" s="1"/>
  <c r="J40" i="30" s="1"/>
  <c r="X120" i="5"/>
  <c r="X134" i="5" s="1"/>
  <c r="P134" i="5"/>
  <c r="S113" i="5"/>
  <c r="Q113" i="5"/>
  <c r="Q99" i="4"/>
  <c r="S99" i="4"/>
  <c r="V99" i="4"/>
  <c r="W99" i="4" s="1"/>
  <c r="V14" i="4"/>
  <c r="W14" i="4" s="1"/>
  <c r="S14" i="4"/>
  <c r="Q78" i="4"/>
  <c r="S36" i="4"/>
  <c r="Q36" i="4"/>
  <c r="K120" i="13"/>
  <c r="P155" i="4"/>
  <c r="S155" i="4" s="1"/>
  <c r="S78" i="4"/>
  <c r="V78" i="4"/>
  <c r="Q14" i="4"/>
  <c r="V36" i="4"/>
  <c r="V50" i="4" s="1"/>
  <c r="S71" i="4"/>
  <c r="Q71" i="4"/>
  <c r="S113" i="4"/>
  <c r="Q113" i="4"/>
  <c r="W57" i="4"/>
  <c r="S28" i="4"/>
  <c r="Q28" i="4"/>
  <c r="S92" i="4"/>
  <c r="Q92" i="4"/>
  <c r="S134" i="4"/>
  <c r="Q134" i="4"/>
  <c r="G22" i="13"/>
  <c r="H22" i="13" s="1"/>
  <c r="J28" i="6"/>
  <c r="G28" i="13" s="1"/>
  <c r="H28" i="13" s="1"/>
  <c r="H28" i="6"/>
  <c r="K33" i="30"/>
  <c r="I29" i="2" s="1"/>
  <c r="I78" i="13"/>
  <c r="J78" i="13" s="1"/>
  <c r="M28" i="5"/>
  <c r="L80" i="13"/>
  <c r="M80" i="13"/>
  <c r="P80" i="13"/>
  <c r="L143" i="13"/>
  <c r="M143" i="13"/>
  <c r="P143" i="13"/>
  <c r="P50" i="5"/>
  <c r="I35" i="1" s="1"/>
  <c r="E36" i="30" s="1"/>
  <c r="F36" i="30" s="1"/>
  <c r="H31" i="2"/>
  <c r="K36" i="13"/>
  <c r="M36" i="13" s="1"/>
  <c r="K57" i="13"/>
  <c r="F89" i="30"/>
  <c r="E70" i="30"/>
  <c r="E91" i="30"/>
  <c r="F78" i="30"/>
  <c r="N134" i="5"/>
  <c r="H43" i="1"/>
  <c r="H41" i="1"/>
  <c r="N92" i="5"/>
  <c r="H39" i="1"/>
  <c r="N50" i="5"/>
  <c r="H35" i="1"/>
  <c r="W162" i="4"/>
  <c r="Y162" i="4"/>
  <c r="Y176" i="4" s="1"/>
  <c r="Z176" i="4" s="1"/>
  <c r="V141" i="4"/>
  <c r="Q141" i="4"/>
  <c r="I54" i="30"/>
  <c r="H52" i="30"/>
  <c r="I41" i="1"/>
  <c r="E42" i="30" s="1"/>
  <c r="F42" i="30" s="1"/>
  <c r="G42" i="30" s="1"/>
  <c r="H42" i="30" s="1"/>
  <c r="I42" i="30" s="1"/>
  <c r="J42" i="30" s="1"/>
  <c r="X99" i="5"/>
  <c r="X113" i="5" s="1"/>
  <c r="Y113" i="5" s="1"/>
  <c r="U104" i="7"/>
  <c r="S141" i="4"/>
  <c r="N50" i="4"/>
  <c r="I50" i="13"/>
  <c r="J50" i="13" s="1"/>
  <c r="I134" i="13"/>
  <c r="J134" i="13" s="1"/>
  <c r="G92" i="13"/>
  <c r="H92" i="13" s="1"/>
  <c r="I141" i="13"/>
  <c r="J141" i="13" s="1"/>
  <c r="I71" i="13"/>
  <c r="J71" i="13" s="1"/>
  <c r="S58" i="6"/>
  <c r="Q58" i="6"/>
  <c r="V58" i="6"/>
  <c r="V72" i="6" s="1"/>
  <c r="V143" i="6"/>
  <c r="V157" i="6" s="1"/>
  <c r="W157" i="6" s="1"/>
  <c r="S143" i="6"/>
  <c r="Q143" i="6"/>
  <c r="AC57" i="5"/>
  <c r="AC71" i="5" s="1"/>
  <c r="Q99" i="5"/>
  <c r="S99" i="5"/>
  <c r="S120" i="5"/>
  <c r="Q120" i="5"/>
  <c r="S36" i="6"/>
  <c r="Q36" i="6"/>
  <c r="W101" i="6"/>
  <c r="Y101" i="6"/>
  <c r="S80" i="6"/>
  <c r="Q80" i="6"/>
  <c r="V80" i="6"/>
  <c r="V94" i="6" s="1"/>
  <c r="W94" i="6" s="1"/>
  <c r="P14" i="6"/>
  <c r="K14" i="13" s="1"/>
  <c r="L14" i="13" s="1"/>
  <c r="N14" i="6"/>
  <c r="AC36" i="5"/>
  <c r="P14" i="5"/>
  <c r="N14" i="5"/>
  <c r="S78" i="5"/>
  <c r="Q78" i="5"/>
  <c r="Y122" i="6" l="1"/>
  <c r="Y136" i="6" s="1"/>
  <c r="Z136" i="6" s="1"/>
  <c r="W122" i="6"/>
  <c r="U126" i="7"/>
  <c r="U140" i="7" s="1"/>
  <c r="G125" i="30" s="1"/>
  <c r="G123" i="30" s="1"/>
  <c r="V134" i="4"/>
  <c r="W134" i="4" s="1"/>
  <c r="V113" i="4"/>
  <c r="W113" i="4" s="1"/>
  <c r="W36" i="4"/>
  <c r="W50" i="6"/>
  <c r="V104" i="7"/>
  <c r="U118" i="7"/>
  <c r="G120" i="30" s="1"/>
  <c r="G118" i="30" s="1"/>
  <c r="AA104" i="7"/>
  <c r="Y115" i="6"/>
  <c r="Z115" i="6" s="1"/>
  <c r="W72" i="6"/>
  <c r="S50" i="6"/>
  <c r="Q50" i="6"/>
  <c r="Y36" i="4"/>
  <c r="Y50" i="4" s="1"/>
  <c r="V28" i="4"/>
  <c r="W28" i="4" s="1"/>
  <c r="O120" i="13"/>
  <c r="Q155" i="4"/>
  <c r="W141" i="4"/>
  <c r="V155" i="4"/>
  <c r="W155" i="4" s="1"/>
  <c r="W78" i="4"/>
  <c r="V92" i="4"/>
  <c r="W92" i="4" s="1"/>
  <c r="I31" i="2"/>
  <c r="I22" i="13"/>
  <c r="J22" i="13" s="1"/>
  <c r="M28" i="6"/>
  <c r="I28" i="13" s="1"/>
  <c r="J28" i="13" s="1"/>
  <c r="K28" i="6"/>
  <c r="K141" i="13"/>
  <c r="P28" i="5"/>
  <c r="X50" i="5"/>
  <c r="Y50" i="5" s="1"/>
  <c r="G78" i="30"/>
  <c r="F70" i="30"/>
  <c r="D22" i="2" s="1"/>
  <c r="F91" i="30"/>
  <c r="Z122" i="6"/>
  <c r="AB122" i="6"/>
  <c r="AE122" i="6" s="1"/>
  <c r="AE136" i="6" s="1"/>
  <c r="Q16" i="13"/>
  <c r="R16" i="13" s="1"/>
  <c r="Q19" i="13"/>
  <c r="R19" i="13" s="1"/>
  <c r="Q50" i="4"/>
  <c r="K134" i="13"/>
  <c r="K71" i="13"/>
  <c r="K50" i="13"/>
  <c r="S50" i="4"/>
  <c r="Y71" i="5"/>
  <c r="Y141" i="4"/>
  <c r="I72" i="30"/>
  <c r="I45" i="1"/>
  <c r="E46" i="30" s="1"/>
  <c r="F46" i="30" s="1"/>
  <c r="G46" i="30" s="1"/>
  <c r="H46" i="30" s="1"/>
  <c r="I46" i="30" s="1"/>
  <c r="J46" i="30" s="1"/>
  <c r="S134" i="5"/>
  <c r="I43" i="1"/>
  <c r="E44" i="30" s="1"/>
  <c r="F44" i="30" s="1"/>
  <c r="G44" i="30" s="1"/>
  <c r="H44" i="30" s="1"/>
  <c r="I44" i="30" s="1"/>
  <c r="J44" i="30" s="1"/>
  <c r="S71" i="5"/>
  <c r="I37" i="1"/>
  <c r="E38" i="30" s="1"/>
  <c r="F38" i="30" s="1"/>
  <c r="G38" i="30" s="1"/>
  <c r="H38" i="30" s="1"/>
  <c r="I38" i="30" s="1"/>
  <c r="J38" i="30" s="1"/>
  <c r="K78" i="13"/>
  <c r="M78" i="13" s="1"/>
  <c r="Q14" i="5"/>
  <c r="AB162" i="4"/>
  <c r="AB176" i="4" s="1"/>
  <c r="AC176" i="4" s="1"/>
  <c r="Z162" i="4"/>
  <c r="I52" i="30"/>
  <c r="J54" i="30"/>
  <c r="J52" i="30" s="1"/>
  <c r="Q71" i="5"/>
  <c r="U82" i="7"/>
  <c r="U38" i="7"/>
  <c r="M14" i="13"/>
  <c r="O57" i="13"/>
  <c r="P57" i="13" s="1"/>
  <c r="O36" i="13"/>
  <c r="P36" i="13" s="1"/>
  <c r="L36" i="13"/>
  <c r="M120" i="13"/>
  <c r="L120" i="13"/>
  <c r="M57" i="13"/>
  <c r="L57" i="13"/>
  <c r="N28" i="5"/>
  <c r="I92" i="13"/>
  <c r="J92" i="13" s="1"/>
  <c r="I155" i="13"/>
  <c r="J155" i="13" s="1"/>
  <c r="Y57" i="4"/>
  <c r="Y71" i="4" s="1"/>
  <c r="Z71" i="4" s="1"/>
  <c r="U148" i="7"/>
  <c r="U162" i="7" s="1"/>
  <c r="Y143" i="6"/>
  <c r="W143" i="6"/>
  <c r="U60" i="7"/>
  <c r="U74" i="7" s="1"/>
  <c r="W58" i="6"/>
  <c r="Y58" i="6"/>
  <c r="AD36" i="5"/>
  <c r="AH36" i="5"/>
  <c r="AC99" i="5"/>
  <c r="AC113" i="5" s="1"/>
  <c r="Y99" i="5"/>
  <c r="Y120" i="5"/>
  <c r="AC120" i="5"/>
  <c r="AC134" i="5" s="1"/>
  <c r="Y134" i="5"/>
  <c r="Y92" i="5"/>
  <c r="AC78" i="5"/>
  <c r="AC92" i="5" s="1"/>
  <c r="Y78" i="5"/>
  <c r="AD57" i="5"/>
  <c r="AH57" i="5"/>
  <c r="AH71" i="5" s="1"/>
  <c r="Q134" i="5"/>
  <c r="X14" i="5"/>
  <c r="W80" i="6"/>
  <c r="Y80" i="6"/>
  <c r="AB101" i="6"/>
  <c r="AB115" i="6" s="1"/>
  <c r="Z101" i="6"/>
  <c r="W36" i="6"/>
  <c r="Y36" i="6"/>
  <c r="Y50" i="6" s="1"/>
  <c r="Z50" i="6" s="1"/>
  <c r="V14" i="6"/>
  <c r="V28" i="6" s="1"/>
  <c r="Q14" i="6"/>
  <c r="S14" i="6"/>
  <c r="S14" i="5"/>
  <c r="K92" i="13"/>
  <c r="S92" i="5"/>
  <c r="Q92" i="5"/>
  <c r="S50" i="5"/>
  <c r="Q50" i="5"/>
  <c r="Y78" i="4"/>
  <c r="Y92" i="4" s="1"/>
  <c r="Y99" i="4"/>
  <c r="Y113" i="4" s="1"/>
  <c r="Y120" i="4"/>
  <c r="Y134" i="4" s="1"/>
  <c r="Y14" i="4"/>
  <c r="Y28" i="4" s="1"/>
  <c r="AA126" i="7" l="1"/>
  <c r="AA140" i="7" s="1"/>
  <c r="Z134" i="4"/>
  <c r="Z113" i="4"/>
  <c r="V126" i="7"/>
  <c r="X126" i="7" s="1"/>
  <c r="AC115" i="6"/>
  <c r="AB36" i="4"/>
  <c r="AE36" i="4" s="1"/>
  <c r="Z92" i="4"/>
  <c r="Z28" i="4"/>
  <c r="AA82" i="7"/>
  <c r="Y94" i="6"/>
  <c r="Z94" i="6" s="1"/>
  <c r="V38" i="7"/>
  <c r="U52" i="7"/>
  <c r="G105" i="30" s="1"/>
  <c r="V82" i="7"/>
  <c r="U96" i="7"/>
  <c r="G115" i="30" s="1"/>
  <c r="G113" i="30" s="1"/>
  <c r="AB104" i="7"/>
  <c r="AA118" i="7"/>
  <c r="X104" i="7"/>
  <c r="V118" i="7"/>
  <c r="AA60" i="7"/>
  <c r="AA74" i="7" s="1"/>
  <c r="H110" i="30" s="1"/>
  <c r="H108" i="30" s="1"/>
  <c r="Y72" i="6"/>
  <c r="Z72" i="6" s="1"/>
  <c r="AA148" i="7"/>
  <c r="AA162" i="7" s="1"/>
  <c r="H130" i="30" s="1"/>
  <c r="H128" i="30" s="1"/>
  <c r="H132" i="30" s="1"/>
  <c r="H93" i="30" s="1"/>
  <c r="Y157" i="6"/>
  <c r="Z157" i="6" s="1"/>
  <c r="AC122" i="6"/>
  <c r="AB136" i="6"/>
  <c r="AC136" i="6" s="1"/>
  <c r="AB126" i="7"/>
  <c r="AD113" i="5"/>
  <c r="AB141" i="4"/>
  <c r="AE141" i="4" s="1"/>
  <c r="Y155" i="4"/>
  <c r="Z155" i="4" s="1"/>
  <c r="K22" i="13"/>
  <c r="P28" i="6"/>
  <c r="Q28" i="6" s="1"/>
  <c r="N28" i="6"/>
  <c r="AC50" i="5"/>
  <c r="AD50" i="5" s="1"/>
  <c r="X28" i="5"/>
  <c r="H78" i="30"/>
  <c r="G70" i="30"/>
  <c r="E22" i="2" s="1"/>
  <c r="AG126" i="7"/>
  <c r="Q18" i="13"/>
  <c r="R18" i="13" s="1"/>
  <c r="Q17" i="13"/>
  <c r="R17" i="13" s="1"/>
  <c r="S19" i="13"/>
  <c r="T19" i="13" s="1"/>
  <c r="Q20" i="13"/>
  <c r="R20" i="13" s="1"/>
  <c r="S16" i="13"/>
  <c r="T16" i="13" s="1"/>
  <c r="K155" i="13"/>
  <c r="AD71" i="5"/>
  <c r="F34" i="30"/>
  <c r="D24" i="2" s="1"/>
  <c r="W50" i="4"/>
  <c r="O134" i="13"/>
  <c r="O71" i="13"/>
  <c r="P71" i="13" s="1"/>
  <c r="O50" i="13"/>
  <c r="P50" i="13" s="1"/>
  <c r="AA38" i="7"/>
  <c r="AA52" i="7" s="1"/>
  <c r="Z141" i="4"/>
  <c r="L78" i="13"/>
  <c r="J72" i="30"/>
  <c r="G127" i="30"/>
  <c r="G92" i="30" s="1"/>
  <c r="G122" i="30"/>
  <c r="G91" i="30" s="1"/>
  <c r="I33" i="1"/>
  <c r="AE162" i="4"/>
  <c r="AE176" i="4" s="1"/>
  <c r="AF176" i="4" s="1"/>
  <c r="AC162" i="4"/>
  <c r="AG104" i="7"/>
  <c r="AM126" i="7"/>
  <c r="O141" i="13"/>
  <c r="P141" i="13" s="1"/>
  <c r="Q57" i="13"/>
  <c r="R57" i="13" s="1"/>
  <c r="Q36" i="13"/>
  <c r="R36" i="13" s="1"/>
  <c r="M141" i="13"/>
  <c r="L141" i="13"/>
  <c r="M50" i="13"/>
  <c r="L50" i="13"/>
  <c r="M92" i="13"/>
  <c r="L92" i="13"/>
  <c r="M134" i="13"/>
  <c r="L134" i="13"/>
  <c r="M71" i="13"/>
  <c r="L71" i="13"/>
  <c r="Y14" i="5"/>
  <c r="O78" i="13"/>
  <c r="P78" i="13" s="1"/>
  <c r="AB57" i="4"/>
  <c r="AB71" i="4" s="1"/>
  <c r="AC71" i="4" s="1"/>
  <c r="Z57" i="4"/>
  <c r="Z36" i="4"/>
  <c r="O14" i="13"/>
  <c r="P14" i="13" s="1"/>
  <c r="Z58" i="6"/>
  <c r="AB58" i="6"/>
  <c r="AB72" i="6" s="1"/>
  <c r="G110" i="30"/>
  <c r="V60" i="7"/>
  <c r="V74" i="7" s="1"/>
  <c r="U15" i="7"/>
  <c r="U29" i="7" s="1"/>
  <c r="Z143" i="6"/>
  <c r="AB143" i="6"/>
  <c r="AB157" i="6" s="1"/>
  <c r="G130" i="30"/>
  <c r="G128" i="30" s="1"/>
  <c r="V148" i="7"/>
  <c r="V162" i="7" s="1"/>
  <c r="AM36" i="5"/>
  <c r="AI36" i="5"/>
  <c r="AI57" i="5"/>
  <c r="AM57" i="5"/>
  <c r="AM71" i="5" s="1"/>
  <c r="AH99" i="5"/>
  <c r="AH113" i="5" s="1"/>
  <c r="AI113" i="5" s="1"/>
  <c r="AD99" i="5"/>
  <c r="AD134" i="5"/>
  <c r="AH120" i="5"/>
  <c r="AH134" i="5" s="1"/>
  <c r="AD120" i="5"/>
  <c r="AD92" i="5"/>
  <c r="AH78" i="5"/>
  <c r="AH92" i="5" s="1"/>
  <c r="AD78" i="5"/>
  <c r="AC14" i="5"/>
  <c r="Q78" i="13" s="1"/>
  <c r="AH122" i="6"/>
  <c r="AH136" i="6" s="1"/>
  <c r="AF122" i="6"/>
  <c r="AE101" i="6"/>
  <c r="AC101" i="6"/>
  <c r="AB80" i="6"/>
  <c r="AB94" i="6" s="1"/>
  <c r="AC94" i="6" s="1"/>
  <c r="Z80" i="6"/>
  <c r="Y14" i="6"/>
  <c r="W14" i="6"/>
  <c r="D83" i="18"/>
  <c r="AB36" i="6"/>
  <c r="AB50" i="6" s="1"/>
  <c r="AC50" i="6" s="1"/>
  <c r="Z36" i="6"/>
  <c r="S28" i="5"/>
  <c r="Q28" i="5"/>
  <c r="Z99" i="4"/>
  <c r="AB99" i="4"/>
  <c r="AB113" i="4" s="1"/>
  <c r="AC113" i="4" s="1"/>
  <c r="Z14" i="4"/>
  <c r="AB14" i="4"/>
  <c r="AB28" i="4" s="1"/>
  <c r="AC28" i="4" s="1"/>
  <c r="AC141" i="4"/>
  <c r="AB120" i="4"/>
  <c r="AB134" i="4" s="1"/>
  <c r="AC134" i="4" s="1"/>
  <c r="Z120" i="4"/>
  <c r="AB78" i="4"/>
  <c r="AB92" i="4" s="1"/>
  <c r="AC92" i="4" s="1"/>
  <c r="Z78" i="4"/>
  <c r="AB50" i="4" l="1"/>
  <c r="V140" i="7"/>
  <c r="AB148" i="7"/>
  <c r="AB162" i="7" s="1"/>
  <c r="AB60" i="7"/>
  <c r="AD60" i="7" s="1"/>
  <c r="AD74" i="7" s="1"/>
  <c r="AC72" i="6"/>
  <c r="AC157" i="6"/>
  <c r="AH101" i="6"/>
  <c r="AH115" i="6" s="1"/>
  <c r="AE115" i="6"/>
  <c r="AF115" i="6" s="1"/>
  <c r="AH104" i="7"/>
  <c r="AH118" i="7" s="1"/>
  <c r="AG118" i="7"/>
  <c r="I120" i="30" s="1"/>
  <c r="I118" i="30" s="1"/>
  <c r="AD148" i="7"/>
  <c r="AD162" i="7" s="1"/>
  <c r="X140" i="7"/>
  <c r="Y140" i="7" s="1"/>
  <c r="Y126" i="7"/>
  <c r="X118" i="7"/>
  <c r="Y118" i="7" s="1"/>
  <c r="Y104" i="7"/>
  <c r="X38" i="7"/>
  <c r="V52" i="7"/>
  <c r="AK136" i="6"/>
  <c r="AI136" i="6"/>
  <c r="AH126" i="7"/>
  <c r="AG140" i="7"/>
  <c r="I125" i="30" s="1"/>
  <c r="I123" i="30" s="1"/>
  <c r="AN126" i="7"/>
  <c r="AN140" i="7" s="1"/>
  <c r="AM140" i="7"/>
  <c r="AD126" i="7"/>
  <c r="AB140" i="7"/>
  <c r="AF136" i="6"/>
  <c r="AB118" i="7"/>
  <c r="AD104" i="7"/>
  <c r="X82" i="7"/>
  <c r="V96" i="7"/>
  <c r="AB82" i="7"/>
  <c r="AA96" i="7"/>
  <c r="H115" i="30" s="1"/>
  <c r="H113" i="30" s="1"/>
  <c r="H117" i="30" s="1"/>
  <c r="H90" i="30" s="1"/>
  <c r="AB155" i="4"/>
  <c r="AC155" i="4" s="1"/>
  <c r="Q15" i="13"/>
  <c r="R15" i="13" s="1"/>
  <c r="S28" i="6"/>
  <c r="W28" i="6"/>
  <c r="K28" i="13"/>
  <c r="M22" i="13"/>
  <c r="L22" i="13"/>
  <c r="O22" i="13"/>
  <c r="P22" i="13" s="1"/>
  <c r="AH50" i="5"/>
  <c r="AI50" i="5" s="1"/>
  <c r="AC28" i="5"/>
  <c r="AE155" i="4"/>
  <c r="AH36" i="4"/>
  <c r="AH50" i="4" s="1"/>
  <c r="AE50" i="4"/>
  <c r="I78" i="30"/>
  <c r="H70" i="30"/>
  <c r="F22" i="2" s="1"/>
  <c r="Q22" i="13"/>
  <c r="S18" i="13"/>
  <c r="T18" i="13" s="1"/>
  <c r="S17" i="13"/>
  <c r="T17" i="13" s="1"/>
  <c r="S20" i="13"/>
  <c r="T20" i="13" s="1"/>
  <c r="U19" i="13"/>
  <c r="V19" i="13" s="1"/>
  <c r="U16" i="13"/>
  <c r="V16" i="13" s="1"/>
  <c r="G103" i="30"/>
  <c r="G107" i="30" s="1"/>
  <c r="G88" i="30" s="1"/>
  <c r="H13" i="2"/>
  <c r="E34" i="30"/>
  <c r="Z50" i="4"/>
  <c r="Q50" i="13"/>
  <c r="R50" i="13" s="1"/>
  <c r="Q71" i="13"/>
  <c r="R71" i="13" s="1"/>
  <c r="AB38" i="7"/>
  <c r="AB52" i="7" s="1"/>
  <c r="H105" i="30"/>
  <c r="AA15" i="7"/>
  <c r="AA29" i="7" s="1"/>
  <c r="H125" i="30"/>
  <c r="H123" i="30" s="1"/>
  <c r="H127" i="30" s="1"/>
  <c r="H92" i="30" s="1"/>
  <c r="H120" i="30"/>
  <c r="H118" i="30" s="1"/>
  <c r="H122" i="30" s="1"/>
  <c r="H91" i="30" s="1"/>
  <c r="G132" i="30"/>
  <c r="G93" i="30" s="1"/>
  <c r="G117" i="30"/>
  <c r="G90" i="30" s="1"/>
  <c r="G100" i="30"/>
  <c r="G108" i="30"/>
  <c r="H112" i="30"/>
  <c r="AF162" i="4"/>
  <c r="AH162" i="4"/>
  <c r="AH176" i="4" s="1"/>
  <c r="AG38" i="7"/>
  <c r="AG82" i="7"/>
  <c r="AM104" i="7"/>
  <c r="R78" i="13"/>
  <c r="S36" i="13"/>
  <c r="S57" i="13"/>
  <c r="T57" i="13" s="1"/>
  <c r="M155" i="13"/>
  <c r="L155" i="13"/>
  <c r="Y28" i="5"/>
  <c r="O92" i="13"/>
  <c r="P92" i="13" s="1"/>
  <c r="O155" i="13"/>
  <c r="P155" i="13" s="1"/>
  <c r="Q141" i="13"/>
  <c r="R141" i="13" s="1"/>
  <c r="AC57" i="4"/>
  <c r="AE57" i="4"/>
  <c r="AE71" i="4" s="1"/>
  <c r="AF71" i="4" s="1"/>
  <c r="AC36" i="4"/>
  <c r="V15" i="7"/>
  <c r="Q14" i="13"/>
  <c r="R14" i="13" s="1"/>
  <c r="AG148" i="7"/>
  <c r="AG162" i="7" s="1"/>
  <c r="AE143" i="6"/>
  <c r="AE157" i="6" s="1"/>
  <c r="AF157" i="6" s="1"/>
  <c r="AC143" i="6"/>
  <c r="AG60" i="7"/>
  <c r="AG74" i="7" s="1"/>
  <c r="AC58" i="6"/>
  <c r="AE58" i="6"/>
  <c r="AE72" i="6" s="1"/>
  <c r="AF72" i="6" s="1"/>
  <c r="X148" i="7"/>
  <c r="X162" i="7" s="1"/>
  <c r="Y162" i="7" s="1"/>
  <c r="X60" i="7"/>
  <c r="X74" i="7" s="1"/>
  <c r="Y74" i="7" s="1"/>
  <c r="AN57" i="5"/>
  <c r="AR57" i="5"/>
  <c r="AR71" i="5" s="1"/>
  <c r="AI120" i="5"/>
  <c r="AM120" i="5"/>
  <c r="AM134" i="5" s="1"/>
  <c r="AI134" i="5"/>
  <c r="AR36" i="5"/>
  <c r="AN36" i="5"/>
  <c r="AI92" i="5"/>
  <c r="AM78" i="5"/>
  <c r="AM92" i="5" s="1"/>
  <c r="AI78" i="5"/>
  <c r="AI99" i="5"/>
  <c r="AM99" i="5"/>
  <c r="AM113" i="5" s="1"/>
  <c r="AN113" i="5" s="1"/>
  <c r="AI71" i="5"/>
  <c r="AH14" i="5"/>
  <c r="S78" i="13" s="1"/>
  <c r="T78" i="13" s="1"/>
  <c r="AD14" i="5"/>
  <c r="AC80" i="6"/>
  <c r="AE80" i="6"/>
  <c r="AE94" i="6" s="1"/>
  <c r="AF94" i="6" s="1"/>
  <c r="AK122" i="6"/>
  <c r="AI122" i="6"/>
  <c r="E83" i="18"/>
  <c r="Z14" i="6"/>
  <c r="AB14" i="6"/>
  <c r="AF101" i="6"/>
  <c r="AE36" i="6"/>
  <c r="AE50" i="6" s="1"/>
  <c r="AF50" i="6" s="1"/>
  <c r="AC36" i="6"/>
  <c r="AF141" i="4"/>
  <c r="AH141" i="4"/>
  <c r="AC78" i="4"/>
  <c r="AE78" i="4"/>
  <c r="AE92" i="4" s="1"/>
  <c r="AF92" i="4" s="1"/>
  <c r="AC14" i="4"/>
  <c r="AE14" i="4"/>
  <c r="AE28" i="4" s="1"/>
  <c r="AF28" i="4" s="1"/>
  <c r="AE99" i="4"/>
  <c r="AE113" i="4" s="1"/>
  <c r="AF113" i="4" s="1"/>
  <c r="AC99" i="4"/>
  <c r="AE120" i="4"/>
  <c r="AE134" i="4" s="1"/>
  <c r="AF134" i="4" s="1"/>
  <c r="AC120" i="4"/>
  <c r="AF155" i="4" l="1"/>
  <c r="R22" i="13"/>
  <c r="AB74" i="7"/>
  <c r="AP126" i="7"/>
  <c r="AP140" i="7" s="1"/>
  <c r="AJ104" i="7"/>
  <c r="AJ118" i="7" s="1"/>
  <c r="E107" i="18"/>
  <c r="V29" i="7"/>
  <c r="X96" i="7"/>
  <c r="Y96" i="7" s="1"/>
  <c r="Y82" i="7"/>
  <c r="AN104" i="7"/>
  <c r="AN118" i="7" s="1"/>
  <c r="AM118" i="7"/>
  <c r="J120" i="30" s="1"/>
  <c r="J118" i="30" s="1"/>
  <c r="J122" i="30" s="1"/>
  <c r="AD118" i="7"/>
  <c r="AE118" i="7" s="1"/>
  <c r="AE104" i="7"/>
  <c r="AD140" i="7"/>
  <c r="AE140" i="7" s="1"/>
  <c r="AE126" i="7"/>
  <c r="AJ126" i="7"/>
  <c r="AH140" i="7"/>
  <c r="AG96" i="7"/>
  <c r="I115" i="30" s="1"/>
  <c r="I113" i="30" s="1"/>
  <c r="I117" i="30" s="1"/>
  <c r="I90" i="30" s="1"/>
  <c r="AB96" i="7"/>
  <c r="AD82" i="7"/>
  <c r="AG52" i="7"/>
  <c r="I105" i="30" s="1"/>
  <c r="I103" i="30" s="1"/>
  <c r="I107" i="30" s="1"/>
  <c r="AE74" i="7"/>
  <c r="X52" i="7"/>
  <c r="Y52" i="7" s="1"/>
  <c r="Y38" i="7"/>
  <c r="AE162" i="7"/>
  <c r="AK115" i="6"/>
  <c r="AI115" i="6"/>
  <c r="AK141" i="4"/>
  <c r="AK176" i="4"/>
  <c r="AI176" i="4"/>
  <c r="Y28" i="6"/>
  <c r="Z28" i="6" s="1"/>
  <c r="S15" i="13"/>
  <c r="T15" i="13" s="1"/>
  <c r="M28" i="13"/>
  <c r="L28" i="13"/>
  <c r="S22" i="13"/>
  <c r="T22" i="13" s="1"/>
  <c r="AM50" i="5"/>
  <c r="AN50" i="5" s="1"/>
  <c r="AH28" i="5"/>
  <c r="AH155" i="4"/>
  <c r="J78" i="30"/>
  <c r="J70" i="30" s="1"/>
  <c r="H22" i="2" s="1"/>
  <c r="I70" i="30"/>
  <c r="G22" i="2" s="1"/>
  <c r="U18" i="13"/>
  <c r="V18" i="13" s="1"/>
  <c r="U17" i="13"/>
  <c r="V17" i="13" s="1"/>
  <c r="W19" i="13"/>
  <c r="W16" i="13"/>
  <c r="U20" i="13"/>
  <c r="V20" i="13" s="1"/>
  <c r="AC50" i="4"/>
  <c r="S71" i="13"/>
  <c r="T71" i="13" s="1"/>
  <c r="S50" i="13"/>
  <c r="T50" i="13" s="1"/>
  <c r="H103" i="30"/>
  <c r="H100" i="30"/>
  <c r="AD38" i="7"/>
  <c r="AD52" i="7" s="1"/>
  <c r="AB15" i="7"/>
  <c r="Y148" i="7"/>
  <c r="Q155" i="13"/>
  <c r="R155" i="13" s="1"/>
  <c r="AD28" i="5"/>
  <c r="AH38" i="7"/>
  <c r="AH52" i="7" s="1"/>
  <c r="E31" i="18"/>
  <c r="H89" i="30"/>
  <c r="I127" i="30"/>
  <c r="I92" i="30" s="1"/>
  <c r="I122" i="30"/>
  <c r="I91" i="30" s="1"/>
  <c r="AE60" i="7"/>
  <c r="Y60" i="7"/>
  <c r="G112" i="30"/>
  <c r="G89" i="30" s="1"/>
  <c r="G98" i="30"/>
  <c r="AK162" i="4"/>
  <c r="AI162" i="4"/>
  <c r="AH82" i="7"/>
  <c r="AM82" i="7"/>
  <c r="AM38" i="7"/>
  <c r="O28" i="13"/>
  <c r="P28" i="13" s="1"/>
  <c r="U57" i="13"/>
  <c r="V57" i="13" s="1"/>
  <c r="U36" i="13"/>
  <c r="V36" i="13" s="1"/>
  <c r="T36" i="13"/>
  <c r="S141" i="13"/>
  <c r="T141" i="13" s="1"/>
  <c r="Q92" i="13"/>
  <c r="R92" i="13" s="1"/>
  <c r="AF57" i="4"/>
  <c r="AH57" i="4"/>
  <c r="AH71" i="4" s="1"/>
  <c r="AF36" i="4"/>
  <c r="S14" i="13"/>
  <c r="T14" i="13" s="1"/>
  <c r="I130" i="30"/>
  <c r="I128" i="30" s="1"/>
  <c r="AH148" i="7"/>
  <c r="AH162" i="7" s="1"/>
  <c r="AM60" i="7"/>
  <c r="AM74" i="7" s="1"/>
  <c r="AH58" i="6"/>
  <c r="AH72" i="6" s="1"/>
  <c r="AF58" i="6"/>
  <c r="X15" i="7"/>
  <c r="X29" i="7" s="1"/>
  <c r="I110" i="30"/>
  <c r="AH60" i="7"/>
  <c r="AH74" i="7" s="1"/>
  <c r="AE148" i="7"/>
  <c r="P120" i="13"/>
  <c r="P134" i="13"/>
  <c r="AM148" i="7"/>
  <c r="AM162" i="7" s="1"/>
  <c r="AH143" i="6"/>
  <c r="AH157" i="6" s="1"/>
  <c r="AF143" i="6"/>
  <c r="AG15" i="7"/>
  <c r="AG29" i="7" s="1"/>
  <c r="AN78" i="5"/>
  <c r="AR78" i="5"/>
  <c r="AN92" i="5"/>
  <c r="AN99" i="5"/>
  <c r="AR99" i="5"/>
  <c r="AR113" i="5" s="1"/>
  <c r="AN134" i="5"/>
  <c r="AR120" i="5"/>
  <c r="AR134" i="5" s="1"/>
  <c r="AN120" i="5"/>
  <c r="AS36" i="5"/>
  <c r="AN71" i="5"/>
  <c r="AS57" i="5"/>
  <c r="AI14" i="5"/>
  <c r="AM14" i="5"/>
  <c r="U141" i="13" s="1"/>
  <c r="AK101" i="6"/>
  <c r="AI101" i="6"/>
  <c r="AF80" i="6"/>
  <c r="AH80" i="6"/>
  <c r="AH94" i="6" s="1"/>
  <c r="F83" i="18"/>
  <c r="AE14" i="6"/>
  <c r="AC14" i="6"/>
  <c r="AH36" i="6"/>
  <c r="AH50" i="6" s="1"/>
  <c r="AF36" i="6"/>
  <c r="AU57" i="5"/>
  <c r="AU36" i="5"/>
  <c r="AH120" i="4"/>
  <c r="AF120" i="4"/>
  <c r="AH14" i="4"/>
  <c r="AH28" i="4" s="1"/>
  <c r="AF14" i="4"/>
  <c r="AH78" i="4"/>
  <c r="AF78" i="4"/>
  <c r="AF99" i="4"/>
  <c r="AH99" i="4"/>
  <c r="AI141" i="4"/>
  <c r="AQ126" i="7" l="1"/>
  <c r="AK104" i="7"/>
  <c r="AE52" i="7"/>
  <c r="AS126" i="7"/>
  <c r="AP104" i="7"/>
  <c r="AS104" i="7" s="1"/>
  <c r="AR126" i="7"/>
  <c r="AR140" i="7" s="1"/>
  <c r="AK50" i="6"/>
  <c r="AI50" i="6"/>
  <c r="F107" i="18"/>
  <c r="AB29" i="7"/>
  <c r="AJ140" i="7"/>
  <c r="AK140" i="7" s="1"/>
  <c r="AK126" i="7"/>
  <c r="AK72" i="6"/>
  <c r="AI72" i="6"/>
  <c r="AM52" i="7"/>
  <c r="J105" i="30" s="1"/>
  <c r="J103" i="30" s="1"/>
  <c r="AS140" i="7"/>
  <c r="AK157" i="6"/>
  <c r="AI157" i="6"/>
  <c r="AM96" i="7"/>
  <c r="J115" i="30" s="1"/>
  <c r="J113" i="30" s="1"/>
  <c r="AK94" i="6"/>
  <c r="AI94" i="6"/>
  <c r="AJ82" i="7"/>
  <c r="AJ96" i="7" s="1"/>
  <c r="AH96" i="7"/>
  <c r="AD96" i="7"/>
  <c r="AE96" i="7" s="1"/>
  <c r="AE82" i="7"/>
  <c r="AK118" i="7"/>
  <c r="AS113" i="5"/>
  <c r="AU113" i="5"/>
  <c r="AK155" i="4"/>
  <c r="AI155" i="4"/>
  <c r="AK78" i="4"/>
  <c r="AH92" i="4"/>
  <c r="AK120" i="4"/>
  <c r="AH134" i="4"/>
  <c r="AK99" i="4"/>
  <c r="AH113" i="4"/>
  <c r="AK28" i="4"/>
  <c r="AI28" i="4"/>
  <c r="AK71" i="4"/>
  <c r="AI71" i="4"/>
  <c r="AU78" i="5"/>
  <c r="AR92" i="5"/>
  <c r="AS92" i="5" s="1"/>
  <c r="AB28" i="6"/>
  <c r="AC28" i="6" s="1"/>
  <c r="U22" i="13"/>
  <c r="V22" i="13" s="1"/>
  <c r="Y16" i="13"/>
  <c r="X16" i="13"/>
  <c r="U15" i="13"/>
  <c r="V15" i="13" s="1"/>
  <c r="Y19" i="13"/>
  <c r="X19" i="13"/>
  <c r="AR50" i="5"/>
  <c r="AS50" i="5" s="1"/>
  <c r="AM28" i="5"/>
  <c r="AN28" i="5" s="1"/>
  <c r="J91" i="30"/>
  <c r="K91" i="30" s="1"/>
  <c r="W18" i="13"/>
  <c r="W17" i="13"/>
  <c r="W22" i="13"/>
  <c r="W20" i="13"/>
  <c r="E45" i="18"/>
  <c r="E121" i="18"/>
  <c r="AF50" i="4"/>
  <c r="U50" i="13"/>
  <c r="V50" i="13" s="1"/>
  <c r="U71" i="13"/>
  <c r="V71" i="13" s="1"/>
  <c r="AD15" i="7"/>
  <c r="AE38" i="7"/>
  <c r="H107" i="30"/>
  <c r="H98" i="30"/>
  <c r="F31" i="18"/>
  <c r="AJ38" i="7"/>
  <c r="AJ52" i="7" s="1"/>
  <c r="AK52" i="7" s="1"/>
  <c r="I88" i="30"/>
  <c r="I132" i="30"/>
  <c r="I93" i="30" s="1"/>
  <c r="K122" i="30"/>
  <c r="K118" i="30"/>
  <c r="G102" i="30"/>
  <c r="I100" i="30"/>
  <c r="I108" i="30"/>
  <c r="Y15" i="7"/>
  <c r="E28" i="2"/>
  <c r="E32" i="2"/>
  <c r="AN38" i="7"/>
  <c r="AN52" i="7" s="1"/>
  <c r="J125" i="30"/>
  <c r="J123" i="30" s="1"/>
  <c r="AN82" i="7"/>
  <c r="AN96" i="7" s="1"/>
  <c r="Q28" i="13"/>
  <c r="R28" i="13" s="1"/>
  <c r="AS71" i="5"/>
  <c r="V141" i="13"/>
  <c r="W36" i="13"/>
  <c r="X36" i="13" s="1"/>
  <c r="W57" i="13"/>
  <c r="AR14" i="5"/>
  <c r="W78" i="13" s="1"/>
  <c r="AI28" i="5"/>
  <c r="S92" i="13"/>
  <c r="T92" i="13" s="1"/>
  <c r="S155" i="13"/>
  <c r="T155" i="13" s="1"/>
  <c r="AN14" i="5"/>
  <c r="U78" i="13"/>
  <c r="V78" i="13" s="1"/>
  <c r="AK57" i="4"/>
  <c r="AI57" i="4"/>
  <c r="AK36" i="4"/>
  <c r="AI36" i="4"/>
  <c r="AH15" i="7"/>
  <c r="J110" i="30"/>
  <c r="AN60" i="7"/>
  <c r="AN74" i="7" s="1"/>
  <c r="J130" i="30"/>
  <c r="J128" i="30" s="1"/>
  <c r="J132" i="30" s="1"/>
  <c r="J93" i="30" s="1"/>
  <c r="AN148" i="7"/>
  <c r="AN162" i="7" s="1"/>
  <c r="Q120" i="13"/>
  <c r="R120" i="13" s="1"/>
  <c r="AM15" i="7"/>
  <c r="AM29" i="7" s="1"/>
  <c r="AK143" i="6"/>
  <c r="AI143" i="6"/>
  <c r="AJ60" i="7"/>
  <c r="AJ74" i="7" s="1"/>
  <c r="AK74" i="7" s="1"/>
  <c r="AJ148" i="7"/>
  <c r="AJ162" i="7" s="1"/>
  <c r="AK162" i="7" s="1"/>
  <c r="U14" i="13"/>
  <c r="V14" i="13" s="1"/>
  <c r="AI58" i="6"/>
  <c r="AK58" i="6"/>
  <c r="AS99" i="5"/>
  <c r="AS120" i="5"/>
  <c r="AS134" i="5"/>
  <c r="AS78" i="5"/>
  <c r="AU120" i="5"/>
  <c r="AU99" i="5"/>
  <c r="AK36" i="6"/>
  <c r="AI36" i="6"/>
  <c r="G83" i="18"/>
  <c r="AH14" i="6"/>
  <c r="AF14" i="6"/>
  <c r="AK80" i="6"/>
  <c r="AI80" i="6"/>
  <c r="AI78" i="4"/>
  <c r="AI120" i="4"/>
  <c r="AI99" i="4"/>
  <c r="AI14" i="4"/>
  <c r="AK14" i="4"/>
  <c r="AR104" i="7" l="1"/>
  <c r="AR118" i="7" s="1"/>
  <c r="AP118" i="7"/>
  <c r="AS118" i="7" s="1"/>
  <c r="AQ104" i="7"/>
  <c r="AK82" i="7"/>
  <c r="AQ140" i="7"/>
  <c r="AK96" i="7"/>
  <c r="J117" i="30"/>
  <c r="K113" i="30"/>
  <c r="J107" i="30"/>
  <c r="J88" i="30" s="1"/>
  <c r="K103" i="30"/>
  <c r="AE15" i="7"/>
  <c r="AD29" i="7"/>
  <c r="S134" i="13" s="1"/>
  <c r="G107" i="18"/>
  <c r="AH29" i="7"/>
  <c r="AK113" i="4"/>
  <c r="AI113" i="4"/>
  <c r="AK92" i="4"/>
  <c r="AI92" i="4"/>
  <c r="AK134" i="4"/>
  <c r="AI134" i="4"/>
  <c r="AE28" i="6"/>
  <c r="AF28" i="6" s="1"/>
  <c r="Y17" i="13"/>
  <c r="X17" i="13"/>
  <c r="W15" i="13"/>
  <c r="Y18" i="13"/>
  <c r="X18" i="13"/>
  <c r="Y20" i="13"/>
  <c r="X20" i="13"/>
  <c r="X22" i="13"/>
  <c r="Y22" i="13"/>
  <c r="AR28" i="5"/>
  <c r="K93" i="30"/>
  <c r="F45" i="18"/>
  <c r="F121" i="18"/>
  <c r="AI50" i="4"/>
  <c r="W71" i="13"/>
  <c r="W50" i="13"/>
  <c r="F28" i="2"/>
  <c r="F32" i="2"/>
  <c r="S120" i="13"/>
  <c r="T120" i="13" s="1"/>
  <c r="H88" i="30"/>
  <c r="H102" i="30"/>
  <c r="F39" i="3" s="1"/>
  <c r="AK38" i="7"/>
  <c r="AK50" i="4"/>
  <c r="AP38" i="7"/>
  <c r="G31" i="18"/>
  <c r="K128" i="30"/>
  <c r="K132" i="30"/>
  <c r="J127" i="30"/>
  <c r="K123" i="30"/>
  <c r="E39" i="3"/>
  <c r="J100" i="30"/>
  <c r="J108" i="30"/>
  <c r="Y29" i="7"/>
  <c r="I112" i="30"/>
  <c r="I89" i="30" s="1"/>
  <c r="I98" i="30"/>
  <c r="AP82" i="7"/>
  <c r="AP96" i="7" s="1"/>
  <c r="Y36" i="13"/>
  <c r="Y57" i="13"/>
  <c r="X57" i="13"/>
  <c r="Y78" i="13"/>
  <c r="X78" i="13"/>
  <c r="W141" i="13"/>
  <c r="AS14" i="5"/>
  <c r="U92" i="13"/>
  <c r="V92" i="13" s="1"/>
  <c r="U155" i="13"/>
  <c r="V155" i="13" s="1"/>
  <c r="AN15" i="7"/>
  <c r="AP148" i="7"/>
  <c r="AK60" i="7"/>
  <c r="S28" i="13"/>
  <c r="T28" i="13" s="1"/>
  <c r="W14" i="13"/>
  <c r="AK148" i="7"/>
  <c r="Q134" i="13"/>
  <c r="AP60" i="7"/>
  <c r="AJ15" i="7"/>
  <c r="AJ29" i="7" s="1"/>
  <c r="AU14" i="5"/>
  <c r="AU134" i="5"/>
  <c r="H83" i="18"/>
  <c r="I83" i="18" s="1"/>
  <c r="AI14" i="6"/>
  <c r="AK14" i="6"/>
  <c r="AU50" i="5"/>
  <c r="AU71" i="5"/>
  <c r="AQ118" i="7" l="1"/>
  <c r="K88" i="30"/>
  <c r="K107" i="30"/>
  <c r="J90" i="30"/>
  <c r="K90" i="30" s="1"/>
  <c r="K117" i="30"/>
  <c r="AS148" i="7"/>
  <c r="AP162" i="7"/>
  <c r="H107" i="18"/>
  <c r="I107" i="18" s="1"/>
  <c r="AN29" i="7"/>
  <c r="AS60" i="7"/>
  <c r="AP74" i="7"/>
  <c r="AS96" i="7"/>
  <c r="AQ96" i="7"/>
  <c r="AS38" i="7"/>
  <c r="AP52" i="7"/>
  <c r="AH28" i="6"/>
  <c r="AK28" i="6" s="1"/>
  <c r="X15" i="13"/>
  <c r="Y15" i="13"/>
  <c r="Y14" i="13"/>
  <c r="X14" i="13"/>
  <c r="G45" i="18"/>
  <c r="G121" i="18"/>
  <c r="X50" i="13"/>
  <c r="Y50" i="13"/>
  <c r="X71" i="13"/>
  <c r="Y71" i="13"/>
  <c r="AE29" i="7"/>
  <c r="AR148" i="7"/>
  <c r="AR162" i="7" s="1"/>
  <c r="AS82" i="7"/>
  <c r="AR82" i="7"/>
  <c r="AR96" i="7" s="1"/>
  <c r="AR60" i="7"/>
  <c r="AR74" i="7" s="1"/>
  <c r="AR38" i="7"/>
  <c r="AR52" i="7" s="1"/>
  <c r="AQ38" i="7"/>
  <c r="H31" i="18"/>
  <c r="I31" i="18" s="1"/>
  <c r="K127" i="30"/>
  <c r="J92" i="30"/>
  <c r="K92" i="30" s="1"/>
  <c r="G28" i="2"/>
  <c r="G32" i="2"/>
  <c r="I102" i="30"/>
  <c r="J112" i="30"/>
  <c r="J98" i="30"/>
  <c r="K108" i="30"/>
  <c r="AQ82" i="7"/>
  <c r="Y141" i="13"/>
  <c r="X141" i="13"/>
  <c r="R134" i="13"/>
  <c r="T134" i="13"/>
  <c r="AS28" i="5"/>
  <c r="W92" i="13"/>
  <c r="W155" i="13"/>
  <c r="U28" i="13"/>
  <c r="V28" i="13" s="1"/>
  <c r="AQ60" i="7"/>
  <c r="I26" i="18"/>
  <c r="AP15" i="7"/>
  <c r="AQ148" i="7"/>
  <c r="U120" i="13"/>
  <c r="V120" i="13" s="1"/>
  <c r="AK15" i="7"/>
  <c r="AU92" i="5"/>
  <c r="AR15" i="7" l="1"/>
  <c r="AR29" i="7" s="1"/>
  <c r="AP29" i="7"/>
  <c r="AI28" i="6"/>
  <c r="AS52" i="7"/>
  <c r="AQ52" i="7"/>
  <c r="AS74" i="7"/>
  <c r="AQ74" i="7"/>
  <c r="AS162" i="7"/>
  <c r="AQ162" i="7"/>
  <c r="H45" i="18"/>
  <c r="I45" i="18" s="1"/>
  <c r="H121" i="18"/>
  <c r="I121" i="18" s="1"/>
  <c r="J102" i="30"/>
  <c r="H39" i="3" s="1"/>
  <c r="J89" i="30"/>
  <c r="K89" i="30" s="1"/>
  <c r="K112" i="30"/>
  <c r="H28" i="2"/>
  <c r="H32" i="2"/>
  <c r="G39" i="3"/>
  <c r="K98" i="30"/>
  <c r="AS15" i="7"/>
  <c r="U134" i="13"/>
  <c r="V134" i="13" s="1"/>
  <c r="AK29" i="7"/>
  <c r="Y155" i="13"/>
  <c r="X155" i="13"/>
  <c r="Y92" i="13"/>
  <c r="X92" i="13"/>
  <c r="W28" i="13"/>
  <c r="W120" i="13"/>
  <c r="AQ15" i="7"/>
  <c r="AU28" i="5"/>
  <c r="K102" i="30" l="1"/>
  <c r="I28" i="2"/>
  <c r="I32" i="2"/>
  <c r="AS29" i="7"/>
  <c r="AQ29" i="7"/>
  <c r="Y120" i="13"/>
  <c r="X120" i="13"/>
  <c r="Y28" i="13"/>
  <c r="X28" i="13"/>
  <c r="W134" i="13"/>
  <c r="Y134" i="13" s="1"/>
  <c r="E16" i="3"/>
  <c r="E17" i="3" s="1"/>
  <c r="D13" i="3"/>
  <c r="D16" i="3" s="1"/>
  <c r="D17" i="3" s="1"/>
  <c r="E3" i="3"/>
  <c r="X134" i="13" l="1"/>
  <c r="F27" i="3"/>
  <c r="E27" i="3"/>
  <c r="F16" i="3"/>
  <c r="F17" i="3" s="1"/>
  <c r="G27" i="3"/>
  <c r="D27" i="3"/>
  <c r="H27" i="3"/>
  <c r="F10" i="3"/>
  <c r="G10" i="3"/>
  <c r="D10" i="3"/>
  <c r="H10" i="3"/>
  <c r="E10" i="3"/>
  <c r="E30" i="3"/>
  <c r="E33" i="3" s="1"/>
  <c r="E34" i="3" s="1"/>
  <c r="D30" i="3"/>
  <c r="D33" i="3" s="1"/>
  <c r="D34" i="3" s="1"/>
  <c r="G21" i="1"/>
  <c r="H21" i="1" s="1"/>
  <c r="E9" i="2"/>
  <c r="E14" i="2"/>
  <c r="F14" i="2"/>
  <c r="G14" i="2"/>
  <c r="D14" i="2"/>
  <c r="D11" i="2"/>
  <c r="D12" i="2"/>
  <c r="H108" i="1"/>
  <c r="G108" i="1"/>
  <c r="F108" i="1"/>
  <c r="E108" i="1"/>
  <c r="I21" i="1" l="1"/>
  <c r="G16" i="3"/>
  <c r="G17" i="3" s="1"/>
  <c r="F30" i="3"/>
  <c r="F33" i="3" s="1"/>
  <c r="F34" i="3" s="1"/>
  <c r="H16" i="3"/>
  <c r="H17" i="3" s="1"/>
  <c r="D21" i="2"/>
  <c r="E21" i="2"/>
  <c r="F21" i="2"/>
  <c r="G21" i="2"/>
  <c r="H21" i="2"/>
  <c r="G9" i="2"/>
  <c r="F9" i="2"/>
  <c r="D9" i="2"/>
  <c r="E3" i="2"/>
  <c r="H97" i="1"/>
  <c r="G97" i="1"/>
  <c r="F97" i="1"/>
  <c r="E97" i="1"/>
  <c r="D15" i="2"/>
  <c r="H86" i="1"/>
  <c r="G86" i="1"/>
  <c r="F86" i="1"/>
  <c r="E86" i="1"/>
  <c r="E69" i="1"/>
  <c r="H68" i="1"/>
  <c r="G68" i="1"/>
  <c r="F68" i="1"/>
  <c r="E68" i="1"/>
  <c r="H67" i="1"/>
  <c r="G67" i="1"/>
  <c r="F67" i="1"/>
  <c r="E67" i="1"/>
  <c r="H32" i="1"/>
  <c r="G32" i="1"/>
  <c r="F32" i="1"/>
  <c r="H31" i="1"/>
  <c r="G31" i="1"/>
  <c r="F31" i="1"/>
  <c r="E31" i="1"/>
  <c r="F25" i="1"/>
  <c r="G25" i="1" s="1"/>
  <c r="H25" i="1" s="1"/>
  <c r="G23" i="1"/>
  <c r="H23" i="1" s="1"/>
  <c r="H11" i="1"/>
  <c r="G11" i="1"/>
  <c r="F11" i="1"/>
  <c r="E11" i="1"/>
  <c r="E3" i="1"/>
  <c r="D18" i="3" l="1"/>
  <c r="E19" i="30"/>
  <c r="F19" i="30" s="1"/>
  <c r="G19" i="30" s="1"/>
  <c r="H19" i="30" s="1"/>
  <c r="I19" i="30" s="1"/>
  <c r="J19" i="30" s="1"/>
  <c r="E21" i="30"/>
  <c r="F21" i="30" s="1"/>
  <c r="G21" i="30" s="1"/>
  <c r="H21" i="30" s="1"/>
  <c r="I21" i="30" s="1"/>
  <c r="J21" i="30" s="1"/>
  <c r="E17" i="30"/>
  <c r="F17" i="30" s="1"/>
  <c r="G17" i="30" s="1"/>
  <c r="H17" i="30" s="1"/>
  <c r="I17" i="30" s="1"/>
  <c r="J17" i="30" s="1"/>
  <c r="D21" i="3"/>
  <c r="I21" i="2"/>
  <c r="D40" i="3"/>
  <c r="G30" i="3"/>
  <c r="G33" i="3" s="1"/>
  <c r="G34" i="3" s="1"/>
  <c r="D35" i="3" s="1"/>
  <c r="H30" i="3"/>
  <c r="H33" i="3" s="1"/>
  <c r="H34" i="3" s="1"/>
  <c r="E13" i="30"/>
  <c r="F13" i="30" s="1"/>
  <c r="G13" i="30" s="1"/>
  <c r="H13" i="30" s="1"/>
  <c r="I13" i="30" s="1"/>
  <c r="J13" i="30" s="1"/>
  <c r="E11" i="2"/>
  <c r="D16" i="2"/>
  <c r="D13" i="2"/>
  <c r="E12" i="2"/>
  <c r="D10" i="2"/>
  <c r="G33" i="1"/>
  <c r="H33" i="1"/>
  <c r="F69" i="1"/>
  <c r="E10" i="2" s="1"/>
  <c r="F33" i="1"/>
  <c r="E15" i="2"/>
  <c r="G69" i="1"/>
  <c r="F10" i="2" s="1"/>
  <c r="D23" i="3" l="1"/>
  <c r="G36" i="30"/>
  <c r="E27" i="30"/>
  <c r="F27" i="30" s="1"/>
  <c r="G27" i="30" s="1"/>
  <c r="H27" i="30" s="1"/>
  <c r="I27" i="30" s="1"/>
  <c r="J27" i="30" s="1"/>
  <c r="F15" i="2"/>
  <c r="G13" i="2"/>
  <c r="F16" i="2"/>
  <c r="F13" i="2"/>
  <c r="F11" i="2"/>
  <c r="E16" i="2"/>
  <c r="E13" i="2"/>
  <c r="F12" i="2"/>
  <c r="H69" i="1"/>
  <c r="G10" i="2" s="1"/>
  <c r="G34" i="30" l="1"/>
  <c r="E24" i="2" s="1"/>
  <c r="H36" i="30"/>
  <c r="G12" i="2"/>
  <c r="G15" i="2"/>
  <c r="G11" i="2"/>
  <c r="G16" i="2"/>
  <c r="D42" i="3" l="1"/>
  <c r="C47" i="3" s="1"/>
  <c r="I36" i="30"/>
  <c r="J36" i="30" s="1"/>
  <c r="H34" i="30"/>
  <c r="F24" i="2" s="1"/>
  <c r="E15" i="30"/>
  <c r="F15" i="30" s="1"/>
  <c r="H15" i="2"/>
  <c r="H12" i="2"/>
  <c r="H16" i="2"/>
  <c r="H11" i="2"/>
  <c r="D26" i="2" l="1"/>
  <c r="G15" i="30"/>
  <c r="E23" i="2" s="1"/>
  <c r="D23" i="2"/>
  <c r="D25" i="2"/>
  <c r="J34" i="30"/>
  <c r="H24" i="2" s="1"/>
  <c r="I34" i="30"/>
  <c r="G24" i="2" s="1"/>
  <c r="E25" i="2" l="1"/>
  <c r="E26" i="2"/>
  <c r="H15" i="30"/>
  <c r="F25" i="2" s="1"/>
  <c r="F23" i="2" l="1"/>
  <c r="I15" i="30"/>
  <c r="G23" i="2" s="1"/>
  <c r="F26" i="2"/>
  <c r="G25" i="2" l="1"/>
  <c r="J15" i="30"/>
  <c r="H26" i="2" s="1"/>
  <c r="G26" i="2"/>
  <c r="H23" i="2" l="1"/>
  <c r="H25" i="2"/>
</calcChain>
</file>

<file path=xl/sharedStrings.xml><?xml version="1.0" encoding="utf-8"?>
<sst xmlns="http://schemas.openxmlformats.org/spreadsheetml/2006/main" count="5542" uniqueCount="314">
  <si>
    <t>Δίκτυο Διανομής:</t>
  </si>
  <si>
    <t>Ήπειρος</t>
  </si>
  <si>
    <t xml:space="preserve">Πρόγραμμα Ανάπτυξης: </t>
  </si>
  <si>
    <t>έως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</si>
  <si>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color theme="1"/>
        <rFont val="Calibri"/>
        <family val="2"/>
        <scheme val="minor"/>
      </rPr>
      <t xml:space="preserve"> στις γραμμές 3 και 4, σχετικά με το δίκτυο διανομής και το πρώτο έτος του Προγράμματος Ανάπτυξης</t>
    </r>
  </si>
  <si>
    <t>Περιεχόμενα</t>
  </si>
  <si>
    <t>Ανάλυση δήμων-&gt;</t>
  </si>
  <si>
    <t>Γενική περιγραφή</t>
  </si>
  <si>
    <t>Ανάλυση για νέους πελάτες</t>
  </si>
  <si>
    <t>Ανάπτυξη δικτύου</t>
  </si>
  <si>
    <t>Ενεργές συνδέσεις</t>
  </si>
  <si>
    <t>Ενεργοί μετρητές</t>
  </si>
  <si>
    <t>Ενεργοί πελάτες</t>
  </si>
  <si>
    <t>Μέση ετήσια κατανάλωση</t>
  </si>
  <si>
    <t>Διανεμόμενες ποσότητες αερίου</t>
  </si>
  <si>
    <t>Παραδοχές μοναδιαίου κόστους</t>
  </si>
  <si>
    <t>Επενδύσεις ανάπτυξης / σύνδεσης</t>
  </si>
  <si>
    <t>Παραδοχές διείσδυσης - κάλυψης</t>
  </si>
  <si>
    <t>Δείκτες διείσδυσης - κάλυψης</t>
  </si>
  <si>
    <t>Δείκτες απόδοσης</t>
  </si>
  <si>
    <t>Οικονομική ανάλυση δήμων-&gt;</t>
  </si>
  <si>
    <t>Αποτελέσματα ανάλυσης</t>
  </si>
  <si>
    <t>Ανάλυση ανά δήμο</t>
  </si>
  <si>
    <t>Συνολικό δίκτυο-&gt;</t>
  </si>
  <si>
    <t>Στοιχεία συνολικού δικτύου</t>
  </si>
  <si>
    <t>Πρόγραμμα ανάπτυξης δικτύου</t>
  </si>
  <si>
    <t>Συνολικοί δείκτες απόδοσης</t>
  </si>
  <si>
    <t>Επίπτωση στη μέση χρέωση</t>
  </si>
  <si>
    <t>Ορισμοί</t>
  </si>
  <si>
    <t>Πελάτης</t>
  </si>
  <si>
    <t>Κάθε πελάτης αντιστοιχεί σε ξεχωριστό καταναλωτή φυσικού αερίου. Στην περίπτωση οικιακών πελατών, κάθε νοικοκυριό θεωρείται ως ξεχωριστός πελάτης</t>
  </si>
  <si>
    <t>Ενεργός πελάτης / μετρητής/ σύνδεση</t>
  </si>
  <si>
    <t>Είναι οι πελάτες / μετρητές / συνδέσεις που είτε είναι ενεργοποιημένοι, είτε είναι προς ενεργοποίηση στο τέλος του έτους το οποίο εξετάζεται</t>
  </si>
  <si>
    <t>Βαθμός διείσδυσης αερίου</t>
  </si>
  <si>
    <t xml:space="preserve">Ο βαθμός διείσδυσης υπολογίζεται ως ο λόγος του συνόλου των ενεργών πελατών, προς σύνολο δυνητικών πελατών στο κατασκευασμένο δίκτυο του δήμου / δημοτικής ενότητας. 
Όπου: 
- ενεργοί πελάτες υπολογίζονται ως το άθροισμα των νοικοκυριών και επαγγελματικών χρήσεων που έχουν πρόσβαση στο δίκτυο διανομής μέσω συνδεδεμένων μετρητών, και είναι ενεργοί καταναλωτές αερίου. 
- δυνητικοί πελάτες είναι το σύνολο των νοικοκυριών και επαγγελματικών χρήσεων επί του κατασκευασμένου δικτύου.
Επισημαίνεται ότι στην περίπτωση ενεργής ή δυνητικής κεντρικής θέρμανσης υπολογίζεται το σύνολο των νοικοκυριών του κτηρίου	</t>
  </si>
  <si>
    <t>Βαθμός κάλυψης δικτύου ΧΠ</t>
  </si>
  <si>
    <t>Ο βαθμός κάλυψης δικτύου ΧΠ ορίζεται ως ο λόγος των συνολικών κατασκευασμένων χιλιομέτρων δικτύου ΧΠ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</si>
  <si>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κάλυψης δικτύου</t>
  </si>
  <si>
    <t>Ο βαθμός κάλυψης δικτύου ορίζεται ως ο λόγος των συνολικών κατασκευασμένων χιλιομέτρων δικτύου ΧΠ και ΜΠ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</si>
  <si>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σύνδεσης κτηρίων</t>
  </si>
  <si>
    <t xml:space="preserve">Ο βαθμός σύνδεσης κτηρίων ορίζεται ως ο λόγος των συνδεδεμένων παροχών προς τον αριθμό των κτηρίων που δύνανται να συνδεθούν στο κατασκευασμένο δίκτυο του δήμου / δημοτικής ενότητας
</t>
  </si>
  <si>
    <t>Βαθμός μελέτης δικτύου</t>
  </si>
  <si>
    <t>Ο βαθμός μελέτης δικτύου ορίζεται ως ο λόγος των χιλιομέτρων οδικού δικτύου που έχουν μελετηθεί από τον Διαχειριστή προς το σύνολο των ωφέλιμων χιλιομέτρων οδικού δικτύου στα γεωγραφικά όρια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t>
  </si>
  <si>
    <t>Έργα Ανάπτυξης</t>
  </si>
  <si>
    <t>Το σύνολο των επενδύσεων που αποσκοπούν στην αύξηση της κάλυψης του δικτύου σε μια δημοτική ενότητα (είτε αυτές βρίσκονται εντός είτε εκτός των γεωγραφικών ορίων της δημοτικής ενότητας). Δύναται να περιλαμβάνουν επενδύσεις επέκτασης στο δίκτυο μέσης και χαμηλής πίεσης, επενδύσεις σε μετρητικούς σταθμούς σύνδεσης με το ΕΣΦΑ και επενδύσεις σε  αποσυμπιεστές ή δεξαμενές αποθήκευσης LNG και σταθμούς αεριοποίησης στην περίπτωση που πρόκειται για Απομακρυσμένο Δίκτυο Διανομής</t>
  </si>
  <si>
    <t>Έργα Σύνδεσης</t>
  </si>
  <si>
    <t>Το σύνολο των επενδύσεων του Διαχειριστή που αφορούν στα έργα σύνδεσης τελικών πελατών από τον παροχετευτικό αγωγό μέχρι τον μετρητή</t>
  </si>
  <si>
    <t>Έργα Ασφάλειας και Ενίσχυσης Δικτύου</t>
  </si>
  <si>
    <t>Το σύνολο των επενδύσεων αναβάθμισης και ενίσχυσης του δικτύου που πραγματοποιούνται από το Διαχειριστή στο σύνολο του δικτύου και αποσκοπούν στην ενίσχυση της ασφάλειας και αξιοπιστίας του δικτύου διανομής, όπως για παράδειγμα η αντικατάσταση παλαιών μεταλλικών αγωγών 25 mbar για λόγους ασφαλείας, ή η ενίσχυση του δικτύου για την διασφάλιση της αδιάλειπτης τροφοδοσίας των υφιστάμενων πελατών του Διαχειριστή. Επισημαίνεται ότι έργα ενίσχυσης και αναβάθμισης με βασικό στόχο την ασφάλεια και αξιοπιστία του δικτύου, δύνανται να έχουν ως έμμεσο αποτέλεσμα την αύξηση του αριθμού των πελατών στην περιοχή, λόγω αύξησης της δυναμικότητας του δικτύου</t>
  </si>
  <si>
    <t>Έργα Εξοικονόμησης Ενέργειας</t>
  </si>
  <si>
    <t>Οι επενδύσεις που αποσκοπούν στην επίτευξη των στόχων  εξοικονόμησης ενέργειας που έχουν τεθεί στον Διαχειριστή από το Υπουργείο Περιβάλλοντος &amp; Ενέργειας</t>
  </si>
  <si>
    <t>Πρόσθετες επενδύσεις</t>
  </si>
  <si>
    <t>Επενδύσεις που απαιτούνται από τον Διαχειριστή για την αποτελεσματική λειτουργία του, αλλά δεν σχετίζονται άμεσα με τη λειτουργία του δικτύου διανομής (π.χ. επενδύσεις σε κτήρια, εξοπλισμό, hardware / software, κτλ.)</t>
  </si>
  <si>
    <t>Εμπορική χρήση</t>
  </si>
  <si>
    <t>Περιλαμβάνει τη χρήση αερίου από εμπορικούς πελάτες για  θέρμανση / ψύξη / ζεστό νερό / μαγείρεμα (π.χ. γραφεία, καταστήματα, εστιατόρια)</t>
  </si>
  <si>
    <t>Εππαγελματική χρήση - δημόσιες υπηρεσίες</t>
  </si>
  <si>
    <t>Περιλαμβάνει τη χρήση αερίου για παραγωγική διαδικασία, και τη χρήση σε δημόσια κτήρια</t>
  </si>
  <si>
    <t>Ανάλυση Προγράμματος Ανάπτυξης σε επίπεδο δήμων</t>
  </si>
  <si>
    <t>Ανάλυση για νέους δήμους</t>
  </si>
  <si>
    <t>Πίσω στην αρχική σελίδα</t>
  </si>
  <si>
    <t>Ναί</t>
  </si>
  <si>
    <t>Από Μ/R σημείο εξόδου του ΕΣΜΦΑ</t>
  </si>
  <si>
    <t>Όχι</t>
  </si>
  <si>
    <t>Από M/R με σύνδεση στο δίκτυο Μ.Π. του Διαχειριστή</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</si>
  <si>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color theme="1"/>
        <rFont val="Calibri"/>
        <family val="2"/>
        <scheme val="minor"/>
      </rPr>
      <t>, χρησιμοποιώντας τις διαθέσιμες λίστες, και προσθήκη σχολίων αν απαιτείται</t>
    </r>
  </si>
  <si>
    <t>Εικονικό Δίκτυο με συμπιεστή τροφοδοτούμενο από το δίκτυο Μ.Π. του διαχειριστή</t>
  </si>
  <si>
    <t>Εικονικό Δίκτυο με συμπιεστή τροφοδοτούμενο από το δίκτυο Μ.Π. άλλου διαχειριστή</t>
  </si>
  <si>
    <t>Γενική περιγραφή δικτύου διανομής ανά δήμο / δημοτική ενότητα</t>
  </si>
  <si>
    <t>Εικονικό Δίκτυο με συμπιεστή τροφοδοτούμενο από το ΕΣΜΦΑ</t>
  </si>
  <si>
    <t>Εικονικό Δίκτυο με Δεξαμενές αποθήκευσης LNG</t>
  </si>
  <si>
    <t>Δίκτυο διανομής ανά δήμο / δημοτική ενότητα</t>
  </si>
  <si>
    <t>Υφιστάμενο δίκτυο σε λειτουργία</t>
  </si>
  <si>
    <t>Συμπεριλαμβάνεται στο Πρόγραμμα Ανάπτυξης</t>
  </si>
  <si>
    <t>Τρόπος τροφοδοσίας με φυσικό αέριο*</t>
  </si>
  <si>
    <t>Σχόλια</t>
  </si>
  <si>
    <t>ΔΗΜΟΣ ΖΙΤΣΑΣ</t>
  </si>
  <si>
    <t>                ΔΗΜΟΤΙΚΗ ΕΝΟΤΗΤΑ ΠΑΣΑΡΩΝΟΣ</t>
  </si>
  <si>
    <t>ΔΗΜΟΣ ΙΩΑΝΝΙΤΩΝ</t>
  </si>
  <si>
    <t>                ΔΗΜΟΤΙΚΗ ΕΝΟΤΗΤΑ ΠΕΡΑΜΑΤΟΣ</t>
  </si>
  <si>
    <t>                ΔΗΜΟΤΙΚΗ ΕΝΟΤΗΤΑ ΙΩΑΝΝΙΤΩΝ</t>
  </si>
  <si>
    <t>                ΔΗΜΟΤΙΚΗ ΕΝΟΤΗΤΑ ΑΝΑΤΟΛΗΣ</t>
  </si>
  <si>
    <t>                ΔΗΜΟΤΙΚΗ ΕΝΟΤΗΤΑ ΜΠΙΖΑΝΙΟΥ</t>
  </si>
  <si>
    <t>                ΔΗΜΟΤΙΚΗ ΕΝΟΤΗΤΑ ΠΑΜΒΩΤΙΔΟΣ</t>
  </si>
  <si>
    <t>ΔΗΜΟΣ ΑΡΤΑΙΩΝ</t>
  </si>
  <si>
    <t>ΔΗΜΟΤΙΚΗ ΕΝΟΤΗΤΑ ΑΡΤΑΙΩΝ</t>
  </si>
  <si>
    <t>ΔΗΜΟΣ ΗΓΟΥΜΕΝΙΤΣΑΣ</t>
  </si>
  <si>
    <t>ΔΗΜΟΤΙΚΗ ΕΝΟΤΗΤΑ ΗΓΟΥΜΕΝΙΤΣΗΣ</t>
  </si>
  <si>
    <t>ΔΗΜΟΣ ΠΡΕΒΕΖΑΣ</t>
  </si>
  <si>
    <t>ΔΗΜΟΤΙΚΗ ΕΝΟΤΗΤΑ ΠΡΕΒΕΖΗΣ</t>
  </si>
  <si>
    <t>* Στην περίπτωση "άλλου" τρόπου σύνδεσης (π.χ. συνδυασμό δύο διαφορετικών τρόπων σύνδεσης στην ίδια περιοχή) θα πρέπει να παρέχεται σχετική περιγραφή στα σχόλια</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</si>
  <si>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με αποτελέσματα των ερευνών αγοράς σε υφιστάμενους και νέους δήμους και της ανάλυσης ανταγωνιστικότητας μόνο για νέους δήμους.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</si>
  <si>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Περιληπτικά αποτελέσματα ερευνών αγοράς / συμφωνιών και ανταγωνιστικότητας αερίου για περιοχές χωρίς σύνδεση στο δίκτυο διανομής</t>
  </si>
  <si>
    <t>Περιληπτικά αποτελέσματα ερευνών αγοράς / συμφωνιών - Αριθμός πελατών που εκδήλωσαν ενδιαφέρον</t>
  </si>
  <si>
    <t>Οικιακοί – Κεντρική Θέρμανση</t>
  </si>
  <si>
    <t>Μονάδα</t>
  </si>
  <si>
    <t>#</t>
  </si>
  <si>
    <t>Σύνολο Δημων</t>
  </si>
  <si>
    <t>Οικιακοί – Αυτονομίες χωρίς/με ζεστό νερό ή/και μαγείρεμα</t>
  </si>
  <si>
    <t>Εμπορική/επαγγελματική χρήση μικρών πελατών (χωρίς PTZ)</t>
  </si>
  <si>
    <t>Εμπορική/επαγγελματική χρήση μεγάλων πελατών (με PTZ)</t>
  </si>
  <si>
    <t>Βιομηχανικοί</t>
  </si>
  <si>
    <t>CNG για αεριοκίνηση και φόρτωση βυτιοφόρων</t>
  </si>
  <si>
    <t>Περιληπτικά αποτελέσματα ερευνών αγοράς / συμφωνιών - Κατανάλωση πελατών που εκδήλωσε ενδιαφέρον</t>
  </si>
  <si>
    <t>MWh</t>
  </si>
  <si>
    <t xml:space="preserve">Περιληπτικά αποτελέσματα ανάλυσης ανταγωνιστικότητας αερίου </t>
  </si>
  <si>
    <t>Εκτιμώμενο μοναδιαίο κόστος</t>
  </si>
  <si>
    <t>Φυσικό αέριο</t>
  </si>
  <si>
    <t>Εναλλακτικό καύσιμο 1</t>
  </si>
  <si>
    <t>Εναλλακτικό καύσιμο 2</t>
  </si>
  <si>
    <t>Κόστος προμήθειας</t>
  </si>
  <si>
    <t>Κόστος μεταφοράς</t>
  </si>
  <si>
    <t>Κόστος διανομής</t>
  </si>
  <si>
    <t>Κόστος σύνδεσης</t>
  </si>
  <si>
    <t>Κόστος εσωτερικής εγκατάστασης</t>
  </si>
  <si>
    <t>Άμεσοι και έμμεσοι φόροι</t>
  </si>
  <si>
    <t>Σύνολο</t>
  </si>
  <si>
    <t>€/έτος</t>
  </si>
  <si>
    <t>ΟΚ</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</si>
  <si>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</si>
  <si>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Δίκτυο μέσης πίεσης</t>
  </si>
  <si>
    <t>Απολογιστικά Στοιχεία</t>
  </si>
  <si>
    <t>Πρόγραμμα Ανάπτυξης</t>
  </si>
  <si>
    <t>Νέο</t>
  </si>
  <si>
    <t>Προοδευτικό</t>
  </si>
  <si>
    <t>Μεταβολή</t>
  </si>
  <si>
    <t>Ετήσιος ρυθμός ανάπτυξης (CAGR)</t>
  </si>
  <si>
    <t>m</t>
  </si>
  <si>
    <t>Σύνολο Δήμων</t>
  </si>
  <si>
    <t>Δίκτυο χαμηλής πίεσης</t>
  </si>
  <si>
    <t>Παροχετευτικοί αγωγοί</t>
  </si>
  <si>
    <t>Νέες</t>
  </si>
  <si>
    <t>Προοδευτικές</t>
  </si>
  <si>
    <t>Μετρητές</t>
  </si>
  <si>
    <t>Νέοι</t>
  </si>
  <si>
    <t>Προοδευτικοί</t>
  </si>
  <si>
    <t>Μετρητικοί &amp; ρυθμιστικοί σταθμοί 19/4</t>
  </si>
  <si>
    <t>Σταθμοί αποσυμπίεσης</t>
  </si>
  <si>
    <t>Σταθμοί Αεριοποίησης</t>
  </si>
  <si>
    <t>Bio - Methane</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</si>
  <si>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ενεργές συνδέσεις.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συνδέσεις αφορούν τους παροχετευτικούς αγωγούς που συνδέουν τους πελάτες με το δίκτυο διανομής</t>
    </r>
  </si>
  <si>
    <t>Σύνολο ενεργών συνδέσεων</t>
  </si>
  <si>
    <t>Πύκνωση υφιστάμενου δικτύου</t>
  </si>
  <si>
    <t>Επέκταση δικτύου</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</si>
  <si>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μετρητές.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</si>
  <si>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ενεργών μετρητών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</si>
  <si>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πελάτες.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</si>
  <si>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τελικών πελατών</t>
  </si>
  <si>
    <t>Πρόργραμμα Ανάπτυξης</t>
  </si>
  <si>
    <t>* Για τους οικιακούς πελάτες, κάθε νοικοκυριό θεωρείται ως ξεχωριστός πελάτης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</si>
  <si>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τη μέση ετήσια κατανάλωση ανά κατηγορία πελάτη, λαμβάνοντας υπόψη τη διαφορετική κατανάλωση το 1ο έτος σύνδεσής του.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</si>
  <si>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1ο έτος σύνδεσης</t>
  </si>
  <si>
    <t>Επόμενα έτη τροφοδοσίας</t>
  </si>
  <si>
    <t>MWh/έτος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</si>
  <si>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διανεμόμενες ποσότητες για την περίοδο του Προγράμματος Ανάπτυξης περιλαμβάνουν: ποσότητες που διανέμονται σε νέους πελάτες που συνδέονται το έτος του Προγράμματος που εξετάζεται, ποσότητες που διανέμονται σε πελάτες που συνδέθηκαν τα προηγούμενα έτη του Προγράμματος, και ποσότητες που διανέμονται σε πελάτες που ήταν ήδη συνδεδεμένοι πριν τα έτη του Προγράμματος</t>
    </r>
  </si>
  <si>
    <t>Ποσότητα αερίου</t>
  </si>
  <si>
    <t>Κατανάλωση υφιστάμενων πελατών (με σύνδεση πριν το Πρόγραμμα Ανάπτυξης)</t>
  </si>
  <si>
    <t>Συνολικές ποσότητες αερίου</t>
  </si>
  <si>
    <t>Νέοι πελάτες για το Πρόγραμμα Ανάπτυξης</t>
  </si>
  <si>
    <t>Σύνολο για νέους πελάτες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</si>
  <si>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μοναδιαίο κόστος ανά τύπο εξοπλισμού.</t>
    </r>
  </si>
  <si>
    <t>Παραδοχές μοναδαίου κόστους για υπολογισμό επενδύσεων</t>
  </si>
  <si>
    <t>€/m</t>
  </si>
  <si>
    <t>€/τεμάχιο</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</si>
  <si>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</si>
  <si>
    <t>Προγραμματισμένες επενδύσεις στο Πρόγραμμα Ανάπτυξης</t>
  </si>
  <si>
    <t>Σύνολο επενδύσεων αναπτυξης &amp; σύνδεσης</t>
  </si>
  <si>
    <t>€</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</si>
  <si>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στοιχεία που απαιτούνται για τον υπολογισμό των δεικτών διείσδυσης και κάλυψης (ιστορικά και για το Πρόγραμμα Ανάπτυξης).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</si>
  <si>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Παραδοχές για τον υπολογισμό διείσδυσης αερίου και κάλυψης δικτύου</t>
  </si>
  <si>
    <t>Δυνητικοί πελάτες</t>
  </si>
  <si>
    <t>Σύνολο*</t>
  </si>
  <si>
    <t>Οικιακοί</t>
  </si>
  <si>
    <t>Εμπορικοί**</t>
  </si>
  <si>
    <t>Εμπορικοί</t>
  </si>
  <si>
    <t>** Το CNG για αεριοκίνηση και φόρτωση βυτιοφόρων περιλαμβάνεται στους εμπορικούς πελάτες</t>
  </si>
  <si>
    <t xml:space="preserve"> Δυνητικές συνδέσεις</t>
  </si>
  <si>
    <t>Μελετημένο οδικό δίκτυο</t>
  </si>
  <si>
    <t>Ωφέλιμο οδικό δίκτυο*</t>
  </si>
  <si>
    <t>*Οδοί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(στην περίπτωση οδών στις οποίες έχει κατασκευαστεί δίκτυο και στις δύο κατευθύνεις, υπολογίζεται το μήκος μόνο της μίας κατεύθυνσης)</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</si>
  <si>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</si>
  <si>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 xml:space="preserve">Βαθμός διείσδυσης αερίου </t>
  </si>
  <si>
    <t>Δείκτες</t>
  </si>
  <si>
    <t>%</t>
  </si>
  <si>
    <t xml:space="preserve">Βαθμός σύνδεσης κτηρίων </t>
  </si>
  <si>
    <t xml:space="preserve">Βαθμός μελέτης δικτύου </t>
  </si>
  <si>
    <t xml:space="preserve">Διανεμηθείσα ποσότητα αερίου ανά συνολικό μήκος δικτύου ΧΠ </t>
  </si>
  <si>
    <t>MWh/m</t>
  </si>
  <si>
    <t xml:space="preserve">Ενεργές συνδέσεις ανά συνολικό μήκος δικτύου ΧΠ </t>
  </si>
  <si>
    <t>Συνδέσεις/m</t>
  </si>
  <si>
    <t>Εξέλιξη δεικτών απόδοσης του Προγράμματος Ανάπτυξης</t>
  </si>
  <si>
    <t>Επένδυση ανά νέο ενεργό τελικό πελάτη</t>
  </si>
  <si>
    <t>€/πελάτη</t>
  </si>
  <si>
    <t>Επένδυση ανά νέα κατανάλωση</t>
  </si>
  <si>
    <t>€/MWh</t>
  </si>
  <si>
    <t>Επένδυση ανά νέα ενεργή σύνδεση</t>
  </si>
  <si>
    <t>€/σύνδεση</t>
  </si>
  <si>
    <t>Νέοι ενεργοί πελάτες ανά μήκος νέου δικτύου</t>
  </si>
  <si>
    <t>Πελάτες/m</t>
  </si>
  <si>
    <t>Νέες συνδέσεις ανά μήκος νέου δικτύου</t>
  </si>
  <si>
    <t>Νέα κατανάλωση ανά μήκος νέου δικτύου</t>
  </si>
  <si>
    <t>Οικονομική ανάλυση δήμων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</si>
  <si>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αποτελέσματα της οικονομικής ανάλυσης για κάθε δήμο.</t>
    </r>
  </si>
  <si>
    <t>Σύνοψη αποτελεσμάτων οικονομικής ανάλυσης ανά δήμο</t>
  </si>
  <si>
    <t>Δείκτες οικονομικής αξιολόγησης</t>
  </si>
  <si>
    <t>Καθαρή παρούσα αξία (€)</t>
  </si>
  <si>
    <t>Εσωτερικός συντελεστής απόδοσης</t>
  </si>
  <si>
    <t>Προεξοφλημένη περίοδος αποπληρωμής (έτος)</t>
  </si>
  <si>
    <t>-</t>
  </si>
  <si>
    <r>
      <rPr>
        <b/>
        <sz val="11"/>
        <color theme="1"/>
        <rFont val="Calibri"/>
        <family val="2"/>
        <scheme val="minor"/>
      </rPr>
      <t>Οδηγίες συμπλήρωσης φύλλου εργασίας</t>
    </r>
    <r>
      <rPr>
        <sz val="11"/>
        <color theme="1"/>
        <rFont val="Calibri"/>
        <family val="2"/>
        <scheme val="minor"/>
      </rPr>
      <t xml:space="preserve">: Επανάληψη της φόρμας οικονομικής ανάλυσης για κάθε δήμο που εξετάζεται.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</si>
  <si>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Οικονομική ανάλυση ανά δήμο</t>
  </si>
  <si>
    <t>Μεσοσταθμικό Κόστος Κεφαλαίου (WACC)</t>
  </si>
  <si>
    <t>Εφαρμόζεται το Μεσοσταθμικό Κόστος Κεφαλαίου (WACC) του Διαχειριστή που έχει εγκριθεί από τη ΡΑΕ για το τελευταίο έτος της ρυθμιστικής περιόδου</t>
  </si>
  <si>
    <t>Μέση χρέωση δικτύου διανομής</t>
  </si>
  <si>
    <r>
      <t xml:space="preserve">Οικονομική ανάλυση </t>
    </r>
    <r>
      <rPr>
        <b/>
        <sz val="12"/>
        <color rgb="FFFFFF00"/>
        <rFont val="Calibri"/>
        <family val="2"/>
        <scheme val="minor"/>
      </rPr>
      <t>&lt;Ζίτσας&gt;</t>
    </r>
  </si>
  <si>
    <t>Ο Διαχεριστής προσθέτει / αφαιρεί στήλες ανάλογα με τα υπολοιπόμενα έτη έως το τέλος της αδείας του</t>
  </si>
  <si>
    <t>Έτος Προγράμματος Ανάπτυξης</t>
  </si>
  <si>
    <t>Εκροές</t>
  </si>
  <si>
    <t>Επενδύσεις ανάπτυξης &amp; σύνδεσης*</t>
  </si>
  <si>
    <t>Επενδύσεις πυκνωσης μετά το Πρόγραμμα Ανάπτυξης*</t>
  </si>
  <si>
    <t>Λειτουργικά κόστη**</t>
  </si>
  <si>
    <t>Συνολικές εκροές</t>
  </si>
  <si>
    <t>* Ο Διαχειριστής δεν δύναται να συμπεριλάβει επενδύσεις επέκτασης δικτύου πέραν της 5ετίας του Προγράμματος ανάπτυξης, αλλά δύναται να προσθέσει επενδύσεις πύκνωσης στο νέο δίκτυο</t>
  </si>
  <si>
    <t>** Τα λειτουργικά κόστη αφορούν μόνο τα πρόσθετα κόστη ως αποτέλεσμα των νέων επενδύσεων ανάπτυξης και σύνδεσης που πραγματοποιούνται στην περίοδο ανάλυσης</t>
  </si>
  <si>
    <t>Εισροές</t>
  </si>
  <si>
    <t>Κατανάλωση ως αποτέλεσμα των επενδύσεων*</t>
  </si>
  <si>
    <t>Έσοδα ως αποτέλεσμα των επενδύσεων</t>
  </si>
  <si>
    <t>Ανακτήσιμη Διαφορά</t>
  </si>
  <si>
    <t>Υπολειμματική Αξία</t>
  </si>
  <si>
    <t>Συνολικές εισροές</t>
  </si>
  <si>
    <t>* Οι καταναλώσεις που συμπεριλαμβάνονται αφορούν μόνο τις νέες συνδέσεις που επιτυγχάνονται ως αποτέλεσμα των επενδύσεων που περιλαμβάνονται στο Πρόγραμμα Ανάπτυξης, και ενεδύσεων για την πύκνωση του νέου δικτύου μετά τη 5ετία</t>
  </si>
  <si>
    <t>Καθαρές ταμειακές ροές</t>
  </si>
  <si>
    <t>Παρούσα αξία ανά έτος</t>
  </si>
  <si>
    <t>Καθαρή παρούσα αξία</t>
  </si>
  <si>
    <t xml:space="preserve">Προεξοφλημένη περίοδος αποπληρωμής </t>
  </si>
  <si>
    <t>Παρούσα αξία κόστους επένδυσης</t>
  </si>
  <si>
    <t>Αποπληρωμή κόστους από ταμειακές ροές</t>
  </si>
  <si>
    <t>Η Προεξοφλημένη περίοδος αποπληρωμής  είναι το πρώτο έτος για το οποίο η διαφορά επένδυσης και καθαρών ταμειακών ροών γίνεται θετική</t>
  </si>
  <si>
    <r>
      <t xml:space="preserve">Οικονομική ανάλυση </t>
    </r>
    <r>
      <rPr>
        <b/>
        <sz val="12"/>
        <color rgb="FFFFFF00"/>
        <rFont val="Calibri"/>
        <family val="2"/>
        <scheme val="minor"/>
      </rPr>
      <t>&lt;Ιωαννιτών&gt;</t>
    </r>
  </si>
  <si>
    <r>
      <t xml:space="preserve">Οικονομική ανάλυση </t>
    </r>
    <r>
      <rPr>
        <b/>
        <sz val="12"/>
        <color rgb="FFFFFF00"/>
        <rFont val="Calibri"/>
        <family val="2"/>
        <scheme val="minor"/>
      </rPr>
      <t>&lt;Αρταίων&gt;</t>
    </r>
  </si>
  <si>
    <r>
      <t xml:space="preserve">Οικονομική ανάλυση </t>
    </r>
    <r>
      <rPr>
        <b/>
        <sz val="12"/>
        <color rgb="FFFFFF00"/>
        <rFont val="Calibri"/>
        <family val="2"/>
        <scheme val="minor"/>
      </rPr>
      <t>&lt;Ηγουμενίτσας&gt;</t>
    </r>
  </si>
  <si>
    <r>
      <t xml:space="preserve">Οικονομική ανάλυση </t>
    </r>
    <r>
      <rPr>
        <b/>
        <sz val="12"/>
        <color rgb="FFFFFF00"/>
        <rFont val="Calibri"/>
        <family val="2"/>
        <scheme val="minor"/>
      </rPr>
      <t>&lt;Πρέβεζας&gt;</t>
    </r>
  </si>
  <si>
    <t>Ανάλυση Προγράμματος Ανάπτυξης για το συνολικό δίκτυο διανομής</t>
  </si>
  <si>
    <r>
      <rPr>
        <b/>
        <sz val="11"/>
        <color theme="1"/>
        <rFont val="Calibri"/>
        <family val="2"/>
        <scheme val="minor"/>
      </rPr>
      <t>Οδηγίες συμπλήρωσης φύλλου εργασίας</t>
    </r>
    <r>
      <rPr>
        <sz val="11"/>
        <color theme="1"/>
        <rFont val="Calibri"/>
        <family val="2"/>
        <scheme val="minor"/>
      </rPr>
      <t>: Οι πίνακες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t>
    </r>
  </si>
  <si>
    <t>Στοιχεία υφιστάμενου δικτύου</t>
  </si>
  <si>
    <t>1. Ανάπτυξη δικτύου</t>
  </si>
  <si>
    <t>Αποθήκες LNG</t>
  </si>
  <si>
    <t>2. Ενεργές συνδέσεις ανά κατηγορία πελάτη</t>
  </si>
  <si>
    <t>3. Ενεργοί μετρητές ανά κατηγορία πελάτη</t>
  </si>
  <si>
    <t>4. Ενεργοί πελάτες ανά κατηγορία*</t>
  </si>
  <si>
    <t>Σύνολο ενεργών τελικών πελατών</t>
  </si>
  <si>
    <t>5. Διανεμηθείσες ποσότητες αερίου ανά κατηγορία πελάτη</t>
  </si>
  <si>
    <t>6. Δυνητικοί πελάτες &amp; δυνητικές συνδέσεις στο κατασκευασμένο δίκτυο</t>
  </si>
  <si>
    <t>Δυνητικές συνδέσεις</t>
  </si>
  <si>
    <t>* Για τους οικιακούς πελάτες, κάθε νοικοκυριό θεωρείται ως ξεχωριστός πελάτες</t>
  </si>
  <si>
    <t>7. Οδικό δίκτυο</t>
  </si>
  <si>
    <r>
      <rPr>
        <b/>
        <sz val="11"/>
        <color theme="1"/>
        <rFont val="Calibri"/>
        <family val="2"/>
        <scheme val="minor"/>
      </rPr>
      <t>Οδηγίες συμπλήρωσης φύλλου εργασίας</t>
    </r>
    <r>
      <rPr>
        <sz val="11"/>
        <color theme="1"/>
        <rFont val="Calibri"/>
        <family val="2"/>
        <scheme val="minor"/>
      </rPr>
      <t>: Οι πίνακες 1 - 8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 xml:space="preserve">. Ο πίνακας 9 (κελιά με </t>
    </r>
    <r>
      <rPr>
        <b/>
        <sz val="11"/>
        <color theme="4" tint="0.39997558519241921"/>
        <rFont val="Calibri"/>
        <family val="2"/>
        <scheme val="minor"/>
      </rPr>
      <t>μπλε χρώμα</t>
    </r>
    <r>
      <rPr>
        <sz val="11"/>
        <color theme="1"/>
        <rFont val="Calibri"/>
        <family val="2"/>
        <scheme val="minor"/>
      </rPr>
      <t>) πρέπει να συμπληρωθεί</t>
    </r>
  </si>
  <si>
    <t>Στοιχεία επενδύσεων που περιλαμβάνει το Πρόγραμμα Ανάπτυξης</t>
  </si>
  <si>
    <t>Εάν απαιτείται, ο Διαχειριστής προσθέτει γραμμές για επενδύσεις σε άλλο εξοπλισμό δικτύου που έχει συμπεριληφθεί στο Πρόγραμμα Ανάπτυξης</t>
  </si>
  <si>
    <t>2. Εξέλιξη ενεργών συνδέσεων ανά κατηγορία πελάτη</t>
  </si>
  <si>
    <t>Οικιακοί – κύρια χρήση θέρμανση</t>
  </si>
  <si>
    <t>Οικιακοί – ζεστό νερό ή/και μαγείρεμα</t>
  </si>
  <si>
    <t>Επαγγελματική χρήση – δημόσιες υπηρεσίες</t>
  </si>
  <si>
    <t>3. Εξέλιξη ενεργών μετρητών ανά κατηγορία πελάτη</t>
  </si>
  <si>
    <t>4. Εξέλιξη ενεργών πελατών ανά κατηγορία*</t>
  </si>
  <si>
    <t>5. Εξέλιξη μέσης ετήσιας κατανάλωσης</t>
  </si>
  <si>
    <t>6. Εξέλιξη ποσοτήτων αερίου που διανέμονται στις νέες συνδέσεις ανά κατηγορία πελάτη</t>
  </si>
  <si>
    <t>Σύνολο Νέων πελατών που συνδέονται στη διάρκεια του Προγράμματος Ανάπτυξης</t>
  </si>
  <si>
    <t>Κατανάλωση νέων πελατών που συνδέονται σε κάθε ετος του Προγράμματος Ανάπτυξης</t>
  </si>
  <si>
    <t>Κατανάλωση πελατών προηγούμενων ετών στο Πρόγραμμα ανάπτυξης</t>
  </si>
  <si>
    <t>Συνολική Κατανάλωση</t>
  </si>
  <si>
    <t>* Αφορά την κατανάλωση των νέων πελατών που ενεργοποιούνται το έτος αναφοράς</t>
  </si>
  <si>
    <t>** Αφορά την κατανάλωση των πελατών που ενεργοποιήθηκαν τα προηγούμενα έτη του Προγράμματος Ανάπτυξης (δεν αφορά το πρώτο έτος του Προγράμματος)</t>
  </si>
  <si>
    <t>7. Δυνητικοί πελάτες &amp; δυνητικές συνδέσεις στο κατασκευασμένο δίκτυο</t>
  </si>
  <si>
    <t>8. Οδικό δίκτυο</t>
  </si>
  <si>
    <t>9. Επενδύσεις</t>
  </si>
  <si>
    <t>Σύνολο επενδύσεων</t>
  </si>
  <si>
    <t>Έργα ανάπτυξης</t>
  </si>
  <si>
    <t>Bio-methane</t>
  </si>
  <si>
    <t>Έργα σύνδεσης</t>
  </si>
  <si>
    <t>Έργα ασφάλειας και ενίσχυσης δικτύου</t>
  </si>
  <si>
    <t>Έργα ψηφιοποίησης</t>
  </si>
  <si>
    <t>Ψηφιοποίηση δικτύου</t>
  </si>
  <si>
    <t>Αντικαταστάσεις μετρητών</t>
  </si>
  <si>
    <t>Έργα εξοικονόμησης ενέργειας</t>
  </si>
  <si>
    <t>Συστήματα και εξοπλισμός μηχανογράφησης</t>
  </si>
  <si>
    <t>Κτίρια</t>
  </si>
  <si>
    <t>Αυτοκίνητα</t>
  </si>
  <si>
    <t>Δικαιώματα χρήσης</t>
  </si>
  <si>
    <r>
      <rPr>
        <b/>
        <sz val="11"/>
        <color theme="1"/>
        <rFont val="Calibri"/>
        <family val="2"/>
        <scheme val="minor"/>
      </rPr>
      <t>Οδηγίες συμπλήρωσης φύλλου εργασίας</t>
    </r>
    <r>
      <rPr>
        <sz val="11"/>
        <color theme="1"/>
        <rFont val="Calibri"/>
        <family val="2"/>
        <scheme val="minor"/>
      </rPr>
      <t>: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</si>
  <si>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1. Δείκτες για υφιστάμενο δίκτυο</t>
  </si>
  <si>
    <t>Μονάδες</t>
  </si>
  <si>
    <t xml:space="preserve">Βαθμός κάλυψης δικτύου </t>
  </si>
  <si>
    <t>2. Δείκτες για Πρόγραμμα Ανάπτυξης</t>
  </si>
  <si>
    <t xml:space="preserve">Συνολική διανεμηθείσα ποσότητα αερίου ανά συνολικό μήκος δικτύου ΧΠ </t>
  </si>
  <si>
    <t>Επένδυση ανά νέα κατανάλωση*</t>
  </si>
  <si>
    <t>Νέα κατανάλωση* ανά μήκος νέου δικτύου</t>
  </si>
  <si>
    <t>*Κατανάλωση μόνο από πελάτες που συνδέθηκαν λόγω υλοποίησης του Προγράμματος Ανάπτυξης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</si>
  <si>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</si>
  <si>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Μέση χρέωση για υφιστάμενο δίκτυο  (χωρίς επενδύσεις και κόστη του Προγράμματος Ανάπτυξης)</t>
  </si>
  <si>
    <t>Ρυθμιζόμενη περιουσιακή βάση</t>
  </si>
  <si>
    <t>€ th.</t>
  </si>
  <si>
    <t>Απόδοση επί της ρυθμιζόμενης περιουσιακής βάσης</t>
  </si>
  <si>
    <t>Αποσβέσεις παγίων</t>
  </si>
  <si>
    <t>Λειτουργικές δαπάνες</t>
  </si>
  <si>
    <t>Απαιτούμενο έσοδο</t>
  </si>
  <si>
    <t>Καθαρή παρούσα αξία απαιτούμενου εσόδου</t>
  </si>
  <si>
    <t>Διανεμηθείσες ποσότητες αερίου</t>
  </si>
  <si>
    <t>Καθαρή παρούσα αξία ποσοτήτων αερίου</t>
  </si>
  <si>
    <t>Μέση χρέωση με τις επενδύσεις του Προγράμματος Ανάπτυξης</t>
  </si>
  <si>
    <t>Αποσβέσεις παγίων*</t>
  </si>
  <si>
    <t>* Συμπεριλαμβανομένων των αποσβέσεων για τις επενδύσεις του Προγράμματος Ανάπτυξης</t>
  </si>
  <si>
    <t>** Συμπεριλαμβανομένων των λειτουργικών δαπανών που αφορούν τα έργα του Προγράμματος Ανάπτυξης</t>
  </si>
  <si>
    <t>Επίπτωση Προγράμματος Ανάπτυξης</t>
  </si>
  <si>
    <t>Επίπτωση στη μέση χρέωση διανομής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</si>
</sst>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8" formatCode="#,##0.00\ &quot;€&quot;;[Red]\-#,##0.00\ &quot;€&quot;"/>
    <numFmt numFmtId="43" formatCode="_-* #,##0.00_-;\-* #,##0.00_-;_-* &quot;-&quot;??_-;_-@_-"/>
    <numFmt numFmtId="164" formatCode="_-* #,##0_-;\-* #,##0_-;_-* &quot;-&quot;??_-;_-@_-"/>
    <numFmt numFmtId="165" formatCode="0.000%"/>
    <numFmt numFmtId="166" formatCode="_-* #,##0.000_-;\-* #,##0.000_-;_-* &quot;-&quot;??_-;_-@_-"/>
    <numFmt numFmtId="167" formatCode="0_ ;\-0\ "/>
    <numFmt numFmtId="168" formatCode="_-* #,##0.00\ _€_-;\-* #,##0.00\ _€_-;_-* &quot;-&quot;??\ _€_-;_-@_-"/>
  </numFmts>
  <fonts count="33">
    <font>
      <sz val="11"/>
      <color theme="1"/>
      <name val="Calibri"/>
      <family val="2"/>
      <scheme val="minor"/>
    </font>
    <font>
      <sz val="11"/>
      <color theme="1"/>
      <name val="Calibri"/>
      <family val="2"/>
      <charset val="161"/>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i/>
      <sz val="11"/>
      <color theme="0"/>
      <name val="Calibri"/>
      <family val="2"/>
      <scheme val="minor"/>
    </font>
    <font>
      <i/>
      <sz val="9"/>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b/>
      <sz val="11"/>
      <color theme="0"/>
      <name val="Calibri"/>
      <family val="2"/>
      <scheme val="minor"/>
    </font>
    <font>
      <sz val="14"/>
      <color theme="1"/>
      <name val="Calibri"/>
      <family val="2"/>
      <scheme val="minor"/>
    </font>
    <font>
      <i/>
      <u/>
      <sz val="11"/>
      <color theme="10"/>
      <name val="Calibri"/>
      <family val="2"/>
      <scheme val="minor"/>
    </font>
    <font>
      <u/>
      <sz val="12"/>
      <color theme="10"/>
      <name val="Calibri"/>
      <family val="2"/>
      <scheme val="minor"/>
    </font>
    <font>
      <b/>
      <sz val="16"/>
      <color theme="1"/>
      <name val="Calibri"/>
      <family val="2"/>
      <scheme val="minor"/>
    </font>
    <font>
      <b/>
      <sz val="22"/>
      <color theme="1"/>
      <name val="Calibri"/>
      <family val="2"/>
      <scheme val="minor"/>
    </font>
    <font>
      <b/>
      <i/>
      <sz val="14"/>
      <name val="Calibri"/>
      <family val="2"/>
      <scheme val="minor"/>
    </font>
    <font>
      <b/>
      <sz val="12"/>
      <color rgb="FFFFFF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1"/>
      <color theme="4" tint="0.39997558519241921"/>
      <name val="Calibri"/>
      <family val="2"/>
      <scheme val="minor"/>
    </font>
    <font>
      <b/>
      <u/>
      <sz val="12"/>
      <color theme="10"/>
      <name val="Calibri"/>
      <family val="2"/>
      <scheme val="minor"/>
    </font>
    <font>
      <b/>
      <sz val="11"/>
      <color theme="2" tint="-0.249977111117893"/>
      <name val="Calibri"/>
      <family val="2"/>
      <scheme val="minor"/>
    </font>
    <font>
      <sz val="8"/>
      <name val="Calibri"/>
      <family val="2"/>
      <scheme val="minor"/>
    </font>
    <font>
      <i/>
      <sz val="10"/>
      <name val="Calibri"/>
      <family val="2"/>
      <scheme val="minor"/>
    </font>
    <font>
      <sz val="8"/>
      <color rgb="FF4472C4"/>
      <name val="Calibri"/>
      <family val="2"/>
      <charset val="161"/>
      <scheme val="minor"/>
    </font>
    <font>
      <sz val="8"/>
      <color rgb="FF4472C4"/>
      <name val="Calibri"/>
      <family val="2"/>
      <charset val="161"/>
    </font>
    <font>
      <sz val="8"/>
      <color theme="1"/>
      <name val="Calibri"/>
      <family val="2"/>
      <charset val="161"/>
      <scheme val="minor"/>
    </font>
  </fonts>
  <fills count="10">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style="hair">
        <color indexed="64"/>
      </right>
      <top style="dashed">
        <color theme="0" tint="-0.499984740745262"/>
      </top>
      <bottom style="dashed">
        <color theme="0" tint="-0.499984740745262"/>
      </bottom>
      <diagonal/>
    </border>
    <border>
      <left/>
      <right style="hair">
        <color indexed="64"/>
      </right>
      <top style="dashed">
        <color theme="0" tint="-0.499984740745262"/>
      </top>
      <bottom style="dashed">
        <color theme="0" tint="-0.499984740745262"/>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 fillId="0" borderId="0"/>
    <xf numFmtId="0" fontId="2" fillId="0" borderId="0"/>
  </cellStyleXfs>
  <cellXfs count="379">
    <xf numFmtId="0" fontId="0" fillId="0" borderId="0" xfId="0"/>
    <xf numFmtId="0" fontId="5" fillId="0" borderId="1" xfId="0" applyFont="1" applyBorder="1"/>
    <xf numFmtId="0" fontId="5" fillId="0" borderId="0" xfId="0" applyFont="1"/>
    <xf numFmtId="0" fontId="0" fillId="0" borderId="2" xfId="0" applyBorder="1"/>
    <xf numFmtId="164" fontId="0" fillId="2" borderId="2" xfId="1" applyNumberFormat="1" applyFont="1" applyFill="1" applyBorder="1" applyAlignment="1">
      <alignment horizontal="center"/>
    </xf>
    <xf numFmtId="0" fontId="6" fillId="0" borderId="5" xfId="0" applyFont="1" applyBorder="1"/>
    <xf numFmtId="164" fontId="0" fillId="2" borderId="5" xfId="1" applyNumberFormat="1" applyFont="1" applyFill="1" applyBorder="1" applyAlignment="1">
      <alignment horizontal="center"/>
    </xf>
    <xf numFmtId="0" fontId="6" fillId="0" borderId="6" xfId="0" applyFont="1" applyBorder="1"/>
    <xf numFmtId="164" fontId="0" fillId="2" borderId="6" xfId="1" applyNumberFormat="1" applyFont="1" applyFill="1" applyBorder="1" applyAlignment="1">
      <alignment horizontal="center"/>
    </xf>
    <xf numFmtId="0" fontId="3" fillId="5" borderId="2" xfId="0" applyFont="1" applyFill="1" applyBorder="1" applyAlignment="1">
      <alignment horizontal="center"/>
    </xf>
    <xf numFmtId="0" fontId="0" fillId="0" borderId="2" xfId="0" applyBorder="1" applyAlignment="1">
      <alignment vertical="center" wrapText="1"/>
    </xf>
    <xf numFmtId="0" fontId="0" fillId="0" borderId="2" xfId="0" applyBorder="1" applyAlignment="1">
      <alignment horizontal="center" vertical="center" wrapText="1"/>
    </xf>
    <xf numFmtId="0" fontId="6" fillId="0" borderId="2" xfId="0" applyFont="1" applyBorder="1" applyAlignment="1">
      <alignment horizontal="center"/>
    </xf>
    <xf numFmtId="0" fontId="6" fillId="0" borderId="10"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9" fillId="0" borderId="0" xfId="0" applyFont="1"/>
    <xf numFmtId="0" fontId="0" fillId="0" borderId="3" xfId="0" applyBorder="1"/>
    <xf numFmtId="0" fontId="0" fillId="0" borderId="2" xfId="0" applyBorder="1" applyAlignment="1">
      <alignment vertical="center"/>
    </xf>
    <xf numFmtId="0" fontId="7" fillId="4" borderId="0" xfId="0" applyFont="1" applyFill="1"/>
    <xf numFmtId="0" fontId="6" fillId="0" borderId="2" xfId="0" applyFont="1" applyBorder="1" applyAlignment="1">
      <alignment horizontal="center" vertical="center"/>
    </xf>
    <xf numFmtId="0" fontId="0" fillId="0" borderId="0" xfId="0" applyAlignment="1">
      <alignment horizontal="left" vertical="center"/>
    </xf>
    <xf numFmtId="0" fontId="6" fillId="0" borderId="0" xfId="0" applyFont="1"/>
    <xf numFmtId="0" fontId="6" fillId="0" borderId="0" xfId="0" applyFont="1" applyAlignment="1">
      <alignment horizontal="center"/>
    </xf>
    <xf numFmtId="164" fontId="0" fillId="0" borderId="0" xfId="1" applyNumberFormat="1" applyFont="1" applyFill="1" applyBorder="1" applyAlignment="1">
      <alignment horizontal="center"/>
    </xf>
    <xf numFmtId="164" fontId="0" fillId="0" borderId="0" xfId="1" applyNumberFormat="1" applyFont="1" applyBorder="1" applyAlignment="1">
      <alignment horizontal="center"/>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0" fillId="0" borderId="2" xfId="0" applyBorder="1" applyAlignment="1">
      <alignment horizontal="center" vertical="center"/>
    </xf>
    <xf numFmtId="0" fontId="6" fillId="0" borderId="6" xfId="0" applyFont="1" applyBorder="1" applyAlignment="1">
      <alignment horizontal="center" vertical="center"/>
    </xf>
    <xf numFmtId="0" fontId="9" fillId="0" borderId="0" xfId="0" applyFont="1" applyAlignment="1">
      <alignment horizontal="left" vertical="center"/>
    </xf>
    <xf numFmtId="164" fontId="0" fillId="3" borderId="6" xfId="1" applyNumberFormat="1" applyFont="1" applyFill="1" applyBorder="1" applyAlignment="1">
      <alignment horizontal="center"/>
    </xf>
    <xf numFmtId="43" fontId="0" fillId="0" borderId="0" xfId="0" applyNumberFormat="1"/>
    <xf numFmtId="164" fontId="0" fillId="0" borderId="2" xfId="1" applyNumberFormat="1" applyFont="1" applyBorder="1" applyAlignment="1">
      <alignment horizontal="center" vertical="center"/>
    </xf>
    <xf numFmtId="164" fontId="0" fillId="2" borderId="2" xfId="1" applyNumberFormat="1" applyFont="1" applyFill="1" applyBorder="1"/>
    <xf numFmtId="10" fontId="0" fillId="0" borderId="2" xfId="0" applyNumberFormat="1" applyBorder="1" applyAlignment="1">
      <alignment horizontal="center" vertical="center"/>
    </xf>
    <xf numFmtId="0" fontId="3" fillId="0" borderId="2" xfId="0" applyFont="1" applyBorder="1" applyAlignment="1">
      <alignment horizontal="center" vertical="center"/>
    </xf>
    <xf numFmtId="164" fontId="0" fillId="0" borderId="0" xfId="0" applyNumberFormat="1"/>
    <xf numFmtId="0" fontId="3" fillId="0" borderId="2" xfId="0" applyFont="1" applyBorder="1"/>
    <xf numFmtId="10" fontId="3" fillId="0" borderId="3" xfId="0" applyNumberFormat="1" applyFont="1" applyBorder="1" applyAlignment="1">
      <alignment horizontal="center" vertical="center"/>
    </xf>
    <xf numFmtId="0" fontId="3" fillId="0" borderId="2" xfId="0" applyFont="1" applyBorder="1" applyAlignment="1">
      <alignment horizontal="center"/>
    </xf>
    <xf numFmtId="10" fontId="3" fillId="0" borderId="0" xfId="0" applyNumberFormat="1" applyFont="1" applyAlignment="1">
      <alignment horizontal="center" vertical="center"/>
    </xf>
    <xf numFmtId="164" fontId="3" fillId="0" borderId="0" xfId="0" applyNumberFormat="1" applyFont="1"/>
    <xf numFmtId="0" fontId="10" fillId="2" borderId="0" xfId="0" applyFont="1" applyFill="1" applyAlignment="1">
      <alignment horizontal="center" vertical="center"/>
    </xf>
    <xf numFmtId="0" fontId="10" fillId="0" borderId="0" xfId="0" applyFont="1" applyAlignment="1">
      <alignment horizontal="center" vertical="center"/>
    </xf>
    <xf numFmtId="0" fontId="0" fillId="0" borderId="3" xfId="0" applyBorder="1" applyAlignment="1">
      <alignment horizontal="center"/>
    </xf>
    <xf numFmtId="0" fontId="0" fillId="0" borderId="8" xfId="0" applyBorder="1" applyAlignment="1">
      <alignment horizontal="left" vertical="center"/>
    </xf>
    <xf numFmtId="0" fontId="3" fillId="5" borderId="2" xfId="0" quotePrefix="1" applyFont="1" applyFill="1" applyBorder="1" applyAlignment="1">
      <alignment horizontal="center"/>
    </xf>
    <xf numFmtId="0" fontId="0" fillId="0" borderId="2" xfId="0" applyBorder="1" applyAlignment="1">
      <alignment horizontal="left" vertical="center"/>
    </xf>
    <xf numFmtId="0" fontId="0" fillId="0" borderId="5" xfId="0" applyBorder="1" applyAlignment="1">
      <alignment horizontal="center"/>
    </xf>
    <xf numFmtId="164" fontId="2" fillId="2" borderId="5" xfId="1" applyNumberFormat="1" applyFont="1" applyFill="1" applyBorder="1" applyAlignment="1">
      <alignment horizontal="center"/>
    </xf>
    <xf numFmtId="0" fontId="11" fillId="0" borderId="5" xfId="0" applyFont="1" applyBorder="1" applyAlignment="1">
      <alignment horizontal="center"/>
    </xf>
    <xf numFmtId="164" fontId="11" fillId="2" borderId="5" xfId="1" applyNumberFormat="1" applyFont="1" applyFill="1" applyBorder="1" applyAlignment="1">
      <alignment horizontal="center"/>
    </xf>
    <xf numFmtId="0" fontId="11" fillId="0" borderId="0" xfId="0" applyFont="1"/>
    <xf numFmtId="0" fontId="0" fillId="0" borderId="2" xfId="0" applyBorder="1" applyAlignment="1">
      <alignment horizontal="center"/>
    </xf>
    <xf numFmtId="0" fontId="8" fillId="0" borderId="0" xfId="0" applyFont="1"/>
    <xf numFmtId="0" fontId="3" fillId="5" borderId="7" xfId="0" applyFont="1" applyFill="1" applyBorder="1" applyAlignment="1">
      <alignment vertical="center" wrapText="1"/>
    </xf>
    <xf numFmtId="0" fontId="9" fillId="0" borderId="0" xfId="0" applyFont="1" applyAlignment="1">
      <alignment horizontal="left" wrapText="1"/>
    </xf>
    <xf numFmtId="0" fontId="3" fillId="5" borderId="2" xfId="0" applyFont="1" applyFill="1" applyBorder="1" applyAlignment="1">
      <alignment horizontal="center" wrapText="1"/>
    </xf>
    <xf numFmtId="0" fontId="12" fillId="0" borderId="0" xfId="0" applyFont="1"/>
    <xf numFmtId="0" fontId="3" fillId="5" borderId="16" xfId="0" applyFont="1" applyFill="1" applyBorder="1" applyAlignment="1">
      <alignment horizontal="left" vertical="center" wrapText="1"/>
    </xf>
    <xf numFmtId="0" fontId="3" fillId="5" borderId="3" xfId="0" applyFont="1" applyFill="1" applyBorder="1" applyAlignment="1">
      <alignment horizontal="center" vertical="center"/>
    </xf>
    <xf numFmtId="0" fontId="0" fillId="0" borderId="19" xfId="0" applyBorder="1" applyAlignment="1">
      <alignment horizontal="center"/>
    </xf>
    <xf numFmtId="0" fontId="0" fillId="0" borderId="13" xfId="0" applyBorder="1" applyAlignment="1">
      <alignment horizontal="center"/>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24" xfId="0" applyFont="1" applyFill="1" applyBorder="1" applyAlignment="1">
      <alignment horizontal="center"/>
    </xf>
    <xf numFmtId="164" fontId="0" fillId="2" borderId="28" xfId="1" applyNumberFormat="1" applyFont="1" applyFill="1" applyBorder="1" applyAlignment="1">
      <alignment horizontal="center"/>
    </xf>
    <xf numFmtId="164" fontId="0" fillId="2" borderId="30" xfId="1" applyNumberFormat="1" applyFont="1" applyFill="1" applyBorder="1" applyAlignment="1">
      <alignment horizontal="center"/>
    </xf>
    <xf numFmtId="164" fontId="0" fillId="2" borderId="29" xfId="1" applyNumberFormat="1" applyFont="1" applyFill="1" applyBorder="1" applyAlignment="1">
      <alignment horizontal="center"/>
    </xf>
    <xf numFmtId="164" fontId="11" fillId="2" borderId="30" xfId="1" applyNumberFormat="1" applyFont="1" applyFill="1" applyBorder="1" applyAlignment="1">
      <alignment horizontal="center"/>
    </xf>
    <xf numFmtId="0" fontId="8" fillId="6" borderId="13" xfId="0" applyFont="1" applyFill="1" applyBorder="1" applyAlignment="1">
      <alignment horizontal="left"/>
    </xf>
    <xf numFmtId="0" fontId="8" fillId="6" borderId="1" xfId="0" applyFont="1" applyFill="1" applyBorder="1" applyAlignment="1">
      <alignment horizontal="left"/>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7"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7" xfId="0" applyFont="1" applyFill="1" applyBorder="1" applyAlignment="1">
      <alignment horizontal="left" vertical="center" wrapText="1"/>
    </xf>
    <xf numFmtId="164" fontId="2" fillId="2" borderId="30" xfId="1" applyNumberFormat="1" applyFont="1" applyFill="1" applyBorder="1" applyAlignment="1">
      <alignment horizontal="center"/>
    </xf>
    <xf numFmtId="164" fontId="2" fillId="2" borderId="29" xfId="1" applyNumberFormat="1" applyFont="1" applyFill="1" applyBorder="1" applyAlignment="1">
      <alignment horizontal="center"/>
    </xf>
    <xf numFmtId="0" fontId="3" fillId="5" borderId="20" xfId="0" quotePrefix="1" applyFont="1" applyFill="1" applyBorder="1" applyAlignment="1">
      <alignment horizontal="center"/>
    </xf>
    <xf numFmtId="0" fontId="3" fillId="5" borderId="32" xfId="0" applyFont="1" applyFill="1" applyBorder="1" applyAlignment="1">
      <alignment horizontal="center"/>
    </xf>
    <xf numFmtId="164" fontId="0" fillId="2" borderId="34" xfId="1" applyNumberFormat="1" applyFont="1" applyFill="1" applyBorder="1" applyAlignment="1">
      <alignment horizontal="center"/>
    </xf>
    <xf numFmtId="164" fontId="0" fillId="2" borderId="35" xfId="1" applyNumberFormat="1" applyFont="1" applyFill="1" applyBorder="1" applyAlignment="1">
      <alignment horizontal="center"/>
    </xf>
    <xf numFmtId="0" fontId="3" fillId="5" borderId="21" xfId="0" quotePrefix="1" applyFont="1" applyFill="1" applyBorder="1" applyAlignment="1">
      <alignment horizontal="center" wrapText="1"/>
    </xf>
    <xf numFmtId="164" fontId="0" fillId="2" borderId="20" xfId="0" applyNumberFormat="1" applyFill="1" applyBorder="1"/>
    <xf numFmtId="164" fontId="0" fillId="2" borderId="21" xfId="0" applyNumberFormat="1" applyFill="1" applyBorder="1"/>
    <xf numFmtId="164" fontId="2" fillId="2" borderId="34" xfId="1" applyNumberFormat="1" applyFont="1" applyFill="1" applyBorder="1" applyAlignment="1">
      <alignment horizontal="center"/>
    </xf>
    <xf numFmtId="0" fontId="6" fillId="0" borderId="3" xfId="0" applyFont="1" applyBorder="1" applyAlignment="1">
      <alignment horizontal="center"/>
    </xf>
    <xf numFmtId="0" fontId="3" fillId="5" borderId="32" xfId="0" applyFont="1" applyFill="1" applyBorder="1" applyAlignment="1">
      <alignment horizontal="center" vertical="center"/>
    </xf>
    <xf numFmtId="0" fontId="3" fillId="5" borderId="32" xfId="0" applyFont="1" applyFill="1" applyBorder="1" applyAlignment="1">
      <alignment horizontal="center" wrapText="1"/>
    </xf>
    <xf numFmtId="0" fontId="15" fillId="0" borderId="1" xfId="0" applyFont="1" applyBorder="1"/>
    <xf numFmtId="0" fontId="16" fillId="0" borderId="0" xfId="3" quotePrefix="1" applyFont="1" applyAlignment="1">
      <alignment horizontal="right"/>
    </xf>
    <xf numFmtId="0" fontId="17" fillId="0" borderId="0" xfId="3" quotePrefix="1" applyFont="1" applyAlignment="1">
      <alignment horizontal="left"/>
    </xf>
    <xf numFmtId="0" fontId="18" fillId="0" borderId="1" xfId="0" applyFont="1" applyBorder="1" applyAlignment="1">
      <alignment horizontal="left"/>
    </xf>
    <xf numFmtId="0" fontId="18" fillId="0" borderId="0" xfId="0" applyFont="1" applyAlignment="1">
      <alignment horizontal="left"/>
    </xf>
    <xf numFmtId="0" fontId="19" fillId="0" borderId="1" xfId="0" applyFont="1" applyBorder="1"/>
    <xf numFmtId="0" fontId="0" fillId="0" borderId="1" xfId="0" applyBorder="1"/>
    <xf numFmtId="0" fontId="10" fillId="0" borderId="0" xfId="0" applyFont="1" applyAlignment="1">
      <alignment horizontal="left" vertical="center"/>
    </xf>
    <xf numFmtId="0" fontId="20" fillId="0" borderId="1" xfId="0" applyFont="1" applyBorder="1"/>
    <xf numFmtId="0" fontId="8" fillId="0" borderId="1" xfId="0" applyFont="1" applyBorder="1"/>
    <xf numFmtId="0" fontId="6" fillId="0" borderId="1" xfId="0" applyFont="1" applyBorder="1"/>
    <xf numFmtId="0" fontId="7" fillId="0" borderId="0" xfId="0" applyFont="1"/>
    <xf numFmtId="0" fontId="7" fillId="0" borderId="11" xfId="0" applyFont="1" applyBorder="1"/>
    <xf numFmtId="0" fontId="6" fillId="5" borderId="2" xfId="0" applyFont="1" applyFill="1" applyBorder="1" applyAlignment="1">
      <alignment horizontal="center" wrapText="1"/>
    </xf>
    <xf numFmtId="0" fontId="9" fillId="0" borderId="1" xfId="0" applyFont="1" applyBorder="1"/>
    <xf numFmtId="164" fontId="6" fillId="0" borderId="2" xfId="1" applyNumberFormat="1" applyFont="1" applyBorder="1" applyAlignment="1">
      <alignment horizontal="center" vertical="center"/>
    </xf>
    <xf numFmtId="164" fontId="4" fillId="3" borderId="2" xfId="1" applyNumberFormat="1" applyFont="1" applyFill="1" applyBorder="1"/>
    <xf numFmtId="165" fontId="6" fillId="0" borderId="2" xfId="2" applyNumberFormat="1" applyFont="1" applyBorder="1" applyAlignment="1">
      <alignment horizontal="center" vertical="center"/>
    </xf>
    <xf numFmtId="0" fontId="22" fillId="0" borderId="2" xfId="0" applyFont="1" applyBorder="1"/>
    <xf numFmtId="0" fontId="0" fillId="0" borderId="2" xfId="0" applyBorder="1" applyAlignment="1">
      <alignment horizontal="left"/>
    </xf>
    <xf numFmtId="0" fontId="9" fillId="0" borderId="0" xfId="0" applyFont="1" applyAlignment="1">
      <alignment horizontal="left"/>
    </xf>
    <xf numFmtId="10" fontId="6" fillId="0" borderId="2" xfId="0" applyNumberFormat="1" applyFont="1" applyBorder="1" applyAlignment="1">
      <alignment horizontal="center" vertical="center"/>
    </xf>
    <xf numFmtId="10" fontId="22" fillId="0" borderId="3" xfId="0" applyNumberFormat="1" applyFont="1" applyBorder="1" applyAlignment="1">
      <alignment horizontal="center" vertical="center"/>
    </xf>
    <xf numFmtId="164" fontId="14" fillId="0" borderId="2" xfId="0" applyNumberFormat="1" applyFont="1" applyBorder="1"/>
    <xf numFmtId="0" fontId="0" fillId="0" borderId="7" xfId="0" applyBorder="1"/>
    <xf numFmtId="10" fontId="6" fillId="0" borderId="7" xfId="0" applyNumberFormat="1" applyFont="1" applyBorder="1" applyAlignment="1">
      <alignment horizontal="center" vertical="center"/>
    </xf>
    <xf numFmtId="0" fontId="9" fillId="0" borderId="11" xfId="0" applyFont="1" applyBorder="1"/>
    <xf numFmtId="0" fontId="7" fillId="0" borderId="0" xfId="0" applyFont="1" applyAlignment="1">
      <alignment horizontal="left"/>
    </xf>
    <xf numFmtId="0" fontId="3" fillId="5" borderId="21" xfId="0" applyFont="1" applyFill="1" applyBorder="1" applyAlignment="1">
      <alignment horizontal="center" wrapText="1"/>
    </xf>
    <xf numFmtId="0" fontId="13" fillId="0" borderId="0" xfId="3" applyAlignment="1">
      <alignment horizontal="right"/>
    </xf>
    <xf numFmtId="0" fontId="16" fillId="0" borderId="0" xfId="3" applyFont="1" applyAlignment="1">
      <alignment horizontal="right"/>
    </xf>
    <xf numFmtId="0" fontId="6" fillId="5" borderId="20" xfId="0" applyFont="1" applyFill="1" applyBorder="1" applyAlignment="1">
      <alignment horizontal="center" wrapText="1"/>
    </xf>
    <xf numFmtId="0" fontId="6" fillId="2" borderId="33" xfId="0" applyFont="1" applyFill="1" applyBorder="1" applyAlignment="1">
      <alignment horizontal="center"/>
    </xf>
    <xf numFmtId="164" fontId="0" fillId="2" borderId="2" xfId="0" applyNumberFormat="1" applyFill="1" applyBorder="1"/>
    <xf numFmtId="0" fontId="4" fillId="0" borderId="0" xfId="0" applyFont="1"/>
    <xf numFmtId="0" fontId="6" fillId="0" borderId="39" xfId="0" applyFont="1" applyBorder="1"/>
    <xf numFmtId="0" fontId="0" fillId="0" borderId="0" xfId="0" applyAlignment="1">
      <alignment wrapText="1"/>
    </xf>
    <xf numFmtId="0" fontId="12" fillId="0" borderId="2" xfId="0" applyFont="1" applyBorder="1" applyAlignment="1">
      <alignment vertical="center"/>
    </xf>
    <xf numFmtId="0" fontId="12" fillId="0" borderId="2" xfId="0" applyFont="1" applyBorder="1" applyAlignment="1">
      <alignment vertical="center" wrapText="1"/>
    </xf>
    <xf numFmtId="43" fontId="0" fillId="2" borderId="2" xfId="1" applyFont="1" applyFill="1" applyBorder="1"/>
    <xf numFmtId="0" fontId="23" fillId="0" borderId="0" xfId="0" applyFont="1"/>
    <xf numFmtId="0" fontId="3" fillId="5" borderId="2" xfId="0" quotePrefix="1" applyFont="1" applyFill="1" applyBorder="1" applyAlignment="1">
      <alignment horizontal="center" wrapText="1"/>
    </xf>
    <xf numFmtId="0" fontId="13" fillId="0" borderId="0" xfId="3" quotePrefix="1" applyAlignment="1">
      <alignment horizontal="right"/>
    </xf>
    <xf numFmtId="0" fontId="6" fillId="0" borderId="10" xfId="0" applyFont="1" applyBorder="1" applyAlignment="1">
      <alignment wrapText="1"/>
    </xf>
    <xf numFmtId="0" fontId="3" fillId="5" borderId="12" xfId="0" applyFont="1" applyFill="1" applyBorder="1" applyAlignment="1">
      <alignment horizontal="center"/>
    </xf>
    <xf numFmtId="0" fontId="6" fillId="3" borderId="2" xfId="0" applyFont="1" applyFill="1" applyBorder="1" applyAlignment="1">
      <alignment horizontal="center"/>
    </xf>
    <xf numFmtId="0" fontId="6" fillId="3" borderId="6" xfId="0" applyFont="1" applyFill="1" applyBorder="1" applyAlignment="1">
      <alignment horizontal="center"/>
    </xf>
    <xf numFmtId="164" fontId="0" fillId="7" borderId="5" xfId="1" applyNumberFormat="1" applyFont="1" applyFill="1" applyBorder="1" applyAlignment="1">
      <alignment horizontal="center"/>
    </xf>
    <xf numFmtId="164" fontId="0" fillId="7" borderId="6" xfId="1" applyNumberFormat="1" applyFont="1" applyFill="1" applyBorder="1" applyAlignment="1">
      <alignment horizontal="center"/>
    </xf>
    <xf numFmtId="164" fontId="0" fillId="7" borderId="6" xfId="1" applyNumberFormat="1" applyFont="1" applyFill="1" applyBorder="1" applyAlignment="1">
      <alignment horizontal="center" vertical="center"/>
    </xf>
    <xf numFmtId="164" fontId="0" fillId="7" borderId="10" xfId="1" applyNumberFormat="1" applyFont="1" applyFill="1" applyBorder="1" applyAlignment="1">
      <alignment horizontal="center"/>
    </xf>
    <xf numFmtId="164" fontId="0" fillId="7" borderId="39" xfId="1" applyNumberFormat="1" applyFont="1" applyFill="1" applyBorder="1" applyAlignment="1">
      <alignment horizontal="center"/>
    </xf>
    <xf numFmtId="164" fontId="0" fillId="7" borderId="2" xfId="1" applyNumberFormat="1" applyFont="1" applyFill="1" applyBorder="1" applyAlignment="1">
      <alignment horizontal="center"/>
    </xf>
    <xf numFmtId="43" fontId="6" fillId="7" borderId="5" xfId="1" applyFont="1" applyFill="1" applyBorder="1" applyAlignment="1">
      <alignment horizontal="center"/>
    </xf>
    <xf numFmtId="43" fontId="6" fillId="7" borderId="6" xfId="1" applyFont="1" applyFill="1" applyBorder="1" applyAlignment="1">
      <alignment horizontal="center"/>
    </xf>
    <xf numFmtId="43" fontId="6" fillId="7" borderId="10" xfId="1" applyFont="1" applyFill="1" applyBorder="1" applyAlignment="1">
      <alignment horizontal="center"/>
    </xf>
    <xf numFmtId="43" fontId="6" fillId="7" borderId="40" xfId="1" applyFont="1" applyFill="1" applyBorder="1" applyAlignment="1">
      <alignment horizontal="center"/>
    </xf>
    <xf numFmtId="43" fontId="6" fillId="7" borderId="2" xfId="1" applyFont="1" applyFill="1" applyBorder="1" applyAlignment="1">
      <alignment horizontal="center"/>
    </xf>
    <xf numFmtId="9" fontId="0" fillId="7" borderId="2" xfId="2" applyFont="1" applyFill="1" applyBorder="1" applyAlignment="1">
      <alignment horizontal="center" vertical="center"/>
    </xf>
    <xf numFmtId="43" fontId="0" fillId="7" borderId="2" xfId="1" applyFont="1" applyFill="1" applyBorder="1" applyAlignment="1">
      <alignment horizontal="center" vertical="center"/>
    </xf>
    <xf numFmtId="164" fontId="0" fillId="7" borderId="2" xfId="1" applyNumberFormat="1" applyFont="1" applyFill="1" applyBorder="1"/>
    <xf numFmtId="164" fontId="0" fillId="7" borderId="2" xfId="0" applyNumberFormat="1" applyFill="1" applyBorder="1"/>
    <xf numFmtId="164" fontId="3" fillId="7" borderId="8" xfId="0" applyNumberFormat="1" applyFont="1" applyFill="1" applyBorder="1"/>
    <xf numFmtId="43" fontId="0" fillId="7" borderId="2" xfId="1" applyFont="1" applyFill="1" applyBorder="1"/>
    <xf numFmtId="2" fontId="4" fillId="7" borderId="2" xfId="0" applyNumberFormat="1" applyFont="1" applyFill="1" applyBorder="1"/>
    <xf numFmtId="164" fontId="0" fillId="7" borderId="8" xfId="0" applyNumberFormat="1" applyFill="1" applyBorder="1"/>
    <xf numFmtId="164" fontId="2" fillId="7" borderId="5"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7" borderId="20" xfId="1" applyNumberFormat="1" applyFont="1" applyFill="1" applyBorder="1" applyAlignment="1">
      <alignment horizontal="center"/>
    </xf>
    <xf numFmtId="164" fontId="2" fillId="7" borderId="21" xfId="1" applyNumberFormat="1" applyFont="1" applyFill="1" applyBorder="1" applyAlignment="1">
      <alignment horizontal="center"/>
    </xf>
    <xf numFmtId="9" fontId="2" fillId="7" borderId="29" xfId="2" applyFont="1" applyFill="1" applyBorder="1" applyAlignment="1">
      <alignment horizontal="center"/>
    </xf>
    <xf numFmtId="9" fontId="2" fillId="7" borderId="21" xfId="2" applyFont="1" applyFill="1" applyBorder="1" applyAlignment="1">
      <alignment horizontal="center"/>
    </xf>
    <xf numFmtId="9" fontId="0" fillId="7" borderId="2" xfId="2" applyFont="1" applyFill="1" applyBorder="1"/>
    <xf numFmtId="166" fontId="0" fillId="7" borderId="2" xfId="0" applyNumberFormat="1" applyFill="1" applyBorder="1"/>
    <xf numFmtId="164" fontId="0" fillId="7" borderId="20" xfId="0" applyNumberFormat="1" applyFill="1" applyBorder="1"/>
    <xf numFmtId="9" fontId="0" fillId="7" borderId="21" xfId="2" applyFont="1" applyFill="1" applyBorder="1"/>
    <xf numFmtId="9" fontId="0" fillId="7" borderId="21" xfId="2" applyFont="1" applyFill="1" applyBorder="1" applyAlignment="1">
      <alignment horizontal="center"/>
    </xf>
    <xf numFmtId="9" fontId="0" fillId="7" borderId="29" xfId="2" applyFont="1" applyFill="1" applyBorder="1" applyAlignment="1">
      <alignment horizontal="center"/>
    </xf>
    <xf numFmtId="164" fontId="11" fillId="7" borderId="2" xfId="1" applyNumberFormat="1" applyFont="1" applyFill="1" applyBorder="1" applyAlignment="1">
      <alignment horizontal="center"/>
    </xf>
    <xf numFmtId="164" fontId="0" fillId="7" borderId="30" xfId="1" applyNumberFormat="1" applyFont="1" applyFill="1" applyBorder="1" applyAlignment="1">
      <alignment horizontal="center"/>
    </xf>
    <xf numFmtId="164" fontId="0" fillId="7" borderId="20" xfId="1" applyNumberFormat="1" applyFont="1" applyFill="1" applyBorder="1" applyAlignment="1">
      <alignment horizontal="center"/>
    </xf>
    <xf numFmtId="164" fontId="2" fillId="7" borderId="4" xfId="1" applyNumberFormat="1" applyFont="1" applyFill="1" applyBorder="1" applyAlignment="1">
      <alignment horizontal="center"/>
    </xf>
    <xf numFmtId="9" fontId="2" fillId="7" borderId="19" xfId="2" applyFont="1" applyFill="1" applyBorder="1" applyAlignment="1">
      <alignment horizontal="center"/>
    </xf>
    <xf numFmtId="164" fontId="0" fillId="7" borderId="4" xfId="0" applyNumberFormat="1" applyFill="1" applyBorder="1"/>
    <xf numFmtId="9" fontId="2" fillId="7" borderId="27" xfId="2" applyFont="1" applyFill="1" applyBorder="1" applyAlignment="1">
      <alignment horizontal="center"/>
    </xf>
    <xf numFmtId="9" fontId="2" fillId="7" borderId="13" xfId="2" applyFont="1" applyFill="1" applyBorder="1" applyAlignment="1">
      <alignment horizontal="center"/>
    </xf>
    <xf numFmtId="164" fontId="2" fillId="7" borderId="26" xfId="1" applyNumberFormat="1" applyFont="1" applyFill="1" applyBorder="1" applyAlignment="1">
      <alignment horizontal="center"/>
    </xf>
    <xf numFmtId="9" fontId="0" fillId="7" borderId="27" xfId="2" applyFont="1" applyFill="1" applyBorder="1"/>
    <xf numFmtId="9" fontId="0" fillId="7" borderId="19" xfId="2" applyFont="1" applyFill="1" applyBorder="1" applyAlignment="1">
      <alignment horizontal="center"/>
    </xf>
    <xf numFmtId="9" fontId="0" fillId="7" borderId="3" xfId="2" applyFont="1" applyFill="1" applyBorder="1" applyAlignment="1">
      <alignment horizontal="center"/>
    </xf>
    <xf numFmtId="164" fontId="0" fillId="7" borderId="4" xfId="1" applyNumberFormat="1" applyFont="1" applyFill="1" applyBorder="1" applyAlignment="1">
      <alignment horizontal="center"/>
    </xf>
    <xf numFmtId="164" fontId="2" fillId="7" borderId="32" xfId="1" applyNumberFormat="1" applyFont="1" applyFill="1" applyBorder="1" applyAlignment="1">
      <alignment horizontal="center"/>
    </xf>
    <xf numFmtId="9" fontId="0" fillId="7" borderId="38" xfId="2" applyFont="1" applyFill="1" applyBorder="1" applyAlignment="1">
      <alignment horizontal="center"/>
    </xf>
    <xf numFmtId="9" fontId="0" fillId="7" borderId="27" xfId="2" applyFont="1" applyFill="1" applyBorder="1" applyAlignment="1">
      <alignment horizontal="center"/>
    </xf>
    <xf numFmtId="164" fontId="2" fillId="7" borderId="37" xfId="1" applyNumberFormat="1" applyFont="1" applyFill="1" applyBorder="1" applyAlignment="1">
      <alignment horizontal="center"/>
    </xf>
    <xf numFmtId="164" fontId="0" fillId="7" borderId="34" xfId="1" applyNumberFormat="1" applyFont="1" applyFill="1" applyBorder="1" applyAlignment="1">
      <alignment horizontal="center"/>
    </xf>
    <xf numFmtId="164" fontId="0" fillId="7" borderId="32" xfId="1" applyNumberFormat="1" applyFont="1" applyFill="1" applyBorder="1" applyAlignment="1">
      <alignment horizontal="center"/>
    </xf>
    <xf numFmtId="9" fontId="2" fillId="7" borderId="24" xfId="2" applyFont="1" applyFill="1" applyBorder="1" applyAlignment="1">
      <alignment horizontal="center"/>
    </xf>
    <xf numFmtId="9" fontId="2" fillId="7" borderId="20" xfId="2" applyFont="1" applyFill="1" applyBorder="1" applyAlignment="1">
      <alignment horizontal="center"/>
    </xf>
    <xf numFmtId="9" fontId="2" fillId="7" borderId="32" xfId="2" applyFont="1" applyFill="1" applyBorder="1" applyAlignment="1">
      <alignment horizontal="center"/>
    </xf>
    <xf numFmtId="0" fontId="3" fillId="7" borderId="24" xfId="0" applyFont="1" applyFill="1" applyBorder="1" applyAlignment="1">
      <alignment horizontal="center"/>
    </xf>
    <xf numFmtId="0" fontId="3" fillId="7" borderId="21" xfId="0" applyFont="1" applyFill="1" applyBorder="1" applyAlignment="1">
      <alignment horizontal="center"/>
    </xf>
    <xf numFmtId="164" fontId="22" fillId="7" borderId="2" xfId="1" applyNumberFormat="1" applyFont="1" applyFill="1" applyBorder="1"/>
    <xf numFmtId="9" fontId="3" fillId="7" borderId="2" xfId="0" applyNumberFormat="1" applyFont="1" applyFill="1" applyBorder="1"/>
    <xf numFmtId="164" fontId="0" fillId="7" borderId="7" xfId="0" applyNumberFormat="1" applyFill="1" applyBorder="1"/>
    <xf numFmtId="0" fontId="9" fillId="0" borderId="2" xfId="0" applyFont="1" applyBorder="1"/>
    <xf numFmtId="0" fontId="16" fillId="0" borderId="0" xfId="3" quotePrefix="1" applyFont="1" applyAlignment="1">
      <alignment horizontal="left"/>
    </xf>
    <xf numFmtId="0" fontId="16" fillId="0" borderId="0" xfId="3" applyFont="1" applyAlignment="1">
      <alignment horizontal="left"/>
    </xf>
    <xf numFmtId="0" fontId="13" fillId="0" borderId="0" xfId="3" applyAlignment="1">
      <alignment horizontal="left"/>
    </xf>
    <xf numFmtId="0" fontId="13" fillId="0" borderId="0" xfId="3" quotePrefix="1" applyAlignment="1">
      <alignment horizontal="left"/>
    </xf>
    <xf numFmtId="164" fontId="0" fillId="3" borderId="5" xfId="1" applyNumberFormat="1" applyFont="1" applyFill="1" applyBorder="1" applyAlignment="1">
      <alignment horizontal="center" vertical="center"/>
    </xf>
    <xf numFmtId="164" fontId="0" fillId="7" borderId="5" xfId="1" applyNumberFormat="1" applyFont="1" applyFill="1" applyBorder="1" applyAlignment="1">
      <alignment horizontal="center" vertical="center"/>
    </xf>
    <xf numFmtId="0" fontId="6" fillId="3" borderId="10" xfId="0" applyFont="1" applyFill="1" applyBorder="1" applyAlignment="1">
      <alignment horizontal="center" vertical="center"/>
    </xf>
    <xf numFmtId="164" fontId="0" fillId="7" borderId="10" xfId="1" applyNumberFormat="1" applyFont="1" applyFill="1" applyBorder="1" applyAlignment="1">
      <alignment horizontal="center" vertical="center"/>
    </xf>
    <xf numFmtId="164" fontId="0" fillId="3" borderId="10" xfId="1" applyNumberFormat="1" applyFont="1" applyFill="1" applyBorder="1" applyAlignment="1">
      <alignment horizontal="center" vertical="center"/>
    </xf>
    <xf numFmtId="164" fontId="0" fillId="7" borderId="2" xfId="1" applyNumberFormat="1" applyFont="1" applyFill="1" applyBorder="1" applyAlignment="1">
      <alignment horizontal="center" vertical="center"/>
    </xf>
    <xf numFmtId="0" fontId="6" fillId="0" borderId="5" xfId="0" applyFont="1" applyBorder="1" applyAlignment="1">
      <alignment horizontal="left" wrapText="1"/>
    </xf>
    <xf numFmtId="0" fontId="11" fillId="0" borderId="9" xfId="0" applyFont="1" applyBorder="1" applyAlignment="1">
      <alignment horizontal="right" wrapText="1"/>
    </xf>
    <xf numFmtId="0" fontId="11" fillId="3" borderId="9" xfId="0" applyFont="1" applyFill="1" applyBorder="1" applyAlignment="1">
      <alignment horizontal="right" vertical="center"/>
    </xf>
    <xf numFmtId="0" fontId="11" fillId="0" borderId="39" xfId="0" applyFont="1" applyBorder="1" applyAlignment="1">
      <alignment horizontal="right" wrapText="1"/>
    </xf>
    <xf numFmtId="0" fontId="11" fillId="3" borderId="10" xfId="0" applyFont="1" applyFill="1" applyBorder="1" applyAlignment="1">
      <alignment horizontal="right" vertical="center"/>
    </xf>
    <xf numFmtId="164" fontId="11" fillId="7" borderId="9" xfId="1" applyNumberFormat="1" applyFont="1" applyFill="1" applyBorder="1" applyAlignment="1">
      <alignment horizontal="right" vertical="center"/>
    </xf>
    <xf numFmtId="164" fontId="11" fillId="3" borderId="9" xfId="1" applyNumberFormat="1" applyFont="1" applyFill="1" applyBorder="1" applyAlignment="1">
      <alignment horizontal="right" vertical="center"/>
    </xf>
    <xf numFmtId="164" fontId="11" fillId="7" borderId="10" xfId="1" applyNumberFormat="1" applyFont="1" applyFill="1" applyBorder="1" applyAlignment="1">
      <alignment horizontal="right" vertical="center"/>
    </xf>
    <xf numFmtId="164" fontId="11" fillId="3" borderId="10" xfId="1" applyNumberFormat="1" applyFont="1" applyFill="1" applyBorder="1" applyAlignment="1">
      <alignment horizontal="right" vertical="center"/>
    </xf>
    <xf numFmtId="0" fontId="6" fillId="0" borderId="5" xfId="0" applyFont="1" applyBorder="1" applyAlignment="1">
      <alignment horizontal="center" vertical="center"/>
    </xf>
    <xf numFmtId="0" fontId="11" fillId="0" borderId="9" xfId="0" applyFont="1" applyBorder="1" applyAlignment="1">
      <alignment horizontal="right" vertical="center"/>
    </xf>
    <xf numFmtId="0" fontId="11" fillId="0" borderId="39" xfId="0" applyFont="1" applyBorder="1" applyAlignment="1">
      <alignment horizontal="right" vertical="center"/>
    </xf>
    <xf numFmtId="0" fontId="6" fillId="0" borderId="10" xfId="0" applyFont="1" applyBorder="1" applyAlignment="1">
      <alignment horizontal="center" vertical="center"/>
    </xf>
    <xf numFmtId="0" fontId="6" fillId="3" borderId="8" xfId="0" applyFont="1" applyFill="1" applyBorder="1" applyAlignment="1">
      <alignment horizontal="center"/>
    </xf>
    <xf numFmtId="164" fontId="0" fillId="2" borderId="8" xfId="1" applyNumberFormat="1" applyFont="1" applyFill="1" applyBorder="1" applyAlignment="1">
      <alignment horizontal="center"/>
    </xf>
    <xf numFmtId="0" fontId="11" fillId="0" borderId="6" xfId="0" applyFont="1" applyBorder="1" applyAlignment="1">
      <alignment horizontal="center"/>
    </xf>
    <xf numFmtId="0" fontId="0" fillId="0" borderId="1" xfId="0" applyBorder="1" applyAlignment="1">
      <alignment horizontal="left" vertical="top" wrapText="1"/>
    </xf>
    <xf numFmtId="0" fontId="0" fillId="0" borderId="11" xfId="0" applyBorder="1" applyAlignment="1">
      <alignment horizontal="left" vertical="top" wrapText="1"/>
    </xf>
    <xf numFmtId="0" fontId="7" fillId="8" borderId="1" xfId="0" applyFont="1" applyFill="1" applyBorder="1"/>
    <xf numFmtId="0" fontId="9" fillId="0" borderId="11" xfId="0" applyFont="1" applyBorder="1" applyAlignment="1">
      <alignment vertical="center"/>
    </xf>
    <xf numFmtId="164" fontId="12" fillId="2" borderId="5" xfId="1" applyNumberFormat="1" applyFont="1" applyFill="1" applyBorder="1" applyAlignment="1">
      <alignment horizontal="center"/>
    </xf>
    <xf numFmtId="0" fontId="20" fillId="0" borderId="0" xfId="0" applyFont="1"/>
    <xf numFmtId="0" fontId="3" fillId="5" borderId="32" xfId="0" applyFont="1" applyFill="1" applyBorder="1" applyAlignment="1">
      <alignment horizontal="center" vertical="center" wrapText="1"/>
    </xf>
    <xf numFmtId="0" fontId="24" fillId="0" borderId="0" xfId="0" applyFont="1"/>
    <xf numFmtId="0" fontId="29" fillId="0" borderId="0" xfId="0" applyFont="1"/>
    <xf numFmtId="0" fontId="4" fillId="0" borderId="0" xfId="0" applyFont="1" applyAlignment="1">
      <alignment vertical="center"/>
    </xf>
    <xf numFmtId="164" fontId="0" fillId="2" borderId="4" xfId="0" applyNumberFormat="1" applyFill="1" applyBorder="1"/>
    <xf numFmtId="0" fontId="30" fillId="0" borderId="2" xfId="0" applyFont="1" applyBorder="1" applyAlignment="1">
      <alignment vertical="center"/>
    </xf>
    <xf numFmtId="0" fontId="30" fillId="0" borderId="2" xfId="0" applyFont="1" applyBorder="1" applyAlignment="1">
      <alignment horizontal="right" vertical="center"/>
    </xf>
    <xf numFmtId="0" fontId="31" fillId="0" borderId="2" xfId="0" applyFont="1" applyBorder="1" applyAlignment="1">
      <alignment vertical="center"/>
    </xf>
    <xf numFmtId="0" fontId="31" fillId="0" borderId="2" xfId="0" applyFont="1" applyBorder="1" applyAlignment="1">
      <alignment horizontal="right" vertical="center"/>
    </xf>
    <xf numFmtId="43" fontId="0" fillId="2" borderId="34" xfId="1" applyFont="1" applyFill="1" applyBorder="1" applyAlignment="1">
      <alignment horizontal="center"/>
    </xf>
    <xf numFmtId="43" fontId="0" fillId="2" borderId="5" xfId="1" applyFont="1" applyFill="1" applyBorder="1" applyAlignment="1">
      <alignment horizontal="center"/>
    </xf>
    <xf numFmtId="10" fontId="0" fillId="2" borderId="5" xfId="2" applyNumberFormat="1" applyFont="1" applyFill="1" applyBorder="1" applyAlignment="1">
      <alignment horizontal="center"/>
    </xf>
    <xf numFmtId="167" fontId="0" fillId="2" borderId="5" xfId="1" applyNumberFormat="1" applyFont="1" applyFill="1" applyBorder="1" applyAlignment="1">
      <alignment horizontal="center"/>
    </xf>
    <xf numFmtId="10" fontId="2" fillId="7" borderId="20" xfId="2" applyNumberFormat="1" applyFont="1" applyFill="1" applyBorder="1" applyAlignment="1">
      <alignment horizontal="center"/>
    </xf>
    <xf numFmtId="10" fontId="2" fillId="7" borderId="21" xfId="2" applyNumberFormat="1" applyFont="1" applyFill="1" applyBorder="1" applyAlignment="1">
      <alignment horizontal="center"/>
    </xf>
    <xf numFmtId="10" fontId="2" fillId="7" borderId="32" xfId="2" applyNumberFormat="1" applyFont="1" applyFill="1" applyBorder="1" applyAlignment="1">
      <alignment horizontal="center"/>
    </xf>
    <xf numFmtId="10" fontId="0" fillId="2" borderId="2" xfId="2" applyNumberFormat="1" applyFont="1" applyFill="1" applyBorder="1"/>
    <xf numFmtId="43" fontId="2" fillId="2" borderId="30" xfId="1" applyFont="1" applyFill="1" applyBorder="1" applyAlignment="1">
      <alignment horizontal="center"/>
    </xf>
    <xf numFmtId="168" fontId="0" fillId="0" borderId="0" xfId="0" applyNumberFormat="1"/>
    <xf numFmtId="0" fontId="0" fillId="8" borderId="0" xfId="0" applyFill="1"/>
    <xf numFmtId="0" fontId="31" fillId="9" borderId="2" xfId="0" applyFont="1" applyFill="1" applyBorder="1" applyAlignment="1">
      <alignment horizontal="right" vertical="center"/>
    </xf>
    <xf numFmtId="0" fontId="26" fillId="0" borderId="0" xfId="3" applyFont="1" applyAlignment="1">
      <alignment horizontal="center"/>
    </xf>
    <xf numFmtId="8" fontId="0" fillId="2" borderId="34" xfId="1" applyNumberFormat="1" applyFont="1" applyFill="1" applyBorder="1" applyAlignment="1">
      <alignment horizontal="center"/>
    </xf>
    <xf numFmtId="6" fontId="0" fillId="2" borderId="34" xfId="1" applyNumberFormat="1" applyFont="1" applyFill="1" applyBorder="1" applyAlignment="1">
      <alignment horizontal="center"/>
    </xf>
    <xf numFmtId="3" fontId="0" fillId="0" borderId="0" xfId="0" applyNumberFormat="1"/>
    <xf numFmtId="0" fontId="0" fillId="0" borderId="3" xfId="0" applyBorder="1" applyAlignment="1">
      <alignment horizontal="left"/>
    </xf>
    <xf numFmtId="0" fontId="0" fillId="0" borderId="4" xfId="0" applyBorder="1" applyAlignment="1">
      <alignment horizontal="left"/>
    </xf>
    <xf numFmtId="0" fontId="11" fillId="0" borderId="3" xfId="0" applyFont="1" applyBorder="1" applyAlignment="1">
      <alignment horizontal="right"/>
    </xf>
    <xf numFmtId="0" fontId="11" fillId="0" borderId="4" xfId="0" applyFont="1" applyBorder="1" applyAlignment="1">
      <alignment horizontal="right"/>
    </xf>
    <xf numFmtId="3" fontId="32" fillId="0" borderId="45" xfId="5" applyNumberFormat="1" applyFont="1" applyBorder="1" applyAlignment="1">
      <alignment horizontal="center"/>
    </xf>
    <xf numFmtId="3" fontId="32" fillId="0" borderId="46" xfId="5" applyNumberFormat="1" applyFont="1" applyBorder="1" applyAlignment="1">
      <alignment horizontal="center"/>
    </xf>
    <xf numFmtId="3" fontId="32" fillId="0" borderId="47" xfId="5" applyNumberFormat="1" applyFont="1" applyBorder="1" applyAlignment="1">
      <alignment horizontal="center"/>
    </xf>
    <xf numFmtId="0" fontId="15" fillId="8" borderId="0" xfId="0" applyFont="1" applyFill="1"/>
    <xf numFmtId="0" fontId="7" fillId="8" borderId="0" xfId="0" applyFont="1" applyFill="1"/>
    <xf numFmtId="0" fontId="12" fillId="0" borderId="3" xfId="0" applyFont="1" applyBorder="1" applyAlignment="1">
      <alignment horizontal="left" vertical="center" wrapText="1"/>
    </xf>
    <xf numFmtId="0" fontId="12" fillId="0" borderId="12" xfId="0" applyFont="1" applyBorder="1" applyAlignment="1">
      <alignment horizontal="left" vertical="center" wrapText="1"/>
    </xf>
    <xf numFmtId="0" fontId="12" fillId="0" borderId="4" xfId="0" applyFont="1" applyBorder="1" applyAlignment="1">
      <alignment horizontal="left" vertical="center" wrapText="1"/>
    </xf>
    <xf numFmtId="0" fontId="5" fillId="2" borderId="1" xfId="0" applyFont="1" applyFill="1" applyBorder="1" applyAlignment="1">
      <alignment horizontal="center" vertical="center"/>
    </xf>
    <xf numFmtId="0" fontId="12" fillId="0" borderId="2" xfId="0" applyFont="1" applyBorder="1" applyAlignment="1">
      <alignment horizontal="left" vertical="center" wrapText="1"/>
    </xf>
    <xf numFmtId="0" fontId="0" fillId="0" borderId="12" xfId="0" applyBorder="1" applyAlignment="1">
      <alignment horizontal="left" wrapText="1"/>
    </xf>
    <xf numFmtId="0" fontId="7" fillId="4" borderId="0" xfId="0" applyFont="1" applyFill="1" applyAlignment="1">
      <alignment horizontal="left"/>
    </xf>
    <xf numFmtId="0" fontId="5" fillId="0" borderId="1" xfId="0" applyFont="1" applyBorder="1" applyAlignment="1">
      <alignment horizontal="left" vertical="center"/>
    </xf>
    <xf numFmtId="0" fontId="26" fillId="0" borderId="0" xfId="3" applyFont="1" applyAlignment="1">
      <alignment horizontal="center"/>
    </xf>
    <xf numFmtId="0" fontId="0" fillId="0" borderId="12" xfId="0" applyBorder="1" applyAlignment="1">
      <alignment horizontal="left" vertical="top" wrapText="1"/>
    </xf>
    <xf numFmtId="164" fontId="3" fillId="2" borderId="7" xfId="1" applyNumberFormat="1"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8" fillId="6" borderId="13" xfId="0" applyFont="1" applyFill="1" applyBorder="1" applyAlignment="1">
      <alignment horizontal="left"/>
    </xf>
    <xf numFmtId="0" fontId="8" fillId="6" borderId="1" xfId="0" applyFont="1" applyFill="1" applyBorder="1" applyAlignment="1">
      <alignment horizontal="left"/>
    </xf>
    <xf numFmtId="0" fontId="3" fillId="5" borderId="2" xfId="0" applyFont="1" applyFill="1" applyBorder="1" applyAlignment="1">
      <alignment horizontal="left" vertical="center"/>
    </xf>
    <xf numFmtId="0" fontId="3" fillId="5" borderId="11" xfId="0" applyFont="1" applyFill="1" applyBorder="1" applyAlignment="1">
      <alignment horizontal="center" vertical="center"/>
    </xf>
    <xf numFmtId="0" fontId="3" fillId="5" borderId="0" xfId="0" applyFont="1" applyFill="1" applyAlignment="1">
      <alignment horizontal="center" vertical="center"/>
    </xf>
    <xf numFmtId="0" fontId="3" fillId="5" borderId="1" xfId="0" applyFont="1" applyFill="1" applyBorder="1" applyAlignment="1">
      <alignment horizontal="center" vertical="center"/>
    </xf>
    <xf numFmtId="0" fontId="3" fillId="5" borderId="24" xfId="0" applyFont="1" applyFill="1" applyBorder="1" applyAlignment="1">
      <alignment horizontal="center"/>
    </xf>
    <xf numFmtId="0" fontId="3" fillId="5" borderId="12" xfId="0" applyFont="1" applyFill="1" applyBorder="1" applyAlignment="1">
      <alignment horizontal="center"/>
    </xf>
    <xf numFmtId="0" fontId="3" fillId="5" borderId="4" xfId="0" applyFont="1" applyFill="1" applyBorder="1" applyAlignment="1">
      <alignment horizontal="center"/>
    </xf>
    <xf numFmtId="0" fontId="3" fillId="5" borderId="25" xfId="0" applyFont="1" applyFill="1" applyBorder="1" applyAlignment="1">
      <alignment horizontal="center"/>
    </xf>
    <xf numFmtId="0" fontId="3" fillId="5" borderId="24" xfId="0" quotePrefix="1" applyFont="1" applyFill="1" applyBorder="1" applyAlignment="1">
      <alignment horizontal="center"/>
    </xf>
    <xf numFmtId="0" fontId="3" fillId="5" borderId="4" xfId="0" quotePrefix="1" applyFont="1" applyFill="1" applyBorder="1" applyAlignment="1">
      <alignment horizontal="center"/>
    </xf>
    <xf numFmtId="0" fontId="3" fillId="5" borderId="41" xfId="0" quotePrefix="1" applyFont="1" applyFill="1" applyBorder="1" applyAlignment="1">
      <alignment horizontal="center" vertical="center"/>
    </xf>
    <xf numFmtId="0" fontId="3" fillId="5" borderId="14" xfId="0" quotePrefix="1" applyFont="1" applyFill="1" applyBorder="1" applyAlignment="1">
      <alignment horizontal="center" vertical="center"/>
    </xf>
    <xf numFmtId="0" fontId="3" fillId="5" borderId="42" xfId="0" quotePrefix="1" applyFont="1" applyFill="1" applyBorder="1" applyAlignment="1">
      <alignment horizontal="center" vertical="center"/>
    </xf>
    <xf numFmtId="0" fontId="3" fillId="5" borderId="15" xfId="0" quotePrefix="1" applyFont="1" applyFill="1" applyBorder="1" applyAlignment="1">
      <alignment horizontal="center" vertical="center"/>
    </xf>
    <xf numFmtId="0" fontId="3" fillId="5" borderId="7"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27" xfId="0" applyFont="1" applyFill="1" applyBorder="1" applyAlignment="1">
      <alignment horizontal="center" vertical="center"/>
    </xf>
    <xf numFmtId="0" fontId="3" fillId="0" borderId="1" xfId="0" applyFont="1" applyBorder="1" applyAlignment="1">
      <alignment horizontal="center"/>
    </xf>
    <xf numFmtId="0" fontId="7" fillId="4" borderId="18" xfId="0" applyFont="1" applyFill="1" applyBorder="1" applyAlignment="1">
      <alignment horizontal="left"/>
    </xf>
    <xf numFmtId="0" fontId="3" fillId="5" borderId="36" xfId="0" quotePrefix="1" applyFont="1" applyFill="1" applyBorder="1" applyAlignment="1">
      <alignment horizontal="center" vertical="center"/>
    </xf>
    <xf numFmtId="0" fontId="3" fillId="5" borderId="31" xfId="0" quotePrefix="1" applyFont="1" applyFill="1" applyBorder="1" applyAlignment="1">
      <alignment horizontal="center" vertical="center"/>
    </xf>
    <xf numFmtId="0" fontId="3" fillId="5" borderId="25" xfId="0" quotePrefix="1" applyFont="1" applyFill="1" applyBorder="1" applyAlignment="1">
      <alignment horizontal="center"/>
    </xf>
    <xf numFmtId="0" fontId="3" fillId="5" borderId="7"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3" xfId="0" applyFont="1" applyFill="1" applyBorder="1" applyAlignment="1">
      <alignment horizontal="center" vertical="center"/>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5" borderId="20" xfId="0" applyFont="1" applyFill="1" applyBorder="1" applyAlignment="1">
      <alignment horizontal="center"/>
    </xf>
    <xf numFmtId="0" fontId="3" fillId="5" borderId="2" xfId="0" applyFont="1" applyFill="1" applyBorder="1" applyAlignment="1">
      <alignment horizontal="center"/>
    </xf>
    <xf numFmtId="0" fontId="3" fillId="5" borderId="22" xfId="0" applyFont="1" applyFill="1" applyBorder="1" applyAlignment="1">
      <alignment horizontal="center" wrapText="1"/>
    </xf>
    <xf numFmtId="0" fontId="3" fillId="5" borderId="26" xfId="0" applyFont="1" applyFill="1" applyBorder="1" applyAlignment="1">
      <alignment horizontal="center" wrapText="1"/>
    </xf>
    <xf numFmtId="0" fontId="3" fillId="5" borderId="36" xfId="0" applyFont="1" applyFill="1" applyBorder="1" applyAlignment="1">
      <alignment horizontal="center"/>
    </xf>
    <xf numFmtId="0" fontId="3" fillId="5" borderId="31" xfId="0" applyFont="1" applyFill="1" applyBorder="1" applyAlignment="1">
      <alignment horizontal="center"/>
    </xf>
    <xf numFmtId="0" fontId="3" fillId="5" borderId="2" xfId="0" applyFont="1" applyFill="1" applyBorder="1" applyAlignment="1">
      <alignment horizontal="center" wrapText="1"/>
    </xf>
    <xf numFmtId="0" fontId="3" fillId="5" borderId="23" xfId="0" applyFont="1" applyFill="1" applyBorder="1" applyAlignment="1">
      <alignment horizontal="center" wrapText="1"/>
    </xf>
    <xf numFmtId="0" fontId="3" fillId="5" borderId="27" xfId="0" applyFont="1" applyFill="1" applyBorder="1" applyAlignment="1">
      <alignment horizontal="center" wrapText="1"/>
    </xf>
    <xf numFmtId="0" fontId="3" fillId="5" borderId="21" xfId="0" applyFont="1" applyFill="1" applyBorder="1" applyAlignment="1">
      <alignment horizontal="center"/>
    </xf>
    <xf numFmtId="0" fontId="3" fillId="5" borderId="21" xfId="0" applyFont="1" applyFill="1" applyBorder="1" applyAlignment="1">
      <alignment horizontal="center" wrapText="1"/>
    </xf>
    <xf numFmtId="0" fontId="3" fillId="5" borderId="23" xfId="0" applyFont="1" applyFill="1" applyBorder="1" applyAlignment="1">
      <alignment horizontal="center"/>
    </xf>
    <xf numFmtId="0" fontId="3" fillId="5" borderId="27" xfId="0" applyFont="1" applyFill="1" applyBorder="1" applyAlignment="1">
      <alignment horizontal="center"/>
    </xf>
    <xf numFmtId="0" fontId="3" fillId="5" borderId="36" xfId="0" applyFont="1" applyFill="1" applyBorder="1" applyAlignment="1">
      <alignment horizontal="center" wrapText="1"/>
    </xf>
    <xf numFmtId="0" fontId="3" fillId="5" borderId="31" xfId="0" applyFont="1" applyFill="1" applyBorder="1" applyAlignment="1">
      <alignment horizontal="center" wrapText="1"/>
    </xf>
    <xf numFmtId="0" fontId="3" fillId="5" borderId="22" xfId="0" applyFont="1" applyFill="1" applyBorder="1" applyAlignment="1">
      <alignment horizontal="center"/>
    </xf>
    <xf numFmtId="0" fontId="3" fillId="5" borderId="26" xfId="0" applyFont="1" applyFill="1" applyBorder="1" applyAlignment="1">
      <alignment horizontal="center"/>
    </xf>
    <xf numFmtId="0" fontId="3" fillId="5" borderId="33" xfId="0" applyFont="1" applyFill="1" applyBorder="1" applyAlignment="1">
      <alignment horizontal="center" wrapText="1"/>
    </xf>
    <xf numFmtId="0" fontId="3" fillId="5" borderId="37" xfId="0" applyFont="1" applyFill="1" applyBorder="1" applyAlignment="1">
      <alignment horizontal="center" wrapText="1"/>
    </xf>
    <xf numFmtId="0" fontId="9" fillId="0" borderId="11" xfId="0" applyFont="1" applyBorder="1" applyAlignment="1">
      <alignment horizontal="left" wrapText="1"/>
    </xf>
    <xf numFmtId="0" fontId="3" fillId="5" borderId="24"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22" fillId="5" borderId="3" xfId="0" applyFont="1" applyFill="1" applyBorder="1" applyAlignment="1">
      <alignment horizontal="left"/>
    </xf>
    <xf numFmtId="0" fontId="22" fillId="5" borderId="12" xfId="0" applyFont="1" applyFill="1" applyBorder="1" applyAlignment="1">
      <alignment horizontal="left"/>
    </xf>
    <xf numFmtId="0" fontId="22" fillId="5" borderId="4" xfId="0" applyFont="1" applyFill="1" applyBorder="1" applyAlignment="1">
      <alignment horizontal="left"/>
    </xf>
    <xf numFmtId="0" fontId="7" fillId="4" borderId="3" xfId="0" applyFont="1" applyFill="1" applyBorder="1" applyAlignment="1">
      <alignment horizontal="left"/>
    </xf>
    <xf numFmtId="0" fontId="7" fillId="4" borderId="12" xfId="0" applyFont="1" applyFill="1" applyBorder="1" applyAlignment="1">
      <alignment horizontal="left"/>
    </xf>
    <xf numFmtId="0" fontId="7" fillId="4" borderId="4" xfId="0" applyFont="1" applyFill="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xf>
    <xf numFmtId="0" fontId="0" fillId="0" borderId="4" xfId="0" applyBorder="1" applyAlignment="1">
      <alignment horizontal="left"/>
    </xf>
    <xf numFmtId="0" fontId="11" fillId="0" borderId="3" xfId="0" applyFont="1" applyBorder="1" applyAlignment="1">
      <alignment horizontal="right"/>
    </xf>
    <xf numFmtId="0" fontId="11" fillId="0" borderId="4" xfId="0" applyFont="1" applyBorder="1" applyAlignment="1">
      <alignment horizontal="right"/>
    </xf>
    <xf numFmtId="0" fontId="7" fillId="4" borderId="1" xfId="0" applyFont="1" applyFill="1" applyBorder="1" applyAlignment="1">
      <alignment horizontal="left"/>
    </xf>
    <xf numFmtId="0" fontId="0" fillId="0" borderId="9" xfId="0" applyBorder="1" applyAlignment="1">
      <alignment horizontal="left" vertical="center" wrapText="1"/>
    </xf>
    <xf numFmtId="0" fontId="11" fillId="0" borderId="3" xfId="0" applyFont="1" applyBorder="1" applyAlignment="1">
      <alignment horizontal="right" vertical="center" wrapText="1"/>
    </xf>
    <xf numFmtId="0" fontId="11" fillId="0" borderId="4" xfId="0" applyFont="1" applyBorder="1" applyAlignment="1">
      <alignment horizontal="right" vertical="center" wrapText="1"/>
    </xf>
    <xf numFmtId="9" fontId="0" fillId="3" borderId="7" xfId="2" applyFont="1" applyFill="1" applyBorder="1" applyAlignment="1">
      <alignment horizontal="center" vertical="center"/>
    </xf>
    <xf numFmtId="9" fontId="0" fillId="3" borderId="9" xfId="2" applyFont="1" applyFill="1" applyBorder="1" applyAlignment="1">
      <alignment horizontal="center" vertical="center"/>
    </xf>
    <xf numFmtId="9" fontId="0" fillId="3" borderId="8" xfId="2" applyFont="1" applyFill="1" applyBorder="1" applyAlignment="1">
      <alignment horizontal="center" vertical="center"/>
    </xf>
    <xf numFmtId="0" fontId="7" fillId="4" borderId="3" xfId="0" applyFont="1" applyFill="1" applyBorder="1" applyAlignment="1">
      <alignment horizontal="center"/>
    </xf>
    <xf numFmtId="0" fontId="7" fillId="4" borderId="12" xfId="0" applyFont="1" applyFill="1" applyBorder="1" applyAlignment="1">
      <alignment horizontal="center"/>
    </xf>
    <xf numFmtId="0" fontId="7" fillId="4" borderId="4" xfId="0" applyFont="1" applyFill="1" applyBorder="1" applyAlignment="1">
      <alignment horizontal="center"/>
    </xf>
  </cellXfs>
  <cellStyles count="6">
    <cellStyle name="Comma" xfId="1" builtinId="3"/>
    <cellStyle name="Hyperlink" xfId="3" builtinId="8"/>
    <cellStyle name="Normal" xfId="0" builtinId="0"/>
    <cellStyle name="Normal 2" xfId="5" xr:uid="{9F380277-2A77-40E5-B7A3-F614EFD6BDDD}"/>
    <cellStyle name="Percent" xfId="2" builtinId="5"/>
    <cellStyle name="Κανονικό 2" xfId="4" xr:uid="{99D25AE6-2F59-4AE3-B812-91EA508ADB38}"/>
  </cellStyles>
  <dxfs count="12">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40</xdr:row>
      <xdr:rowOff>371475</xdr:rowOff>
    </xdr:from>
    <xdr:to>
      <xdr:col>7</xdr:col>
      <xdr:colOff>438150</xdr:colOff>
      <xdr:row>40</xdr:row>
      <xdr:rowOff>689354</xdr:rowOff>
    </xdr:to>
    <xdr:pic>
      <xdr:nvPicPr>
        <xdr:cNvPr id="3" name="Picture 2">
          <a:extLst>
            <a:ext uri="{FF2B5EF4-FFF2-40B4-BE49-F238E27FC236}">
              <a16:creationId xmlns:a16="http://schemas.microsoft.com/office/drawing/2014/main" id="{A184CB85-0A40-46EA-9F1C-AB61C301A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6025" y="7191375"/>
          <a:ext cx="4911090" cy="31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41</xdr:row>
      <xdr:rowOff>552450</xdr:rowOff>
    </xdr:from>
    <xdr:to>
      <xdr:col>7</xdr:col>
      <xdr:colOff>476455</xdr:colOff>
      <xdr:row>41</xdr:row>
      <xdr:rowOff>872640</xdr:rowOff>
    </xdr:to>
    <xdr:pic>
      <xdr:nvPicPr>
        <xdr:cNvPr id="4" name="Picture 3">
          <a:extLst>
            <a:ext uri="{FF2B5EF4-FFF2-40B4-BE49-F238E27FC236}">
              <a16:creationId xmlns:a16="http://schemas.microsoft.com/office/drawing/2014/main" id="{6A9D7A4E-3AD3-40FB-9284-26B9E836BA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33650" y="9791700"/>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409575</xdr:colOff>
      <xdr:row>42</xdr:row>
      <xdr:rowOff>561975</xdr:rowOff>
    </xdr:from>
    <xdr:to>
      <xdr:col>7</xdr:col>
      <xdr:colOff>554560</xdr:colOff>
      <xdr:row>42</xdr:row>
      <xdr:rowOff>891690</xdr:rowOff>
    </xdr:to>
    <xdr:pic>
      <xdr:nvPicPr>
        <xdr:cNvPr id="5" name="Picture 4">
          <a:extLst>
            <a:ext uri="{FF2B5EF4-FFF2-40B4-BE49-F238E27FC236}">
              <a16:creationId xmlns:a16="http://schemas.microsoft.com/office/drawing/2014/main" id="{EE978A77-362B-4D41-99D2-807051BC2C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8900" y="11401425"/>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647702</xdr:colOff>
      <xdr:row>43</xdr:row>
      <xdr:rowOff>390525</xdr:rowOff>
    </xdr:from>
    <xdr:to>
      <xdr:col>7</xdr:col>
      <xdr:colOff>418397</xdr:colOff>
      <xdr:row>44</xdr:row>
      <xdr:rowOff>34440</xdr:rowOff>
    </xdr:to>
    <xdr:pic>
      <xdr:nvPicPr>
        <xdr:cNvPr id="6" name="Picture 5">
          <a:extLst>
            <a:ext uri="{FF2B5EF4-FFF2-40B4-BE49-F238E27FC236}">
              <a16:creationId xmlns:a16="http://schemas.microsoft.com/office/drawing/2014/main" id="{B4671DA5-29F1-418D-8368-E1E945F735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67027" y="12801600"/>
          <a:ext cx="4514145"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44</xdr:row>
      <xdr:rowOff>489585</xdr:rowOff>
    </xdr:from>
    <xdr:to>
      <xdr:col>8</xdr:col>
      <xdr:colOff>21160</xdr:colOff>
      <xdr:row>44</xdr:row>
      <xdr:rowOff>802155</xdr:rowOff>
    </xdr:to>
    <xdr:pic>
      <xdr:nvPicPr>
        <xdr:cNvPr id="7" name="Picture 6">
          <a:extLst>
            <a:ext uri="{FF2B5EF4-FFF2-40B4-BE49-F238E27FC236}">
              <a16:creationId xmlns:a16="http://schemas.microsoft.com/office/drawing/2014/main" id="{E5C352AF-CDCC-4776-9AE4-C83240806C6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03195" y="14030325"/>
          <a:ext cx="4892245" cy="31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9AC5-F3CB-424A-9660-227C9CEE1D68}">
  <sheetPr>
    <tabColor theme="6" tint="-0.249977111117893"/>
  </sheetPr>
  <dimension ref="B3:K52"/>
  <sheetViews>
    <sheetView showGridLines="0" tabSelected="1" workbookViewId="0">
      <selection activeCell="B1" sqref="B1"/>
    </sheetView>
  </sheetViews>
  <sheetFormatPr defaultColWidth="8.85546875" defaultRowHeight="14.45"/>
  <cols>
    <col min="1" max="1" width="2.85546875" customWidth="1"/>
    <col min="2" max="2" width="29.42578125" customWidth="1"/>
    <col min="3" max="3" width="20" customWidth="1"/>
    <col min="4" max="4" width="22.42578125" customWidth="1"/>
  </cols>
  <sheetData>
    <row r="3" spans="2:10" ht="18.600000000000001">
      <c r="B3" s="1" t="s">
        <v>0</v>
      </c>
      <c r="C3" s="267" t="s">
        <v>1</v>
      </c>
      <c r="D3" s="267"/>
      <c r="E3" s="267"/>
      <c r="F3" s="267"/>
      <c r="G3" s="267"/>
      <c r="H3" s="267"/>
    </row>
    <row r="4" spans="2:10" ht="18.600000000000001">
      <c r="B4" s="2" t="s">
        <v>2</v>
      </c>
      <c r="C4" s="44">
        <v>2024</v>
      </c>
      <c r="D4" s="45" t="s">
        <v>3</v>
      </c>
      <c r="E4" s="45">
        <f>C4+4</f>
        <v>2028</v>
      </c>
    </row>
    <row r="6" spans="2:10" ht="32.450000000000003" customHeight="1">
      <c r="B6" s="269" t="s">
        <v>4</v>
      </c>
      <c r="C6" s="269"/>
      <c r="D6" s="269"/>
      <c r="E6" s="269"/>
      <c r="F6" s="269"/>
      <c r="G6" s="269"/>
      <c r="H6" s="269"/>
      <c r="I6" s="269"/>
      <c r="J6" s="269"/>
    </row>
    <row r="8" spans="2:10" ht="21">
      <c r="B8" s="95" t="s">
        <v>5</v>
      </c>
      <c r="C8" s="98"/>
      <c r="D8" s="98"/>
      <c r="E8" s="98"/>
      <c r="F8" s="98"/>
      <c r="G8" s="98"/>
      <c r="H8" s="98"/>
      <c r="I8" s="98"/>
      <c r="J8" s="98"/>
    </row>
    <row r="9" spans="2:10" ht="9" customHeight="1">
      <c r="B9" s="96"/>
    </row>
    <row r="10" spans="2:10" ht="15.6">
      <c r="B10" s="94" t="s">
        <v>6</v>
      </c>
    </row>
    <row r="11" spans="2:10">
      <c r="B11" s="93" t="s">
        <v>7</v>
      </c>
    </row>
    <row r="12" spans="2:10">
      <c r="B12" s="121" t="s">
        <v>8</v>
      </c>
    </row>
    <row r="13" spans="2:10">
      <c r="B13" s="122" t="s">
        <v>9</v>
      </c>
    </row>
    <row r="14" spans="2:10">
      <c r="B14" s="122" t="s">
        <v>10</v>
      </c>
    </row>
    <row r="15" spans="2:10">
      <c r="B15" s="122" t="s">
        <v>11</v>
      </c>
    </row>
    <row r="16" spans="2:10">
      <c r="B16" s="122" t="s">
        <v>12</v>
      </c>
    </row>
    <row r="17" spans="2:2">
      <c r="B17" s="122" t="s">
        <v>13</v>
      </c>
    </row>
    <row r="18" spans="2:2">
      <c r="B18" s="122" t="s">
        <v>14</v>
      </c>
    </row>
    <row r="19" spans="2:2">
      <c r="B19" s="121" t="s">
        <v>15</v>
      </c>
    </row>
    <row r="20" spans="2:2">
      <c r="B20" s="122" t="s">
        <v>16</v>
      </c>
    </row>
    <row r="21" spans="2:2">
      <c r="B21" s="122" t="s">
        <v>17</v>
      </c>
    </row>
    <row r="22" spans="2:2">
      <c r="B22" s="122" t="s">
        <v>18</v>
      </c>
    </row>
    <row r="23" spans="2:2">
      <c r="B23" s="122" t="s">
        <v>19</v>
      </c>
    </row>
    <row r="24" spans="2:2" ht="9" customHeight="1">
      <c r="B24" s="93"/>
    </row>
    <row r="25" spans="2:2" ht="15.6">
      <c r="B25" s="94" t="s">
        <v>20</v>
      </c>
    </row>
    <row r="26" spans="2:2">
      <c r="B26" s="93" t="s">
        <v>21</v>
      </c>
    </row>
    <row r="27" spans="2:2">
      <c r="B27" s="93" t="s">
        <v>22</v>
      </c>
    </row>
    <row r="29" spans="2:2" ht="15.6">
      <c r="B29" s="94" t="s">
        <v>23</v>
      </c>
    </row>
    <row r="30" spans="2:2">
      <c r="B30" s="134" t="s">
        <v>24</v>
      </c>
    </row>
    <row r="31" spans="2:2">
      <c r="B31" s="134" t="s">
        <v>25</v>
      </c>
    </row>
    <row r="32" spans="2:2">
      <c r="B32" s="134" t="s">
        <v>26</v>
      </c>
    </row>
    <row r="33" spans="2:11">
      <c r="B33" s="93" t="s">
        <v>27</v>
      </c>
    </row>
    <row r="34" spans="2:11" ht="9" customHeight="1">
      <c r="B34" s="93"/>
    </row>
    <row r="37" spans="2:11" ht="21">
      <c r="B37" s="95" t="s">
        <v>28</v>
      </c>
      <c r="C37" s="98"/>
      <c r="D37" s="98"/>
      <c r="E37" s="98"/>
      <c r="F37" s="98"/>
      <c r="G37" s="98"/>
      <c r="H37" s="98"/>
      <c r="I37" s="98"/>
      <c r="J37" s="98"/>
    </row>
    <row r="39" spans="2:11" ht="27" customHeight="1">
      <c r="B39" s="129" t="s">
        <v>29</v>
      </c>
      <c r="C39" s="268" t="s">
        <v>30</v>
      </c>
      <c r="D39" s="268"/>
      <c r="E39" s="268"/>
      <c r="F39" s="268"/>
      <c r="G39" s="268"/>
      <c r="H39" s="268"/>
      <c r="I39" s="268"/>
      <c r="J39" s="268"/>
    </row>
    <row r="40" spans="2:11" ht="27" customHeight="1">
      <c r="B40" s="130" t="s">
        <v>31</v>
      </c>
      <c r="C40" s="264" t="s">
        <v>32</v>
      </c>
      <c r="D40" s="265"/>
      <c r="E40" s="265"/>
      <c r="F40" s="265"/>
      <c r="G40" s="265"/>
      <c r="H40" s="265"/>
      <c r="I40" s="265"/>
      <c r="J40" s="266"/>
    </row>
    <row r="41" spans="2:11" ht="136.35" customHeight="1">
      <c r="B41" s="129" t="s">
        <v>33</v>
      </c>
      <c r="C41" s="268" t="s">
        <v>34</v>
      </c>
      <c r="D41" s="268"/>
      <c r="E41" s="268"/>
      <c r="F41" s="268"/>
      <c r="G41" s="268"/>
      <c r="H41" s="268"/>
      <c r="I41" s="268"/>
      <c r="J41" s="268"/>
      <c r="K41" s="128"/>
    </row>
    <row r="42" spans="2:11" ht="126" customHeight="1">
      <c r="B42" s="129" t="s">
        <v>35</v>
      </c>
      <c r="C42" s="268" t="s">
        <v>36</v>
      </c>
      <c r="D42" s="268"/>
      <c r="E42" s="268"/>
      <c r="F42" s="268"/>
      <c r="G42" s="268"/>
      <c r="H42" s="268"/>
      <c r="I42" s="268"/>
      <c r="J42" s="268"/>
    </row>
    <row r="43" spans="2:11" ht="123.6" customHeight="1">
      <c r="B43" s="129" t="s">
        <v>37</v>
      </c>
      <c r="C43" s="268" t="s">
        <v>38</v>
      </c>
      <c r="D43" s="268"/>
      <c r="E43" s="268"/>
      <c r="F43" s="268"/>
      <c r="G43" s="268"/>
      <c r="H43" s="268"/>
      <c r="I43" s="268"/>
      <c r="J43" s="268"/>
    </row>
    <row r="44" spans="2:11" ht="53.45" customHeight="1">
      <c r="B44" s="129" t="s">
        <v>39</v>
      </c>
      <c r="C44" s="268" t="s">
        <v>40</v>
      </c>
      <c r="D44" s="268"/>
      <c r="E44" s="268"/>
      <c r="F44" s="268"/>
      <c r="G44" s="268"/>
      <c r="H44" s="268"/>
      <c r="I44" s="268"/>
      <c r="J44" s="268"/>
    </row>
    <row r="45" spans="2:11" ht="96" customHeight="1">
      <c r="B45" s="129" t="s">
        <v>41</v>
      </c>
      <c r="C45" s="268" t="s">
        <v>42</v>
      </c>
      <c r="D45" s="268"/>
      <c r="E45" s="268"/>
      <c r="F45" s="268"/>
      <c r="G45" s="268"/>
      <c r="H45" s="268"/>
      <c r="I45" s="268"/>
      <c r="J45" s="268"/>
    </row>
    <row r="46" spans="2:11" ht="71.45" customHeight="1">
      <c r="B46" s="129" t="s">
        <v>43</v>
      </c>
      <c r="C46" s="268" t="s">
        <v>44</v>
      </c>
      <c r="D46" s="268"/>
      <c r="E46" s="268"/>
      <c r="F46" s="268"/>
      <c r="G46" s="268"/>
      <c r="H46" s="268"/>
      <c r="I46" s="268"/>
      <c r="J46" s="268"/>
    </row>
    <row r="47" spans="2:11">
      <c r="B47" s="129" t="s">
        <v>45</v>
      </c>
      <c r="C47" s="268" t="s">
        <v>46</v>
      </c>
      <c r="D47" s="268"/>
      <c r="E47" s="268"/>
      <c r="F47" s="268"/>
      <c r="G47" s="268"/>
      <c r="H47" s="268"/>
      <c r="I47" s="268"/>
      <c r="J47" s="268"/>
    </row>
    <row r="48" spans="2:11" ht="84" customHeight="1">
      <c r="B48" s="130" t="s">
        <v>47</v>
      </c>
      <c r="C48" s="268" t="s">
        <v>48</v>
      </c>
      <c r="D48" s="268"/>
      <c r="E48" s="268"/>
      <c r="F48" s="268"/>
      <c r="G48" s="268"/>
      <c r="H48" s="268"/>
      <c r="I48" s="268"/>
      <c r="J48" s="268"/>
    </row>
    <row r="49" spans="2:10" ht="30" customHeight="1">
      <c r="B49" s="129" t="s">
        <v>49</v>
      </c>
      <c r="C49" s="268" t="s">
        <v>50</v>
      </c>
      <c r="D49" s="268"/>
      <c r="E49" s="268"/>
      <c r="F49" s="268"/>
      <c r="G49" s="268"/>
      <c r="H49" s="268"/>
      <c r="I49" s="268"/>
      <c r="J49" s="268"/>
    </row>
    <row r="50" spans="2:10" ht="28.35" customHeight="1">
      <c r="B50" s="129" t="s">
        <v>51</v>
      </c>
      <c r="C50" s="268" t="s">
        <v>52</v>
      </c>
      <c r="D50" s="268"/>
      <c r="E50" s="268"/>
      <c r="F50" s="268"/>
      <c r="G50" s="268"/>
      <c r="H50" s="268"/>
      <c r="I50" s="268"/>
      <c r="J50" s="268"/>
    </row>
    <row r="51" spans="2:10">
      <c r="B51" s="129" t="s">
        <v>53</v>
      </c>
      <c r="C51" s="264" t="s">
        <v>54</v>
      </c>
      <c r="D51" s="265"/>
      <c r="E51" s="265"/>
      <c r="F51" s="265"/>
      <c r="G51" s="265"/>
      <c r="H51" s="265"/>
      <c r="I51" s="265"/>
      <c r="J51" s="266"/>
    </row>
    <row r="52" spans="2:10" ht="26.1">
      <c r="B52" s="130" t="s">
        <v>55</v>
      </c>
      <c r="C52" s="264" t="s">
        <v>56</v>
      </c>
      <c r="D52" s="265"/>
      <c r="E52" s="265"/>
      <c r="F52" s="265"/>
      <c r="G52" s="265"/>
      <c r="H52" s="265"/>
      <c r="I52" s="265"/>
      <c r="J52" s="266"/>
    </row>
  </sheetData>
  <mergeCells count="16">
    <mergeCell ref="C51:J51"/>
    <mergeCell ref="C52:J52"/>
    <mergeCell ref="C3:H3"/>
    <mergeCell ref="C41:J41"/>
    <mergeCell ref="C39:J39"/>
    <mergeCell ref="C40:J40"/>
    <mergeCell ref="C50:J50"/>
    <mergeCell ref="C42:J42"/>
    <mergeCell ref="C43:J43"/>
    <mergeCell ref="C44:J44"/>
    <mergeCell ref="C45:J45"/>
    <mergeCell ref="C46:J46"/>
    <mergeCell ref="C47:J47"/>
    <mergeCell ref="C48:J48"/>
    <mergeCell ref="C49:J49"/>
    <mergeCell ref="B6:J6"/>
  </mergeCells>
  <hyperlinks>
    <hyperlink ref="B29" location="'Συνολικό δίκτυο -&gt;'!A1" display="Συνολικό δίκτυο-&gt;" xr:uid="{B021AE16-A224-4F09-B241-FED0A792F292}"/>
    <hyperlink ref="B30" location="'Στοιχεία συνολικού δικτύου'!A1" display="Στοιχεία συνολικού δικτύου" xr:uid="{A0E828F1-A60F-42FD-B1BE-10B4C1C17AAB}"/>
    <hyperlink ref="B32" location="'Συνολικοί δείκτες απόδοσης'!A1" display="Συνολικοί δείκτες απόδοσης" xr:uid="{64DC6337-817B-4875-B078-9862D481C768}"/>
    <hyperlink ref="B33" location="'Επίπτωση στη μέση χρέωση'!A1" display="Επίπτωση στη μέση χρέωση" xr:uid="{EBB2F0EC-D5C9-42AC-B66A-E96B15770860}"/>
    <hyperlink ref="B25" location="'Οικονομική ανάλυση δήμων -&gt;'!A1" display="Οικονομική ανάλυση δήμων-&gt;" xr:uid="{79D48AF8-C0BD-43C4-8076-B1AAA02E4F57}"/>
    <hyperlink ref="B26" location="'Αποτελέσματα ανάλυσης'!A1" display="Αποτελέσματα ανάλυσης" xr:uid="{AC4F3A6D-0166-49DC-A8D1-E8563FFC934E}"/>
    <hyperlink ref="B27" location="'Ανάλυση ανά δήμο'!A1" display="Ανάλυση ανά δήμο" xr:uid="{75ADD2A3-4611-4F60-A569-08B669E3F9C5}"/>
    <hyperlink ref="B10" location="'Ανάλυση δήμων -&gt;'!A1" display="Ανάλυση δήμων-&gt;" xr:uid="{D7A6A722-A2F0-45DB-B31C-99899341FFD4}"/>
    <hyperlink ref="B13" location="'Ανάπτυξη δικτύου'!A1" display="Ανάπτυξη δικτύου" xr:uid="{47C8BAF8-9DD0-47EC-B9AB-B52FFFB7899C}"/>
    <hyperlink ref="B14" location="'Ενεργές συνδέσεις'!A1" display="Ενεργές συνδέσεις" xr:uid="{92C2A54C-5E36-46C4-8CF6-D1A8200860BB}"/>
    <hyperlink ref="B16" location="'Ενεργοί πελάτες'!A1" display="Ενεργοί πελάτες" xr:uid="{401F89C2-6523-4F23-909E-69769B33C47A}"/>
    <hyperlink ref="B12" location="'Ανάλυση για νέους πελάτες'!A1" display="Ανάλυση για νέους πελάτες" xr:uid="{B064BC07-5721-4154-BC92-91C24B4B9950}"/>
    <hyperlink ref="B17" location="'Μέση ετήσια κατανάλωση'!A1" display="Μέση ετήσια κατανάλωση" xr:uid="{AE8EB774-8306-4BFC-9C68-D5F83F56511B}"/>
    <hyperlink ref="B18" location="'Διανεμόμενες ποσότητες αερίου'!A1" display="Διανεμόμενες ποσότητες αερίου" xr:uid="{E8B9D163-DC94-4C10-BE91-D04A31975397}"/>
    <hyperlink ref="B19" location="'Παραδοχές μοναδιαίου κόστους'!A1" display="Παραδοχές μοναδιαίου κόστους" xr:uid="{FAC80CF0-CDF2-4D13-98F3-F0ABF0038F05}"/>
    <hyperlink ref="B20" location="Επενδύσεις!A1" display="Επενδύσεις ανάπτυξης / σύνδεσης" xr:uid="{408E1E46-84DF-47F5-BF4F-CF6A6389927D}"/>
    <hyperlink ref="B21" location="'Παραδοχές διείσδυσης - κάλυψης'!A1" display="Παραδοχές διείσδυσης - κάλυψης" xr:uid="{8D8603AB-869D-41CC-9281-C36EF7F2EE23}"/>
    <hyperlink ref="B22" location="'Δείκτες διείσδυσης - κάλυψης'!A1" display="Δείκτες διείσδυσης - κάλυψης" xr:uid="{E125092C-7913-4245-ABAF-7BD427FF7D0F}"/>
    <hyperlink ref="B23" location="'Δείκτες απόδοσης'!A1" display="Δείκτες απόδοσης" xr:uid="{125CE472-9598-4EC3-8FF9-06C0FE705709}"/>
    <hyperlink ref="B11" location="'Γενική περιγραφή'!A1" display="Γενική περιγραφή" xr:uid="{4B13EB2D-E8FE-4735-B201-F717B21346AF}"/>
    <hyperlink ref="B15" location="'Ενεργοί μετρητές'!A1" display="Ενεργοί μετρητές" xr:uid="{29CFB353-AEAB-424B-9D20-BF6A6015FDCA}"/>
    <hyperlink ref="B31" location="'Πρόγραμμα ανάπτυξης δικτύου'!A1" display="Πρόγραμμα ανάπτυξης δικτύου" xr:uid="{A831A95A-23D3-4097-ABA2-CC62B6CEAC3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A470-EBE3-4FD8-9696-40B6FE359B9D}">
  <sheetPr>
    <tabColor theme="4" tint="0.79998168889431442"/>
  </sheetPr>
  <dimension ref="B2:AV162"/>
  <sheetViews>
    <sheetView showGridLines="0" zoomScale="70" zoomScaleNormal="70" workbookViewId="0">
      <pane xSplit="3" topLeftCell="AA1" activePane="topRight" state="frozen"/>
      <selection pane="topRight" activeCell="AN15" sqref="AN15:AN28"/>
    </sheetView>
  </sheetViews>
  <sheetFormatPr defaultColWidth="8.85546875" defaultRowHeight="14.45" outlineLevelRow="1"/>
  <cols>
    <col min="1" max="1" width="2.85546875" customWidth="1"/>
    <col min="2" max="2" width="50.7109375" customWidth="1"/>
    <col min="3" max="3" width="24.42578125" customWidth="1"/>
    <col min="4" max="13" width="13.7109375" customWidth="1"/>
    <col min="14" max="14" width="18.7109375" customWidth="1"/>
    <col min="15" max="15" width="1.7109375" customWidth="1"/>
    <col min="16" max="16" width="23.7109375" customWidth="1"/>
    <col min="17" max="17" width="24.85546875" customWidth="1"/>
    <col min="18" max="18" width="14.85546875" customWidth="1"/>
    <col min="19" max="19" width="13.7109375" customWidth="1"/>
    <col min="20" max="21" width="23.7109375" customWidth="1"/>
    <col min="22" max="22" width="12.85546875" customWidth="1"/>
    <col min="23" max="23" width="24.85546875" customWidth="1"/>
    <col min="24" max="24" width="14.85546875" customWidth="1"/>
    <col min="25" max="25" width="13.7109375" customWidth="1"/>
    <col min="26" max="27" width="23.7109375" customWidth="1"/>
    <col min="28" max="28" width="12.85546875" customWidth="1"/>
    <col min="29" max="29" width="24.85546875" customWidth="1"/>
    <col min="30" max="30" width="14.85546875" customWidth="1"/>
    <col min="31" max="31" width="13.7109375" customWidth="1"/>
    <col min="32" max="33" width="23.7109375" customWidth="1"/>
    <col min="34" max="34" width="12.85546875" customWidth="1"/>
    <col min="35" max="35" width="24.85546875" customWidth="1"/>
    <col min="36" max="36" width="14.85546875" customWidth="1"/>
    <col min="37" max="37" width="13.7109375" customWidth="1"/>
    <col min="38" max="39" width="23.7109375" customWidth="1"/>
    <col min="40" max="40" width="12.85546875" customWidth="1"/>
    <col min="41" max="41" width="24.85546875" customWidth="1"/>
    <col min="42" max="42" width="14.85546875" customWidth="1"/>
    <col min="43" max="43" width="13.7109375" customWidth="1"/>
    <col min="44" max="44" width="22.42578125" customWidth="1"/>
    <col min="45" max="45" width="18.7109375" customWidth="1"/>
  </cols>
  <sheetData>
    <row r="2" spans="2:45" ht="18.600000000000001">
      <c r="B2" s="1" t="s">
        <v>0</v>
      </c>
      <c r="C2" s="271" t="str">
        <f>'Αρχική σελίδα'!C3</f>
        <v>Ήπειρος</v>
      </c>
      <c r="D2" s="271"/>
      <c r="E2" s="271"/>
      <c r="F2" s="271"/>
      <c r="G2" s="271"/>
      <c r="H2" s="98"/>
      <c r="J2" s="251" t="s">
        <v>59</v>
      </c>
    </row>
    <row r="3" spans="2:45" ht="18.600000000000001">
      <c r="B3" s="2" t="s">
        <v>2</v>
      </c>
      <c r="C3" s="99">
        <f>'Αρχική σελίδα'!C4</f>
        <v>2024</v>
      </c>
      <c r="D3" s="45" t="s">
        <v>3</v>
      </c>
      <c r="E3" s="45">
        <f>C3+4</f>
        <v>2028</v>
      </c>
    </row>
    <row r="4" spans="2:45" ht="14.45" customHeight="1">
      <c r="C4" s="2"/>
      <c r="D4" s="45"/>
      <c r="E4" s="45"/>
    </row>
    <row r="5" spans="2:45" ht="101.45" customHeight="1">
      <c r="B5" s="273" t="s">
        <v>153</v>
      </c>
      <c r="C5" s="273"/>
      <c r="D5" s="273"/>
      <c r="E5" s="273"/>
      <c r="F5" s="273"/>
      <c r="G5" s="273"/>
      <c r="H5" s="273"/>
      <c r="I5" s="273"/>
    </row>
    <row r="6" spans="2:45">
      <c r="B6" s="225"/>
      <c r="C6" s="225"/>
      <c r="D6" s="225"/>
      <c r="E6" s="225"/>
      <c r="F6" s="225"/>
      <c r="G6" s="225"/>
      <c r="H6" s="225"/>
    </row>
    <row r="7" spans="2:45" ht="18.600000000000001">
      <c r="B7" s="100" t="str">
        <f>"Ποσότητες αερίου που διανέμονται μέσω του δικτύου διανομής ιστορικά ("&amp;(C3-5)&amp;" - "&amp;(C3-1)&amp;") και για το Πρόγραμμα Ανάπτυξης  "&amp;C3&amp;" - "&amp;E3</f>
        <v>Ποσότητες αερίου που διανέμονται μέσω του δικτύου διανομής ιστορικά (2019 - 2023) και για το Πρόγραμμα Ανάπτυξης  2024 - 2028</v>
      </c>
      <c r="C7" s="101"/>
      <c r="D7" s="101"/>
      <c r="E7" s="101"/>
      <c r="F7" s="101"/>
      <c r="G7" s="101"/>
      <c r="H7" s="98"/>
      <c r="I7" s="98"/>
      <c r="J7" s="98"/>
    </row>
    <row r="8" spans="2:45" ht="18.600000000000001">
      <c r="B8" s="229"/>
      <c r="C8" s="56"/>
      <c r="D8" s="56"/>
      <c r="E8" s="56"/>
      <c r="F8" s="56"/>
      <c r="G8" s="56"/>
    </row>
    <row r="9" spans="2:45" ht="15.6">
      <c r="B9" s="270" t="s">
        <v>146</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row>
    <row r="10" spans="2:45"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45" outlineLevel="1">
      <c r="B11" s="309"/>
      <c r="C11" s="298" t="s">
        <v>94</v>
      </c>
      <c r="D11" s="285" t="s">
        <v>120</v>
      </c>
      <c r="E11" s="286"/>
      <c r="F11" s="286"/>
      <c r="G11" s="286"/>
      <c r="H11" s="286"/>
      <c r="I11" s="286"/>
      <c r="J11" s="286"/>
      <c r="K11" s="286"/>
      <c r="L11" s="288"/>
      <c r="M11" s="291" t="str">
        <f xml:space="preserve"> D12&amp;" - "&amp;K12</f>
        <v>2019 - 2023</v>
      </c>
      <c r="N11" s="303"/>
      <c r="P11" s="285" t="s">
        <v>121</v>
      </c>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8"/>
    </row>
    <row r="12" spans="2:45" outlineLevel="1">
      <c r="B12" s="310"/>
      <c r="C12" s="299"/>
      <c r="D12" s="82">
        <f>$C$3-5</f>
        <v>2019</v>
      </c>
      <c r="E12" s="285">
        <f>$C$3-4</f>
        <v>2020</v>
      </c>
      <c r="F12" s="288"/>
      <c r="G12" s="285">
        <f>$C$3-3</f>
        <v>2021</v>
      </c>
      <c r="H12" s="288"/>
      <c r="I12" s="285">
        <f>$C$3-2</f>
        <v>2022</v>
      </c>
      <c r="J12" s="288"/>
      <c r="K12" s="285">
        <f>$C$3-1</f>
        <v>2023</v>
      </c>
      <c r="L12" s="288"/>
      <c r="M12" s="293"/>
      <c r="N12" s="304"/>
      <c r="P12" s="322">
        <f>$C$3</f>
        <v>2024</v>
      </c>
      <c r="Q12" s="323"/>
      <c r="R12" s="323"/>
      <c r="S12" s="331"/>
      <c r="T12" s="322">
        <f>$C$3+1</f>
        <v>2025</v>
      </c>
      <c r="U12" s="323"/>
      <c r="V12" s="323"/>
      <c r="W12" s="323"/>
      <c r="X12" s="323"/>
      <c r="Y12" s="331"/>
      <c r="Z12" s="285">
        <f>$C$3+2</f>
        <v>2026</v>
      </c>
      <c r="AA12" s="286"/>
      <c r="AB12" s="286"/>
      <c r="AC12" s="286"/>
      <c r="AD12" s="286"/>
      <c r="AE12" s="288"/>
      <c r="AF12" s="285">
        <f>$C$3+3</f>
        <v>2027</v>
      </c>
      <c r="AG12" s="286"/>
      <c r="AH12" s="286"/>
      <c r="AI12" s="286"/>
      <c r="AJ12" s="286"/>
      <c r="AK12" s="288"/>
      <c r="AL12" s="285">
        <f>$C$3+4</f>
        <v>2028</v>
      </c>
      <c r="AM12" s="286"/>
      <c r="AN12" s="286"/>
      <c r="AO12" s="286"/>
      <c r="AP12" s="286"/>
      <c r="AQ12" s="288"/>
      <c r="AR12" s="289" t="str">
        <f>P12&amp;" - "&amp;AL12</f>
        <v>2024 - 2028</v>
      </c>
      <c r="AS12" s="305"/>
    </row>
    <row r="13" spans="2:45" ht="14.45" customHeight="1" outlineLevel="1">
      <c r="B13" s="310"/>
      <c r="C13" s="299"/>
      <c r="D13" s="339" t="s">
        <v>154</v>
      </c>
      <c r="E13" s="324" t="s">
        <v>154</v>
      </c>
      <c r="F13" s="333" t="s">
        <v>124</v>
      </c>
      <c r="G13" s="324" t="s">
        <v>154</v>
      </c>
      <c r="H13" s="333" t="s">
        <v>124</v>
      </c>
      <c r="I13" s="324" t="s">
        <v>154</v>
      </c>
      <c r="J13" s="326" t="s">
        <v>124</v>
      </c>
      <c r="K13" s="324" t="s">
        <v>154</v>
      </c>
      <c r="L13" s="326" t="s">
        <v>124</v>
      </c>
      <c r="M13" s="324" t="s">
        <v>115</v>
      </c>
      <c r="N13" s="335" t="s">
        <v>125</v>
      </c>
      <c r="P13" s="324" t="str">
        <f>"Διανεμόμενες ποσότητες σε πελάτες που συνδέθηκαν το "&amp;P12</f>
        <v>Διανεμόμενες ποσότητες σε πελάτες που συνδέθηκαν το 2024</v>
      </c>
      <c r="Q13" s="328" t="s">
        <v>155</v>
      </c>
      <c r="R13" s="328" t="s">
        <v>156</v>
      </c>
      <c r="S13" s="332" t="s">
        <v>124</v>
      </c>
      <c r="T13" s="322" t="s">
        <v>157</v>
      </c>
      <c r="U13" s="323"/>
      <c r="V13" s="323"/>
      <c r="W13" s="328" t="s">
        <v>155</v>
      </c>
      <c r="X13" s="328" t="s">
        <v>156</v>
      </c>
      <c r="Y13" s="331" t="s">
        <v>124</v>
      </c>
      <c r="Z13" s="322" t="s">
        <v>157</v>
      </c>
      <c r="AA13" s="323"/>
      <c r="AB13" s="323"/>
      <c r="AC13" s="328" t="s">
        <v>155</v>
      </c>
      <c r="AD13" s="328" t="s">
        <v>156</v>
      </c>
      <c r="AE13" s="331" t="s">
        <v>124</v>
      </c>
      <c r="AF13" s="322" t="s">
        <v>157</v>
      </c>
      <c r="AG13" s="323"/>
      <c r="AH13" s="323"/>
      <c r="AI13" s="328" t="s">
        <v>155</v>
      </c>
      <c r="AJ13" s="328" t="s">
        <v>156</v>
      </c>
      <c r="AK13" s="331" t="s">
        <v>124</v>
      </c>
      <c r="AL13" s="322" t="s">
        <v>157</v>
      </c>
      <c r="AM13" s="323"/>
      <c r="AN13" s="323"/>
      <c r="AO13" s="328" t="s">
        <v>155</v>
      </c>
      <c r="AP13" s="328" t="s">
        <v>156</v>
      </c>
      <c r="AQ13" s="331" t="s">
        <v>124</v>
      </c>
      <c r="AR13" s="337" t="s">
        <v>115</v>
      </c>
      <c r="AS13" s="329" t="s">
        <v>125</v>
      </c>
    </row>
    <row r="14" spans="2:45" ht="57.95" outlineLevel="1">
      <c r="B14" s="311"/>
      <c r="C14" s="300"/>
      <c r="D14" s="340"/>
      <c r="E14" s="325"/>
      <c r="F14" s="334"/>
      <c r="G14" s="325"/>
      <c r="H14" s="334"/>
      <c r="I14" s="325"/>
      <c r="J14" s="327"/>
      <c r="K14" s="325"/>
      <c r="L14" s="327"/>
      <c r="M14" s="325"/>
      <c r="N14" s="336"/>
      <c r="P14" s="325"/>
      <c r="Q14" s="328"/>
      <c r="R14" s="328"/>
      <c r="S14" s="332"/>
      <c r="T14" s="123" t="str">
        <f>"Διανεμόμενες ποσότητες σε πελάτες που συνδέθηκαν το "&amp;T12</f>
        <v>Διανεμόμενες ποσότητες σε πελάτες που συνδέθηκαν το 2025</v>
      </c>
      <c r="U14" s="105" t="str">
        <f>"Διανεμόμενες ποσότητες σε πελάτες που συνδέθηκαν το "&amp;P12</f>
        <v>Διανεμόμενες ποσότητες σε πελάτες που συνδέθηκαν το 2024</v>
      </c>
      <c r="V14" s="59" t="s">
        <v>158</v>
      </c>
      <c r="W14" s="328"/>
      <c r="X14" s="328"/>
      <c r="Y14" s="331"/>
      <c r="Z14" s="123" t="str">
        <f>"Διανεμόμενες ποσότητες σε πελάτες που συνδέθηκαν το "&amp;Z12</f>
        <v>Διανεμόμενες ποσότητες σε πελάτες που συνδέθηκαν το 2026</v>
      </c>
      <c r="AA14" s="105" t="str">
        <f>"Διανεμόμενες ποσότητες σε πελάτες που συνδέθηκαν το "&amp;$P$12&amp;" - "&amp;T12</f>
        <v>Διανεμόμενες ποσότητες σε πελάτες που συνδέθηκαν το 2024 - 2025</v>
      </c>
      <c r="AB14" s="59" t="s">
        <v>158</v>
      </c>
      <c r="AC14" s="328"/>
      <c r="AD14" s="328"/>
      <c r="AE14" s="331"/>
      <c r="AF14" s="123" t="str">
        <f>"Διανεμόμενες ποσότητες σε πελάτες που συνδέθηκαν το "&amp;AF12</f>
        <v>Διανεμόμενες ποσότητες σε πελάτες που συνδέθηκαν το 2027</v>
      </c>
      <c r="AG14" s="105" t="str">
        <f>"Διανεμόμενες ποσότητες σε πελάτες που συνδέθηκαν το "&amp;$P$12&amp;" - "&amp;Z12</f>
        <v>Διανεμόμενες ποσότητες σε πελάτες που συνδέθηκαν το 2024 - 2026</v>
      </c>
      <c r="AH14" s="59" t="s">
        <v>158</v>
      </c>
      <c r="AI14" s="328"/>
      <c r="AJ14" s="328"/>
      <c r="AK14" s="331"/>
      <c r="AL14" s="123" t="str">
        <f>"Διανεμόμενες ποσότητες σε πελάτες που συνδέθηκαν το "&amp;AL12</f>
        <v>Διανεμόμενες ποσότητες σε πελάτες που συνδέθηκαν το 2028</v>
      </c>
      <c r="AM14" s="105" t="str">
        <f>"Διανεμόμενες ποσότητες σε πελάτες που συνδέθηκαν το "&amp;$P$12&amp;" - "&amp;AF12</f>
        <v>Διανεμόμενες ποσότητες σε πελάτες που συνδέθηκαν το 2024 - 2027</v>
      </c>
      <c r="AN14" s="59" t="s">
        <v>158</v>
      </c>
      <c r="AO14" s="328"/>
      <c r="AP14" s="328"/>
      <c r="AQ14" s="331"/>
      <c r="AR14" s="338"/>
      <c r="AS14" s="330"/>
    </row>
    <row r="15" spans="2:45" outlineLevel="1">
      <c r="B15" s="235" t="s">
        <v>75</v>
      </c>
      <c r="C15" s="63" t="s">
        <v>103</v>
      </c>
      <c r="D15" s="183">
        <f t="shared" ref="D15:E28" si="0">D38+D60+D82+D104+D126+D148</f>
        <v>0</v>
      </c>
      <c r="E15" s="160">
        <f t="shared" si="0"/>
        <v>0</v>
      </c>
      <c r="F15" s="169">
        <f t="shared" ref="F15:F28" si="1">IFERROR((E15-D15)/D15,0)</f>
        <v>0</v>
      </c>
      <c r="G15" s="160">
        <f t="shared" ref="G15:G28" si="2">G38+G60+G82+G104+G126+G148</f>
        <v>0</v>
      </c>
      <c r="H15" s="169">
        <f>IFERROR((G15-E15)/E15,0)</f>
        <v>0</v>
      </c>
      <c r="I15" s="160">
        <f t="shared" ref="I15:I28" si="3">I38+I60+I82+I104+I126+I148</f>
        <v>0</v>
      </c>
      <c r="J15" s="169">
        <f>IFERROR((I15-G15)/G15,0)</f>
        <v>0</v>
      </c>
      <c r="K15" s="160">
        <f t="shared" ref="K15:K28" si="4">K38+K60+K82+K104+K126+K148</f>
        <v>0</v>
      </c>
      <c r="L15" s="169">
        <f t="shared" ref="L15:L29" si="5">IFERROR((K15-I15)/I15,0)</f>
        <v>0</v>
      </c>
      <c r="M15" s="166">
        <f t="shared" ref="M15:M28" si="6">D15+E15+G15+I15+K15</f>
        <v>0</v>
      </c>
      <c r="N15" s="167">
        <f t="shared" ref="N15:N29" si="7">IFERROR((K15/D15)^(1/4)-1,0)</f>
        <v>0</v>
      </c>
      <c r="P15" s="160">
        <f t="shared" ref="P15:R28" si="8">P38+P60+P82+P104+P126+P148</f>
        <v>0</v>
      </c>
      <c r="Q15" s="159">
        <f t="shared" si="8"/>
        <v>0</v>
      </c>
      <c r="R15" s="159">
        <f t="shared" si="8"/>
        <v>0</v>
      </c>
      <c r="S15" s="184">
        <f t="shared" ref="S15:S28" si="9">IFERROR((R15-K15)/K15,0)</f>
        <v>0</v>
      </c>
      <c r="T15" s="160">
        <f t="shared" ref="T15:X28" si="10">T38+T60+T82+T104+T126+T148</f>
        <v>0</v>
      </c>
      <c r="U15" s="159">
        <f t="shared" si="10"/>
        <v>0</v>
      </c>
      <c r="V15" s="159">
        <f t="shared" si="10"/>
        <v>0</v>
      </c>
      <c r="W15" s="159">
        <f t="shared" si="10"/>
        <v>0</v>
      </c>
      <c r="X15" s="159">
        <f t="shared" si="10"/>
        <v>0</v>
      </c>
      <c r="Y15" s="169">
        <f>IFERROR((X15-R15)/R15,0)</f>
        <v>0</v>
      </c>
      <c r="Z15" s="160">
        <f t="shared" ref="Z15:AD28" si="11">Z38+Z60+Z82+Z104+Z126+Z148</f>
        <v>0</v>
      </c>
      <c r="AA15" s="159">
        <f t="shared" si="11"/>
        <v>0</v>
      </c>
      <c r="AB15" s="159">
        <f t="shared" si="11"/>
        <v>0</v>
      </c>
      <c r="AC15" s="159">
        <f t="shared" si="11"/>
        <v>0</v>
      </c>
      <c r="AD15" s="159">
        <f t="shared" si="11"/>
        <v>0</v>
      </c>
      <c r="AE15" s="169">
        <f t="shared" ref="AE15:AE28" si="12">IFERROR((AD15-X15)/X15,0)</f>
        <v>0</v>
      </c>
      <c r="AF15" s="160">
        <f t="shared" ref="AF15:AJ28" si="13">AF38+AF60+AF82+AF104+AF126+AF148</f>
        <v>0</v>
      </c>
      <c r="AG15" s="159">
        <f t="shared" si="13"/>
        <v>0</v>
      </c>
      <c r="AH15" s="159">
        <f t="shared" si="13"/>
        <v>0</v>
      </c>
      <c r="AI15" s="159">
        <f t="shared" si="13"/>
        <v>0</v>
      </c>
      <c r="AJ15" s="159">
        <f t="shared" si="13"/>
        <v>0</v>
      </c>
      <c r="AK15" s="169">
        <f>IFERROR((AJ15-AD15)/AD15,0)</f>
        <v>0</v>
      </c>
      <c r="AL15" s="160">
        <f t="shared" ref="AL15:AP28" si="14">AL38+AL60+AL82+AL104+AL126+AL148</f>
        <v>0</v>
      </c>
      <c r="AM15" s="159">
        <f t="shared" si="14"/>
        <v>0</v>
      </c>
      <c r="AN15" s="159">
        <f t="shared" si="14"/>
        <v>0</v>
      </c>
      <c r="AO15" s="159">
        <f t="shared" si="14"/>
        <v>0</v>
      </c>
      <c r="AP15" s="159">
        <f t="shared" si="14"/>
        <v>0</v>
      </c>
      <c r="AQ15" s="169">
        <f>IFERROR((AP15-AJ15)/AJ15,0)</f>
        <v>0</v>
      </c>
      <c r="AR15" s="166">
        <f>SUM(R15,X15,AD15,AJ15,AP15)</f>
        <v>0</v>
      </c>
      <c r="AS15" s="167">
        <f t="shared" ref="AS15:AS28" si="15">IFERROR((AP15/R15)^(1/4)-1,0)</f>
        <v>0</v>
      </c>
    </row>
    <row r="16" spans="2:45" outlineLevel="1">
      <c r="B16" s="236" t="s">
        <v>76</v>
      </c>
      <c r="C16" s="63" t="s">
        <v>103</v>
      </c>
      <c r="D16" s="183">
        <f t="shared" si="0"/>
        <v>0</v>
      </c>
      <c r="E16" s="160">
        <f t="shared" si="0"/>
        <v>0</v>
      </c>
      <c r="F16" s="169">
        <f t="shared" si="1"/>
        <v>0</v>
      </c>
      <c r="G16" s="160">
        <f t="shared" si="2"/>
        <v>0</v>
      </c>
      <c r="H16" s="169">
        <f t="shared" ref="H16:H28" si="16">IFERROR((G16-E16)/E16,0)</f>
        <v>0</v>
      </c>
      <c r="I16" s="160">
        <f t="shared" si="3"/>
        <v>0</v>
      </c>
      <c r="J16" s="169">
        <f t="shared" ref="J16:J28" si="17">IFERROR((I16-G16)/G16,0)</f>
        <v>0</v>
      </c>
      <c r="K16" s="160">
        <f t="shared" si="4"/>
        <v>0</v>
      </c>
      <c r="L16" s="169">
        <f t="shared" si="5"/>
        <v>0</v>
      </c>
      <c r="M16" s="166">
        <f t="shared" si="6"/>
        <v>0</v>
      </c>
      <c r="N16" s="167">
        <f t="shared" si="7"/>
        <v>0</v>
      </c>
      <c r="P16" s="160">
        <f t="shared" si="8"/>
        <v>3500</v>
      </c>
      <c r="Q16" s="159">
        <f t="shared" si="8"/>
        <v>0</v>
      </c>
      <c r="R16" s="159">
        <f t="shared" si="8"/>
        <v>3500</v>
      </c>
      <c r="S16" s="184">
        <f t="shared" si="9"/>
        <v>0</v>
      </c>
      <c r="T16" s="160">
        <f t="shared" si="10"/>
        <v>702.4</v>
      </c>
      <c r="U16" s="159">
        <f t="shared" si="10"/>
        <v>17500</v>
      </c>
      <c r="V16" s="159">
        <f t="shared" si="10"/>
        <v>18202.400000000001</v>
      </c>
      <c r="W16" s="159">
        <f t="shared" si="10"/>
        <v>0</v>
      </c>
      <c r="X16" s="159">
        <f t="shared" si="10"/>
        <v>18202.400000000001</v>
      </c>
      <c r="Y16" s="169">
        <f t="shared" ref="Y16:Y28" si="18">IFERROR((X16-R16)/R16,0)</f>
        <v>4.200685714285715</v>
      </c>
      <c r="Z16" s="160">
        <f t="shared" si="11"/>
        <v>0</v>
      </c>
      <c r="AA16" s="159">
        <f t="shared" si="11"/>
        <v>21012</v>
      </c>
      <c r="AB16" s="159">
        <f t="shared" si="11"/>
        <v>21012</v>
      </c>
      <c r="AC16" s="159">
        <f t="shared" si="11"/>
        <v>0</v>
      </c>
      <c r="AD16" s="159">
        <f t="shared" si="11"/>
        <v>21012</v>
      </c>
      <c r="AE16" s="169">
        <f t="shared" si="12"/>
        <v>0.15435327209598726</v>
      </c>
      <c r="AF16" s="160">
        <f t="shared" si="13"/>
        <v>813.2</v>
      </c>
      <c r="AG16" s="159">
        <f t="shared" si="13"/>
        <v>21012</v>
      </c>
      <c r="AH16" s="159">
        <f t="shared" si="13"/>
        <v>21825.200000000001</v>
      </c>
      <c r="AI16" s="159">
        <f t="shared" si="13"/>
        <v>0</v>
      </c>
      <c r="AJ16" s="159">
        <f t="shared" si="13"/>
        <v>21825.200000000001</v>
      </c>
      <c r="AK16" s="169">
        <f t="shared" ref="AK16:AK28" si="19">IFERROR((AJ16-AD16)/AD16,0)</f>
        <v>3.8701694269941023E-2</v>
      </c>
      <c r="AL16" s="160">
        <f t="shared" si="14"/>
        <v>813.2</v>
      </c>
      <c r="AM16" s="159">
        <f t="shared" si="14"/>
        <v>25078</v>
      </c>
      <c r="AN16" s="159">
        <f t="shared" si="14"/>
        <v>25891.200000000001</v>
      </c>
      <c r="AO16" s="159">
        <f t="shared" si="14"/>
        <v>0</v>
      </c>
      <c r="AP16" s="159">
        <f t="shared" si="14"/>
        <v>25891.200000000001</v>
      </c>
      <c r="AQ16" s="169">
        <f t="shared" ref="AQ16:AQ28" si="20">IFERROR((AP16-AJ16)/AJ16,0)</f>
        <v>0.18629840734563716</v>
      </c>
      <c r="AR16" s="166">
        <f t="shared" ref="AR16:AR28" si="21">SUM(R16,X16,AD16,AJ16,AP16)</f>
        <v>90430.8</v>
      </c>
      <c r="AS16" s="167">
        <f t="shared" si="15"/>
        <v>0.64919129502323036</v>
      </c>
    </row>
    <row r="17" spans="2:48" outlineLevel="1">
      <c r="B17" s="237" t="s">
        <v>77</v>
      </c>
      <c r="C17" s="63" t="s">
        <v>103</v>
      </c>
      <c r="D17" s="183">
        <f t="shared" si="0"/>
        <v>0</v>
      </c>
      <c r="E17" s="160">
        <f t="shared" si="0"/>
        <v>0</v>
      </c>
      <c r="F17" s="169">
        <f t="shared" si="1"/>
        <v>0</v>
      </c>
      <c r="G17" s="160">
        <f t="shared" si="2"/>
        <v>0</v>
      </c>
      <c r="H17" s="169">
        <f t="shared" si="16"/>
        <v>0</v>
      </c>
      <c r="I17" s="160">
        <f t="shared" si="3"/>
        <v>0</v>
      </c>
      <c r="J17" s="169">
        <f t="shared" si="17"/>
        <v>0</v>
      </c>
      <c r="K17" s="160">
        <f t="shared" si="4"/>
        <v>0</v>
      </c>
      <c r="L17" s="169">
        <f t="shared" si="5"/>
        <v>0</v>
      </c>
      <c r="M17" s="166">
        <f t="shared" si="6"/>
        <v>0</v>
      </c>
      <c r="N17" s="167">
        <f t="shared" si="7"/>
        <v>0</v>
      </c>
      <c r="P17" s="160">
        <f t="shared" si="8"/>
        <v>0</v>
      </c>
      <c r="Q17" s="159">
        <f t="shared" si="8"/>
        <v>0</v>
      </c>
      <c r="R17" s="159">
        <f t="shared" si="8"/>
        <v>0</v>
      </c>
      <c r="S17" s="184">
        <f t="shared" si="9"/>
        <v>0</v>
      </c>
      <c r="T17" s="160">
        <f t="shared" si="10"/>
        <v>0</v>
      </c>
      <c r="U17" s="159">
        <f t="shared" si="10"/>
        <v>0</v>
      </c>
      <c r="V17" s="159">
        <f t="shared" si="10"/>
        <v>0</v>
      </c>
      <c r="W17" s="159">
        <f t="shared" si="10"/>
        <v>0</v>
      </c>
      <c r="X17" s="159">
        <f t="shared" si="10"/>
        <v>0</v>
      </c>
      <c r="Y17" s="169">
        <f t="shared" si="18"/>
        <v>0</v>
      </c>
      <c r="Z17" s="160">
        <f t="shared" si="11"/>
        <v>0</v>
      </c>
      <c r="AA17" s="159">
        <f t="shared" si="11"/>
        <v>0</v>
      </c>
      <c r="AB17" s="159">
        <f t="shared" si="11"/>
        <v>0</v>
      </c>
      <c r="AC17" s="159">
        <f t="shared" si="11"/>
        <v>0</v>
      </c>
      <c r="AD17" s="159">
        <f t="shared" si="11"/>
        <v>0</v>
      </c>
      <c r="AE17" s="169">
        <f t="shared" si="12"/>
        <v>0</v>
      </c>
      <c r="AF17" s="160">
        <f t="shared" si="13"/>
        <v>0</v>
      </c>
      <c r="AG17" s="159">
        <f t="shared" si="13"/>
        <v>0</v>
      </c>
      <c r="AH17" s="159">
        <f t="shared" si="13"/>
        <v>0</v>
      </c>
      <c r="AI17" s="159">
        <f t="shared" si="13"/>
        <v>0</v>
      </c>
      <c r="AJ17" s="159">
        <f t="shared" si="13"/>
        <v>0</v>
      </c>
      <c r="AK17" s="169">
        <f t="shared" si="19"/>
        <v>0</v>
      </c>
      <c r="AL17" s="160">
        <f t="shared" si="14"/>
        <v>0</v>
      </c>
      <c r="AM17" s="159">
        <f t="shared" si="14"/>
        <v>0</v>
      </c>
      <c r="AN17" s="159">
        <f t="shared" si="14"/>
        <v>0</v>
      </c>
      <c r="AO17" s="159">
        <f t="shared" si="14"/>
        <v>0</v>
      </c>
      <c r="AP17" s="159">
        <f t="shared" si="14"/>
        <v>0</v>
      </c>
      <c r="AQ17" s="169">
        <f t="shared" si="20"/>
        <v>0</v>
      </c>
      <c r="AR17" s="166">
        <f t="shared" si="21"/>
        <v>0</v>
      </c>
      <c r="AS17" s="167">
        <f t="shared" si="15"/>
        <v>0</v>
      </c>
    </row>
    <row r="18" spans="2:48" outlineLevel="1">
      <c r="B18" s="238" t="s">
        <v>78</v>
      </c>
      <c r="C18" s="63" t="s">
        <v>103</v>
      </c>
      <c r="D18" s="183">
        <f t="shared" si="0"/>
        <v>0</v>
      </c>
      <c r="E18" s="160">
        <f t="shared" si="0"/>
        <v>0</v>
      </c>
      <c r="F18" s="169">
        <f t="shared" si="1"/>
        <v>0</v>
      </c>
      <c r="G18" s="160">
        <f t="shared" si="2"/>
        <v>0</v>
      </c>
      <c r="H18" s="169">
        <f t="shared" si="16"/>
        <v>0</v>
      </c>
      <c r="I18" s="160">
        <f t="shared" si="3"/>
        <v>0</v>
      </c>
      <c r="J18" s="169">
        <f t="shared" si="17"/>
        <v>0</v>
      </c>
      <c r="K18" s="160">
        <f t="shared" si="4"/>
        <v>0</v>
      </c>
      <c r="L18" s="169">
        <f t="shared" si="5"/>
        <v>0</v>
      </c>
      <c r="M18" s="166">
        <f t="shared" si="6"/>
        <v>0</v>
      </c>
      <c r="N18" s="167">
        <f t="shared" si="7"/>
        <v>0</v>
      </c>
      <c r="P18" s="160">
        <f t="shared" si="8"/>
        <v>0</v>
      </c>
      <c r="Q18" s="159">
        <f t="shared" si="8"/>
        <v>0</v>
      </c>
      <c r="R18" s="159">
        <f t="shared" si="8"/>
        <v>0</v>
      </c>
      <c r="S18" s="184">
        <f t="shared" si="9"/>
        <v>0</v>
      </c>
      <c r="T18" s="160">
        <f t="shared" si="10"/>
        <v>0</v>
      </c>
      <c r="U18" s="159">
        <f t="shared" si="10"/>
        <v>0</v>
      </c>
      <c r="V18" s="159">
        <f t="shared" si="10"/>
        <v>0</v>
      </c>
      <c r="W18" s="159">
        <f t="shared" si="10"/>
        <v>0</v>
      </c>
      <c r="X18" s="159">
        <f t="shared" si="10"/>
        <v>0</v>
      </c>
      <c r="Y18" s="169">
        <f t="shared" si="18"/>
        <v>0</v>
      </c>
      <c r="Z18" s="160">
        <f t="shared" si="11"/>
        <v>0</v>
      </c>
      <c r="AA18" s="159">
        <f t="shared" si="11"/>
        <v>0</v>
      </c>
      <c r="AB18" s="159">
        <f t="shared" si="11"/>
        <v>0</v>
      </c>
      <c r="AC18" s="159">
        <f t="shared" si="11"/>
        <v>0</v>
      </c>
      <c r="AD18" s="159">
        <f t="shared" si="11"/>
        <v>0</v>
      </c>
      <c r="AE18" s="169">
        <f t="shared" si="12"/>
        <v>0</v>
      </c>
      <c r="AF18" s="160">
        <f t="shared" si="13"/>
        <v>0</v>
      </c>
      <c r="AG18" s="159">
        <f t="shared" si="13"/>
        <v>0</v>
      </c>
      <c r="AH18" s="159">
        <f t="shared" si="13"/>
        <v>0</v>
      </c>
      <c r="AI18" s="159">
        <f t="shared" si="13"/>
        <v>0</v>
      </c>
      <c r="AJ18" s="159">
        <f t="shared" si="13"/>
        <v>0</v>
      </c>
      <c r="AK18" s="169">
        <f t="shared" si="19"/>
        <v>0</v>
      </c>
      <c r="AL18" s="160">
        <f t="shared" si="14"/>
        <v>0</v>
      </c>
      <c r="AM18" s="159">
        <f t="shared" si="14"/>
        <v>0</v>
      </c>
      <c r="AN18" s="159">
        <f t="shared" si="14"/>
        <v>0</v>
      </c>
      <c r="AO18" s="159">
        <f t="shared" si="14"/>
        <v>0</v>
      </c>
      <c r="AP18" s="159">
        <f t="shared" si="14"/>
        <v>0</v>
      </c>
      <c r="AQ18" s="169">
        <f t="shared" si="20"/>
        <v>0</v>
      </c>
      <c r="AR18" s="166">
        <f t="shared" si="21"/>
        <v>0</v>
      </c>
      <c r="AS18" s="167">
        <f t="shared" si="15"/>
        <v>0</v>
      </c>
    </row>
    <row r="19" spans="2:48" outlineLevel="1">
      <c r="B19" s="238" t="s">
        <v>79</v>
      </c>
      <c r="C19" s="63" t="s">
        <v>103</v>
      </c>
      <c r="D19" s="183">
        <f t="shared" si="0"/>
        <v>0</v>
      </c>
      <c r="E19" s="160">
        <f t="shared" si="0"/>
        <v>0</v>
      </c>
      <c r="F19" s="169">
        <f t="shared" si="1"/>
        <v>0</v>
      </c>
      <c r="G19" s="160">
        <f t="shared" si="2"/>
        <v>0</v>
      </c>
      <c r="H19" s="169">
        <f t="shared" si="16"/>
        <v>0</v>
      </c>
      <c r="I19" s="160">
        <f t="shared" si="3"/>
        <v>0</v>
      </c>
      <c r="J19" s="169">
        <f t="shared" si="17"/>
        <v>0</v>
      </c>
      <c r="K19" s="160">
        <f t="shared" si="4"/>
        <v>0</v>
      </c>
      <c r="L19" s="169">
        <f t="shared" si="5"/>
        <v>0</v>
      </c>
      <c r="M19" s="166">
        <f t="shared" si="6"/>
        <v>0</v>
      </c>
      <c r="N19" s="167">
        <f t="shared" si="7"/>
        <v>0</v>
      </c>
      <c r="P19" s="160">
        <f t="shared" si="8"/>
        <v>0</v>
      </c>
      <c r="Q19" s="159">
        <f t="shared" si="8"/>
        <v>0</v>
      </c>
      <c r="R19" s="159">
        <f t="shared" si="8"/>
        <v>0</v>
      </c>
      <c r="S19" s="184">
        <f t="shared" si="9"/>
        <v>0</v>
      </c>
      <c r="T19" s="160">
        <f t="shared" si="10"/>
        <v>16492</v>
      </c>
      <c r="U19" s="159">
        <f t="shared" si="10"/>
        <v>0</v>
      </c>
      <c r="V19" s="159">
        <f t="shared" si="10"/>
        <v>16492</v>
      </c>
      <c r="W19" s="159">
        <f t="shared" si="10"/>
        <v>0</v>
      </c>
      <c r="X19" s="159">
        <f t="shared" si="10"/>
        <v>16492</v>
      </c>
      <c r="Y19" s="169">
        <f t="shared" si="18"/>
        <v>0</v>
      </c>
      <c r="Z19" s="160">
        <f t="shared" si="11"/>
        <v>16910.8</v>
      </c>
      <c r="AA19" s="159">
        <f t="shared" si="11"/>
        <v>82460</v>
      </c>
      <c r="AB19" s="159">
        <f t="shared" si="11"/>
        <v>99370.8</v>
      </c>
      <c r="AC19" s="159">
        <f t="shared" si="11"/>
        <v>0</v>
      </c>
      <c r="AD19" s="159">
        <f t="shared" si="11"/>
        <v>99370.8</v>
      </c>
      <c r="AE19" s="169">
        <f t="shared" si="12"/>
        <v>5.0253941304875092</v>
      </c>
      <c r="AF19" s="160">
        <f t="shared" si="13"/>
        <v>23614</v>
      </c>
      <c r="AG19" s="159">
        <f t="shared" si="13"/>
        <v>167014</v>
      </c>
      <c r="AH19" s="159">
        <f t="shared" si="13"/>
        <v>190628</v>
      </c>
      <c r="AI19" s="159">
        <f t="shared" si="13"/>
        <v>0</v>
      </c>
      <c r="AJ19" s="159">
        <f t="shared" si="13"/>
        <v>190628</v>
      </c>
      <c r="AK19" s="169">
        <f t="shared" si="19"/>
        <v>0.91835025983488106</v>
      </c>
      <c r="AL19" s="160">
        <f t="shared" si="14"/>
        <v>10763.6</v>
      </c>
      <c r="AM19" s="159">
        <f t="shared" si="14"/>
        <v>285084</v>
      </c>
      <c r="AN19" s="159">
        <f t="shared" si="14"/>
        <v>295847.59999999998</v>
      </c>
      <c r="AO19" s="159">
        <f t="shared" si="14"/>
        <v>0</v>
      </c>
      <c r="AP19" s="159">
        <f t="shared" si="14"/>
        <v>295847.59999999998</v>
      </c>
      <c r="AQ19" s="169">
        <f t="shared" si="20"/>
        <v>0.55196298550055589</v>
      </c>
      <c r="AR19" s="166">
        <f t="shared" si="21"/>
        <v>602338.39999999991</v>
      </c>
      <c r="AS19" s="167">
        <f t="shared" si="15"/>
        <v>0</v>
      </c>
    </row>
    <row r="20" spans="2:48" outlineLevel="1">
      <c r="B20" s="238" t="s">
        <v>80</v>
      </c>
      <c r="C20" s="63" t="s">
        <v>103</v>
      </c>
      <c r="D20" s="183">
        <f t="shared" si="0"/>
        <v>0</v>
      </c>
      <c r="E20" s="160">
        <f t="shared" si="0"/>
        <v>0</v>
      </c>
      <c r="F20" s="169">
        <f t="shared" si="1"/>
        <v>0</v>
      </c>
      <c r="G20" s="160">
        <f t="shared" si="2"/>
        <v>0</v>
      </c>
      <c r="H20" s="169">
        <f t="shared" si="16"/>
        <v>0</v>
      </c>
      <c r="I20" s="160">
        <f t="shared" si="3"/>
        <v>0</v>
      </c>
      <c r="J20" s="169">
        <f t="shared" si="17"/>
        <v>0</v>
      </c>
      <c r="K20" s="160">
        <f t="shared" si="4"/>
        <v>0</v>
      </c>
      <c r="L20" s="169">
        <f t="shared" si="5"/>
        <v>0</v>
      </c>
      <c r="M20" s="166">
        <f t="shared" si="6"/>
        <v>0</v>
      </c>
      <c r="N20" s="167">
        <f t="shared" si="7"/>
        <v>0</v>
      </c>
      <c r="P20" s="160">
        <f t="shared" si="8"/>
        <v>0</v>
      </c>
      <c r="Q20" s="159">
        <f t="shared" si="8"/>
        <v>0</v>
      </c>
      <c r="R20" s="159">
        <f t="shared" si="8"/>
        <v>0</v>
      </c>
      <c r="S20" s="184">
        <f t="shared" si="9"/>
        <v>0</v>
      </c>
      <c r="T20" s="160">
        <f t="shared" si="10"/>
        <v>0</v>
      </c>
      <c r="U20" s="159">
        <f t="shared" si="10"/>
        <v>0</v>
      </c>
      <c r="V20" s="159">
        <f t="shared" si="10"/>
        <v>0</v>
      </c>
      <c r="W20" s="159">
        <f t="shared" si="10"/>
        <v>0</v>
      </c>
      <c r="X20" s="159">
        <f t="shared" si="10"/>
        <v>0</v>
      </c>
      <c r="Y20" s="169">
        <f t="shared" si="18"/>
        <v>0</v>
      </c>
      <c r="Z20" s="160">
        <f t="shared" si="11"/>
        <v>0</v>
      </c>
      <c r="AA20" s="159">
        <f t="shared" si="11"/>
        <v>0</v>
      </c>
      <c r="AB20" s="159">
        <f t="shared" si="11"/>
        <v>0</v>
      </c>
      <c r="AC20" s="159">
        <f t="shared" si="11"/>
        <v>0</v>
      </c>
      <c r="AD20" s="159">
        <f t="shared" si="11"/>
        <v>0</v>
      </c>
      <c r="AE20" s="169">
        <f t="shared" si="12"/>
        <v>0</v>
      </c>
      <c r="AF20" s="160">
        <f t="shared" si="13"/>
        <v>0</v>
      </c>
      <c r="AG20" s="159">
        <f t="shared" si="13"/>
        <v>0</v>
      </c>
      <c r="AH20" s="159">
        <f t="shared" si="13"/>
        <v>0</v>
      </c>
      <c r="AI20" s="159">
        <f t="shared" si="13"/>
        <v>0</v>
      </c>
      <c r="AJ20" s="159">
        <f t="shared" si="13"/>
        <v>0</v>
      </c>
      <c r="AK20" s="169">
        <f t="shared" si="19"/>
        <v>0</v>
      </c>
      <c r="AL20" s="160">
        <f t="shared" si="14"/>
        <v>0</v>
      </c>
      <c r="AM20" s="159">
        <f t="shared" si="14"/>
        <v>0</v>
      </c>
      <c r="AN20" s="159">
        <f t="shared" si="14"/>
        <v>0</v>
      </c>
      <c r="AO20" s="159">
        <f t="shared" si="14"/>
        <v>0</v>
      </c>
      <c r="AP20" s="159">
        <f t="shared" si="14"/>
        <v>0</v>
      </c>
      <c r="AQ20" s="169">
        <f t="shared" si="20"/>
        <v>0</v>
      </c>
      <c r="AR20" s="166">
        <f t="shared" si="21"/>
        <v>0</v>
      </c>
      <c r="AS20" s="167">
        <f t="shared" si="15"/>
        <v>0</v>
      </c>
    </row>
    <row r="21" spans="2:48" outlineLevel="1">
      <c r="B21" s="238" t="s">
        <v>81</v>
      </c>
      <c r="C21" s="63" t="s">
        <v>103</v>
      </c>
      <c r="D21" s="183">
        <f t="shared" si="0"/>
        <v>0</v>
      </c>
      <c r="E21" s="160">
        <f t="shared" si="0"/>
        <v>0</v>
      </c>
      <c r="F21" s="169">
        <f t="shared" si="1"/>
        <v>0</v>
      </c>
      <c r="G21" s="160">
        <f t="shared" si="2"/>
        <v>0</v>
      </c>
      <c r="H21" s="169">
        <f t="shared" si="16"/>
        <v>0</v>
      </c>
      <c r="I21" s="160">
        <f t="shared" si="3"/>
        <v>0</v>
      </c>
      <c r="J21" s="169">
        <f t="shared" si="17"/>
        <v>0</v>
      </c>
      <c r="K21" s="160">
        <f t="shared" si="4"/>
        <v>0</v>
      </c>
      <c r="L21" s="169">
        <f t="shared" si="5"/>
        <v>0</v>
      </c>
      <c r="M21" s="166">
        <f t="shared" si="6"/>
        <v>0</v>
      </c>
      <c r="N21" s="167">
        <f t="shared" si="7"/>
        <v>0</v>
      </c>
      <c r="P21" s="160">
        <f t="shared" si="8"/>
        <v>0</v>
      </c>
      <c r="Q21" s="159">
        <f t="shared" si="8"/>
        <v>0</v>
      </c>
      <c r="R21" s="159">
        <f t="shared" si="8"/>
        <v>0</v>
      </c>
      <c r="S21" s="184">
        <f t="shared" si="9"/>
        <v>0</v>
      </c>
      <c r="T21" s="160">
        <f t="shared" si="10"/>
        <v>0</v>
      </c>
      <c r="U21" s="159">
        <f t="shared" si="10"/>
        <v>0</v>
      </c>
      <c r="V21" s="159">
        <f t="shared" si="10"/>
        <v>0</v>
      </c>
      <c r="W21" s="159">
        <f t="shared" si="10"/>
        <v>0</v>
      </c>
      <c r="X21" s="159">
        <f t="shared" si="10"/>
        <v>0</v>
      </c>
      <c r="Y21" s="169">
        <f t="shared" si="18"/>
        <v>0</v>
      </c>
      <c r="Z21" s="160">
        <f t="shared" si="11"/>
        <v>0</v>
      </c>
      <c r="AA21" s="159">
        <f t="shared" si="11"/>
        <v>0</v>
      </c>
      <c r="AB21" s="159">
        <f t="shared" si="11"/>
        <v>0</v>
      </c>
      <c r="AC21" s="159">
        <f t="shared" si="11"/>
        <v>0</v>
      </c>
      <c r="AD21" s="159">
        <f t="shared" si="11"/>
        <v>0</v>
      </c>
      <c r="AE21" s="169">
        <f t="shared" si="12"/>
        <v>0</v>
      </c>
      <c r="AF21" s="160">
        <f t="shared" si="13"/>
        <v>0</v>
      </c>
      <c r="AG21" s="159">
        <f t="shared" si="13"/>
        <v>0</v>
      </c>
      <c r="AH21" s="159">
        <f t="shared" si="13"/>
        <v>0</v>
      </c>
      <c r="AI21" s="159">
        <f t="shared" si="13"/>
        <v>0</v>
      </c>
      <c r="AJ21" s="159">
        <f t="shared" si="13"/>
        <v>0</v>
      </c>
      <c r="AK21" s="169">
        <f t="shared" si="19"/>
        <v>0</v>
      </c>
      <c r="AL21" s="160">
        <f t="shared" si="14"/>
        <v>0</v>
      </c>
      <c r="AM21" s="159">
        <f t="shared" si="14"/>
        <v>0</v>
      </c>
      <c r="AN21" s="159">
        <f t="shared" si="14"/>
        <v>0</v>
      </c>
      <c r="AO21" s="159">
        <f t="shared" si="14"/>
        <v>0</v>
      </c>
      <c r="AP21" s="159">
        <f t="shared" si="14"/>
        <v>0</v>
      </c>
      <c r="AQ21" s="169">
        <f t="shared" si="20"/>
        <v>0</v>
      </c>
      <c r="AR21" s="166">
        <f t="shared" si="21"/>
        <v>0</v>
      </c>
      <c r="AS21" s="167">
        <f t="shared" si="15"/>
        <v>0</v>
      </c>
    </row>
    <row r="22" spans="2:48" outlineLevel="1">
      <c r="B22" s="236" t="s">
        <v>82</v>
      </c>
      <c r="C22" s="63" t="s">
        <v>103</v>
      </c>
      <c r="D22" s="183">
        <f t="shared" si="0"/>
        <v>0</v>
      </c>
      <c r="E22" s="160">
        <f t="shared" si="0"/>
        <v>0</v>
      </c>
      <c r="F22" s="169">
        <f t="shared" si="1"/>
        <v>0</v>
      </c>
      <c r="G22" s="160">
        <f t="shared" si="2"/>
        <v>0</v>
      </c>
      <c r="H22" s="169">
        <f t="shared" si="16"/>
        <v>0</v>
      </c>
      <c r="I22" s="160">
        <f t="shared" si="3"/>
        <v>0</v>
      </c>
      <c r="J22" s="169">
        <f t="shared" si="17"/>
        <v>0</v>
      </c>
      <c r="K22" s="160">
        <f t="shared" si="4"/>
        <v>0</v>
      </c>
      <c r="L22" s="169">
        <f t="shared" si="5"/>
        <v>0</v>
      </c>
      <c r="M22" s="166">
        <f t="shared" si="6"/>
        <v>0</v>
      </c>
      <c r="N22" s="167">
        <f t="shared" si="7"/>
        <v>0</v>
      </c>
      <c r="P22" s="160">
        <f t="shared" si="8"/>
        <v>0</v>
      </c>
      <c r="Q22" s="159">
        <f t="shared" si="8"/>
        <v>0</v>
      </c>
      <c r="R22" s="159">
        <f t="shared" si="8"/>
        <v>0</v>
      </c>
      <c r="S22" s="184">
        <f t="shared" si="9"/>
        <v>0</v>
      </c>
      <c r="T22" s="160">
        <f t="shared" si="10"/>
        <v>0</v>
      </c>
      <c r="U22" s="159">
        <f t="shared" si="10"/>
        <v>0</v>
      </c>
      <c r="V22" s="159">
        <f t="shared" si="10"/>
        <v>0</v>
      </c>
      <c r="W22" s="159">
        <f t="shared" si="10"/>
        <v>0</v>
      </c>
      <c r="X22" s="159">
        <f t="shared" si="10"/>
        <v>0</v>
      </c>
      <c r="Y22" s="169">
        <f t="shared" si="18"/>
        <v>0</v>
      </c>
      <c r="Z22" s="160">
        <f t="shared" si="11"/>
        <v>0</v>
      </c>
      <c r="AA22" s="159">
        <f t="shared" si="11"/>
        <v>0</v>
      </c>
      <c r="AB22" s="159">
        <f t="shared" si="11"/>
        <v>0</v>
      </c>
      <c r="AC22" s="159">
        <f t="shared" si="11"/>
        <v>0</v>
      </c>
      <c r="AD22" s="159">
        <f t="shared" si="11"/>
        <v>0</v>
      </c>
      <c r="AE22" s="169">
        <f t="shared" si="12"/>
        <v>0</v>
      </c>
      <c r="AF22" s="160">
        <f t="shared" si="13"/>
        <v>0</v>
      </c>
      <c r="AG22" s="159">
        <f t="shared" si="13"/>
        <v>0</v>
      </c>
      <c r="AH22" s="159">
        <f t="shared" si="13"/>
        <v>0</v>
      </c>
      <c r="AI22" s="159">
        <f t="shared" si="13"/>
        <v>0</v>
      </c>
      <c r="AJ22" s="159">
        <f t="shared" si="13"/>
        <v>0</v>
      </c>
      <c r="AK22" s="169">
        <f t="shared" si="19"/>
        <v>0</v>
      </c>
      <c r="AL22" s="160">
        <f t="shared" si="14"/>
        <v>0</v>
      </c>
      <c r="AM22" s="159">
        <f t="shared" si="14"/>
        <v>0</v>
      </c>
      <c r="AN22" s="159">
        <f t="shared" si="14"/>
        <v>0</v>
      </c>
      <c r="AO22" s="159">
        <f t="shared" si="14"/>
        <v>0</v>
      </c>
      <c r="AP22" s="159">
        <f t="shared" si="14"/>
        <v>0</v>
      </c>
      <c r="AQ22" s="169">
        <f t="shared" si="20"/>
        <v>0</v>
      </c>
      <c r="AR22" s="166">
        <f t="shared" si="21"/>
        <v>0</v>
      </c>
      <c r="AS22" s="167">
        <f t="shared" si="15"/>
        <v>0</v>
      </c>
    </row>
    <row r="23" spans="2:48" outlineLevel="1">
      <c r="B23" s="235" t="s">
        <v>83</v>
      </c>
      <c r="C23" s="63" t="s">
        <v>103</v>
      </c>
      <c r="D23" s="183">
        <f t="shared" si="0"/>
        <v>0</v>
      </c>
      <c r="E23" s="160">
        <f t="shared" si="0"/>
        <v>0</v>
      </c>
      <c r="F23" s="169">
        <f t="shared" si="1"/>
        <v>0</v>
      </c>
      <c r="G23" s="160">
        <f t="shared" si="2"/>
        <v>0</v>
      </c>
      <c r="H23" s="169">
        <f t="shared" si="16"/>
        <v>0</v>
      </c>
      <c r="I23" s="160">
        <f t="shared" si="3"/>
        <v>0</v>
      </c>
      <c r="J23" s="169">
        <f t="shared" si="17"/>
        <v>0</v>
      </c>
      <c r="K23" s="160">
        <f t="shared" si="4"/>
        <v>0</v>
      </c>
      <c r="L23" s="169">
        <f t="shared" si="5"/>
        <v>0</v>
      </c>
      <c r="M23" s="166">
        <f t="shared" si="6"/>
        <v>0</v>
      </c>
      <c r="N23" s="167">
        <f t="shared" si="7"/>
        <v>0</v>
      </c>
      <c r="P23" s="160">
        <f t="shared" si="8"/>
        <v>0</v>
      </c>
      <c r="Q23" s="159">
        <f t="shared" si="8"/>
        <v>0</v>
      </c>
      <c r="R23" s="159">
        <f t="shared" si="8"/>
        <v>0</v>
      </c>
      <c r="S23" s="184">
        <f t="shared" si="9"/>
        <v>0</v>
      </c>
      <c r="T23" s="160">
        <f t="shared" si="10"/>
        <v>0</v>
      </c>
      <c r="U23" s="159">
        <f t="shared" si="10"/>
        <v>0</v>
      </c>
      <c r="V23" s="159">
        <f t="shared" si="10"/>
        <v>0</v>
      </c>
      <c r="W23" s="159">
        <f t="shared" si="10"/>
        <v>0</v>
      </c>
      <c r="X23" s="159">
        <f t="shared" si="10"/>
        <v>0</v>
      </c>
      <c r="Y23" s="169">
        <f t="shared" si="18"/>
        <v>0</v>
      </c>
      <c r="Z23" s="160">
        <f t="shared" si="11"/>
        <v>0</v>
      </c>
      <c r="AA23" s="159">
        <f t="shared" si="11"/>
        <v>0</v>
      </c>
      <c r="AB23" s="159">
        <f t="shared" si="11"/>
        <v>0</v>
      </c>
      <c r="AC23" s="159">
        <f t="shared" si="11"/>
        <v>0</v>
      </c>
      <c r="AD23" s="159">
        <f t="shared" si="11"/>
        <v>0</v>
      </c>
      <c r="AE23" s="169">
        <f t="shared" si="12"/>
        <v>0</v>
      </c>
      <c r="AF23" s="160">
        <f t="shared" si="13"/>
        <v>0</v>
      </c>
      <c r="AG23" s="159">
        <f t="shared" si="13"/>
        <v>0</v>
      </c>
      <c r="AH23" s="159">
        <f t="shared" si="13"/>
        <v>0</v>
      </c>
      <c r="AI23" s="159">
        <f t="shared" si="13"/>
        <v>0</v>
      </c>
      <c r="AJ23" s="159">
        <f t="shared" si="13"/>
        <v>0</v>
      </c>
      <c r="AK23" s="169">
        <f t="shared" si="19"/>
        <v>0</v>
      </c>
      <c r="AL23" s="160">
        <f t="shared" si="14"/>
        <v>0</v>
      </c>
      <c r="AM23" s="159">
        <f t="shared" si="14"/>
        <v>0</v>
      </c>
      <c r="AN23" s="159">
        <f t="shared" si="14"/>
        <v>0</v>
      </c>
      <c r="AO23" s="159">
        <f t="shared" si="14"/>
        <v>0</v>
      </c>
      <c r="AP23" s="159">
        <f t="shared" si="14"/>
        <v>0</v>
      </c>
      <c r="AQ23" s="169">
        <f t="shared" si="20"/>
        <v>0</v>
      </c>
      <c r="AR23" s="166">
        <f t="shared" si="21"/>
        <v>0</v>
      </c>
      <c r="AS23" s="167">
        <f t="shared" si="15"/>
        <v>0</v>
      </c>
    </row>
    <row r="24" spans="2:48" outlineLevel="1">
      <c r="B24" s="236" t="s">
        <v>84</v>
      </c>
      <c r="C24" s="63" t="s">
        <v>103</v>
      </c>
      <c r="D24" s="183">
        <f t="shared" si="0"/>
        <v>0</v>
      </c>
      <c r="E24" s="160">
        <f t="shared" si="0"/>
        <v>0</v>
      </c>
      <c r="F24" s="169">
        <f t="shared" si="1"/>
        <v>0</v>
      </c>
      <c r="G24" s="160">
        <f t="shared" si="2"/>
        <v>0</v>
      </c>
      <c r="H24" s="169">
        <f t="shared" si="16"/>
        <v>0</v>
      </c>
      <c r="I24" s="160">
        <f t="shared" si="3"/>
        <v>0</v>
      </c>
      <c r="J24" s="169">
        <f t="shared" si="17"/>
        <v>0</v>
      </c>
      <c r="K24" s="160">
        <f t="shared" si="4"/>
        <v>0</v>
      </c>
      <c r="L24" s="169">
        <f t="shared" si="5"/>
        <v>0</v>
      </c>
      <c r="M24" s="166">
        <f t="shared" si="6"/>
        <v>0</v>
      </c>
      <c r="N24" s="167">
        <f t="shared" si="7"/>
        <v>0</v>
      </c>
      <c r="P24" s="160">
        <f t="shared" si="8"/>
        <v>0</v>
      </c>
      <c r="Q24" s="159">
        <f t="shared" si="8"/>
        <v>0</v>
      </c>
      <c r="R24" s="159">
        <f t="shared" si="8"/>
        <v>0</v>
      </c>
      <c r="S24" s="184">
        <f t="shared" si="9"/>
        <v>0</v>
      </c>
      <c r="T24" s="160">
        <f t="shared" si="10"/>
        <v>8272.7999999999993</v>
      </c>
      <c r="U24" s="159">
        <f t="shared" si="10"/>
        <v>0</v>
      </c>
      <c r="V24" s="159">
        <f t="shared" si="10"/>
        <v>8272.7999999999993</v>
      </c>
      <c r="W24" s="159">
        <f t="shared" si="10"/>
        <v>0</v>
      </c>
      <c r="X24" s="159">
        <f t="shared" si="10"/>
        <v>8272.7999999999993</v>
      </c>
      <c r="Y24" s="169">
        <f t="shared" si="18"/>
        <v>0</v>
      </c>
      <c r="Z24" s="160">
        <f t="shared" si="11"/>
        <v>5724</v>
      </c>
      <c r="AA24" s="159">
        <f t="shared" si="11"/>
        <v>41364</v>
      </c>
      <c r="AB24" s="159">
        <f t="shared" si="11"/>
        <v>47088</v>
      </c>
      <c r="AC24" s="159">
        <f t="shared" si="11"/>
        <v>0</v>
      </c>
      <c r="AD24" s="159">
        <f t="shared" si="11"/>
        <v>47088</v>
      </c>
      <c r="AE24" s="169">
        <f t="shared" si="12"/>
        <v>4.6919060052219326</v>
      </c>
      <c r="AF24" s="160">
        <f t="shared" si="13"/>
        <v>5283.6</v>
      </c>
      <c r="AG24" s="159">
        <f t="shared" si="13"/>
        <v>69984</v>
      </c>
      <c r="AH24" s="159">
        <f t="shared" si="13"/>
        <v>75267.600000000006</v>
      </c>
      <c r="AI24" s="159">
        <f t="shared" si="13"/>
        <v>0</v>
      </c>
      <c r="AJ24" s="159">
        <f t="shared" si="13"/>
        <v>75267.600000000006</v>
      </c>
      <c r="AK24" s="169">
        <f t="shared" si="19"/>
        <v>0.59844546381243646</v>
      </c>
      <c r="AL24" s="160">
        <f t="shared" si="14"/>
        <v>3669.2</v>
      </c>
      <c r="AM24" s="159">
        <f t="shared" si="14"/>
        <v>96402</v>
      </c>
      <c r="AN24" s="159">
        <f t="shared" si="14"/>
        <v>100071.2</v>
      </c>
      <c r="AO24" s="159">
        <f t="shared" si="14"/>
        <v>0</v>
      </c>
      <c r="AP24" s="159">
        <f t="shared" si="14"/>
        <v>100071.2</v>
      </c>
      <c r="AQ24" s="169">
        <f t="shared" si="20"/>
        <v>0.3295388719714723</v>
      </c>
      <c r="AR24" s="166">
        <f t="shared" si="21"/>
        <v>230699.6</v>
      </c>
      <c r="AS24" s="167">
        <f t="shared" si="15"/>
        <v>0</v>
      </c>
    </row>
    <row r="25" spans="2:48" outlineLevel="1">
      <c r="B25" s="235" t="s">
        <v>85</v>
      </c>
      <c r="C25" s="63" t="s">
        <v>103</v>
      </c>
      <c r="D25" s="183">
        <f t="shared" si="0"/>
        <v>0</v>
      </c>
      <c r="E25" s="160">
        <f t="shared" si="0"/>
        <v>0</v>
      </c>
      <c r="F25" s="169">
        <f t="shared" si="1"/>
        <v>0</v>
      </c>
      <c r="G25" s="160">
        <f t="shared" si="2"/>
        <v>0</v>
      </c>
      <c r="H25" s="169">
        <f t="shared" si="16"/>
        <v>0</v>
      </c>
      <c r="I25" s="160">
        <f t="shared" si="3"/>
        <v>0</v>
      </c>
      <c r="J25" s="169">
        <f t="shared" si="17"/>
        <v>0</v>
      </c>
      <c r="K25" s="160">
        <f t="shared" si="4"/>
        <v>0</v>
      </c>
      <c r="L25" s="169">
        <f t="shared" si="5"/>
        <v>0</v>
      </c>
      <c r="M25" s="166">
        <f t="shared" si="6"/>
        <v>0</v>
      </c>
      <c r="N25" s="167">
        <f t="shared" si="7"/>
        <v>0</v>
      </c>
      <c r="P25" s="160">
        <f t="shared" si="8"/>
        <v>0</v>
      </c>
      <c r="Q25" s="159">
        <f t="shared" si="8"/>
        <v>0</v>
      </c>
      <c r="R25" s="159">
        <f t="shared" si="8"/>
        <v>0</v>
      </c>
      <c r="S25" s="184">
        <f t="shared" si="9"/>
        <v>0</v>
      </c>
      <c r="T25" s="160">
        <f t="shared" si="10"/>
        <v>0</v>
      </c>
      <c r="U25" s="159">
        <f t="shared" si="10"/>
        <v>0</v>
      </c>
      <c r="V25" s="159">
        <f t="shared" si="10"/>
        <v>0</v>
      </c>
      <c r="W25" s="159">
        <f t="shared" si="10"/>
        <v>0</v>
      </c>
      <c r="X25" s="159">
        <f t="shared" si="10"/>
        <v>0</v>
      </c>
      <c r="Y25" s="169">
        <f t="shared" si="18"/>
        <v>0</v>
      </c>
      <c r="Z25" s="160">
        <f t="shared" si="11"/>
        <v>0</v>
      </c>
      <c r="AA25" s="159">
        <f t="shared" si="11"/>
        <v>0</v>
      </c>
      <c r="AB25" s="159">
        <f t="shared" si="11"/>
        <v>0</v>
      </c>
      <c r="AC25" s="159">
        <f t="shared" si="11"/>
        <v>0</v>
      </c>
      <c r="AD25" s="159">
        <f t="shared" si="11"/>
        <v>0</v>
      </c>
      <c r="AE25" s="169">
        <f t="shared" si="12"/>
        <v>0</v>
      </c>
      <c r="AF25" s="160">
        <f t="shared" si="13"/>
        <v>0</v>
      </c>
      <c r="AG25" s="159">
        <f t="shared" si="13"/>
        <v>0</v>
      </c>
      <c r="AH25" s="159">
        <f t="shared" si="13"/>
        <v>0</v>
      </c>
      <c r="AI25" s="159">
        <f t="shared" si="13"/>
        <v>0</v>
      </c>
      <c r="AJ25" s="159">
        <f t="shared" si="13"/>
        <v>0</v>
      </c>
      <c r="AK25" s="169">
        <f t="shared" si="19"/>
        <v>0</v>
      </c>
      <c r="AL25" s="160">
        <f t="shared" si="14"/>
        <v>0</v>
      </c>
      <c r="AM25" s="159">
        <f t="shared" si="14"/>
        <v>0</v>
      </c>
      <c r="AN25" s="159">
        <f t="shared" si="14"/>
        <v>0</v>
      </c>
      <c r="AO25" s="159">
        <f t="shared" si="14"/>
        <v>0</v>
      </c>
      <c r="AP25" s="159">
        <f t="shared" si="14"/>
        <v>0</v>
      </c>
      <c r="AQ25" s="169">
        <f t="shared" si="20"/>
        <v>0</v>
      </c>
      <c r="AR25" s="166">
        <f t="shared" si="21"/>
        <v>0</v>
      </c>
      <c r="AS25" s="167">
        <f t="shared" si="15"/>
        <v>0</v>
      </c>
    </row>
    <row r="26" spans="2:48" outlineLevel="1">
      <c r="B26" s="236" t="s">
        <v>86</v>
      </c>
      <c r="C26" s="63" t="s">
        <v>103</v>
      </c>
      <c r="D26" s="183">
        <f t="shared" si="0"/>
        <v>0</v>
      </c>
      <c r="E26" s="160">
        <f t="shared" si="0"/>
        <v>0</v>
      </c>
      <c r="F26" s="169">
        <f t="shared" si="1"/>
        <v>0</v>
      </c>
      <c r="G26" s="160">
        <f t="shared" si="2"/>
        <v>0</v>
      </c>
      <c r="H26" s="169">
        <f t="shared" si="16"/>
        <v>0</v>
      </c>
      <c r="I26" s="160">
        <f t="shared" si="3"/>
        <v>0</v>
      </c>
      <c r="J26" s="169">
        <f t="shared" si="17"/>
        <v>0</v>
      </c>
      <c r="K26" s="160">
        <f t="shared" si="4"/>
        <v>0</v>
      </c>
      <c r="L26" s="169">
        <f t="shared" si="5"/>
        <v>0</v>
      </c>
      <c r="M26" s="166">
        <f t="shared" si="6"/>
        <v>0</v>
      </c>
      <c r="N26" s="167">
        <f t="shared" si="7"/>
        <v>0</v>
      </c>
      <c r="P26" s="160">
        <f t="shared" si="8"/>
        <v>0</v>
      </c>
      <c r="Q26" s="159">
        <f t="shared" si="8"/>
        <v>0</v>
      </c>
      <c r="R26" s="159">
        <f t="shared" si="8"/>
        <v>0</v>
      </c>
      <c r="S26" s="184">
        <f t="shared" si="9"/>
        <v>0</v>
      </c>
      <c r="T26" s="160">
        <f t="shared" si="10"/>
        <v>8250</v>
      </c>
      <c r="U26" s="159">
        <f t="shared" si="10"/>
        <v>0</v>
      </c>
      <c r="V26" s="159">
        <f t="shared" si="10"/>
        <v>8250</v>
      </c>
      <c r="W26" s="159">
        <f t="shared" si="10"/>
        <v>0</v>
      </c>
      <c r="X26" s="159">
        <f t="shared" si="10"/>
        <v>8250</v>
      </c>
      <c r="Y26" s="169">
        <f t="shared" si="18"/>
        <v>0</v>
      </c>
      <c r="Z26" s="160">
        <f t="shared" si="11"/>
        <v>3896.4</v>
      </c>
      <c r="AA26" s="159">
        <f t="shared" si="11"/>
        <v>41250</v>
      </c>
      <c r="AB26" s="159">
        <f t="shared" si="11"/>
        <v>45146.400000000001</v>
      </c>
      <c r="AC26" s="159">
        <f t="shared" si="11"/>
        <v>0</v>
      </c>
      <c r="AD26" s="159">
        <f t="shared" si="11"/>
        <v>45146.400000000001</v>
      </c>
      <c r="AE26" s="169">
        <f t="shared" si="12"/>
        <v>4.4722909090909093</v>
      </c>
      <c r="AF26" s="160">
        <f t="shared" si="13"/>
        <v>1876.8000000000002</v>
      </c>
      <c r="AG26" s="159">
        <f t="shared" si="13"/>
        <v>60732</v>
      </c>
      <c r="AH26" s="159">
        <f t="shared" si="13"/>
        <v>62608.800000000003</v>
      </c>
      <c r="AI26" s="159">
        <f t="shared" si="13"/>
        <v>0</v>
      </c>
      <c r="AJ26" s="159">
        <f t="shared" si="13"/>
        <v>62608.800000000003</v>
      </c>
      <c r="AK26" s="169">
        <f t="shared" si="19"/>
        <v>0.38679496039551331</v>
      </c>
      <c r="AL26" s="160">
        <f t="shared" si="14"/>
        <v>1869.6</v>
      </c>
      <c r="AM26" s="159">
        <f t="shared" si="14"/>
        <v>70116</v>
      </c>
      <c r="AN26" s="159">
        <f t="shared" si="14"/>
        <v>71985.600000000006</v>
      </c>
      <c r="AO26" s="159">
        <f t="shared" si="14"/>
        <v>0</v>
      </c>
      <c r="AP26" s="159">
        <f t="shared" si="14"/>
        <v>71985.600000000006</v>
      </c>
      <c r="AQ26" s="169">
        <f t="shared" si="20"/>
        <v>0.1497680837198605</v>
      </c>
      <c r="AR26" s="166">
        <f t="shared" si="21"/>
        <v>187990.80000000002</v>
      </c>
      <c r="AS26" s="167">
        <f t="shared" si="15"/>
        <v>0</v>
      </c>
    </row>
    <row r="27" spans="2:48" outlineLevel="1">
      <c r="B27" s="235" t="s">
        <v>87</v>
      </c>
      <c r="C27" s="63" t="s">
        <v>103</v>
      </c>
      <c r="D27" s="183">
        <f t="shared" si="0"/>
        <v>0</v>
      </c>
      <c r="E27" s="160">
        <f t="shared" si="0"/>
        <v>0</v>
      </c>
      <c r="F27" s="169">
        <f t="shared" si="1"/>
        <v>0</v>
      </c>
      <c r="G27" s="160">
        <f t="shared" si="2"/>
        <v>0</v>
      </c>
      <c r="H27" s="169">
        <f t="shared" si="16"/>
        <v>0</v>
      </c>
      <c r="I27" s="160">
        <f t="shared" si="3"/>
        <v>0</v>
      </c>
      <c r="J27" s="169">
        <f t="shared" si="17"/>
        <v>0</v>
      </c>
      <c r="K27" s="160">
        <f t="shared" si="4"/>
        <v>0</v>
      </c>
      <c r="L27" s="169">
        <f t="shared" si="5"/>
        <v>0</v>
      </c>
      <c r="M27" s="166">
        <f t="shared" si="6"/>
        <v>0</v>
      </c>
      <c r="N27" s="167">
        <f t="shared" si="7"/>
        <v>0</v>
      </c>
      <c r="P27" s="160">
        <f t="shared" si="8"/>
        <v>0</v>
      </c>
      <c r="Q27" s="159">
        <f t="shared" si="8"/>
        <v>0</v>
      </c>
      <c r="R27" s="159">
        <f t="shared" si="8"/>
        <v>0</v>
      </c>
      <c r="S27" s="184">
        <f t="shared" si="9"/>
        <v>0</v>
      </c>
      <c r="T27" s="160">
        <f t="shared" si="10"/>
        <v>0</v>
      </c>
      <c r="U27" s="159">
        <f t="shared" si="10"/>
        <v>0</v>
      </c>
      <c r="V27" s="159">
        <f t="shared" si="10"/>
        <v>0</v>
      </c>
      <c r="W27" s="159">
        <f t="shared" si="10"/>
        <v>0</v>
      </c>
      <c r="X27" s="159">
        <f t="shared" si="10"/>
        <v>0</v>
      </c>
      <c r="Y27" s="169">
        <f t="shared" si="18"/>
        <v>0</v>
      </c>
      <c r="Z27" s="160">
        <f t="shared" si="11"/>
        <v>0</v>
      </c>
      <c r="AA27" s="159">
        <f t="shared" si="11"/>
        <v>0</v>
      </c>
      <c r="AB27" s="159">
        <f t="shared" si="11"/>
        <v>0</v>
      </c>
      <c r="AC27" s="159">
        <f t="shared" si="11"/>
        <v>0</v>
      </c>
      <c r="AD27" s="159">
        <f t="shared" si="11"/>
        <v>0</v>
      </c>
      <c r="AE27" s="169">
        <f t="shared" si="12"/>
        <v>0</v>
      </c>
      <c r="AF27" s="160">
        <f t="shared" si="13"/>
        <v>0</v>
      </c>
      <c r="AG27" s="159">
        <f t="shared" si="13"/>
        <v>0</v>
      </c>
      <c r="AH27" s="159">
        <f t="shared" si="13"/>
        <v>0</v>
      </c>
      <c r="AI27" s="159">
        <f t="shared" si="13"/>
        <v>0</v>
      </c>
      <c r="AJ27" s="159">
        <f t="shared" si="13"/>
        <v>0</v>
      </c>
      <c r="AK27" s="169">
        <f t="shared" si="19"/>
        <v>0</v>
      </c>
      <c r="AL27" s="160">
        <f t="shared" si="14"/>
        <v>0</v>
      </c>
      <c r="AM27" s="159">
        <f t="shared" si="14"/>
        <v>0</v>
      </c>
      <c r="AN27" s="159">
        <f t="shared" si="14"/>
        <v>0</v>
      </c>
      <c r="AO27" s="159">
        <f t="shared" si="14"/>
        <v>0</v>
      </c>
      <c r="AP27" s="159">
        <f t="shared" si="14"/>
        <v>0</v>
      </c>
      <c r="AQ27" s="169">
        <f t="shared" si="20"/>
        <v>0</v>
      </c>
      <c r="AR27" s="166">
        <f t="shared" si="21"/>
        <v>0</v>
      </c>
      <c r="AS27" s="167">
        <f t="shared" si="15"/>
        <v>0</v>
      </c>
    </row>
    <row r="28" spans="2:48" outlineLevel="1">
      <c r="B28" s="236" t="s">
        <v>88</v>
      </c>
      <c r="C28" s="63" t="s">
        <v>103</v>
      </c>
      <c r="D28" s="183">
        <f t="shared" si="0"/>
        <v>0</v>
      </c>
      <c r="E28" s="160">
        <f t="shared" si="0"/>
        <v>0</v>
      </c>
      <c r="F28" s="169">
        <f t="shared" si="1"/>
        <v>0</v>
      </c>
      <c r="G28" s="160">
        <f t="shared" si="2"/>
        <v>0</v>
      </c>
      <c r="H28" s="169">
        <f t="shared" si="16"/>
        <v>0</v>
      </c>
      <c r="I28" s="160">
        <f t="shared" si="3"/>
        <v>0</v>
      </c>
      <c r="J28" s="169">
        <f t="shared" si="17"/>
        <v>0</v>
      </c>
      <c r="K28" s="160">
        <f t="shared" si="4"/>
        <v>0</v>
      </c>
      <c r="L28" s="169">
        <f t="shared" si="5"/>
        <v>0</v>
      </c>
      <c r="M28" s="166">
        <f t="shared" si="6"/>
        <v>0</v>
      </c>
      <c r="N28" s="167">
        <f t="shared" si="7"/>
        <v>0</v>
      </c>
      <c r="P28" s="160">
        <f t="shared" si="8"/>
        <v>0</v>
      </c>
      <c r="Q28" s="159">
        <f t="shared" si="8"/>
        <v>0</v>
      </c>
      <c r="R28" s="159">
        <f t="shared" si="8"/>
        <v>0</v>
      </c>
      <c r="S28" s="184">
        <f t="shared" si="9"/>
        <v>0</v>
      </c>
      <c r="T28" s="160">
        <f t="shared" si="10"/>
        <v>6370</v>
      </c>
      <c r="U28" s="159">
        <f t="shared" si="10"/>
        <v>0</v>
      </c>
      <c r="V28" s="159">
        <f t="shared" si="10"/>
        <v>6370</v>
      </c>
      <c r="W28" s="159">
        <f t="shared" si="10"/>
        <v>0</v>
      </c>
      <c r="X28" s="159">
        <f t="shared" si="10"/>
        <v>6370</v>
      </c>
      <c r="Y28" s="169">
        <f t="shared" si="18"/>
        <v>0</v>
      </c>
      <c r="Z28" s="160">
        <f t="shared" si="11"/>
        <v>3955.6000000000004</v>
      </c>
      <c r="AA28" s="159">
        <f t="shared" si="11"/>
        <v>31850</v>
      </c>
      <c r="AB28" s="159">
        <f t="shared" si="11"/>
        <v>35805.599999999999</v>
      </c>
      <c r="AC28" s="159">
        <f t="shared" si="11"/>
        <v>0</v>
      </c>
      <c r="AD28" s="159">
        <f t="shared" si="11"/>
        <v>35805.599999999999</v>
      </c>
      <c r="AE28" s="169">
        <f t="shared" si="12"/>
        <v>4.6209733124018832</v>
      </c>
      <c r="AF28" s="160">
        <f t="shared" si="13"/>
        <v>3652.4</v>
      </c>
      <c r="AG28" s="159">
        <f t="shared" si="13"/>
        <v>51628</v>
      </c>
      <c r="AH28" s="159">
        <f t="shared" si="13"/>
        <v>55280.4</v>
      </c>
      <c r="AI28" s="159">
        <f t="shared" si="13"/>
        <v>0</v>
      </c>
      <c r="AJ28" s="159">
        <f t="shared" si="13"/>
        <v>55280.4</v>
      </c>
      <c r="AK28" s="169">
        <f t="shared" si="19"/>
        <v>0.54390374689992638</v>
      </c>
      <c r="AL28" s="160">
        <f t="shared" si="14"/>
        <v>2038</v>
      </c>
      <c r="AM28" s="159">
        <f t="shared" si="14"/>
        <v>69890</v>
      </c>
      <c r="AN28" s="159">
        <f t="shared" si="14"/>
        <v>71928</v>
      </c>
      <c r="AO28" s="159">
        <f t="shared" si="14"/>
        <v>0</v>
      </c>
      <c r="AP28" s="159">
        <f t="shared" si="14"/>
        <v>71928</v>
      </c>
      <c r="AQ28" s="169">
        <f t="shared" si="20"/>
        <v>0.30114832743612563</v>
      </c>
      <c r="AR28" s="166">
        <f t="shared" si="21"/>
        <v>169384</v>
      </c>
      <c r="AS28" s="167">
        <f t="shared" si="15"/>
        <v>0</v>
      </c>
    </row>
    <row r="29" spans="2:48" ht="15" customHeight="1" outlineLevel="1">
      <c r="B29" s="47" t="s">
        <v>127</v>
      </c>
      <c r="C29" s="64" t="s">
        <v>103</v>
      </c>
      <c r="D29" s="186">
        <f>SUM(D15:D28)</f>
        <v>0</v>
      </c>
      <c r="E29" s="186">
        <f>SUM(E15:E28)</f>
        <v>0</v>
      </c>
      <c r="F29" s="185">
        <f>IFERROR((E29-D29)/D29,0)</f>
        <v>0</v>
      </c>
      <c r="G29" s="186">
        <f>SUM(G15:G28)</f>
        <v>0</v>
      </c>
      <c r="H29" s="185">
        <f t="shared" ref="H29:J29" si="22">IFERROR((G29-E29)/E29,0)</f>
        <v>0</v>
      </c>
      <c r="I29" s="186">
        <f>SUM(I15:I28)</f>
        <v>0</v>
      </c>
      <c r="J29" s="185">
        <f t="shared" si="22"/>
        <v>0</v>
      </c>
      <c r="K29" s="186">
        <f>SUM(K15:K28)</f>
        <v>0</v>
      </c>
      <c r="L29" s="185">
        <f t="shared" si="5"/>
        <v>0</v>
      </c>
      <c r="M29" s="186">
        <f>SUM(M15:M28)</f>
        <v>0</v>
      </c>
      <c r="N29" s="179">
        <f t="shared" si="7"/>
        <v>0</v>
      </c>
      <c r="P29" s="186">
        <f>SUM(P15:P28)</f>
        <v>3500</v>
      </c>
      <c r="Q29" s="186">
        <f>SUM(Q15:Q28)</f>
        <v>0</v>
      </c>
      <c r="R29" s="186">
        <f>SUM(R15:R28)</f>
        <v>3500</v>
      </c>
      <c r="S29" s="168">
        <f>IFERROR((R29-K29)/K29,0)</f>
        <v>0</v>
      </c>
      <c r="T29" s="186">
        <f>SUM(T15:T28)</f>
        <v>40087.199999999997</v>
      </c>
      <c r="U29" s="186">
        <f>SUM(U15:U28)</f>
        <v>17500</v>
      </c>
      <c r="V29" s="186">
        <f>SUM(V15:V28)</f>
        <v>57587.199999999997</v>
      </c>
      <c r="W29" s="186">
        <f>SUM(W15:W28)</f>
        <v>0</v>
      </c>
      <c r="X29" s="186">
        <f>SUM(X15:X28)</f>
        <v>57587.199999999997</v>
      </c>
      <c r="Y29" s="185">
        <f>IFERROR((X29-R29)/R29,0)</f>
        <v>15.453485714285714</v>
      </c>
      <c r="Z29" s="186">
        <f>SUM(Z15:Z28)</f>
        <v>30486.800000000003</v>
      </c>
      <c r="AA29" s="186">
        <f>SUM(AA15:AA28)</f>
        <v>217936</v>
      </c>
      <c r="AB29" s="186">
        <f>SUM(AB15:AB28)</f>
        <v>248422.8</v>
      </c>
      <c r="AC29" s="186">
        <f>SUM(AC15:AC28)</f>
        <v>0</v>
      </c>
      <c r="AD29" s="186">
        <f>SUM(AD15:AD28)</f>
        <v>248422.8</v>
      </c>
      <c r="AE29" s="168">
        <f>IFERROR((AD29-X29)/X29,0)</f>
        <v>3.3138544676594797</v>
      </c>
      <c r="AF29" s="186">
        <f>SUM(AF15:AF28)</f>
        <v>35240</v>
      </c>
      <c r="AG29" s="186">
        <f>SUM(AG15:AG28)</f>
        <v>370370</v>
      </c>
      <c r="AH29" s="186">
        <f>SUM(AH15:AH28)</f>
        <v>405610.00000000006</v>
      </c>
      <c r="AI29" s="186">
        <f>SUM(AI15:AI28)</f>
        <v>0</v>
      </c>
      <c r="AJ29" s="186">
        <f>SUM(AJ15:AJ28)</f>
        <v>405610.00000000006</v>
      </c>
      <c r="AK29" s="168">
        <f t="shared" ref="AK29" si="23">IFERROR((AJ29-AD29)/AD29,0)</f>
        <v>0.63274063411248915</v>
      </c>
      <c r="AL29" s="186">
        <f>SUM(AL15:AL28)</f>
        <v>19153.599999999999</v>
      </c>
      <c r="AM29" s="186">
        <f>SUM(AM15:AM28)</f>
        <v>546570</v>
      </c>
      <c r="AN29" s="186">
        <f>SUM(AN15:AN28)</f>
        <v>565723.6</v>
      </c>
      <c r="AO29" s="186">
        <f>SUM(AO15:AO28)</f>
        <v>0</v>
      </c>
      <c r="AP29" s="186">
        <f>SUM(AP15:AP28)</f>
        <v>565723.6</v>
      </c>
      <c r="AQ29" s="168">
        <f>IFERROR((AP29-AJ29)/AJ29,0)</f>
        <v>0.39474766401222822</v>
      </c>
      <c r="AR29" s="186">
        <f>SUM(AR15:AR28)</f>
        <v>1280843.5999999999</v>
      </c>
      <c r="AS29" s="167">
        <f>IFERROR((AP29/R29)^(1/4)-1,0)</f>
        <v>2.5656118383535635</v>
      </c>
    </row>
    <row r="30" spans="2:48" ht="15" customHeight="1">
      <c r="K30" s="54"/>
      <c r="T30" s="38">
        <f>P29*9+T29</f>
        <v>71587.199999999997</v>
      </c>
      <c r="Z30" s="38">
        <f>T29*9+Z29</f>
        <v>391271.6</v>
      </c>
      <c r="AF30" s="38">
        <f>Z29*9+AF29</f>
        <v>309621.2</v>
      </c>
      <c r="AL30" s="38">
        <f>AF29*9+AL29</f>
        <v>336313.59999999998</v>
      </c>
    </row>
    <row r="31" spans="2:48" ht="15" customHeight="1">
      <c r="K31" s="54"/>
    </row>
    <row r="32" spans="2:48" ht="15.6">
      <c r="B32" s="270" t="s">
        <v>93</v>
      </c>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row>
    <row r="33" spans="2:45" ht="5.45" customHeight="1" outlineLevel="1">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row>
    <row r="34" spans="2:45" outlineLevel="1">
      <c r="B34" s="306"/>
      <c r="C34" s="312" t="s">
        <v>94</v>
      </c>
      <c r="D34" s="285" t="s">
        <v>120</v>
      </c>
      <c r="E34" s="286"/>
      <c r="F34" s="286"/>
      <c r="G34" s="286"/>
      <c r="H34" s="286"/>
      <c r="I34" s="286"/>
      <c r="J34" s="286"/>
      <c r="K34" s="286"/>
      <c r="L34" s="288"/>
      <c r="M34" s="291" t="str">
        <f xml:space="preserve"> D35&amp;" - "&amp;K35</f>
        <v>2019 - 2023</v>
      </c>
      <c r="N34" s="303"/>
      <c r="P34" s="285" t="s">
        <v>121</v>
      </c>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8"/>
    </row>
    <row r="35" spans="2:45" outlineLevel="1">
      <c r="B35" s="307"/>
      <c r="C35" s="312"/>
      <c r="D35" s="82">
        <f>$C$3-5</f>
        <v>2019</v>
      </c>
      <c r="E35" s="285">
        <f>$C$3-4</f>
        <v>2020</v>
      </c>
      <c r="F35" s="288"/>
      <c r="G35" s="285">
        <f>$C$3-3</f>
        <v>2021</v>
      </c>
      <c r="H35" s="288"/>
      <c r="I35" s="285">
        <f>$C$3-2</f>
        <v>2022</v>
      </c>
      <c r="J35" s="288"/>
      <c r="K35" s="285">
        <f>$C$3-1</f>
        <v>2023</v>
      </c>
      <c r="L35" s="288"/>
      <c r="M35" s="293"/>
      <c r="N35" s="304"/>
      <c r="P35" s="322">
        <f>$C$3</f>
        <v>2024</v>
      </c>
      <c r="Q35" s="323"/>
      <c r="R35" s="323"/>
      <c r="S35" s="331"/>
      <c r="T35" s="322">
        <f>$C$3+1</f>
        <v>2025</v>
      </c>
      <c r="U35" s="323"/>
      <c r="V35" s="323"/>
      <c r="W35" s="323"/>
      <c r="X35" s="323"/>
      <c r="Y35" s="331"/>
      <c r="Z35" s="285">
        <f>$C$3+2</f>
        <v>2026</v>
      </c>
      <c r="AA35" s="286"/>
      <c r="AB35" s="286"/>
      <c r="AC35" s="286"/>
      <c r="AD35" s="286"/>
      <c r="AE35" s="288"/>
      <c r="AF35" s="285">
        <f>$C$3+3</f>
        <v>2027</v>
      </c>
      <c r="AG35" s="286"/>
      <c r="AH35" s="286"/>
      <c r="AI35" s="286"/>
      <c r="AJ35" s="286"/>
      <c r="AK35" s="288"/>
      <c r="AL35" s="285">
        <f>$C$3+4</f>
        <v>2028</v>
      </c>
      <c r="AM35" s="286"/>
      <c r="AN35" s="286"/>
      <c r="AO35" s="286"/>
      <c r="AP35" s="286"/>
      <c r="AQ35" s="288"/>
      <c r="AR35" s="289" t="str">
        <f>P35&amp;" - "&amp;AL35</f>
        <v>2024 - 2028</v>
      </c>
      <c r="AS35" s="305"/>
    </row>
    <row r="36" spans="2:45" ht="15" customHeight="1" outlineLevel="1">
      <c r="B36" s="307"/>
      <c r="C36" s="312"/>
      <c r="D36" s="339" t="s">
        <v>154</v>
      </c>
      <c r="E36" s="324" t="s">
        <v>154</v>
      </c>
      <c r="F36" s="333" t="s">
        <v>124</v>
      </c>
      <c r="G36" s="324" t="s">
        <v>154</v>
      </c>
      <c r="H36" s="333" t="s">
        <v>124</v>
      </c>
      <c r="I36" s="324" t="s">
        <v>154</v>
      </c>
      <c r="J36" s="326" t="s">
        <v>124</v>
      </c>
      <c r="K36" s="324" t="s">
        <v>154</v>
      </c>
      <c r="L36" s="326" t="s">
        <v>124</v>
      </c>
      <c r="M36" s="324" t="s">
        <v>115</v>
      </c>
      <c r="N36" s="335" t="s">
        <v>125</v>
      </c>
      <c r="P36" s="324" t="str">
        <f>"Διανεμόμενες ποσότητες σε πελάτες που συνδέθηκαν το "&amp;P35</f>
        <v>Διανεμόμενες ποσότητες σε πελάτες που συνδέθηκαν το 2024</v>
      </c>
      <c r="Q36" s="328" t="s">
        <v>155</v>
      </c>
      <c r="R36" s="328" t="s">
        <v>156</v>
      </c>
      <c r="S36" s="332" t="s">
        <v>124</v>
      </c>
      <c r="T36" s="322" t="s">
        <v>157</v>
      </c>
      <c r="U36" s="323"/>
      <c r="V36" s="323"/>
      <c r="W36" s="328" t="s">
        <v>155</v>
      </c>
      <c r="X36" s="328" t="s">
        <v>156</v>
      </c>
      <c r="Y36" s="331" t="s">
        <v>124</v>
      </c>
      <c r="Z36" s="322" t="s">
        <v>157</v>
      </c>
      <c r="AA36" s="323"/>
      <c r="AB36" s="323"/>
      <c r="AC36" s="328" t="s">
        <v>155</v>
      </c>
      <c r="AD36" s="328" t="s">
        <v>156</v>
      </c>
      <c r="AE36" s="331" t="s">
        <v>124</v>
      </c>
      <c r="AF36" s="322" t="s">
        <v>157</v>
      </c>
      <c r="AG36" s="323"/>
      <c r="AH36" s="323"/>
      <c r="AI36" s="328" t="s">
        <v>155</v>
      </c>
      <c r="AJ36" s="328" t="s">
        <v>156</v>
      </c>
      <c r="AK36" s="331" t="s">
        <v>124</v>
      </c>
      <c r="AL36" s="322" t="s">
        <v>157</v>
      </c>
      <c r="AM36" s="323"/>
      <c r="AN36" s="323"/>
      <c r="AO36" s="328" t="s">
        <v>155</v>
      </c>
      <c r="AP36" s="328" t="s">
        <v>156</v>
      </c>
      <c r="AQ36" s="331" t="s">
        <v>124</v>
      </c>
      <c r="AR36" s="337" t="s">
        <v>115</v>
      </c>
      <c r="AS36" s="329" t="s">
        <v>125</v>
      </c>
    </row>
    <row r="37" spans="2:45" ht="57.95" outlineLevel="1">
      <c r="B37" s="308"/>
      <c r="C37" s="312"/>
      <c r="D37" s="340"/>
      <c r="E37" s="325"/>
      <c r="F37" s="334"/>
      <c r="G37" s="325"/>
      <c r="H37" s="334"/>
      <c r="I37" s="325"/>
      <c r="J37" s="327"/>
      <c r="K37" s="325"/>
      <c r="L37" s="327"/>
      <c r="M37" s="325"/>
      <c r="N37" s="336"/>
      <c r="P37" s="325"/>
      <c r="Q37" s="328"/>
      <c r="R37" s="328"/>
      <c r="S37" s="332"/>
      <c r="T37" s="123" t="str">
        <f>"Διανεμόμενες ποσότητες σε πελάτες που συνδέθηκαν το "&amp;T35</f>
        <v>Διανεμόμενες ποσότητες σε πελάτες που συνδέθηκαν το 2025</v>
      </c>
      <c r="U37" s="105" t="str">
        <f>"Διανεμόμενες ποσότητες σε πελάτες που συνδέθηκαν το "&amp;P35</f>
        <v>Διανεμόμενες ποσότητες σε πελάτες που συνδέθηκαν το 2024</v>
      </c>
      <c r="V37" s="59" t="s">
        <v>158</v>
      </c>
      <c r="W37" s="328"/>
      <c r="X37" s="328"/>
      <c r="Y37" s="331"/>
      <c r="Z37" s="123" t="str">
        <f>"Διανεμόμενες ποσότητες σε πελάτες που συνδέθηκαν το "&amp;Z35</f>
        <v>Διανεμόμενες ποσότητες σε πελάτες που συνδέθηκαν το 2026</v>
      </c>
      <c r="AA37" s="105" t="str">
        <f>"Διανεμόμενες ποσότητες σε πελάτες που συνδέθηκαν το "&amp;$P$12&amp;" - "&amp;T35</f>
        <v>Διανεμόμενες ποσότητες σε πελάτες που συνδέθηκαν το 2024 - 2025</v>
      </c>
      <c r="AB37" s="59" t="s">
        <v>158</v>
      </c>
      <c r="AC37" s="328"/>
      <c r="AD37" s="328"/>
      <c r="AE37" s="331"/>
      <c r="AF37" s="123" t="str">
        <f>"Διανεμόμενες ποσότητες σε πελάτες που συνδέθηκαν το "&amp;AF35</f>
        <v>Διανεμόμενες ποσότητες σε πελάτες που συνδέθηκαν το 2027</v>
      </c>
      <c r="AG37" s="105" t="str">
        <f>"Διανεμόμενες ποσότητες σε πελάτες που συνδέθηκαν το "&amp;$P$12&amp;" - "&amp;Z35</f>
        <v>Διανεμόμενες ποσότητες σε πελάτες που συνδέθηκαν το 2024 - 2026</v>
      </c>
      <c r="AH37" s="59" t="s">
        <v>158</v>
      </c>
      <c r="AI37" s="328"/>
      <c r="AJ37" s="328"/>
      <c r="AK37" s="331"/>
      <c r="AL37" s="123" t="str">
        <f>"Διανεμόμενες ποσότητες σε πελάτες που συνδέθηκαν το "&amp;AL35</f>
        <v>Διανεμόμενες ποσότητες σε πελάτες που συνδέθηκαν το 2028</v>
      </c>
      <c r="AM37" s="105" t="str">
        <f>"Διανεμόμενες ποσότητες σε πελάτες που συνδέθηκαν το "&amp;$P$12&amp;" - "&amp;AF35</f>
        <v>Διανεμόμενες ποσότητες σε πελάτες που συνδέθηκαν το 2024 - 2027</v>
      </c>
      <c r="AN37" s="59" t="s">
        <v>158</v>
      </c>
      <c r="AO37" s="328"/>
      <c r="AP37" s="328"/>
      <c r="AQ37" s="331"/>
      <c r="AR37" s="338"/>
      <c r="AS37" s="330"/>
    </row>
    <row r="38" spans="2:45" outlineLevel="1">
      <c r="B38" s="235" t="s">
        <v>75</v>
      </c>
      <c r="C38" s="63" t="s">
        <v>103</v>
      </c>
      <c r="D38" s="84"/>
      <c r="E38" s="69"/>
      <c r="F38" s="169">
        <f t="shared" ref="F38:F51" si="24">IFERROR((E38-D38)/D38,0)</f>
        <v>0</v>
      </c>
      <c r="G38" s="69"/>
      <c r="H38" s="169">
        <f>IFERROR((G38-E38)/E38,0)</f>
        <v>0</v>
      </c>
      <c r="I38" s="69"/>
      <c r="J38" s="169">
        <f>IFERROR((I38-G38)/G38,0)</f>
        <v>0</v>
      </c>
      <c r="K38" s="69"/>
      <c r="L38" s="169">
        <f t="shared" ref="L38:L52" si="25">IFERROR((K38-I38)/I38,0)</f>
        <v>0</v>
      </c>
      <c r="M38" s="166">
        <f t="shared" ref="M38:M51" si="26">D38+E38+G38+I38+K38</f>
        <v>0</v>
      </c>
      <c r="N38" s="167">
        <f t="shared" ref="N38:N52" si="27">IFERROR((K38/D38)^(1/4)-1,0)</f>
        <v>0</v>
      </c>
      <c r="P38" s="171">
        <f>'Μέση ετήσια κατανάλωση'!$F14*Πελάτες!U36</f>
        <v>0</v>
      </c>
      <c r="Q38" s="6"/>
      <c r="R38" s="139">
        <f>P38+Q38</f>
        <v>0</v>
      </c>
      <c r="S38" s="184">
        <f t="shared" ref="S38:S51" si="28">IFERROR((R38-K38)/K38,0)</f>
        <v>0</v>
      </c>
      <c r="T38" s="171">
        <f>'Μέση ετήσια κατανάλωση'!$F14*Πελάτες!X36</f>
        <v>0</v>
      </c>
      <c r="U38" s="139">
        <f>'Μέση ετήσια κατανάλωση'!$G14*(Πελάτες!V36-Πελάτες!$P36)</f>
        <v>0</v>
      </c>
      <c r="V38" s="139">
        <f>T38+U38</f>
        <v>0</v>
      </c>
      <c r="W38" s="6"/>
      <c r="X38" s="139">
        <f>V38+W38</f>
        <v>0</v>
      </c>
      <c r="Y38" s="169">
        <f t="shared" ref="Y38:Y51" si="29">IFERROR((X38-R38)/R38,0)</f>
        <v>0</v>
      </c>
      <c r="Z38" s="171">
        <f>'Μέση ετήσια κατανάλωση'!$F14*Πελάτες!AA36</f>
        <v>0</v>
      </c>
      <c r="AA38" s="139">
        <f>'Μέση ετήσια κατανάλωση'!$G14*(Πελάτες!Y36-Πελάτες!$P36)</f>
        <v>0</v>
      </c>
      <c r="AB38" s="139">
        <f>Z38+AA38</f>
        <v>0</v>
      </c>
      <c r="AC38" s="6"/>
      <c r="AD38" s="139">
        <f>AB38+AC38</f>
        <v>0</v>
      </c>
      <c r="AE38" s="169">
        <f>IFERROR((AD38-X38)/X38,0)</f>
        <v>0</v>
      </c>
      <c r="AF38" s="171">
        <f>'Μέση ετήσια κατανάλωση'!$F14*Πελάτες!AD36</f>
        <v>0</v>
      </c>
      <c r="AG38" s="139">
        <f>'Μέση ετήσια κατανάλωση'!$G14*(Πελάτες!AB36-Πελάτες!$P36)</f>
        <v>0</v>
      </c>
      <c r="AH38" s="139">
        <f>AF38+AG38</f>
        <v>0</v>
      </c>
      <c r="AI38" s="6"/>
      <c r="AJ38" s="139">
        <f>AH38+AI38</f>
        <v>0</v>
      </c>
      <c r="AK38" s="169">
        <f>IFERROR((AJ38-AD38)/AD38,0)</f>
        <v>0</v>
      </c>
      <c r="AL38" s="171">
        <f>'Μέση ετήσια κατανάλωση'!$F14*Πελάτες!AG36</f>
        <v>0</v>
      </c>
      <c r="AM38" s="139">
        <f>'Μέση ετήσια κατανάλωση'!$G14*(Πελάτες!AE36-Πελάτες!$P36)</f>
        <v>0</v>
      </c>
      <c r="AN38" s="139">
        <f>AL38+AM38</f>
        <v>0</v>
      </c>
      <c r="AO38" s="6"/>
      <c r="AP38" s="139">
        <f>AN38+AO38</f>
        <v>0</v>
      </c>
      <c r="AQ38" s="169">
        <f>IFERROR((AP38-AJ38)/AJ38,0)</f>
        <v>0</v>
      </c>
      <c r="AR38" s="166">
        <f>R38+X38+AD38+AJ38+AP38</f>
        <v>0</v>
      </c>
      <c r="AS38" s="167">
        <f t="shared" ref="AS38:AS51" si="30">IFERROR((AP38/R38)^(1/4)-1,0)</f>
        <v>0</v>
      </c>
    </row>
    <row r="39" spans="2:45" outlineLevel="1">
      <c r="B39" s="236" t="s">
        <v>76</v>
      </c>
      <c r="C39" s="63" t="s">
        <v>103</v>
      </c>
      <c r="D39" s="84"/>
      <c r="E39" s="69"/>
      <c r="F39" s="169">
        <f t="shared" si="24"/>
        <v>0</v>
      </c>
      <c r="G39" s="69"/>
      <c r="H39" s="169">
        <f t="shared" ref="H39:H51" si="31">IFERROR((G39-E39)/E39,0)</f>
        <v>0</v>
      </c>
      <c r="I39" s="69"/>
      <c r="J39" s="169">
        <f t="shared" ref="J39:J51" si="32">IFERROR((I39-G39)/G39,0)</f>
        <v>0</v>
      </c>
      <c r="K39" s="69"/>
      <c r="L39" s="169">
        <f t="shared" si="25"/>
        <v>0</v>
      </c>
      <c r="M39" s="166">
        <f t="shared" si="26"/>
        <v>0</v>
      </c>
      <c r="N39" s="167">
        <f t="shared" si="27"/>
        <v>0</v>
      </c>
      <c r="P39" s="171">
        <f>'Μέση ετήσια κατανάλωση'!$F15*Πελάτες!U37</f>
        <v>0</v>
      </c>
      <c r="Q39" s="6"/>
      <c r="R39" s="139">
        <f t="shared" ref="R39:R51" si="33">P39+Q39</f>
        <v>0</v>
      </c>
      <c r="S39" s="184">
        <f t="shared" si="28"/>
        <v>0</v>
      </c>
      <c r="T39" s="171">
        <f>'Μέση ετήσια κατανάλωση'!$F15*Πελάτες!X37</f>
        <v>0</v>
      </c>
      <c r="U39" s="139">
        <f>'Μέση ετήσια κατανάλωση'!$G15*(Πελάτες!V37-Πελάτες!$P37)</f>
        <v>0</v>
      </c>
      <c r="V39" s="139">
        <f t="shared" ref="V39:V51" si="34">T39+U39</f>
        <v>0</v>
      </c>
      <c r="W39" s="6"/>
      <c r="X39" s="139">
        <f t="shared" ref="X39:X51" si="35">V39+W39</f>
        <v>0</v>
      </c>
      <c r="Y39" s="169">
        <f t="shared" si="29"/>
        <v>0</v>
      </c>
      <c r="Z39" s="171">
        <f>'Μέση ετήσια κατανάλωση'!$F15*Πελάτες!AA37</f>
        <v>0</v>
      </c>
      <c r="AA39" s="139">
        <f>'Μέση ετήσια κατανάλωση'!$G15*(Πελάτες!Y37-Πελάτες!$P37)</f>
        <v>0</v>
      </c>
      <c r="AB39" s="139">
        <f t="shared" ref="AB39:AB51" si="36">Z39+AA39</f>
        <v>0</v>
      </c>
      <c r="AC39" s="6"/>
      <c r="AD39" s="139">
        <f t="shared" ref="AD39:AD51" si="37">AB39+AC39</f>
        <v>0</v>
      </c>
      <c r="AE39" s="169">
        <f t="shared" ref="AE39:AE51" si="38">IFERROR((AD39-X39)/X39,0)</f>
        <v>0</v>
      </c>
      <c r="AF39" s="171">
        <f>'Μέση ετήσια κατανάλωση'!$F15*Πελάτες!AD37</f>
        <v>4</v>
      </c>
      <c r="AG39" s="139">
        <f>'Μέση ετήσια κατανάλωση'!$G15*(Πελάτες!AB37-Πελάτες!$P37)</f>
        <v>0</v>
      </c>
      <c r="AH39" s="139">
        <f t="shared" ref="AH39:AH51" si="39">AF39+AG39</f>
        <v>4</v>
      </c>
      <c r="AI39" s="6"/>
      <c r="AJ39" s="139">
        <f t="shared" ref="AJ39:AJ51" si="40">AH39+AI39</f>
        <v>4</v>
      </c>
      <c r="AK39" s="169">
        <f t="shared" ref="AK39:AK51" si="41">IFERROR((AJ39-AD39)/AD39,0)</f>
        <v>0</v>
      </c>
      <c r="AL39" s="171">
        <f>'Μέση ετήσια κατανάλωση'!$F15*Πελάτες!AG37</f>
        <v>4</v>
      </c>
      <c r="AM39" s="139">
        <f>'Μέση ετήσια κατανάλωση'!$G15*(Πελάτες!AE37-Πελάτες!$P37)</f>
        <v>20</v>
      </c>
      <c r="AN39" s="139">
        <f t="shared" ref="AN39:AN51" si="42">AL39+AM39</f>
        <v>24</v>
      </c>
      <c r="AO39" s="6"/>
      <c r="AP39" s="139">
        <f t="shared" ref="AP39:AP51" si="43">AN39+AO39</f>
        <v>24</v>
      </c>
      <c r="AQ39" s="169">
        <f t="shared" ref="AQ39:AQ51" si="44">IFERROR((AP39-AJ39)/AJ39,0)</f>
        <v>5</v>
      </c>
      <c r="AR39" s="166">
        <f t="shared" ref="AR39:AR51" si="45">R39+X39+AD39+AJ39+AP39</f>
        <v>28</v>
      </c>
      <c r="AS39" s="167">
        <f t="shared" si="30"/>
        <v>0</v>
      </c>
    </row>
    <row r="40" spans="2:45" outlineLevel="1">
      <c r="B40" s="237" t="s">
        <v>77</v>
      </c>
      <c r="C40" s="63" t="s">
        <v>103</v>
      </c>
      <c r="D40" s="84"/>
      <c r="E40" s="69"/>
      <c r="F40" s="169">
        <f t="shared" si="24"/>
        <v>0</v>
      </c>
      <c r="G40" s="69"/>
      <c r="H40" s="169">
        <f t="shared" si="31"/>
        <v>0</v>
      </c>
      <c r="I40" s="69"/>
      <c r="J40" s="169">
        <f t="shared" si="32"/>
        <v>0</v>
      </c>
      <c r="K40" s="69"/>
      <c r="L40" s="169">
        <f t="shared" si="25"/>
        <v>0</v>
      </c>
      <c r="M40" s="166">
        <f t="shared" si="26"/>
        <v>0</v>
      </c>
      <c r="N40" s="167">
        <f t="shared" si="27"/>
        <v>0</v>
      </c>
      <c r="P40" s="171">
        <f>'Μέση ετήσια κατανάλωση'!$F16*Πελάτες!U38</f>
        <v>0</v>
      </c>
      <c r="Q40" s="6"/>
      <c r="R40" s="139">
        <f t="shared" si="33"/>
        <v>0</v>
      </c>
      <c r="S40" s="184">
        <f t="shared" si="28"/>
        <v>0</v>
      </c>
      <c r="T40" s="171">
        <f>'Μέση ετήσια κατανάλωση'!$F16*Πελάτες!X38</f>
        <v>0</v>
      </c>
      <c r="U40" s="139">
        <f>'Μέση ετήσια κατανάλωση'!$G16*(Πελάτες!V38-Πελάτες!$P38)</f>
        <v>0</v>
      </c>
      <c r="V40" s="139">
        <f t="shared" si="34"/>
        <v>0</v>
      </c>
      <c r="W40" s="6"/>
      <c r="X40" s="139">
        <f t="shared" si="35"/>
        <v>0</v>
      </c>
      <c r="Y40" s="169">
        <f t="shared" si="29"/>
        <v>0</v>
      </c>
      <c r="Z40" s="171">
        <f>'Μέση ετήσια κατανάλωση'!$F16*Πελάτες!AA38</f>
        <v>0</v>
      </c>
      <c r="AA40" s="139">
        <f>'Μέση ετήσια κατανάλωση'!$G16*(Πελάτες!Y38-Πελάτες!$P38)</f>
        <v>0</v>
      </c>
      <c r="AB40" s="139">
        <f t="shared" si="36"/>
        <v>0</v>
      </c>
      <c r="AC40" s="6"/>
      <c r="AD40" s="139">
        <f t="shared" si="37"/>
        <v>0</v>
      </c>
      <c r="AE40" s="169">
        <f t="shared" si="38"/>
        <v>0</v>
      </c>
      <c r="AF40" s="171">
        <f>'Μέση ετήσια κατανάλωση'!$F16*Πελάτες!AD38</f>
        <v>0</v>
      </c>
      <c r="AG40" s="139">
        <f>'Μέση ετήσια κατανάλωση'!$G16*(Πελάτες!AB38-Πελάτες!$P38)</f>
        <v>0</v>
      </c>
      <c r="AH40" s="139">
        <f t="shared" si="39"/>
        <v>0</v>
      </c>
      <c r="AI40" s="6"/>
      <c r="AJ40" s="139">
        <f t="shared" si="40"/>
        <v>0</v>
      </c>
      <c r="AK40" s="169">
        <f t="shared" si="41"/>
        <v>0</v>
      </c>
      <c r="AL40" s="171">
        <f>'Μέση ετήσια κατανάλωση'!$F16*Πελάτες!AG38</f>
        <v>0</v>
      </c>
      <c r="AM40" s="139">
        <f>'Μέση ετήσια κατανάλωση'!$G16*(Πελάτες!AE38-Πελάτες!$P38)</f>
        <v>0</v>
      </c>
      <c r="AN40" s="139">
        <f t="shared" si="42"/>
        <v>0</v>
      </c>
      <c r="AO40" s="6"/>
      <c r="AP40" s="139">
        <f t="shared" si="43"/>
        <v>0</v>
      </c>
      <c r="AQ40" s="169">
        <f t="shared" si="44"/>
        <v>0</v>
      </c>
      <c r="AR40" s="166">
        <f t="shared" si="45"/>
        <v>0</v>
      </c>
      <c r="AS40" s="167">
        <f t="shared" si="30"/>
        <v>0</v>
      </c>
    </row>
    <row r="41" spans="2:45" outlineLevel="1">
      <c r="B41" s="238" t="s">
        <v>78</v>
      </c>
      <c r="C41" s="63" t="s">
        <v>103</v>
      </c>
      <c r="D41" s="84"/>
      <c r="E41" s="69"/>
      <c r="F41" s="169">
        <f t="shared" si="24"/>
        <v>0</v>
      </c>
      <c r="G41" s="69"/>
      <c r="H41" s="169">
        <f t="shared" si="31"/>
        <v>0</v>
      </c>
      <c r="I41" s="69"/>
      <c r="J41" s="169">
        <f t="shared" si="32"/>
        <v>0</v>
      </c>
      <c r="K41" s="69"/>
      <c r="L41" s="169">
        <f t="shared" si="25"/>
        <v>0</v>
      </c>
      <c r="M41" s="166">
        <f t="shared" si="26"/>
        <v>0</v>
      </c>
      <c r="N41" s="167">
        <f t="shared" si="27"/>
        <v>0</v>
      </c>
      <c r="P41" s="171">
        <f>'Μέση ετήσια κατανάλωση'!$F17*Πελάτες!U39</f>
        <v>0</v>
      </c>
      <c r="Q41" s="6"/>
      <c r="R41" s="139">
        <f t="shared" si="33"/>
        <v>0</v>
      </c>
      <c r="S41" s="184">
        <f t="shared" si="28"/>
        <v>0</v>
      </c>
      <c r="T41" s="171">
        <f>'Μέση ετήσια κατανάλωση'!$F17*Πελάτες!X39</f>
        <v>0</v>
      </c>
      <c r="U41" s="139">
        <f>'Μέση ετήσια κατανάλωση'!$G17*(Πελάτες!V39-Πελάτες!$P39)</f>
        <v>0</v>
      </c>
      <c r="V41" s="139">
        <f t="shared" si="34"/>
        <v>0</v>
      </c>
      <c r="W41" s="6"/>
      <c r="X41" s="139">
        <f t="shared" si="35"/>
        <v>0</v>
      </c>
      <c r="Y41" s="169">
        <f t="shared" si="29"/>
        <v>0</v>
      </c>
      <c r="Z41" s="171">
        <f>'Μέση ετήσια κατανάλωση'!$F17*Πελάτες!AA39</f>
        <v>0</v>
      </c>
      <c r="AA41" s="139">
        <f>'Μέση ετήσια κατανάλωση'!$G17*(Πελάτες!Y39-Πελάτες!$P39)</f>
        <v>0</v>
      </c>
      <c r="AB41" s="139">
        <f t="shared" si="36"/>
        <v>0</v>
      </c>
      <c r="AC41" s="6"/>
      <c r="AD41" s="139">
        <f t="shared" si="37"/>
        <v>0</v>
      </c>
      <c r="AE41" s="169">
        <f t="shared" si="38"/>
        <v>0</v>
      </c>
      <c r="AF41" s="171">
        <f>'Μέση ετήσια κατανάλωση'!$F17*Πελάτες!AD39</f>
        <v>0</v>
      </c>
      <c r="AG41" s="139">
        <f>'Μέση ετήσια κατανάλωση'!$G17*(Πελάτες!AB39-Πελάτες!$P39)</f>
        <v>0</v>
      </c>
      <c r="AH41" s="139">
        <f t="shared" si="39"/>
        <v>0</v>
      </c>
      <c r="AI41" s="6"/>
      <c r="AJ41" s="139">
        <f t="shared" si="40"/>
        <v>0</v>
      </c>
      <c r="AK41" s="169">
        <f t="shared" si="41"/>
        <v>0</v>
      </c>
      <c r="AL41" s="171">
        <f>'Μέση ετήσια κατανάλωση'!$F17*Πελάτες!AG39</f>
        <v>0</v>
      </c>
      <c r="AM41" s="139">
        <f>'Μέση ετήσια κατανάλωση'!$G17*(Πελάτες!AE39-Πελάτες!$P39)</f>
        <v>0</v>
      </c>
      <c r="AN41" s="139">
        <f t="shared" si="42"/>
        <v>0</v>
      </c>
      <c r="AO41" s="6"/>
      <c r="AP41" s="139">
        <f t="shared" si="43"/>
        <v>0</v>
      </c>
      <c r="AQ41" s="169">
        <f t="shared" si="44"/>
        <v>0</v>
      </c>
      <c r="AR41" s="166">
        <f t="shared" si="45"/>
        <v>0</v>
      </c>
      <c r="AS41" s="167">
        <f t="shared" si="30"/>
        <v>0</v>
      </c>
    </row>
    <row r="42" spans="2:45" outlineLevel="1">
      <c r="B42" s="238" t="s">
        <v>79</v>
      </c>
      <c r="C42" s="63" t="s">
        <v>103</v>
      </c>
      <c r="D42" s="84"/>
      <c r="E42" s="69"/>
      <c r="F42" s="169">
        <f t="shared" si="24"/>
        <v>0</v>
      </c>
      <c r="G42" s="69"/>
      <c r="H42" s="169">
        <f t="shared" si="31"/>
        <v>0</v>
      </c>
      <c r="I42" s="69"/>
      <c r="J42" s="169">
        <f t="shared" si="32"/>
        <v>0</v>
      </c>
      <c r="K42" s="69"/>
      <c r="L42" s="169">
        <f t="shared" si="25"/>
        <v>0</v>
      </c>
      <c r="M42" s="166">
        <f t="shared" si="26"/>
        <v>0</v>
      </c>
      <c r="N42" s="167">
        <f t="shared" si="27"/>
        <v>0</v>
      </c>
      <c r="P42" s="171">
        <f>'Μέση ετήσια κατανάλωση'!$F18*Πελάτες!U40</f>
        <v>0</v>
      </c>
      <c r="Q42" s="6"/>
      <c r="R42" s="139">
        <f t="shared" si="33"/>
        <v>0</v>
      </c>
      <c r="S42" s="184">
        <f t="shared" si="28"/>
        <v>0</v>
      </c>
      <c r="T42" s="171">
        <f>'Μέση ετήσια κατανάλωση'!$F18*Πελάτες!X40</f>
        <v>60</v>
      </c>
      <c r="U42" s="139">
        <f>'Μέση ετήσια κατανάλωση'!$G18*(Πελάτες!V40-Πελάτες!$P40)</f>
        <v>0</v>
      </c>
      <c r="V42" s="139">
        <f t="shared" si="34"/>
        <v>60</v>
      </c>
      <c r="W42" s="6"/>
      <c r="X42" s="139">
        <f t="shared" si="35"/>
        <v>60</v>
      </c>
      <c r="Y42" s="169">
        <f t="shared" si="29"/>
        <v>0</v>
      </c>
      <c r="Z42" s="171">
        <f>'Μέση ετήσια κατανάλωση'!$F18*Πελάτες!AA40</f>
        <v>64</v>
      </c>
      <c r="AA42" s="139">
        <f>'Μέση ετήσια κατανάλωση'!$G18*(Πελάτες!Y40-Πελάτες!$P40)</f>
        <v>300</v>
      </c>
      <c r="AB42" s="139">
        <f t="shared" si="36"/>
        <v>364</v>
      </c>
      <c r="AC42" s="6"/>
      <c r="AD42" s="139">
        <f t="shared" si="37"/>
        <v>364</v>
      </c>
      <c r="AE42" s="169">
        <f t="shared" si="38"/>
        <v>5.0666666666666664</v>
      </c>
      <c r="AF42" s="171">
        <f>'Μέση ετήσια κατανάλωση'!$F18*Πελάτες!AD40</f>
        <v>72</v>
      </c>
      <c r="AG42" s="139">
        <f>'Μέση ετήσια κατανάλωση'!$G18*(Πελάτες!AB40-Πελάτες!$P40)</f>
        <v>620</v>
      </c>
      <c r="AH42" s="139">
        <f t="shared" si="39"/>
        <v>692</v>
      </c>
      <c r="AI42" s="6"/>
      <c r="AJ42" s="139">
        <f t="shared" si="40"/>
        <v>692</v>
      </c>
      <c r="AK42" s="169">
        <f t="shared" si="41"/>
        <v>0.90109890109890112</v>
      </c>
      <c r="AL42" s="171">
        <f>'Μέση ετήσια κατανάλωση'!$F18*Πελάτες!AG40</f>
        <v>32</v>
      </c>
      <c r="AM42" s="139">
        <f>'Μέση ετήσια κατανάλωση'!$G18*(Πελάτες!AE40-Πελάτες!$P40)</f>
        <v>980</v>
      </c>
      <c r="AN42" s="139">
        <f t="shared" si="42"/>
        <v>1012</v>
      </c>
      <c r="AO42" s="6"/>
      <c r="AP42" s="139">
        <f t="shared" si="43"/>
        <v>1012</v>
      </c>
      <c r="AQ42" s="169">
        <f t="shared" si="44"/>
        <v>0.46242774566473988</v>
      </c>
      <c r="AR42" s="166">
        <f t="shared" si="45"/>
        <v>2128</v>
      </c>
      <c r="AS42" s="167">
        <f t="shared" si="30"/>
        <v>0</v>
      </c>
    </row>
    <row r="43" spans="2:45" outlineLevel="1">
      <c r="B43" s="238" t="s">
        <v>80</v>
      </c>
      <c r="C43" s="63" t="s">
        <v>103</v>
      </c>
      <c r="D43" s="84"/>
      <c r="E43" s="69"/>
      <c r="F43" s="169">
        <f t="shared" si="24"/>
        <v>0</v>
      </c>
      <c r="G43" s="69"/>
      <c r="H43" s="169">
        <f t="shared" si="31"/>
        <v>0</v>
      </c>
      <c r="I43" s="69"/>
      <c r="J43" s="169">
        <f t="shared" si="32"/>
        <v>0</v>
      </c>
      <c r="K43" s="69"/>
      <c r="L43" s="169">
        <f t="shared" si="25"/>
        <v>0</v>
      </c>
      <c r="M43" s="166">
        <f t="shared" si="26"/>
        <v>0</v>
      </c>
      <c r="N43" s="167">
        <f t="shared" si="27"/>
        <v>0</v>
      </c>
      <c r="P43" s="171">
        <f>'Μέση ετήσια κατανάλωση'!$F19*Πελάτες!U41</f>
        <v>0</v>
      </c>
      <c r="Q43" s="6"/>
      <c r="R43" s="139">
        <f t="shared" si="33"/>
        <v>0</v>
      </c>
      <c r="S43" s="184">
        <f t="shared" si="28"/>
        <v>0</v>
      </c>
      <c r="T43" s="171">
        <f>'Μέση ετήσια κατανάλωση'!$F19*Πελάτες!X41</f>
        <v>0</v>
      </c>
      <c r="U43" s="139">
        <f>'Μέση ετήσια κατανάλωση'!$G19*(Πελάτες!V41-Πελάτες!$P41)</f>
        <v>0</v>
      </c>
      <c r="V43" s="139">
        <f t="shared" si="34"/>
        <v>0</v>
      </c>
      <c r="W43" s="6"/>
      <c r="X43" s="139">
        <f t="shared" si="35"/>
        <v>0</v>
      </c>
      <c r="Y43" s="169">
        <f t="shared" si="29"/>
        <v>0</v>
      </c>
      <c r="Z43" s="171">
        <f>'Μέση ετήσια κατανάλωση'!$F19*Πελάτες!AA41</f>
        <v>0</v>
      </c>
      <c r="AA43" s="139">
        <f>'Μέση ετήσια κατανάλωση'!$G19*(Πελάτες!Y41-Πελάτες!$P41)</f>
        <v>0</v>
      </c>
      <c r="AB43" s="139">
        <f t="shared" si="36"/>
        <v>0</v>
      </c>
      <c r="AC43" s="6"/>
      <c r="AD43" s="139">
        <f t="shared" si="37"/>
        <v>0</v>
      </c>
      <c r="AE43" s="169">
        <f t="shared" si="38"/>
        <v>0</v>
      </c>
      <c r="AF43" s="171">
        <f>'Μέση ετήσια κατανάλωση'!$F19*Πελάτες!AD41</f>
        <v>0</v>
      </c>
      <c r="AG43" s="139">
        <f>'Μέση ετήσια κατανάλωση'!$G19*(Πελάτες!AB41-Πελάτες!$P41)</f>
        <v>0</v>
      </c>
      <c r="AH43" s="139">
        <f t="shared" si="39"/>
        <v>0</v>
      </c>
      <c r="AI43" s="6"/>
      <c r="AJ43" s="139">
        <f t="shared" si="40"/>
        <v>0</v>
      </c>
      <c r="AK43" s="169">
        <f t="shared" si="41"/>
        <v>0</v>
      </c>
      <c r="AL43" s="171">
        <f>'Μέση ετήσια κατανάλωση'!$F19*Πελάτες!AG41</f>
        <v>0</v>
      </c>
      <c r="AM43" s="139">
        <f>'Μέση ετήσια κατανάλωση'!$G19*(Πελάτες!AE41-Πελάτες!$P41)</f>
        <v>0</v>
      </c>
      <c r="AN43" s="139">
        <f t="shared" si="42"/>
        <v>0</v>
      </c>
      <c r="AO43" s="6"/>
      <c r="AP43" s="139">
        <f t="shared" si="43"/>
        <v>0</v>
      </c>
      <c r="AQ43" s="169">
        <f t="shared" si="44"/>
        <v>0</v>
      </c>
      <c r="AR43" s="166">
        <f t="shared" si="45"/>
        <v>0</v>
      </c>
      <c r="AS43" s="167">
        <f t="shared" si="30"/>
        <v>0</v>
      </c>
    </row>
    <row r="44" spans="2:45" outlineLevel="1">
      <c r="B44" s="238" t="s">
        <v>81</v>
      </c>
      <c r="C44" s="63" t="s">
        <v>103</v>
      </c>
      <c r="D44" s="84"/>
      <c r="E44" s="69"/>
      <c r="F44" s="169">
        <f t="shared" si="24"/>
        <v>0</v>
      </c>
      <c r="G44" s="69"/>
      <c r="H44" s="169">
        <f t="shared" si="31"/>
        <v>0</v>
      </c>
      <c r="I44" s="69"/>
      <c r="J44" s="169">
        <f t="shared" si="32"/>
        <v>0</v>
      </c>
      <c r="K44" s="69"/>
      <c r="L44" s="169">
        <f t="shared" si="25"/>
        <v>0</v>
      </c>
      <c r="M44" s="166">
        <f t="shared" si="26"/>
        <v>0</v>
      </c>
      <c r="N44" s="167">
        <f t="shared" si="27"/>
        <v>0</v>
      </c>
      <c r="P44" s="171">
        <f>'Μέση ετήσια κατανάλωση'!$F20*Πελάτες!U42</f>
        <v>0</v>
      </c>
      <c r="Q44" s="6"/>
      <c r="R44" s="139">
        <f t="shared" si="33"/>
        <v>0</v>
      </c>
      <c r="S44" s="184">
        <f t="shared" si="28"/>
        <v>0</v>
      </c>
      <c r="T44" s="171">
        <f>'Μέση ετήσια κατανάλωση'!$F20*Πελάτες!X42</f>
        <v>0</v>
      </c>
      <c r="U44" s="139">
        <f>'Μέση ετήσια κατανάλωση'!$G20*(Πελάτες!V42-Πελάτες!$P42)</f>
        <v>0</v>
      </c>
      <c r="V44" s="139">
        <f t="shared" si="34"/>
        <v>0</v>
      </c>
      <c r="W44" s="6"/>
      <c r="X44" s="139">
        <f t="shared" si="35"/>
        <v>0</v>
      </c>
      <c r="Y44" s="169">
        <f t="shared" si="29"/>
        <v>0</v>
      </c>
      <c r="Z44" s="171">
        <f>'Μέση ετήσια κατανάλωση'!$F20*Πελάτες!AA42</f>
        <v>0</v>
      </c>
      <c r="AA44" s="139">
        <f>'Μέση ετήσια κατανάλωση'!$G20*(Πελάτες!Y42-Πελάτες!$P42)</f>
        <v>0</v>
      </c>
      <c r="AB44" s="139">
        <f t="shared" si="36"/>
        <v>0</v>
      </c>
      <c r="AC44" s="6"/>
      <c r="AD44" s="139">
        <f t="shared" si="37"/>
        <v>0</v>
      </c>
      <c r="AE44" s="169">
        <f t="shared" si="38"/>
        <v>0</v>
      </c>
      <c r="AF44" s="171">
        <f>'Μέση ετήσια κατανάλωση'!$F20*Πελάτες!AD42</f>
        <v>0</v>
      </c>
      <c r="AG44" s="139">
        <f>'Μέση ετήσια κατανάλωση'!$G20*(Πελάτες!AB42-Πελάτες!$P42)</f>
        <v>0</v>
      </c>
      <c r="AH44" s="139">
        <f t="shared" si="39"/>
        <v>0</v>
      </c>
      <c r="AI44" s="6"/>
      <c r="AJ44" s="139">
        <f t="shared" si="40"/>
        <v>0</v>
      </c>
      <c r="AK44" s="169">
        <f t="shared" si="41"/>
        <v>0</v>
      </c>
      <c r="AL44" s="171">
        <f>'Μέση ετήσια κατανάλωση'!$F20*Πελάτες!AG42</f>
        <v>0</v>
      </c>
      <c r="AM44" s="139">
        <f>'Μέση ετήσια κατανάλωση'!$G20*(Πελάτες!AE42-Πελάτες!$P42)</f>
        <v>0</v>
      </c>
      <c r="AN44" s="139">
        <f t="shared" si="42"/>
        <v>0</v>
      </c>
      <c r="AO44" s="6"/>
      <c r="AP44" s="139">
        <f t="shared" si="43"/>
        <v>0</v>
      </c>
      <c r="AQ44" s="169">
        <f t="shared" si="44"/>
        <v>0</v>
      </c>
      <c r="AR44" s="166">
        <f t="shared" si="45"/>
        <v>0</v>
      </c>
      <c r="AS44" s="167">
        <f t="shared" si="30"/>
        <v>0</v>
      </c>
    </row>
    <row r="45" spans="2:45" outlineLevel="1">
      <c r="B45" s="236" t="s">
        <v>82</v>
      </c>
      <c r="C45" s="63" t="s">
        <v>103</v>
      </c>
      <c r="D45" s="84"/>
      <c r="E45" s="69"/>
      <c r="F45" s="169">
        <f t="shared" si="24"/>
        <v>0</v>
      </c>
      <c r="G45" s="69"/>
      <c r="H45" s="169">
        <f t="shared" si="31"/>
        <v>0</v>
      </c>
      <c r="I45" s="69"/>
      <c r="J45" s="169">
        <f t="shared" si="32"/>
        <v>0</v>
      </c>
      <c r="K45" s="69"/>
      <c r="L45" s="169">
        <f t="shared" si="25"/>
        <v>0</v>
      </c>
      <c r="M45" s="166">
        <f t="shared" si="26"/>
        <v>0</v>
      </c>
      <c r="N45" s="167">
        <f t="shared" si="27"/>
        <v>0</v>
      </c>
      <c r="P45" s="171">
        <f>'Μέση ετήσια κατανάλωση'!$F21*Πελάτες!U43</f>
        <v>0</v>
      </c>
      <c r="Q45" s="6"/>
      <c r="R45" s="139">
        <f t="shared" si="33"/>
        <v>0</v>
      </c>
      <c r="S45" s="184">
        <f t="shared" si="28"/>
        <v>0</v>
      </c>
      <c r="T45" s="171">
        <f>'Μέση ετήσια κατανάλωση'!$F21*Πελάτες!X43</f>
        <v>0</v>
      </c>
      <c r="U45" s="139">
        <f>'Μέση ετήσια κατανάλωση'!$G21*(Πελάτες!V43-Πελάτες!$P43)</f>
        <v>0</v>
      </c>
      <c r="V45" s="139">
        <f t="shared" si="34"/>
        <v>0</v>
      </c>
      <c r="W45" s="6"/>
      <c r="X45" s="139">
        <f t="shared" si="35"/>
        <v>0</v>
      </c>
      <c r="Y45" s="169">
        <f t="shared" si="29"/>
        <v>0</v>
      </c>
      <c r="Z45" s="171">
        <f>'Μέση ετήσια κατανάλωση'!$F21*Πελάτες!AA43</f>
        <v>0</v>
      </c>
      <c r="AA45" s="139">
        <f>'Μέση ετήσια κατανάλωση'!$G21*(Πελάτες!Y43-Πελάτες!$P43)</f>
        <v>0</v>
      </c>
      <c r="AB45" s="139">
        <f t="shared" si="36"/>
        <v>0</v>
      </c>
      <c r="AC45" s="6"/>
      <c r="AD45" s="139">
        <f t="shared" si="37"/>
        <v>0</v>
      </c>
      <c r="AE45" s="169">
        <f t="shared" si="38"/>
        <v>0</v>
      </c>
      <c r="AF45" s="171">
        <f>'Μέση ετήσια κατανάλωση'!$F21*Πελάτες!AD43</f>
        <v>0</v>
      </c>
      <c r="AG45" s="139">
        <f>'Μέση ετήσια κατανάλωση'!$G21*(Πελάτες!AB43-Πελάτες!$P43)</f>
        <v>0</v>
      </c>
      <c r="AH45" s="139">
        <f t="shared" si="39"/>
        <v>0</v>
      </c>
      <c r="AI45" s="6"/>
      <c r="AJ45" s="139">
        <f t="shared" si="40"/>
        <v>0</v>
      </c>
      <c r="AK45" s="169">
        <f t="shared" si="41"/>
        <v>0</v>
      </c>
      <c r="AL45" s="171">
        <f>'Μέση ετήσια κατανάλωση'!$F21*Πελάτες!AG43</f>
        <v>0</v>
      </c>
      <c r="AM45" s="139">
        <f>'Μέση ετήσια κατανάλωση'!$G21*(Πελάτες!AE43-Πελάτες!$P43)</f>
        <v>0</v>
      </c>
      <c r="AN45" s="139">
        <f t="shared" si="42"/>
        <v>0</v>
      </c>
      <c r="AO45" s="6"/>
      <c r="AP45" s="139">
        <f t="shared" si="43"/>
        <v>0</v>
      </c>
      <c r="AQ45" s="169">
        <f t="shared" si="44"/>
        <v>0</v>
      </c>
      <c r="AR45" s="166">
        <f t="shared" si="45"/>
        <v>0</v>
      </c>
      <c r="AS45" s="167">
        <f t="shared" si="30"/>
        <v>0</v>
      </c>
    </row>
    <row r="46" spans="2:45" outlineLevel="1">
      <c r="B46" s="235" t="s">
        <v>83</v>
      </c>
      <c r="C46" s="63" t="s">
        <v>103</v>
      </c>
      <c r="D46" s="84"/>
      <c r="E46" s="69"/>
      <c r="F46" s="169">
        <f t="shared" si="24"/>
        <v>0</v>
      </c>
      <c r="G46" s="69"/>
      <c r="H46" s="169">
        <f t="shared" si="31"/>
        <v>0</v>
      </c>
      <c r="I46" s="69"/>
      <c r="J46" s="169">
        <f t="shared" si="32"/>
        <v>0</v>
      </c>
      <c r="K46" s="69"/>
      <c r="L46" s="169">
        <f t="shared" si="25"/>
        <v>0</v>
      </c>
      <c r="M46" s="166">
        <f t="shared" si="26"/>
        <v>0</v>
      </c>
      <c r="N46" s="167">
        <f t="shared" si="27"/>
        <v>0</v>
      </c>
      <c r="P46" s="171">
        <f>'Μέση ετήσια κατανάλωση'!$F22*Πελάτες!U44</f>
        <v>0</v>
      </c>
      <c r="Q46" s="6"/>
      <c r="R46" s="139">
        <f t="shared" si="33"/>
        <v>0</v>
      </c>
      <c r="S46" s="184">
        <f t="shared" si="28"/>
        <v>0</v>
      </c>
      <c r="T46" s="171">
        <f>'Μέση ετήσια κατανάλωση'!$F22*Πελάτες!X44</f>
        <v>0</v>
      </c>
      <c r="U46" s="139">
        <f>'Μέση ετήσια κατανάλωση'!$G22*(Πελάτες!V44-Πελάτες!$P44)</f>
        <v>0</v>
      </c>
      <c r="V46" s="139">
        <f t="shared" si="34"/>
        <v>0</v>
      </c>
      <c r="W46" s="6"/>
      <c r="X46" s="139">
        <f t="shared" si="35"/>
        <v>0</v>
      </c>
      <c r="Y46" s="169">
        <f t="shared" si="29"/>
        <v>0</v>
      </c>
      <c r="Z46" s="171">
        <f>'Μέση ετήσια κατανάλωση'!$F22*Πελάτες!AA44</f>
        <v>0</v>
      </c>
      <c r="AA46" s="139">
        <f>'Μέση ετήσια κατανάλωση'!$G22*(Πελάτες!Y44-Πελάτες!$P44)</f>
        <v>0</v>
      </c>
      <c r="AB46" s="139">
        <f t="shared" si="36"/>
        <v>0</v>
      </c>
      <c r="AC46" s="6"/>
      <c r="AD46" s="139">
        <f t="shared" si="37"/>
        <v>0</v>
      </c>
      <c r="AE46" s="169">
        <f t="shared" si="38"/>
        <v>0</v>
      </c>
      <c r="AF46" s="171">
        <f>'Μέση ετήσια κατανάλωση'!$F22*Πελάτες!AD44</f>
        <v>0</v>
      </c>
      <c r="AG46" s="139">
        <f>'Μέση ετήσια κατανάλωση'!$G22*(Πελάτες!AB44-Πελάτες!$P44)</f>
        <v>0</v>
      </c>
      <c r="AH46" s="139">
        <f t="shared" si="39"/>
        <v>0</v>
      </c>
      <c r="AI46" s="6"/>
      <c r="AJ46" s="139">
        <f t="shared" si="40"/>
        <v>0</v>
      </c>
      <c r="AK46" s="169">
        <f t="shared" si="41"/>
        <v>0</v>
      </c>
      <c r="AL46" s="171">
        <f>'Μέση ετήσια κατανάλωση'!$F22*Πελάτες!AG44</f>
        <v>0</v>
      </c>
      <c r="AM46" s="139">
        <f>'Μέση ετήσια κατανάλωση'!$G22*(Πελάτες!AE44-Πελάτες!$P44)</f>
        <v>0</v>
      </c>
      <c r="AN46" s="139">
        <f t="shared" si="42"/>
        <v>0</v>
      </c>
      <c r="AO46" s="6"/>
      <c r="AP46" s="139">
        <f t="shared" si="43"/>
        <v>0</v>
      </c>
      <c r="AQ46" s="169">
        <f t="shared" si="44"/>
        <v>0</v>
      </c>
      <c r="AR46" s="166">
        <f t="shared" si="45"/>
        <v>0</v>
      </c>
      <c r="AS46" s="167">
        <f t="shared" si="30"/>
        <v>0</v>
      </c>
    </row>
    <row r="47" spans="2:45" outlineLevel="1">
      <c r="B47" s="236" t="s">
        <v>84</v>
      </c>
      <c r="C47" s="63" t="s">
        <v>103</v>
      </c>
      <c r="D47" s="84"/>
      <c r="E47" s="69"/>
      <c r="F47" s="169">
        <f t="shared" si="24"/>
        <v>0</v>
      </c>
      <c r="G47" s="69"/>
      <c r="H47" s="169">
        <f t="shared" si="31"/>
        <v>0</v>
      </c>
      <c r="I47" s="69"/>
      <c r="J47" s="169">
        <f t="shared" si="32"/>
        <v>0</v>
      </c>
      <c r="K47" s="69"/>
      <c r="L47" s="169">
        <f t="shared" si="25"/>
        <v>0</v>
      </c>
      <c r="M47" s="166">
        <f t="shared" si="26"/>
        <v>0</v>
      </c>
      <c r="N47" s="167">
        <f t="shared" si="27"/>
        <v>0</v>
      </c>
      <c r="P47" s="171">
        <f>'Μέση ετήσια κατανάλωση'!$F23*Πελάτες!U45</f>
        <v>0</v>
      </c>
      <c r="Q47" s="6"/>
      <c r="R47" s="139">
        <f t="shared" si="33"/>
        <v>0</v>
      </c>
      <c r="S47" s="184">
        <f t="shared" si="28"/>
        <v>0</v>
      </c>
      <c r="T47" s="171">
        <f>'Μέση ετήσια κατανάλωση'!$F23*Πελάτες!X45</f>
        <v>28</v>
      </c>
      <c r="U47" s="139">
        <f>'Μέση ετήσια κατανάλωση'!$G23*(Πελάτες!V45-Πελάτες!$P45)</f>
        <v>0</v>
      </c>
      <c r="V47" s="139">
        <f t="shared" si="34"/>
        <v>28</v>
      </c>
      <c r="W47" s="6"/>
      <c r="X47" s="139">
        <f t="shared" si="35"/>
        <v>28</v>
      </c>
      <c r="Y47" s="169">
        <f t="shared" si="29"/>
        <v>0</v>
      </c>
      <c r="Z47" s="171">
        <f>'Μέση ετήσια κατανάλωση'!$F23*Πελάτες!AA45</f>
        <v>24</v>
      </c>
      <c r="AA47" s="139">
        <f>'Μέση ετήσια κατανάλωση'!$G23*(Πελάτες!Y45-Πελάτες!$P45)</f>
        <v>140</v>
      </c>
      <c r="AB47" s="139">
        <f t="shared" si="36"/>
        <v>164</v>
      </c>
      <c r="AC47" s="6"/>
      <c r="AD47" s="139">
        <f t="shared" si="37"/>
        <v>164</v>
      </c>
      <c r="AE47" s="169">
        <f t="shared" si="38"/>
        <v>4.8571428571428568</v>
      </c>
      <c r="AF47" s="171">
        <f>'Μέση ετήσια κατανάλωση'!$F23*Πελάτες!AD45</f>
        <v>12</v>
      </c>
      <c r="AG47" s="139">
        <f>'Μέση ετήσια κατανάλωση'!$G23*(Πελάτες!AB45-Πελάτες!$P45)</f>
        <v>260</v>
      </c>
      <c r="AH47" s="139">
        <f t="shared" si="39"/>
        <v>272</v>
      </c>
      <c r="AI47" s="6"/>
      <c r="AJ47" s="139">
        <f t="shared" si="40"/>
        <v>272</v>
      </c>
      <c r="AK47" s="169">
        <f t="shared" si="41"/>
        <v>0.65853658536585369</v>
      </c>
      <c r="AL47" s="171">
        <f>'Μέση ετήσια κατανάλωση'!$F23*Πελάτες!AG45</f>
        <v>12</v>
      </c>
      <c r="AM47" s="139">
        <f>'Μέση ετήσια κατανάλωση'!$G23*(Πελάτες!AE45-Πελάτες!$P45)</f>
        <v>320</v>
      </c>
      <c r="AN47" s="139">
        <f t="shared" si="42"/>
        <v>332</v>
      </c>
      <c r="AO47" s="6"/>
      <c r="AP47" s="139">
        <f t="shared" si="43"/>
        <v>332</v>
      </c>
      <c r="AQ47" s="169">
        <f t="shared" si="44"/>
        <v>0.22058823529411764</v>
      </c>
      <c r="AR47" s="166">
        <f t="shared" si="45"/>
        <v>796</v>
      </c>
      <c r="AS47" s="167">
        <f t="shared" si="30"/>
        <v>0</v>
      </c>
    </row>
    <row r="48" spans="2:45" outlineLevel="1">
      <c r="B48" s="235" t="s">
        <v>85</v>
      </c>
      <c r="C48" s="63" t="s">
        <v>103</v>
      </c>
      <c r="D48" s="84"/>
      <c r="E48" s="69"/>
      <c r="F48" s="169">
        <f t="shared" si="24"/>
        <v>0</v>
      </c>
      <c r="G48" s="69"/>
      <c r="H48" s="169">
        <f t="shared" si="31"/>
        <v>0</v>
      </c>
      <c r="I48" s="69"/>
      <c r="J48" s="169">
        <f t="shared" si="32"/>
        <v>0</v>
      </c>
      <c r="K48" s="69"/>
      <c r="L48" s="169">
        <f t="shared" si="25"/>
        <v>0</v>
      </c>
      <c r="M48" s="166">
        <f t="shared" si="26"/>
        <v>0</v>
      </c>
      <c r="N48" s="167">
        <f t="shared" si="27"/>
        <v>0</v>
      </c>
      <c r="P48" s="171">
        <f>'Μέση ετήσια κατανάλωση'!$F24*Πελάτες!U46</f>
        <v>0</v>
      </c>
      <c r="Q48" s="6"/>
      <c r="R48" s="139">
        <f t="shared" si="33"/>
        <v>0</v>
      </c>
      <c r="S48" s="184">
        <f t="shared" si="28"/>
        <v>0</v>
      </c>
      <c r="T48" s="171">
        <f>'Μέση ετήσια κατανάλωση'!$F24*Πελάτες!X46</f>
        <v>0</v>
      </c>
      <c r="U48" s="139">
        <f>'Μέση ετήσια κατανάλωση'!$G24*(Πελάτες!V46-Πελάτες!$P46)</f>
        <v>0</v>
      </c>
      <c r="V48" s="139">
        <f t="shared" si="34"/>
        <v>0</v>
      </c>
      <c r="W48" s="6"/>
      <c r="X48" s="139">
        <f t="shared" si="35"/>
        <v>0</v>
      </c>
      <c r="Y48" s="169">
        <f t="shared" si="29"/>
        <v>0</v>
      </c>
      <c r="Z48" s="171">
        <f>'Μέση ετήσια κατανάλωση'!$F24*Πελάτες!AA46</f>
        <v>0</v>
      </c>
      <c r="AA48" s="139">
        <f>'Μέση ετήσια κατανάλωση'!$G24*(Πελάτες!Y46-Πελάτες!$P46)</f>
        <v>0</v>
      </c>
      <c r="AB48" s="139">
        <f t="shared" si="36"/>
        <v>0</v>
      </c>
      <c r="AC48" s="6"/>
      <c r="AD48" s="139">
        <f t="shared" si="37"/>
        <v>0</v>
      </c>
      <c r="AE48" s="169">
        <f t="shared" si="38"/>
        <v>0</v>
      </c>
      <c r="AF48" s="171">
        <f>'Μέση ετήσια κατανάλωση'!$F24*Πελάτες!AD46</f>
        <v>0</v>
      </c>
      <c r="AG48" s="139">
        <f>'Μέση ετήσια κατανάλωση'!$G24*(Πελάτες!AB46-Πελάτες!$P46)</f>
        <v>0</v>
      </c>
      <c r="AH48" s="139">
        <f t="shared" si="39"/>
        <v>0</v>
      </c>
      <c r="AI48" s="6"/>
      <c r="AJ48" s="139">
        <f t="shared" si="40"/>
        <v>0</v>
      </c>
      <c r="AK48" s="169">
        <f t="shared" si="41"/>
        <v>0</v>
      </c>
      <c r="AL48" s="171">
        <f>'Μέση ετήσια κατανάλωση'!$F24*Πελάτες!AG46</f>
        <v>0</v>
      </c>
      <c r="AM48" s="139">
        <f>'Μέση ετήσια κατανάλωση'!$G24*(Πελάτες!AE46-Πελάτες!$P46)</f>
        <v>0</v>
      </c>
      <c r="AN48" s="139">
        <f t="shared" si="42"/>
        <v>0</v>
      </c>
      <c r="AO48" s="6"/>
      <c r="AP48" s="139">
        <f t="shared" si="43"/>
        <v>0</v>
      </c>
      <c r="AQ48" s="169">
        <f t="shared" si="44"/>
        <v>0</v>
      </c>
      <c r="AR48" s="166">
        <f t="shared" si="45"/>
        <v>0</v>
      </c>
      <c r="AS48" s="167">
        <f t="shared" si="30"/>
        <v>0</v>
      </c>
    </row>
    <row r="49" spans="2:48" outlineLevel="1">
      <c r="B49" s="236" t="s">
        <v>86</v>
      </c>
      <c r="C49" s="63" t="s">
        <v>103</v>
      </c>
      <c r="D49" s="84"/>
      <c r="E49" s="69"/>
      <c r="F49" s="169">
        <f t="shared" si="24"/>
        <v>0</v>
      </c>
      <c r="G49" s="69"/>
      <c r="H49" s="169">
        <f t="shared" si="31"/>
        <v>0</v>
      </c>
      <c r="I49" s="69"/>
      <c r="J49" s="169">
        <f t="shared" si="32"/>
        <v>0</v>
      </c>
      <c r="K49" s="69"/>
      <c r="L49" s="169">
        <f t="shared" si="25"/>
        <v>0</v>
      </c>
      <c r="M49" s="166">
        <f t="shared" si="26"/>
        <v>0</v>
      </c>
      <c r="N49" s="167">
        <f t="shared" si="27"/>
        <v>0</v>
      </c>
      <c r="P49" s="171">
        <f>'Μέση ετήσια κατανάλωση'!$F25*Πελάτες!U47</f>
        <v>0</v>
      </c>
      <c r="Q49" s="6"/>
      <c r="R49" s="139">
        <f t="shared" si="33"/>
        <v>0</v>
      </c>
      <c r="S49" s="184">
        <f t="shared" si="28"/>
        <v>0</v>
      </c>
      <c r="T49" s="171">
        <f>'Μέση ετήσια κατανάλωση'!$F25*Πελάτες!X47</f>
        <v>28</v>
      </c>
      <c r="U49" s="139">
        <f>'Μέση ετήσια κατανάλωση'!$G25*(Πελάτες!V47-Πελάτες!$P47)</f>
        <v>0</v>
      </c>
      <c r="V49" s="139">
        <f t="shared" si="34"/>
        <v>28</v>
      </c>
      <c r="W49" s="6"/>
      <c r="X49" s="139">
        <f t="shared" si="35"/>
        <v>28</v>
      </c>
      <c r="Y49" s="169">
        <f t="shared" si="29"/>
        <v>0</v>
      </c>
      <c r="Z49" s="171">
        <f>'Μέση ετήσια κατανάλωση'!$F25*Πελάτες!AA47</f>
        <v>16</v>
      </c>
      <c r="AA49" s="139">
        <f>'Μέση ετήσια κατανάλωση'!$G25*(Πελάτες!Y47-Πελάτες!$P47)</f>
        <v>140</v>
      </c>
      <c r="AB49" s="139">
        <f t="shared" si="36"/>
        <v>156</v>
      </c>
      <c r="AC49" s="6"/>
      <c r="AD49" s="139">
        <f t="shared" si="37"/>
        <v>156</v>
      </c>
      <c r="AE49" s="169">
        <f t="shared" si="38"/>
        <v>4.5714285714285712</v>
      </c>
      <c r="AF49" s="171">
        <f>'Μέση ετήσια κατανάλωση'!$F25*Πελάτες!AD47</f>
        <v>8</v>
      </c>
      <c r="AG49" s="139">
        <f>'Μέση ετήσια κατανάλωση'!$G25*(Πελάτες!AB47-Πελάτες!$P47)</f>
        <v>220</v>
      </c>
      <c r="AH49" s="139">
        <f t="shared" si="39"/>
        <v>228</v>
      </c>
      <c r="AI49" s="6"/>
      <c r="AJ49" s="139">
        <f t="shared" si="40"/>
        <v>228</v>
      </c>
      <c r="AK49" s="169">
        <f t="shared" si="41"/>
        <v>0.46153846153846156</v>
      </c>
      <c r="AL49" s="171">
        <f>'Μέση ετήσια κατανάλωση'!$F25*Πελάτες!AG47</f>
        <v>8</v>
      </c>
      <c r="AM49" s="139">
        <f>'Μέση ετήσια κατανάλωση'!$G25*(Πελάτες!AE47-Πελάτες!$P47)</f>
        <v>260</v>
      </c>
      <c r="AN49" s="139">
        <f t="shared" si="42"/>
        <v>268</v>
      </c>
      <c r="AO49" s="6"/>
      <c r="AP49" s="139">
        <f t="shared" si="43"/>
        <v>268</v>
      </c>
      <c r="AQ49" s="169">
        <f t="shared" si="44"/>
        <v>0.17543859649122806</v>
      </c>
      <c r="AR49" s="166">
        <f t="shared" si="45"/>
        <v>680</v>
      </c>
      <c r="AS49" s="167">
        <f t="shared" si="30"/>
        <v>0</v>
      </c>
    </row>
    <row r="50" spans="2:48" outlineLevel="1">
      <c r="B50" s="235" t="s">
        <v>87</v>
      </c>
      <c r="C50" s="63" t="s">
        <v>103</v>
      </c>
      <c r="D50" s="84"/>
      <c r="E50" s="69"/>
      <c r="F50" s="169">
        <f t="shared" si="24"/>
        <v>0</v>
      </c>
      <c r="G50" s="69"/>
      <c r="H50" s="169">
        <f t="shared" si="31"/>
        <v>0</v>
      </c>
      <c r="I50" s="69"/>
      <c r="J50" s="169">
        <f t="shared" si="32"/>
        <v>0</v>
      </c>
      <c r="K50" s="69"/>
      <c r="L50" s="169">
        <f t="shared" si="25"/>
        <v>0</v>
      </c>
      <c r="M50" s="166">
        <f t="shared" si="26"/>
        <v>0</v>
      </c>
      <c r="N50" s="167">
        <f t="shared" si="27"/>
        <v>0</v>
      </c>
      <c r="P50" s="171">
        <f>'Μέση ετήσια κατανάλωση'!$F26*Πελάτες!U48</f>
        <v>0</v>
      </c>
      <c r="Q50" s="6"/>
      <c r="R50" s="139">
        <f t="shared" si="33"/>
        <v>0</v>
      </c>
      <c r="S50" s="184">
        <f t="shared" si="28"/>
        <v>0</v>
      </c>
      <c r="T50" s="171">
        <f>'Μέση ετήσια κατανάλωση'!$F26*Πελάτες!X48</f>
        <v>0</v>
      </c>
      <c r="U50" s="139">
        <f>'Μέση ετήσια κατανάλωση'!$G26*(Πελάτες!V48-Πελάτες!$P48)</f>
        <v>0</v>
      </c>
      <c r="V50" s="139">
        <f t="shared" si="34"/>
        <v>0</v>
      </c>
      <c r="W50" s="6"/>
      <c r="X50" s="139">
        <f t="shared" si="35"/>
        <v>0</v>
      </c>
      <c r="Y50" s="169">
        <f t="shared" si="29"/>
        <v>0</v>
      </c>
      <c r="Z50" s="171">
        <f>'Μέση ετήσια κατανάλωση'!$F26*Πελάτες!AA48</f>
        <v>0</v>
      </c>
      <c r="AA50" s="139">
        <f>'Μέση ετήσια κατανάλωση'!$G26*(Πελάτες!Y48-Πελάτες!$P48)</f>
        <v>0</v>
      </c>
      <c r="AB50" s="139">
        <f t="shared" si="36"/>
        <v>0</v>
      </c>
      <c r="AC50" s="6"/>
      <c r="AD50" s="139">
        <f t="shared" si="37"/>
        <v>0</v>
      </c>
      <c r="AE50" s="169">
        <f t="shared" si="38"/>
        <v>0</v>
      </c>
      <c r="AF50" s="171">
        <f>'Μέση ετήσια κατανάλωση'!$F26*Πελάτες!AD48</f>
        <v>0</v>
      </c>
      <c r="AG50" s="139">
        <f>'Μέση ετήσια κατανάλωση'!$G26*(Πελάτες!AB48-Πελάτες!$P48)</f>
        <v>0</v>
      </c>
      <c r="AH50" s="139">
        <f t="shared" si="39"/>
        <v>0</v>
      </c>
      <c r="AI50" s="6"/>
      <c r="AJ50" s="139">
        <f t="shared" si="40"/>
        <v>0</v>
      </c>
      <c r="AK50" s="169">
        <f t="shared" si="41"/>
        <v>0</v>
      </c>
      <c r="AL50" s="171">
        <f>'Μέση ετήσια κατανάλωση'!$F26*Πελάτες!AG48</f>
        <v>0</v>
      </c>
      <c r="AM50" s="139">
        <f>'Μέση ετήσια κατανάλωση'!$G26*(Πελάτες!AE48-Πελάτες!$P48)</f>
        <v>0</v>
      </c>
      <c r="AN50" s="139">
        <f t="shared" si="42"/>
        <v>0</v>
      </c>
      <c r="AO50" s="6"/>
      <c r="AP50" s="139">
        <f t="shared" si="43"/>
        <v>0</v>
      </c>
      <c r="AQ50" s="169">
        <f t="shared" si="44"/>
        <v>0</v>
      </c>
      <c r="AR50" s="166">
        <f t="shared" si="45"/>
        <v>0</v>
      </c>
      <c r="AS50" s="167">
        <f t="shared" si="30"/>
        <v>0</v>
      </c>
    </row>
    <row r="51" spans="2:48" outlineLevel="1">
      <c r="B51" s="236" t="s">
        <v>88</v>
      </c>
      <c r="C51" s="63" t="s">
        <v>103</v>
      </c>
      <c r="D51" s="84"/>
      <c r="E51" s="69"/>
      <c r="F51" s="169">
        <f t="shared" si="24"/>
        <v>0</v>
      </c>
      <c r="G51" s="69"/>
      <c r="H51" s="169">
        <f t="shared" si="31"/>
        <v>0</v>
      </c>
      <c r="I51" s="69"/>
      <c r="J51" s="169">
        <f t="shared" si="32"/>
        <v>0</v>
      </c>
      <c r="K51" s="69"/>
      <c r="L51" s="169">
        <f t="shared" si="25"/>
        <v>0</v>
      </c>
      <c r="M51" s="166">
        <f t="shared" si="26"/>
        <v>0</v>
      </c>
      <c r="N51" s="167">
        <f t="shared" si="27"/>
        <v>0</v>
      </c>
      <c r="P51" s="171">
        <f>'Μέση ετήσια κατανάλωση'!$F27*Πελάτες!U49</f>
        <v>0</v>
      </c>
      <c r="Q51" s="6"/>
      <c r="R51" s="139">
        <f t="shared" si="33"/>
        <v>0</v>
      </c>
      <c r="S51" s="184">
        <f t="shared" si="28"/>
        <v>0</v>
      </c>
      <c r="T51" s="171">
        <f>'Μέση ετήσια κατανάλωση'!$F27*Πελάτες!X49</f>
        <v>24</v>
      </c>
      <c r="U51" s="139">
        <f>'Μέση ετήσια κατανάλωση'!$G27*(Πελάτες!V49-Πελάτες!$P49)</f>
        <v>0</v>
      </c>
      <c r="V51" s="139">
        <f t="shared" si="34"/>
        <v>24</v>
      </c>
      <c r="W51" s="6"/>
      <c r="X51" s="139">
        <f t="shared" si="35"/>
        <v>24</v>
      </c>
      <c r="Y51" s="169">
        <f t="shared" si="29"/>
        <v>0</v>
      </c>
      <c r="Z51" s="171">
        <f>'Μέση ετήσια κατανάλωση'!$F27*Πελάτες!AA49</f>
        <v>20</v>
      </c>
      <c r="AA51" s="139">
        <f>'Μέση ετήσια κατανάλωση'!$G27*(Πελάτες!Y49-Πελάτες!$P49)</f>
        <v>120</v>
      </c>
      <c r="AB51" s="139">
        <f t="shared" si="36"/>
        <v>140</v>
      </c>
      <c r="AC51" s="6"/>
      <c r="AD51" s="139">
        <f t="shared" si="37"/>
        <v>140</v>
      </c>
      <c r="AE51" s="169">
        <f t="shared" si="38"/>
        <v>4.833333333333333</v>
      </c>
      <c r="AF51" s="171">
        <f>'Μέση ετήσια κατανάλωση'!$F27*Πελάτες!AD49</f>
        <v>12</v>
      </c>
      <c r="AG51" s="139">
        <f>'Μέση ετήσια κατανάλωση'!$G27*(Πελάτες!AB49-Πελάτες!$P49)</f>
        <v>220</v>
      </c>
      <c r="AH51" s="139">
        <f t="shared" si="39"/>
        <v>232</v>
      </c>
      <c r="AI51" s="6"/>
      <c r="AJ51" s="139">
        <f t="shared" si="40"/>
        <v>232</v>
      </c>
      <c r="AK51" s="169">
        <f t="shared" si="41"/>
        <v>0.65714285714285714</v>
      </c>
      <c r="AL51" s="171">
        <f>'Μέση ετήσια κατανάλωση'!$F27*Πελάτες!AG49</f>
        <v>12</v>
      </c>
      <c r="AM51" s="139">
        <f>'Μέση ετήσια κατανάλωση'!$G27*(Πελάτες!AE49-Πελάτες!$P49)</f>
        <v>280</v>
      </c>
      <c r="AN51" s="139">
        <f t="shared" si="42"/>
        <v>292</v>
      </c>
      <c r="AO51" s="6"/>
      <c r="AP51" s="139">
        <f t="shared" si="43"/>
        <v>292</v>
      </c>
      <c r="AQ51" s="169">
        <f t="shared" si="44"/>
        <v>0.25862068965517243</v>
      </c>
      <c r="AR51" s="166">
        <f t="shared" si="45"/>
        <v>688</v>
      </c>
      <c r="AS51" s="167">
        <f t="shared" si="30"/>
        <v>0</v>
      </c>
    </row>
    <row r="52" spans="2:48" ht="15" customHeight="1" outlineLevel="1">
      <c r="B52" s="49" t="s">
        <v>127</v>
      </c>
      <c r="C52" s="46" t="s">
        <v>103</v>
      </c>
      <c r="D52" s="186">
        <f>SUM(D38:D51)</f>
        <v>0</v>
      </c>
      <c r="E52" s="186">
        <f>SUM(E38:E51)</f>
        <v>0</v>
      </c>
      <c r="F52" s="185">
        <f>IFERROR((E52-D52)/D52,0)</f>
        <v>0</v>
      </c>
      <c r="G52" s="186">
        <f>SUM(G38:G51)</f>
        <v>0</v>
      </c>
      <c r="H52" s="185">
        <f t="shared" ref="H52" si="46">IFERROR((G52-E52)/E52,0)</f>
        <v>0</v>
      </c>
      <c r="I52" s="186">
        <f>SUM(I38:I51)</f>
        <v>0</v>
      </c>
      <c r="J52" s="185">
        <f t="shared" ref="J52" si="47">IFERROR((I52-G52)/G52,0)</f>
        <v>0</v>
      </c>
      <c r="K52" s="186">
        <f>SUM(K38:K51)</f>
        <v>0</v>
      </c>
      <c r="L52" s="185">
        <f t="shared" si="25"/>
        <v>0</v>
      </c>
      <c r="M52" s="186">
        <f>SUM(M38:M51)</f>
        <v>0</v>
      </c>
      <c r="N52" s="179">
        <f t="shared" si="27"/>
        <v>0</v>
      </c>
      <c r="P52" s="186">
        <f>SUM(P38:P51)</f>
        <v>0</v>
      </c>
      <c r="Q52" s="186">
        <f>SUM(Q38:Q51)</f>
        <v>0</v>
      </c>
      <c r="R52" s="186">
        <f>SUM(R38:R51)</f>
        <v>0</v>
      </c>
      <c r="S52" s="168">
        <f>IFERROR((R52-K52)/K52,0)</f>
        <v>0</v>
      </c>
      <c r="T52" s="186">
        <f>SUM(T38:T51)</f>
        <v>140</v>
      </c>
      <c r="U52" s="186">
        <f>SUM(U38:U51)</f>
        <v>0</v>
      </c>
      <c r="V52" s="186">
        <f>SUM(V38:V51)</f>
        <v>140</v>
      </c>
      <c r="W52" s="186">
        <f>SUM(W38:W51)</f>
        <v>0</v>
      </c>
      <c r="X52" s="186">
        <f>SUM(X38:X51)</f>
        <v>140</v>
      </c>
      <c r="Y52" s="185">
        <f>IFERROR((X52-R52)/R52,0)</f>
        <v>0</v>
      </c>
      <c r="Z52" s="186">
        <f>SUM(Z38:Z51)</f>
        <v>124</v>
      </c>
      <c r="AA52" s="186">
        <f>SUM(AA38:AA51)</f>
        <v>700</v>
      </c>
      <c r="AB52" s="186">
        <f>SUM(AB38:AB51)</f>
        <v>824</v>
      </c>
      <c r="AC52" s="186">
        <f>SUM(AC38:AC51)</f>
        <v>0</v>
      </c>
      <c r="AD52" s="186">
        <f>SUM(AD38:AD51)</f>
        <v>824</v>
      </c>
      <c r="AE52" s="168">
        <f>IFERROR((AD52-X52)/X52,0)</f>
        <v>4.8857142857142861</v>
      </c>
      <c r="AF52" s="186">
        <f>SUM(AF38:AF51)</f>
        <v>108</v>
      </c>
      <c r="AG52" s="186">
        <f>SUM(AG38:AG51)</f>
        <v>1320</v>
      </c>
      <c r="AH52" s="186">
        <f>SUM(AH38:AH51)</f>
        <v>1428</v>
      </c>
      <c r="AI52" s="186">
        <f>SUM(AI38:AI51)</f>
        <v>0</v>
      </c>
      <c r="AJ52" s="186">
        <f>SUM(AJ38:AJ51)</f>
        <v>1428</v>
      </c>
      <c r="AK52" s="168">
        <f t="shared" ref="AK52" si="48">IFERROR((AJ52-AD52)/AD52,0)</f>
        <v>0.73300970873786409</v>
      </c>
      <c r="AL52" s="186">
        <f>SUM(AL38:AL51)</f>
        <v>68</v>
      </c>
      <c r="AM52" s="186">
        <f>SUM(AM38:AM51)</f>
        <v>1860</v>
      </c>
      <c r="AN52" s="186">
        <f>SUM(AN38:AN51)</f>
        <v>1928</v>
      </c>
      <c r="AO52" s="186">
        <f>SUM(AO38:AO51)</f>
        <v>0</v>
      </c>
      <c r="AP52" s="186">
        <f>SUM(AP38:AP51)</f>
        <v>1928</v>
      </c>
      <c r="AQ52" s="168">
        <f>IFERROR((AP52-AJ52)/AJ52,0)</f>
        <v>0.35014005602240894</v>
      </c>
      <c r="AR52" s="186">
        <f>SUM(AR38:AR51)</f>
        <v>4320</v>
      </c>
      <c r="AS52" s="167">
        <f>IFERROR((AP52/R52)^(1/4)-1,0)</f>
        <v>0</v>
      </c>
    </row>
    <row r="53" spans="2:48" ht="15" customHeight="1"/>
    <row r="54" spans="2:48" ht="15.6">
      <c r="B54" s="270" t="s">
        <v>97</v>
      </c>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row>
    <row r="55" spans="2:48" ht="5.45" customHeight="1" outlineLevel="1">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row>
    <row r="56" spans="2:48" outlineLevel="1">
      <c r="B56" s="306"/>
      <c r="C56" s="312" t="s">
        <v>94</v>
      </c>
      <c r="D56" s="285" t="s">
        <v>120</v>
      </c>
      <c r="E56" s="286"/>
      <c r="F56" s="286"/>
      <c r="G56" s="286"/>
      <c r="H56" s="286"/>
      <c r="I56" s="286"/>
      <c r="J56" s="286"/>
      <c r="K56" s="286"/>
      <c r="L56" s="288"/>
      <c r="M56" s="291" t="str">
        <f xml:space="preserve"> D57&amp;" - "&amp;K57</f>
        <v>2019 - 2023</v>
      </c>
      <c r="N56" s="303"/>
      <c r="P56" s="285" t="s">
        <v>121</v>
      </c>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8"/>
    </row>
    <row r="57" spans="2:48" outlineLevel="1">
      <c r="B57" s="307"/>
      <c r="C57" s="312"/>
      <c r="D57" s="82">
        <f>$C$3-5</f>
        <v>2019</v>
      </c>
      <c r="E57" s="285">
        <f>$C$3-4</f>
        <v>2020</v>
      </c>
      <c r="F57" s="288"/>
      <c r="G57" s="285">
        <f>$C$3-3</f>
        <v>2021</v>
      </c>
      <c r="H57" s="288"/>
      <c r="I57" s="285">
        <f>$C$3-2</f>
        <v>2022</v>
      </c>
      <c r="J57" s="288"/>
      <c r="K57" s="285">
        <f>$C$3-1</f>
        <v>2023</v>
      </c>
      <c r="L57" s="288"/>
      <c r="M57" s="293"/>
      <c r="N57" s="304"/>
      <c r="P57" s="322">
        <f>$C$3</f>
        <v>2024</v>
      </c>
      <c r="Q57" s="323"/>
      <c r="R57" s="323"/>
      <c r="S57" s="331"/>
      <c r="T57" s="322">
        <f>$C$3+1</f>
        <v>2025</v>
      </c>
      <c r="U57" s="323"/>
      <c r="V57" s="323"/>
      <c r="W57" s="323"/>
      <c r="X57" s="323"/>
      <c r="Y57" s="331"/>
      <c r="Z57" s="285">
        <f>$C$3+2</f>
        <v>2026</v>
      </c>
      <c r="AA57" s="286"/>
      <c r="AB57" s="286"/>
      <c r="AC57" s="286"/>
      <c r="AD57" s="286"/>
      <c r="AE57" s="288"/>
      <c r="AF57" s="285">
        <f>$C$3+3</f>
        <v>2027</v>
      </c>
      <c r="AG57" s="286"/>
      <c r="AH57" s="286"/>
      <c r="AI57" s="286"/>
      <c r="AJ57" s="286"/>
      <c r="AK57" s="288"/>
      <c r="AL57" s="285">
        <f>$C$3+4</f>
        <v>2028</v>
      </c>
      <c r="AM57" s="286"/>
      <c r="AN57" s="286"/>
      <c r="AO57" s="286"/>
      <c r="AP57" s="286"/>
      <c r="AQ57" s="288"/>
      <c r="AR57" s="289" t="str">
        <f>P57&amp;" - "&amp;AL57</f>
        <v>2024 - 2028</v>
      </c>
      <c r="AS57" s="305"/>
    </row>
    <row r="58" spans="2:48" ht="15" customHeight="1" outlineLevel="1">
      <c r="B58" s="307"/>
      <c r="C58" s="312"/>
      <c r="D58" s="339" t="s">
        <v>154</v>
      </c>
      <c r="E58" s="324" t="s">
        <v>154</v>
      </c>
      <c r="F58" s="333" t="s">
        <v>124</v>
      </c>
      <c r="G58" s="324" t="s">
        <v>154</v>
      </c>
      <c r="H58" s="333" t="s">
        <v>124</v>
      </c>
      <c r="I58" s="324" t="s">
        <v>154</v>
      </c>
      <c r="J58" s="326" t="s">
        <v>124</v>
      </c>
      <c r="K58" s="324" t="s">
        <v>154</v>
      </c>
      <c r="L58" s="326" t="s">
        <v>124</v>
      </c>
      <c r="M58" s="324" t="s">
        <v>115</v>
      </c>
      <c r="N58" s="335" t="s">
        <v>125</v>
      </c>
      <c r="P58" s="324" t="str">
        <f>"Διανεμόμενες ποσότητες σε πελάτες που συνδέθηκαν το "&amp;P57</f>
        <v>Διανεμόμενες ποσότητες σε πελάτες που συνδέθηκαν το 2024</v>
      </c>
      <c r="Q58" s="328" t="s">
        <v>155</v>
      </c>
      <c r="R58" s="328" t="s">
        <v>156</v>
      </c>
      <c r="S58" s="332" t="s">
        <v>124</v>
      </c>
      <c r="T58" s="322" t="s">
        <v>157</v>
      </c>
      <c r="U58" s="323"/>
      <c r="V58" s="323"/>
      <c r="W58" s="328" t="s">
        <v>155</v>
      </c>
      <c r="X58" s="328" t="s">
        <v>156</v>
      </c>
      <c r="Y58" s="331" t="s">
        <v>124</v>
      </c>
      <c r="Z58" s="322" t="s">
        <v>157</v>
      </c>
      <c r="AA58" s="323"/>
      <c r="AB58" s="323"/>
      <c r="AC58" s="328" t="s">
        <v>155</v>
      </c>
      <c r="AD58" s="328" t="s">
        <v>156</v>
      </c>
      <c r="AE58" s="331" t="s">
        <v>124</v>
      </c>
      <c r="AF58" s="322" t="s">
        <v>157</v>
      </c>
      <c r="AG58" s="323"/>
      <c r="AH58" s="323"/>
      <c r="AI58" s="328" t="s">
        <v>155</v>
      </c>
      <c r="AJ58" s="328" t="s">
        <v>156</v>
      </c>
      <c r="AK58" s="331" t="s">
        <v>124</v>
      </c>
      <c r="AL58" s="322" t="s">
        <v>157</v>
      </c>
      <c r="AM58" s="323"/>
      <c r="AN58" s="323"/>
      <c r="AO58" s="328" t="s">
        <v>155</v>
      </c>
      <c r="AP58" s="328" t="s">
        <v>156</v>
      </c>
      <c r="AQ58" s="331" t="s">
        <v>124</v>
      </c>
      <c r="AR58" s="337" t="s">
        <v>115</v>
      </c>
      <c r="AS58" s="329" t="s">
        <v>125</v>
      </c>
    </row>
    <row r="59" spans="2:48" ht="57.95" outlineLevel="1">
      <c r="B59" s="308"/>
      <c r="C59" s="312"/>
      <c r="D59" s="340"/>
      <c r="E59" s="325"/>
      <c r="F59" s="334"/>
      <c r="G59" s="325"/>
      <c r="H59" s="334"/>
      <c r="I59" s="325"/>
      <c r="J59" s="327"/>
      <c r="K59" s="325"/>
      <c r="L59" s="327"/>
      <c r="M59" s="325"/>
      <c r="N59" s="336"/>
      <c r="P59" s="325"/>
      <c r="Q59" s="328"/>
      <c r="R59" s="328"/>
      <c r="S59" s="332"/>
      <c r="T59" s="123" t="str">
        <f>"Διανεμόμενες ποσότητες σε πελάτες που συνδέθηκαν το "&amp;T57</f>
        <v>Διανεμόμενες ποσότητες σε πελάτες που συνδέθηκαν το 2025</v>
      </c>
      <c r="U59" s="105" t="str">
        <f>"Διανεμόμενες ποσότητες σε πελάτες που συνδέθηκαν το "&amp;P57</f>
        <v>Διανεμόμενες ποσότητες σε πελάτες που συνδέθηκαν το 2024</v>
      </c>
      <c r="V59" s="59" t="s">
        <v>158</v>
      </c>
      <c r="W59" s="328"/>
      <c r="X59" s="328"/>
      <c r="Y59" s="331"/>
      <c r="Z59" s="123" t="str">
        <f>"Διανεμόμενες ποσότητες σε πελάτες που συνδέθηκαν το "&amp;Z57</f>
        <v>Διανεμόμενες ποσότητες σε πελάτες που συνδέθηκαν το 2026</v>
      </c>
      <c r="AA59" s="105" t="str">
        <f>"Διανεμόμενες ποσότητες σε πελάτες που συνδέθηκαν το "&amp;$P$12&amp;" - "&amp;T57</f>
        <v>Διανεμόμενες ποσότητες σε πελάτες που συνδέθηκαν το 2024 - 2025</v>
      </c>
      <c r="AB59" s="59" t="s">
        <v>158</v>
      </c>
      <c r="AC59" s="328"/>
      <c r="AD59" s="328"/>
      <c r="AE59" s="331"/>
      <c r="AF59" s="123" t="str">
        <f>"Διανεμόμενες ποσότητες σε πελάτες που συνδέθηκαν το "&amp;AF57</f>
        <v>Διανεμόμενες ποσότητες σε πελάτες που συνδέθηκαν το 2027</v>
      </c>
      <c r="AG59" s="105" t="str">
        <f>"Διανεμόμενες ποσότητες σε πελάτες που συνδέθηκαν το "&amp;$P$12&amp;" - "&amp;Z57</f>
        <v>Διανεμόμενες ποσότητες σε πελάτες που συνδέθηκαν το 2024 - 2026</v>
      </c>
      <c r="AH59" s="59" t="s">
        <v>158</v>
      </c>
      <c r="AI59" s="328"/>
      <c r="AJ59" s="328"/>
      <c r="AK59" s="331"/>
      <c r="AL59" s="123" t="str">
        <f>"Διανεμόμενες ποσότητες σε πελάτες που συνδέθηκαν το "&amp;AL57</f>
        <v>Διανεμόμενες ποσότητες σε πελάτες που συνδέθηκαν το 2028</v>
      </c>
      <c r="AM59" s="105" t="str">
        <f>"Διανεμόμενες ποσότητες σε πελάτες που συνδέθηκαν το "&amp;$P$12&amp;" - "&amp;AF57</f>
        <v>Διανεμόμενες ποσότητες σε πελάτες που συνδέθηκαν το 2024 - 2027</v>
      </c>
      <c r="AN59" s="59" t="s">
        <v>158</v>
      </c>
      <c r="AO59" s="328"/>
      <c r="AP59" s="328"/>
      <c r="AQ59" s="331"/>
      <c r="AR59" s="338"/>
      <c r="AS59" s="330"/>
    </row>
    <row r="60" spans="2:48" outlineLevel="1">
      <c r="B60" s="235" t="s">
        <v>75</v>
      </c>
      <c r="C60" s="63" t="s">
        <v>103</v>
      </c>
      <c r="D60" s="84"/>
      <c r="E60" s="69"/>
      <c r="F60" s="169">
        <f t="shared" ref="F60:F73" si="49">IFERROR((E60-D60)/D60,0)</f>
        <v>0</v>
      </c>
      <c r="G60" s="69"/>
      <c r="H60" s="169">
        <f>IFERROR((G60-E60)/E60,0)</f>
        <v>0</v>
      </c>
      <c r="I60" s="69"/>
      <c r="J60" s="169">
        <f>IFERROR((I60-G60)/G60,0)</f>
        <v>0</v>
      </c>
      <c r="K60" s="69"/>
      <c r="L60" s="169">
        <f t="shared" ref="L60:L74" si="50">IFERROR((K60-I60)/I60,0)</f>
        <v>0</v>
      </c>
      <c r="M60" s="166">
        <f t="shared" ref="M60:M73" si="51">D60+E60+G60+I60+K60</f>
        <v>0</v>
      </c>
      <c r="N60" s="167">
        <f t="shared" ref="N60:N74" si="52">IFERROR((K60/D60)^(1/4)-1,0)</f>
        <v>0</v>
      </c>
      <c r="P60" s="171">
        <f>'Μέση ετήσια κατανάλωση'!$F34*Πελάτες!U58</f>
        <v>0</v>
      </c>
      <c r="Q60" s="6"/>
      <c r="R60" s="139">
        <f>P60+Q60</f>
        <v>0</v>
      </c>
      <c r="S60" s="184">
        <f t="shared" ref="S60:S73" si="53">IFERROR((R60-K60)/K60,0)</f>
        <v>0</v>
      </c>
      <c r="T60" s="171">
        <f>'Μέση ετήσια κατανάλωση'!$F34*Πελάτες!X58</f>
        <v>0</v>
      </c>
      <c r="U60" s="139">
        <f>'Μέση ετήσια κατανάλωση'!$G34*(Πελάτες!V58-Πελάτες!$P58)</f>
        <v>0</v>
      </c>
      <c r="V60" s="139">
        <f>T60+U60</f>
        <v>0</v>
      </c>
      <c r="W60" s="6"/>
      <c r="X60" s="139">
        <f>V60+W60</f>
        <v>0</v>
      </c>
      <c r="Y60" s="169">
        <f t="shared" ref="Y60:Y73" si="54">IFERROR((X60-R60)/R60,0)</f>
        <v>0</v>
      </c>
      <c r="Z60" s="171">
        <f>'Μέση ετήσια κατανάλωση'!$F34*Πελάτες!AA58</f>
        <v>0</v>
      </c>
      <c r="AA60" s="139">
        <f>'Μέση ετήσια κατανάλωση'!$G34*(Πελάτες!Y58-Πελάτες!$P58)</f>
        <v>0</v>
      </c>
      <c r="AB60" s="139">
        <f>Z60+AA60</f>
        <v>0</v>
      </c>
      <c r="AC60" s="6"/>
      <c r="AD60" s="139">
        <f>AB60+AC60</f>
        <v>0</v>
      </c>
      <c r="AE60" s="169">
        <f>IFERROR((AD60-X60)/X60,0)</f>
        <v>0</v>
      </c>
      <c r="AF60" s="171">
        <f>'Μέση ετήσια κατανάλωση'!$F34*Πελάτες!AD58</f>
        <v>0</v>
      </c>
      <c r="AG60" s="139">
        <f>'Μέση ετήσια κατανάλωση'!$G34*(Πελάτες!AB58-Πελάτες!$P58)</f>
        <v>0</v>
      </c>
      <c r="AH60" s="139">
        <f>AF60+AG60</f>
        <v>0</v>
      </c>
      <c r="AI60" s="6"/>
      <c r="AJ60" s="139">
        <f>AH60+AI60</f>
        <v>0</v>
      </c>
      <c r="AK60" s="169">
        <f>IFERROR((AJ60-AD60)/AD60,0)</f>
        <v>0</v>
      </c>
      <c r="AL60" s="171">
        <f>'Μέση ετήσια κατανάλωση'!$F34*Πελάτες!AG58</f>
        <v>0</v>
      </c>
      <c r="AM60" s="139">
        <f>'Μέση ετήσια κατανάλωση'!$G34*(Πελάτες!AE58-Πελάτες!$P58)</f>
        <v>0</v>
      </c>
      <c r="AN60" s="139">
        <f>AL60+AM60</f>
        <v>0</v>
      </c>
      <c r="AO60" s="6"/>
      <c r="AP60" s="139">
        <f>AN60+AO60</f>
        <v>0</v>
      </c>
      <c r="AQ60" s="169">
        <f>IFERROR((AP60-AJ60)/AJ60,0)</f>
        <v>0</v>
      </c>
      <c r="AR60" s="166">
        <f t="shared" ref="AR60:AR73" si="55">R60+X60+AD60+AJ60+AP60</f>
        <v>0</v>
      </c>
      <c r="AS60" s="167">
        <f t="shared" ref="AS60:AS73" si="56">IFERROR((AP60/R60)^(1/4)-1,0)</f>
        <v>0</v>
      </c>
    </row>
    <row r="61" spans="2:48" outlineLevel="1">
      <c r="B61" s="236" t="s">
        <v>76</v>
      </c>
      <c r="C61" s="63" t="s">
        <v>103</v>
      </c>
      <c r="D61" s="84"/>
      <c r="E61" s="69"/>
      <c r="F61" s="169">
        <f t="shared" si="49"/>
        <v>0</v>
      </c>
      <c r="G61" s="69"/>
      <c r="H61" s="169">
        <f t="shared" ref="H61:H73" si="57">IFERROR((G61-E61)/E61,0)</f>
        <v>0</v>
      </c>
      <c r="I61" s="69"/>
      <c r="J61" s="169">
        <f t="shared" ref="J61:J73" si="58">IFERROR((I61-G61)/G61,0)</f>
        <v>0</v>
      </c>
      <c r="K61" s="69"/>
      <c r="L61" s="169">
        <f t="shared" si="50"/>
        <v>0</v>
      </c>
      <c r="M61" s="166">
        <f t="shared" si="51"/>
        <v>0</v>
      </c>
      <c r="N61" s="167">
        <f t="shared" si="52"/>
        <v>0</v>
      </c>
      <c r="P61" s="171">
        <f>'Μέση ετήσια κατανάλωση'!$F35*Πελάτες!U59</f>
        <v>0</v>
      </c>
      <c r="Q61" s="6"/>
      <c r="R61" s="139">
        <f t="shared" ref="R61:R73" si="59">P61+Q61</f>
        <v>0</v>
      </c>
      <c r="S61" s="184">
        <f t="shared" si="53"/>
        <v>0</v>
      </c>
      <c r="T61" s="171">
        <f>'Μέση ετήσια κατανάλωση'!$F35*Πελάτες!X59</f>
        <v>2.4000000000000004</v>
      </c>
      <c r="U61" s="139">
        <f>'Μέση ετήσια κατανάλωση'!$G35*(Πελάτες!V59-Πελάτες!$P59)</f>
        <v>0</v>
      </c>
      <c r="V61" s="139">
        <f t="shared" ref="V61:V73" si="60">T61+U61</f>
        <v>2.4000000000000004</v>
      </c>
      <c r="W61" s="6"/>
      <c r="X61" s="139">
        <f t="shared" ref="X61:X73" si="61">V61+W61</f>
        <v>2.4000000000000004</v>
      </c>
      <c r="Y61" s="169">
        <f t="shared" si="54"/>
        <v>0</v>
      </c>
      <c r="Z61" s="171">
        <f>'Μέση ετήσια κατανάλωση'!$F35*Πελάτες!AA59</f>
        <v>0</v>
      </c>
      <c r="AA61" s="139">
        <f>'Μέση ετήσια κατανάλωση'!$G35*(Πελάτες!Y59-Πελάτες!$P59)</f>
        <v>12</v>
      </c>
      <c r="AB61" s="139">
        <f t="shared" ref="AB61:AB73" si="62">Z61+AA61</f>
        <v>12</v>
      </c>
      <c r="AC61" s="6"/>
      <c r="AD61" s="139">
        <f t="shared" ref="AD61:AD73" si="63">AB61+AC61</f>
        <v>12</v>
      </c>
      <c r="AE61" s="169">
        <f t="shared" ref="AE61:AE73" si="64">IFERROR((AD61-X61)/X61,0)</f>
        <v>3.9999999999999991</v>
      </c>
      <c r="AF61" s="171">
        <f>'Μέση ετήσια κατανάλωση'!$F35*Πελάτες!AD59</f>
        <v>91.200000000000017</v>
      </c>
      <c r="AG61" s="139">
        <f>'Μέση ετήσια κατανάλωση'!$G35*(Πελάτες!AB59-Πελάτες!$P59)</f>
        <v>12</v>
      </c>
      <c r="AH61" s="139">
        <f t="shared" ref="AH61:AH73" si="65">AF61+AG61</f>
        <v>103.20000000000002</v>
      </c>
      <c r="AI61" s="6"/>
      <c r="AJ61" s="139">
        <f t="shared" ref="AJ61:AJ73" si="66">AH61+AI61</f>
        <v>103.20000000000002</v>
      </c>
      <c r="AK61" s="169">
        <f t="shared" ref="AK61:AK73" si="67">IFERROR((AJ61-AD61)/AD61,0)</f>
        <v>7.6000000000000014</v>
      </c>
      <c r="AL61" s="171">
        <f>'Μέση ετήσια κατανάλωση'!$F35*Πελάτες!AG59</f>
        <v>91.200000000000017</v>
      </c>
      <c r="AM61" s="139">
        <f>'Μέση ετήσια κατανάλωση'!$G35*(Πελάτες!AE59-Πελάτες!$P59)</f>
        <v>468</v>
      </c>
      <c r="AN61" s="139">
        <f t="shared" ref="AN61:AN73" si="68">AL61+AM61</f>
        <v>559.20000000000005</v>
      </c>
      <c r="AO61" s="6"/>
      <c r="AP61" s="139">
        <f t="shared" ref="AP61:AP73" si="69">AN61+AO61</f>
        <v>559.20000000000005</v>
      </c>
      <c r="AQ61" s="169">
        <f t="shared" ref="AQ61:AQ73" si="70">IFERROR((AP61-AJ61)/AJ61,0)</f>
        <v>4.4186046511627897</v>
      </c>
      <c r="AR61" s="166">
        <f t="shared" si="55"/>
        <v>676.80000000000007</v>
      </c>
      <c r="AS61" s="167">
        <f t="shared" si="56"/>
        <v>0</v>
      </c>
    </row>
    <row r="62" spans="2:48" outlineLevel="1">
      <c r="B62" s="237" t="s">
        <v>77</v>
      </c>
      <c r="C62" s="63" t="s">
        <v>103</v>
      </c>
      <c r="D62" s="84"/>
      <c r="E62" s="69"/>
      <c r="F62" s="169">
        <f t="shared" si="49"/>
        <v>0</v>
      </c>
      <c r="G62" s="69"/>
      <c r="H62" s="169">
        <f t="shared" si="57"/>
        <v>0</v>
      </c>
      <c r="I62" s="69"/>
      <c r="J62" s="169">
        <f t="shared" si="58"/>
        <v>0</v>
      </c>
      <c r="K62" s="69"/>
      <c r="L62" s="169">
        <f t="shared" si="50"/>
        <v>0</v>
      </c>
      <c r="M62" s="166">
        <f t="shared" si="51"/>
        <v>0</v>
      </c>
      <c r="N62" s="167">
        <f t="shared" si="52"/>
        <v>0</v>
      </c>
      <c r="P62" s="171">
        <f>'Μέση ετήσια κατανάλωση'!$F36*Πελάτες!U60</f>
        <v>0</v>
      </c>
      <c r="Q62" s="6"/>
      <c r="R62" s="139">
        <f t="shared" si="59"/>
        <v>0</v>
      </c>
      <c r="S62" s="184">
        <f t="shared" si="53"/>
        <v>0</v>
      </c>
      <c r="T62" s="171">
        <f>'Μέση ετήσια κατανάλωση'!$F36*Πελάτες!X60</f>
        <v>0</v>
      </c>
      <c r="U62" s="139">
        <f>'Μέση ετήσια κατανάλωση'!$G36*(Πελάτες!V60-Πελάτες!$P60)</f>
        <v>0</v>
      </c>
      <c r="V62" s="139">
        <f t="shared" si="60"/>
        <v>0</v>
      </c>
      <c r="W62" s="6"/>
      <c r="X62" s="139">
        <f t="shared" si="61"/>
        <v>0</v>
      </c>
      <c r="Y62" s="169">
        <f t="shared" si="54"/>
        <v>0</v>
      </c>
      <c r="Z62" s="171">
        <f>'Μέση ετήσια κατανάλωση'!$F36*Πελάτες!AA60</f>
        <v>0</v>
      </c>
      <c r="AA62" s="139">
        <f>'Μέση ετήσια κατανάλωση'!$G36*(Πελάτες!Y60-Πελάτες!$P60)</f>
        <v>0</v>
      </c>
      <c r="AB62" s="139">
        <f t="shared" si="62"/>
        <v>0</v>
      </c>
      <c r="AC62" s="6"/>
      <c r="AD62" s="139">
        <f t="shared" si="63"/>
        <v>0</v>
      </c>
      <c r="AE62" s="169">
        <f t="shared" si="64"/>
        <v>0</v>
      </c>
      <c r="AF62" s="171">
        <f>'Μέση ετήσια κατανάλωση'!$F36*Πελάτες!AD60</f>
        <v>0</v>
      </c>
      <c r="AG62" s="139">
        <f>'Μέση ετήσια κατανάλωση'!$G36*(Πελάτες!AB60-Πελάτες!$P60)</f>
        <v>0</v>
      </c>
      <c r="AH62" s="139">
        <f t="shared" si="65"/>
        <v>0</v>
      </c>
      <c r="AI62" s="6"/>
      <c r="AJ62" s="139">
        <f t="shared" si="66"/>
        <v>0</v>
      </c>
      <c r="AK62" s="169">
        <f t="shared" si="67"/>
        <v>0</v>
      </c>
      <c r="AL62" s="171">
        <f>'Μέση ετήσια κατανάλωση'!$F36*Πελάτες!AG60</f>
        <v>0</v>
      </c>
      <c r="AM62" s="139">
        <f>'Μέση ετήσια κατανάλωση'!$G36*(Πελάτες!AE60-Πελάτες!$P60)</f>
        <v>0</v>
      </c>
      <c r="AN62" s="139">
        <f t="shared" si="68"/>
        <v>0</v>
      </c>
      <c r="AO62" s="6"/>
      <c r="AP62" s="139">
        <f t="shared" si="69"/>
        <v>0</v>
      </c>
      <c r="AQ62" s="169">
        <f t="shared" si="70"/>
        <v>0</v>
      </c>
      <c r="AR62" s="166">
        <f t="shared" si="55"/>
        <v>0</v>
      </c>
      <c r="AS62" s="167">
        <f t="shared" si="56"/>
        <v>0</v>
      </c>
    </row>
    <row r="63" spans="2:48" outlineLevel="1">
      <c r="B63" s="238" t="s">
        <v>78</v>
      </c>
      <c r="C63" s="63" t="s">
        <v>103</v>
      </c>
      <c r="D63" s="84"/>
      <c r="E63" s="69"/>
      <c r="F63" s="169">
        <f t="shared" si="49"/>
        <v>0</v>
      </c>
      <c r="G63" s="69"/>
      <c r="H63" s="169">
        <f t="shared" si="57"/>
        <v>0</v>
      </c>
      <c r="I63" s="69"/>
      <c r="J63" s="169">
        <f t="shared" si="58"/>
        <v>0</v>
      </c>
      <c r="K63" s="69"/>
      <c r="L63" s="169">
        <f t="shared" si="50"/>
        <v>0</v>
      </c>
      <c r="M63" s="166">
        <f t="shared" si="51"/>
        <v>0</v>
      </c>
      <c r="N63" s="167">
        <f t="shared" si="52"/>
        <v>0</v>
      </c>
      <c r="P63" s="171">
        <f>'Μέση ετήσια κατανάλωση'!$F37*Πελάτες!U61</f>
        <v>0</v>
      </c>
      <c r="Q63" s="6"/>
      <c r="R63" s="139">
        <f t="shared" si="59"/>
        <v>0</v>
      </c>
      <c r="S63" s="184">
        <f t="shared" si="53"/>
        <v>0</v>
      </c>
      <c r="T63" s="171">
        <f>'Μέση ετήσια κατανάλωση'!$F37*Πελάτες!X61</f>
        <v>0</v>
      </c>
      <c r="U63" s="139">
        <f>'Μέση ετήσια κατανάλωση'!$G37*(Πελάτες!V61-Πελάτες!$P61)</f>
        <v>0</v>
      </c>
      <c r="V63" s="139">
        <f t="shared" si="60"/>
        <v>0</v>
      </c>
      <c r="W63" s="6"/>
      <c r="X63" s="139">
        <f t="shared" si="61"/>
        <v>0</v>
      </c>
      <c r="Y63" s="169">
        <f t="shared" si="54"/>
        <v>0</v>
      </c>
      <c r="Z63" s="171">
        <f>'Μέση ετήσια κατανάλωση'!$F37*Πελάτες!AA61</f>
        <v>0</v>
      </c>
      <c r="AA63" s="139">
        <f>'Μέση ετήσια κατανάλωση'!$G37*(Πελάτες!Y61-Πελάτες!$P61)</f>
        <v>0</v>
      </c>
      <c r="AB63" s="139">
        <f t="shared" si="62"/>
        <v>0</v>
      </c>
      <c r="AC63" s="6"/>
      <c r="AD63" s="139">
        <f t="shared" si="63"/>
        <v>0</v>
      </c>
      <c r="AE63" s="169">
        <f t="shared" si="64"/>
        <v>0</v>
      </c>
      <c r="AF63" s="171">
        <f>'Μέση ετήσια κατανάλωση'!$F37*Πελάτες!AD61</f>
        <v>0</v>
      </c>
      <c r="AG63" s="139">
        <f>'Μέση ετήσια κατανάλωση'!$G37*(Πελάτες!AB61-Πελάτες!$P61)</f>
        <v>0</v>
      </c>
      <c r="AH63" s="139">
        <f t="shared" si="65"/>
        <v>0</v>
      </c>
      <c r="AI63" s="6"/>
      <c r="AJ63" s="139">
        <f t="shared" si="66"/>
        <v>0</v>
      </c>
      <c r="AK63" s="169">
        <f t="shared" si="67"/>
        <v>0</v>
      </c>
      <c r="AL63" s="171">
        <f>'Μέση ετήσια κατανάλωση'!$F37*Πελάτες!AG61</f>
        <v>0</v>
      </c>
      <c r="AM63" s="139">
        <f>'Μέση ετήσια κατανάλωση'!$G37*(Πελάτες!AE61-Πελάτες!$P61)</f>
        <v>0</v>
      </c>
      <c r="AN63" s="139">
        <f t="shared" si="68"/>
        <v>0</v>
      </c>
      <c r="AO63" s="6"/>
      <c r="AP63" s="139">
        <f t="shared" si="69"/>
        <v>0</v>
      </c>
      <c r="AQ63" s="169">
        <f t="shared" si="70"/>
        <v>0</v>
      </c>
      <c r="AR63" s="166">
        <f t="shared" si="55"/>
        <v>0</v>
      </c>
      <c r="AS63" s="167">
        <f t="shared" si="56"/>
        <v>0</v>
      </c>
    </row>
    <row r="64" spans="2:48" outlineLevel="1">
      <c r="B64" s="238" t="s">
        <v>79</v>
      </c>
      <c r="C64" s="63" t="s">
        <v>103</v>
      </c>
      <c r="D64" s="84"/>
      <c r="E64" s="69"/>
      <c r="F64" s="169">
        <f t="shared" si="49"/>
        <v>0</v>
      </c>
      <c r="G64" s="69"/>
      <c r="H64" s="169">
        <f t="shared" si="57"/>
        <v>0</v>
      </c>
      <c r="I64" s="69"/>
      <c r="J64" s="169">
        <f t="shared" si="58"/>
        <v>0</v>
      </c>
      <c r="K64" s="69"/>
      <c r="L64" s="169">
        <f t="shared" si="50"/>
        <v>0</v>
      </c>
      <c r="M64" s="166">
        <f t="shared" si="51"/>
        <v>0</v>
      </c>
      <c r="N64" s="167">
        <f t="shared" si="52"/>
        <v>0</v>
      </c>
      <c r="P64" s="171">
        <f>'Μέση ετήσια κατανάλωση'!$F38*Πελάτες!U62</f>
        <v>0</v>
      </c>
      <c r="Q64" s="6"/>
      <c r="R64" s="139">
        <f t="shared" si="59"/>
        <v>0</v>
      </c>
      <c r="S64" s="184">
        <f t="shared" si="53"/>
        <v>0</v>
      </c>
      <c r="T64" s="171">
        <f>'Μέση ετήσια κατανάλωση'!$F38*Πελάτες!X62</f>
        <v>1980.0000000000002</v>
      </c>
      <c r="U64" s="139">
        <f>'Μέση ετήσια κατανάλωση'!$G38*(Πελάτες!V62-Πελάτες!$P62)</f>
        <v>0</v>
      </c>
      <c r="V64" s="139">
        <f t="shared" si="60"/>
        <v>1980.0000000000002</v>
      </c>
      <c r="W64" s="6"/>
      <c r="X64" s="139">
        <f t="shared" si="61"/>
        <v>1980.0000000000002</v>
      </c>
      <c r="Y64" s="169">
        <f t="shared" si="54"/>
        <v>0</v>
      </c>
      <c r="Z64" s="171">
        <f>'Μέση ετήσια κατανάλωση'!$F38*Πελάτες!AA62</f>
        <v>2176.8000000000002</v>
      </c>
      <c r="AA64" s="139">
        <f>'Μέση ετήσια κατανάλωση'!$G38*(Πελάτες!Y62-Πελάτες!$P62)</f>
        <v>9900</v>
      </c>
      <c r="AB64" s="139">
        <f t="shared" si="62"/>
        <v>12076.8</v>
      </c>
      <c r="AC64" s="6"/>
      <c r="AD64" s="139">
        <f t="shared" si="63"/>
        <v>12076.8</v>
      </c>
      <c r="AE64" s="169">
        <f t="shared" si="64"/>
        <v>5.0993939393939387</v>
      </c>
      <c r="AF64" s="171">
        <f>'Μέση ετήσια κατανάλωση'!$F38*Πελάτες!AD62</f>
        <v>2436.0000000000005</v>
      </c>
      <c r="AG64" s="139">
        <f>'Μέση ετήσια κατανάλωση'!$G38*(Πελάτες!AB62-Πελάτες!$P62)</f>
        <v>20784</v>
      </c>
      <c r="AH64" s="139">
        <f t="shared" si="65"/>
        <v>23220</v>
      </c>
      <c r="AI64" s="6"/>
      <c r="AJ64" s="139">
        <f t="shared" si="66"/>
        <v>23220</v>
      </c>
      <c r="AK64" s="169">
        <f t="shared" si="67"/>
        <v>0.92269475357710662</v>
      </c>
      <c r="AL64" s="171">
        <f>'Μέση ετήσια κατανάλωση'!$F38*Πελάτες!AG62</f>
        <v>1005.6000000000001</v>
      </c>
      <c r="AM64" s="139">
        <f>'Μέση ετήσια κατανάλωση'!$G38*(Πελάτες!AE62-Πελάτες!$P62)</f>
        <v>32964</v>
      </c>
      <c r="AN64" s="139">
        <f t="shared" si="68"/>
        <v>33969.599999999999</v>
      </c>
      <c r="AO64" s="6"/>
      <c r="AP64" s="139">
        <f t="shared" si="69"/>
        <v>33969.599999999999</v>
      </c>
      <c r="AQ64" s="169">
        <f t="shared" si="70"/>
        <v>0.46294573643410847</v>
      </c>
      <c r="AR64" s="166">
        <f t="shared" si="55"/>
        <v>71246.399999999994</v>
      </c>
      <c r="AS64" s="167">
        <f t="shared" si="56"/>
        <v>0</v>
      </c>
    </row>
    <row r="65" spans="2:48" outlineLevel="1">
      <c r="B65" s="238" t="s">
        <v>80</v>
      </c>
      <c r="C65" s="63" t="s">
        <v>103</v>
      </c>
      <c r="D65" s="84"/>
      <c r="E65" s="69"/>
      <c r="F65" s="169">
        <f t="shared" si="49"/>
        <v>0</v>
      </c>
      <c r="G65" s="69"/>
      <c r="H65" s="169">
        <f t="shared" si="57"/>
        <v>0</v>
      </c>
      <c r="I65" s="69"/>
      <c r="J65" s="169">
        <f t="shared" si="58"/>
        <v>0</v>
      </c>
      <c r="K65" s="69"/>
      <c r="L65" s="169">
        <f t="shared" si="50"/>
        <v>0</v>
      </c>
      <c r="M65" s="166">
        <f t="shared" si="51"/>
        <v>0</v>
      </c>
      <c r="N65" s="167">
        <f t="shared" si="52"/>
        <v>0</v>
      </c>
      <c r="P65" s="171">
        <f>'Μέση ετήσια κατανάλωση'!$F39*Πελάτες!U63</f>
        <v>0</v>
      </c>
      <c r="Q65" s="6"/>
      <c r="R65" s="139">
        <f t="shared" si="59"/>
        <v>0</v>
      </c>
      <c r="S65" s="184">
        <f t="shared" si="53"/>
        <v>0</v>
      </c>
      <c r="T65" s="171">
        <f>'Μέση ετήσια κατανάλωση'!$F39*Πελάτες!X63</f>
        <v>0</v>
      </c>
      <c r="U65" s="139">
        <f>'Μέση ετήσια κατανάλωση'!$G39*(Πελάτες!V63-Πελάτες!$P63)</f>
        <v>0</v>
      </c>
      <c r="V65" s="139">
        <f t="shared" si="60"/>
        <v>0</v>
      </c>
      <c r="W65" s="6"/>
      <c r="X65" s="139">
        <f t="shared" si="61"/>
        <v>0</v>
      </c>
      <c r="Y65" s="169">
        <f t="shared" si="54"/>
        <v>0</v>
      </c>
      <c r="Z65" s="171">
        <f>'Μέση ετήσια κατανάλωση'!$F39*Πελάτες!AA63</f>
        <v>0</v>
      </c>
      <c r="AA65" s="139">
        <f>'Μέση ετήσια κατανάλωση'!$G39*(Πελάτες!Y63-Πελάτες!$P63)</f>
        <v>0</v>
      </c>
      <c r="AB65" s="139">
        <f t="shared" si="62"/>
        <v>0</v>
      </c>
      <c r="AC65" s="6"/>
      <c r="AD65" s="139">
        <f t="shared" si="63"/>
        <v>0</v>
      </c>
      <c r="AE65" s="169">
        <f t="shared" si="64"/>
        <v>0</v>
      </c>
      <c r="AF65" s="171">
        <f>'Μέση ετήσια κατανάλωση'!$F39*Πελάτες!AD63</f>
        <v>0</v>
      </c>
      <c r="AG65" s="139">
        <f>'Μέση ετήσια κατανάλωση'!$G39*(Πελάτες!AB63-Πελάτες!$P63)</f>
        <v>0</v>
      </c>
      <c r="AH65" s="139">
        <f t="shared" si="65"/>
        <v>0</v>
      </c>
      <c r="AI65" s="6"/>
      <c r="AJ65" s="139">
        <f t="shared" si="66"/>
        <v>0</v>
      </c>
      <c r="AK65" s="169">
        <f t="shared" si="67"/>
        <v>0</v>
      </c>
      <c r="AL65" s="171">
        <f>'Μέση ετήσια κατανάλωση'!$F39*Πελάτες!AG63</f>
        <v>0</v>
      </c>
      <c r="AM65" s="139">
        <f>'Μέση ετήσια κατανάλωση'!$G39*(Πελάτες!AE63-Πελάτες!$P63)</f>
        <v>0</v>
      </c>
      <c r="AN65" s="139">
        <f t="shared" si="68"/>
        <v>0</v>
      </c>
      <c r="AO65" s="6"/>
      <c r="AP65" s="139">
        <f t="shared" si="69"/>
        <v>0</v>
      </c>
      <c r="AQ65" s="169">
        <f t="shared" si="70"/>
        <v>0</v>
      </c>
      <c r="AR65" s="166">
        <f t="shared" si="55"/>
        <v>0</v>
      </c>
      <c r="AS65" s="167">
        <f t="shared" si="56"/>
        <v>0</v>
      </c>
    </row>
    <row r="66" spans="2:48" outlineLevel="1">
      <c r="B66" s="238" t="s">
        <v>81</v>
      </c>
      <c r="C66" s="63" t="s">
        <v>103</v>
      </c>
      <c r="D66" s="84"/>
      <c r="E66" s="69"/>
      <c r="F66" s="169">
        <f t="shared" si="49"/>
        <v>0</v>
      </c>
      <c r="G66" s="69"/>
      <c r="H66" s="169">
        <f t="shared" si="57"/>
        <v>0</v>
      </c>
      <c r="I66" s="69"/>
      <c r="J66" s="169">
        <f t="shared" si="58"/>
        <v>0</v>
      </c>
      <c r="K66" s="69"/>
      <c r="L66" s="169">
        <f t="shared" si="50"/>
        <v>0</v>
      </c>
      <c r="M66" s="166">
        <f t="shared" si="51"/>
        <v>0</v>
      </c>
      <c r="N66" s="167">
        <f t="shared" si="52"/>
        <v>0</v>
      </c>
      <c r="P66" s="171">
        <f>'Μέση ετήσια κατανάλωση'!$F40*Πελάτες!U64</f>
        <v>0</v>
      </c>
      <c r="Q66" s="6"/>
      <c r="R66" s="139">
        <f t="shared" si="59"/>
        <v>0</v>
      </c>
      <c r="S66" s="184">
        <f t="shared" si="53"/>
        <v>0</v>
      </c>
      <c r="T66" s="171">
        <f>'Μέση ετήσια κατανάλωση'!$F40*Πελάτες!X64</f>
        <v>0</v>
      </c>
      <c r="U66" s="139">
        <f>'Μέση ετήσια κατανάλωση'!$G40*(Πελάτες!V64-Πελάτες!$P64)</f>
        <v>0</v>
      </c>
      <c r="V66" s="139">
        <f t="shared" si="60"/>
        <v>0</v>
      </c>
      <c r="W66" s="6"/>
      <c r="X66" s="139">
        <f t="shared" si="61"/>
        <v>0</v>
      </c>
      <c r="Y66" s="169">
        <f t="shared" si="54"/>
        <v>0</v>
      </c>
      <c r="Z66" s="171">
        <f>'Μέση ετήσια κατανάλωση'!$F40*Πελάτες!AA64</f>
        <v>0</v>
      </c>
      <c r="AA66" s="139">
        <f>'Μέση ετήσια κατανάλωση'!$G40*(Πελάτες!Y64-Πελάτες!$P64)</f>
        <v>0</v>
      </c>
      <c r="AB66" s="139">
        <f t="shared" si="62"/>
        <v>0</v>
      </c>
      <c r="AC66" s="6"/>
      <c r="AD66" s="139">
        <f t="shared" si="63"/>
        <v>0</v>
      </c>
      <c r="AE66" s="169">
        <f t="shared" si="64"/>
        <v>0</v>
      </c>
      <c r="AF66" s="171">
        <f>'Μέση ετήσια κατανάλωση'!$F40*Πελάτες!AD64</f>
        <v>0</v>
      </c>
      <c r="AG66" s="139">
        <f>'Μέση ετήσια κατανάλωση'!$G40*(Πελάτες!AB64-Πελάτες!$P64)</f>
        <v>0</v>
      </c>
      <c r="AH66" s="139">
        <f t="shared" si="65"/>
        <v>0</v>
      </c>
      <c r="AI66" s="6"/>
      <c r="AJ66" s="139">
        <f t="shared" si="66"/>
        <v>0</v>
      </c>
      <c r="AK66" s="169">
        <f t="shared" si="67"/>
        <v>0</v>
      </c>
      <c r="AL66" s="171">
        <f>'Μέση ετήσια κατανάλωση'!$F40*Πελάτες!AG64</f>
        <v>0</v>
      </c>
      <c r="AM66" s="139">
        <f>'Μέση ετήσια κατανάλωση'!$G40*(Πελάτες!AE64-Πελάτες!$P64)</f>
        <v>0</v>
      </c>
      <c r="AN66" s="139">
        <f t="shared" si="68"/>
        <v>0</v>
      </c>
      <c r="AO66" s="6"/>
      <c r="AP66" s="139">
        <f t="shared" si="69"/>
        <v>0</v>
      </c>
      <c r="AQ66" s="169">
        <f t="shared" si="70"/>
        <v>0</v>
      </c>
      <c r="AR66" s="166">
        <f t="shared" si="55"/>
        <v>0</v>
      </c>
      <c r="AS66" s="167">
        <f t="shared" si="56"/>
        <v>0</v>
      </c>
    </row>
    <row r="67" spans="2:48" outlineLevel="1">
      <c r="B67" s="236" t="s">
        <v>82</v>
      </c>
      <c r="C67" s="63" t="s">
        <v>103</v>
      </c>
      <c r="D67" s="84"/>
      <c r="E67" s="69"/>
      <c r="F67" s="169">
        <f t="shared" si="49"/>
        <v>0</v>
      </c>
      <c r="G67" s="69"/>
      <c r="H67" s="169">
        <f t="shared" si="57"/>
        <v>0</v>
      </c>
      <c r="I67" s="69"/>
      <c r="J67" s="169">
        <f t="shared" si="58"/>
        <v>0</v>
      </c>
      <c r="K67" s="69"/>
      <c r="L67" s="169">
        <f t="shared" si="50"/>
        <v>0</v>
      </c>
      <c r="M67" s="166">
        <f t="shared" si="51"/>
        <v>0</v>
      </c>
      <c r="N67" s="167">
        <f t="shared" si="52"/>
        <v>0</v>
      </c>
      <c r="P67" s="171">
        <f>'Μέση ετήσια κατανάλωση'!$F41*Πελάτες!U65</f>
        <v>0</v>
      </c>
      <c r="Q67" s="6"/>
      <c r="R67" s="139">
        <f t="shared" si="59"/>
        <v>0</v>
      </c>
      <c r="S67" s="184">
        <f t="shared" si="53"/>
        <v>0</v>
      </c>
      <c r="T67" s="171">
        <f>'Μέση ετήσια κατανάλωση'!$F41*Πελάτες!X65</f>
        <v>0</v>
      </c>
      <c r="U67" s="139">
        <f>'Μέση ετήσια κατανάλωση'!$G41*(Πελάτες!V65-Πελάτες!$P65)</f>
        <v>0</v>
      </c>
      <c r="V67" s="139">
        <f t="shared" si="60"/>
        <v>0</v>
      </c>
      <c r="W67" s="6"/>
      <c r="X67" s="139">
        <f t="shared" si="61"/>
        <v>0</v>
      </c>
      <c r="Y67" s="169">
        <f t="shared" si="54"/>
        <v>0</v>
      </c>
      <c r="Z67" s="171">
        <f>'Μέση ετήσια κατανάλωση'!$F41*Πελάτες!AA65</f>
        <v>0</v>
      </c>
      <c r="AA67" s="139">
        <f>'Μέση ετήσια κατανάλωση'!$G41*(Πελάτες!Y65-Πελάτες!$P65)</f>
        <v>0</v>
      </c>
      <c r="AB67" s="139">
        <f t="shared" si="62"/>
        <v>0</v>
      </c>
      <c r="AC67" s="6"/>
      <c r="AD67" s="139">
        <f t="shared" si="63"/>
        <v>0</v>
      </c>
      <c r="AE67" s="169">
        <f t="shared" si="64"/>
        <v>0</v>
      </c>
      <c r="AF67" s="171">
        <f>'Μέση ετήσια κατανάλωση'!$F41*Πελάτες!AD65</f>
        <v>0</v>
      </c>
      <c r="AG67" s="139">
        <f>'Μέση ετήσια κατανάλωση'!$G41*(Πελάτες!AB65-Πελάτες!$P65)</f>
        <v>0</v>
      </c>
      <c r="AH67" s="139">
        <f t="shared" si="65"/>
        <v>0</v>
      </c>
      <c r="AI67" s="6"/>
      <c r="AJ67" s="139">
        <f t="shared" si="66"/>
        <v>0</v>
      </c>
      <c r="AK67" s="169">
        <f t="shared" si="67"/>
        <v>0</v>
      </c>
      <c r="AL67" s="171">
        <f>'Μέση ετήσια κατανάλωση'!$F41*Πελάτες!AG65</f>
        <v>0</v>
      </c>
      <c r="AM67" s="139">
        <f>'Μέση ετήσια κατανάλωση'!$G41*(Πελάτες!AE65-Πελάτες!$P65)</f>
        <v>0</v>
      </c>
      <c r="AN67" s="139">
        <f t="shared" si="68"/>
        <v>0</v>
      </c>
      <c r="AO67" s="6"/>
      <c r="AP67" s="139">
        <f t="shared" si="69"/>
        <v>0</v>
      </c>
      <c r="AQ67" s="169">
        <f t="shared" si="70"/>
        <v>0</v>
      </c>
      <c r="AR67" s="166">
        <f t="shared" si="55"/>
        <v>0</v>
      </c>
      <c r="AS67" s="167">
        <f t="shared" si="56"/>
        <v>0</v>
      </c>
    </row>
    <row r="68" spans="2:48" outlineLevel="1">
      <c r="B68" s="235" t="s">
        <v>83</v>
      </c>
      <c r="C68" s="63" t="s">
        <v>103</v>
      </c>
      <c r="D68" s="84"/>
      <c r="E68" s="69"/>
      <c r="F68" s="169">
        <f t="shared" si="49"/>
        <v>0</v>
      </c>
      <c r="G68" s="69"/>
      <c r="H68" s="169">
        <f t="shared" si="57"/>
        <v>0</v>
      </c>
      <c r="I68" s="69"/>
      <c r="J68" s="169">
        <f t="shared" si="58"/>
        <v>0</v>
      </c>
      <c r="K68" s="69"/>
      <c r="L68" s="169">
        <f t="shared" si="50"/>
        <v>0</v>
      </c>
      <c r="M68" s="166">
        <f t="shared" si="51"/>
        <v>0</v>
      </c>
      <c r="N68" s="167">
        <f t="shared" si="52"/>
        <v>0</v>
      </c>
      <c r="P68" s="171">
        <f>'Μέση ετήσια κατανάλωση'!$F42*Πελάτες!U66</f>
        <v>0</v>
      </c>
      <c r="Q68" s="6"/>
      <c r="R68" s="139">
        <f t="shared" si="59"/>
        <v>0</v>
      </c>
      <c r="S68" s="184">
        <f t="shared" si="53"/>
        <v>0</v>
      </c>
      <c r="T68" s="171">
        <f>'Μέση ετήσια κατανάλωση'!$F42*Πελάτες!X66</f>
        <v>0</v>
      </c>
      <c r="U68" s="139">
        <f>'Μέση ετήσια κατανάλωση'!$G42*(Πελάτες!V66-Πελάτες!$P66)</f>
        <v>0</v>
      </c>
      <c r="V68" s="139">
        <f t="shared" si="60"/>
        <v>0</v>
      </c>
      <c r="W68" s="6"/>
      <c r="X68" s="139">
        <f t="shared" si="61"/>
        <v>0</v>
      </c>
      <c r="Y68" s="169">
        <f t="shared" si="54"/>
        <v>0</v>
      </c>
      <c r="Z68" s="171">
        <f>'Μέση ετήσια κατανάλωση'!$F42*Πελάτες!AA66</f>
        <v>0</v>
      </c>
      <c r="AA68" s="139">
        <f>'Μέση ετήσια κατανάλωση'!$G42*(Πελάτες!Y66-Πελάτες!$P66)</f>
        <v>0</v>
      </c>
      <c r="AB68" s="139">
        <f t="shared" si="62"/>
        <v>0</v>
      </c>
      <c r="AC68" s="6"/>
      <c r="AD68" s="139">
        <f t="shared" si="63"/>
        <v>0</v>
      </c>
      <c r="AE68" s="169">
        <f t="shared" si="64"/>
        <v>0</v>
      </c>
      <c r="AF68" s="171">
        <f>'Μέση ετήσια κατανάλωση'!$F42*Πελάτες!AD66</f>
        <v>0</v>
      </c>
      <c r="AG68" s="139">
        <f>'Μέση ετήσια κατανάλωση'!$G42*(Πελάτες!AB66-Πελάτες!$P66)</f>
        <v>0</v>
      </c>
      <c r="AH68" s="139">
        <f t="shared" si="65"/>
        <v>0</v>
      </c>
      <c r="AI68" s="6"/>
      <c r="AJ68" s="139">
        <f t="shared" si="66"/>
        <v>0</v>
      </c>
      <c r="AK68" s="169">
        <f t="shared" si="67"/>
        <v>0</v>
      </c>
      <c r="AL68" s="171">
        <f>'Μέση ετήσια κατανάλωση'!$F42*Πελάτες!AG66</f>
        <v>0</v>
      </c>
      <c r="AM68" s="139">
        <f>'Μέση ετήσια κατανάλωση'!$G42*(Πελάτες!AE66-Πελάτες!$P66)</f>
        <v>0</v>
      </c>
      <c r="AN68" s="139">
        <f t="shared" si="68"/>
        <v>0</v>
      </c>
      <c r="AO68" s="6"/>
      <c r="AP68" s="139">
        <f t="shared" si="69"/>
        <v>0</v>
      </c>
      <c r="AQ68" s="169">
        <f t="shared" si="70"/>
        <v>0</v>
      </c>
      <c r="AR68" s="166">
        <f t="shared" si="55"/>
        <v>0</v>
      </c>
      <c r="AS68" s="167">
        <f t="shared" si="56"/>
        <v>0</v>
      </c>
    </row>
    <row r="69" spans="2:48" outlineLevel="1">
      <c r="B69" s="236" t="s">
        <v>84</v>
      </c>
      <c r="C69" s="63" t="s">
        <v>103</v>
      </c>
      <c r="D69" s="84"/>
      <c r="E69" s="69"/>
      <c r="F69" s="169">
        <f t="shared" si="49"/>
        <v>0</v>
      </c>
      <c r="G69" s="69"/>
      <c r="H69" s="169">
        <f t="shared" si="57"/>
        <v>0</v>
      </c>
      <c r="I69" s="69"/>
      <c r="J69" s="169">
        <f t="shared" si="58"/>
        <v>0</v>
      </c>
      <c r="K69" s="69"/>
      <c r="L69" s="169">
        <f t="shared" si="50"/>
        <v>0</v>
      </c>
      <c r="M69" s="166">
        <f t="shared" si="51"/>
        <v>0</v>
      </c>
      <c r="N69" s="167">
        <f t="shared" si="52"/>
        <v>0</v>
      </c>
      <c r="P69" s="171">
        <f>'Μέση ετήσια κατανάλωση'!$F43*Πελάτες!U67</f>
        <v>0</v>
      </c>
      <c r="Q69" s="6"/>
      <c r="R69" s="139">
        <f t="shared" si="59"/>
        <v>0</v>
      </c>
      <c r="S69" s="184">
        <f t="shared" si="53"/>
        <v>0</v>
      </c>
      <c r="T69" s="171">
        <f>'Μέση ετήσια κατανάλωση'!$F43*Πελάτες!X67</f>
        <v>1000.8000000000002</v>
      </c>
      <c r="U69" s="139">
        <f>'Μέση ετήσια κατανάλωση'!$G43*(Πελάτες!V67-Πελάτες!$P67)</f>
        <v>0</v>
      </c>
      <c r="V69" s="139">
        <f t="shared" si="60"/>
        <v>1000.8000000000002</v>
      </c>
      <c r="W69" s="6"/>
      <c r="X69" s="139">
        <f t="shared" si="61"/>
        <v>1000.8000000000002</v>
      </c>
      <c r="Y69" s="169">
        <f t="shared" si="54"/>
        <v>0</v>
      </c>
      <c r="Z69" s="171">
        <f>'Μέση ετήσια κατανάλωση'!$F43*Πελάτες!AA67</f>
        <v>792.00000000000011</v>
      </c>
      <c r="AA69" s="139">
        <f>'Μέση ετήσια κατανάλωση'!$G43*(Πελάτες!Y67-Πελάτες!$P67)</f>
        <v>5004</v>
      </c>
      <c r="AB69" s="139">
        <f t="shared" si="62"/>
        <v>5796</v>
      </c>
      <c r="AC69" s="6"/>
      <c r="AD69" s="139">
        <f t="shared" si="63"/>
        <v>5796</v>
      </c>
      <c r="AE69" s="169">
        <f t="shared" si="64"/>
        <v>4.7913669064748188</v>
      </c>
      <c r="AF69" s="171">
        <f>'Μέση ετήσια κατανάλωση'!$F43*Πελάτες!AD67</f>
        <v>417.60000000000008</v>
      </c>
      <c r="AG69" s="139">
        <f>'Μέση ετήσια κατανάλωση'!$G43*(Πελάτες!AB67-Πελάτες!$P67)</f>
        <v>8964</v>
      </c>
      <c r="AH69" s="139">
        <f t="shared" si="65"/>
        <v>9381.6</v>
      </c>
      <c r="AI69" s="6"/>
      <c r="AJ69" s="139">
        <f t="shared" si="66"/>
        <v>9381.6</v>
      </c>
      <c r="AK69" s="169">
        <f t="shared" si="67"/>
        <v>0.61863354037267082</v>
      </c>
      <c r="AL69" s="171">
        <f>'Μέση ετήσια κατανάλωση'!$F43*Πελάτες!AG67</f>
        <v>403.20000000000005</v>
      </c>
      <c r="AM69" s="139">
        <f>'Μέση ετήσια κατανάλωση'!$G43*(Πελάτες!AE67-Πελάτες!$P67)</f>
        <v>11052</v>
      </c>
      <c r="AN69" s="139">
        <f t="shared" si="68"/>
        <v>11455.2</v>
      </c>
      <c r="AO69" s="6"/>
      <c r="AP69" s="139">
        <f t="shared" si="69"/>
        <v>11455.2</v>
      </c>
      <c r="AQ69" s="169">
        <f t="shared" si="70"/>
        <v>0.22102839600920954</v>
      </c>
      <c r="AR69" s="166">
        <f t="shared" si="55"/>
        <v>27633.600000000002</v>
      </c>
      <c r="AS69" s="167">
        <f t="shared" si="56"/>
        <v>0</v>
      </c>
    </row>
    <row r="70" spans="2:48" outlineLevel="1">
      <c r="B70" s="235" t="s">
        <v>85</v>
      </c>
      <c r="C70" s="63" t="s">
        <v>103</v>
      </c>
      <c r="D70" s="84"/>
      <c r="E70" s="69"/>
      <c r="F70" s="169">
        <f t="shared" si="49"/>
        <v>0</v>
      </c>
      <c r="G70" s="69"/>
      <c r="H70" s="169">
        <f t="shared" si="57"/>
        <v>0</v>
      </c>
      <c r="I70" s="69"/>
      <c r="J70" s="169">
        <f t="shared" si="58"/>
        <v>0</v>
      </c>
      <c r="K70" s="69"/>
      <c r="L70" s="169">
        <f t="shared" si="50"/>
        <v>0</v>
      </c>
      <c r="M70" s="166">
        <f t="shared" si="51"/>
        <v>0</v>
      </c>
      <c r="N70" s="167">
        <f t="shared" si="52"/>
        <v>0</v>
      </c>
      <c r="P70" s="171">
        <f>'Μέση ετήσια κατανάλωση'!$F44*Πελάτες!U68</f>
        <v>0</v>
      </c>
      <c r="Q70" s="6"/>
      <c r="R70" s="139">
        <f t="shared" si="59"/>
        <v>0</v>
      </c>
      <c r="S70" s="184">
        <f t="shared" si="53"/>
        <v>0</v>
      </c>
      <c r="T70" s="171">
        <f>'Μέση ετήσια κατανάλωση'!$F44*Πελάτες!X68</f>
        <v>0</v>
      </c>
      <c r="U70" s="139">
        <f>'Μέση ετήσια κατανάλωση'!$G44*(Πελάτες!V68-Πελάτες!$P68)</f>
        <v>0</v>
      </c>
      <c r="V70" s="139">
        <f t="shared" si="60"/>
        <v>0</v>
      </c>
      <c r="W70" s="6"/>
      <c r="X70" s="139">
        <f t="shared" si="61"/>
        <v>0</v>
      </c>
      <c r="Y70" s="169">
        <f t="shared" si="54"/>
        <v>0</v>
      </c>
      <c r="Z70" s="171">
        <f>'Μέση ετήσια κατανάλωση'!$F44*Πελάτες!AA68</f>
        <v>0</v>
      </c>
      <c r="AA70" s="139">
        <f>'Μέση ετήσια κατανάλωση'!$G44*(Πελάτες!Y68-Πελάτες!$P68)</f>
        <v>0</v>
      </c>
      <c r="AB70" s="139">
        <f t="shared" si="62"/>
        <v>0</v>
      </c>
      <c r="AC70" s="6"/>
      <c r="AD70" s="139">
        <f t="shared" si="63"/>
        <v>0</v>
      </c>
      <c r="AE70" s="169">
        <f t="shared" si="64"/>
        <v>0</v>
      </c>
      <c r="AF70" s="171">
        <f>'Μέση ετήσια κατανάλωση'!$F44*Πελάτες!AD68</f>
        <v>0</v>
      </c>
      <c r="AG70" s="139">
        <f>'Μέση ετήσια κατανάλωση'!$G44*(Πελάτες!AB68-Πελάτες!$P68)</f>
        <v>0</v>
      </c>
      <c r="AH70" s="139">
        <f t="shared" si="65"/>
        <v>0</v>
      </c>
      <c r="AI70" s="6"/>
      <c r="AJ70" s="139">
        <f t="shared" si="66"/>
        <v>0</v>
      </c>
      <c r="AK70" s="169">
        <f t="shared" si="67"/>
        <v>0</v>
      </c>
      <c r="AL70" s="171">
        <f>'Μέση ετήσια κατανάλωση'!$F44*Πελάτες!AG68</f>
        <v>0</v>
      </c>
      <c r="AM70" s="139">
        <f>'Μέση ετήσια κατανάλωση'!$G44*(Πελάτες!AE68-Πελάτες!$P68)</f>
        <v>0</v>
      </c>
      <c r="AN70" s="139">
        <f t="shared" si="68"/>
        <v>0</v>
      </c>
      <c r="AO70" s="6"/>
      <c r="AP70" s="139">
        <f t="shared" si="69"/>
        <v>0</v>
      </c>
      <c r="AQ70" s="169">
        <f t="shared" si="70"/>
        <v>0</v>
      </c>
      <c r="AR70" s="166">
        <f t="shared" si="55"/>
        <v>0</v>
      </c>
      <c r="AS70" s="167">
        <f t="shared" si="56"/>
        <v>0</v>
      </c>
    </row>
    <row r="71" spans="2:48" outlineLevel="1">
      <c r="B71" s="236" t="s">
        <v>86</v>
      </c>
      <c r="C71" s="63" t="s">
        <v>103</v>
      </c>
      <c r="D71" s="84"/>
      <c r="E71" s="69"/>
      <c r="F71" s="169">
        <f t="shared" si="49"/>
        <v>0</v>
      </c>
      <c r="G71" s="69"/>
      <c r="H71" s="169">
        <f t="shared" si="57"/>
        <v>0</v>
      </c>
      <c r="I71" s="69"/>
      <c r="J71" s="169">
        <f t="shared" si="58"/>
        <v>0</v>
      </c>
      <c r="K71" s="69"/>
      <c r="L71" s="169">
        <f t="shared" si="50"/>
        <v>0</v>
      </c>
      <c r="M71" s="166">
        <f t="shared" si="51"/>
        <v>0</v>
      </c>
      <c r="N71" s="167">
        <f t="shared" si="52"/>
        <v>0</v>
      </c>
      <c r="P71" s="171">
        <f>'Μέση ετήσια κατανάλωση'!$F45*Πελάτες!U69</f>
        <v>0</v>
      </c>
      <c r="Q71" s="6"/>
      <c r="R71" s="139">
        <f t="shared" si="59"/>
        <v>0</v>
      </c>
      <c r="S71" s="184">
        <f t="shared" si="53"/>
        <v>0</v>
      </c>
      <c r="T71" s="171">
        <f>'Μέση ετήσια κατανάλωση'!$F45*Πελάτες!X69</f>
        <v>996.00000000000011</v>
      </c>
      <c r="U71" s="139">
        <f>'Μέση ετήσια κατανάλωση'!$G45*(Πελάτες!V69-Πελάτες!$P69)</f>
        <v>0</v>
      </c>
      <c r="V71" s="139">
        <f t="shared" si="60"/>
        <v>996.00000000000011</v>
      </c>
      <c r="W71" s="6"/>
      <c r="X71" s="139">
        <f t="shared" si="61"/>
        <v>996.00000000000011</v>
      </c>
      <c r="Y71" s="169">
        <f t="shared" si="54"/>
        <v>0</v>
      </c>
      <c r="Z71" s="171">
        <f>'Μέση ετήσια κατανάλωση'!$F45*Πελάτες!AA69</f>
        <v>554.40000000000009</v>
      </c>
      <c r="AA71" s="139">
        <f>'Μέση ετήσια κατανάλωση'!$G45*(Πελάτες!Y69-Πελάτες!$P69)</f>
        <v>4980</v>
      </c>
      <c r="AB71" s="139">
        <f t="shared" si="62"/>
        <v>5534.4</v>
      </c>
      <c r="AC71" s="6"/>
      <c r="AD71" s="139">
        <f t="shared" si="63"/>
        <v>5534.4</v>
      </c>
      <c r="AE71" s="169">
        <f t="shared" si="64"/>
        <v>4.5566265060240951</v>
      </c>
      <c r="AF71" s="171">
        <f>'Μέση ετήσια κατανάλωση'!$F45*Πελάτες!AD69</f>
        <v>232.80000000000004</v>
      </c>
      <c r="AG71" s="139">
        <f>'Μέση ετήσια κατανάλωση'!$G45*(Πελάτες!AB69-Πελάτες!$P69)</f>
        <v>7752</v>
      </c>
      <c r="AH71" s="139">
        <f t="shared" si="65"/>
        <v>7984.8</v>
      </c>
      <c r="AI71" s="6"/>
      <c r="AJ71" s="139">
        <f t="shared" si="66"/>
        <v>7984.8</v>
      </c>
      <c r="AK71" s="169">
        <f t="shared" si="67"/>
        <v>0.44275802254987001</v>
      </c>
      <c r="AL71" s="171">
        <f>'Μέση ετήσια κατανάλωση'!$F45*Πελάτες!AG69</f>
        <v>225.60000000000002</v>
      </c>
      <c r="AM71" s="139">
        <f>'Μέση ετήσια κατανάλωση'!$G45*(Πελάτες!AE69-Πελάτες!$P69)</f>
        <v>8916</v>
      </c>
      <c r="AN71" s="139">
        <f t="shared" si="68"/>
        <v>9141.6</v>
      </c>
      <c r="AO71" s="6"/>
      <c r="AP71" s="139">
        <f t="shared" si="69"/>
        <v>9141.6</v>
      </c>
      <c r="AQ71" s="169">
        <f t="shared" si="70"/>
        <v>0.14487526299969944</v>
      </c>
      <c r="AR71" s="166">
        <f t="shared" si="55"/>
        <v>23656.800000000003</v>
      </c>
      <c r="AS71" s="167">
        <f t="shared" si="56"/>
        <v>0</v>
      </c>
    </row>
    <row r="72" spans="2:48" outlineLevel="1">
      <c r="B72" s="235" t="s">
        <v>87</v>
      </c>
      <c r="C72" s="63" t="s">
        <v>103</v>
      </c>
      <c r="D72" s="84"/>
      <c r="E72" s="69"/>
      <c r="F72" s="169">
        <f t="shared" si="49"/>
        <v>0</v>
      </c>
      <c r="G72" s="69"/>
      <c r="H72" s="169">
        <f t="shared" si="57"/>
        <v>0</v>
      </c>
      <c r="I72" s="69"/>
      <c r="J72" s="169">
        <f t="shared" si="58"/>
        <v>0</v>
      </c>
      <c r="K72" s="69"/>
      <c r="L72" s="169">
        <f t="shared" si="50"/>
        <v>0</v>
      </c>
      <c r="M72" s="166">
        <f t="shared" si="51"/>
        <v>0</v>
      </c>
      <c r="N72" s="167">
        <f t="shared" si="52"/>
        <v>0</v>
      </c>
      <c r="P72" s="171">
        <f>'Μέση ετήσια κατανάλωση'!$F46*Πελάτες!U70</f>
        <v>0</v>
      </c>
      <c r="Q72" s="6"/>
      <c r="R72" s="139">
        <f t="shared" si="59"/>
        <v>0</v>
      </c>
      <c r="S72" s="184">
        <f t="shared" si="53"/>
        <v>0</v>
      </c>
      <c r="T72" s="171">
        <f>'Μέση ετήσια κατανάλωση'!$F46*Πελάτες!X70</f>
        <v>0</v>
      </c>
      <c r="U72" s="139">
        <f>'Μέση ετήσια κατανάλωση'!$G46*(Πελάτες!V70-Πελάτες!$P70)</f>
        <v>0</v>
      </c>
      <c r="V72" s="139">
        <f t="shared" si="60"/>
        <v>0</v>
      </c>
      <c r="W72" s="6"/>
      <c r="X72" s="139">
        <f t="shared" si="61"/>
        <v>0</v>
      </c>
      <c r="Y72" s="169">
        <f t="shared" si="54"/>
        <v>0</v>
      </c>
      <c r="Z72" s="171">
        <f>'Μέση ετήσια κατανάλωση'!$F46*Πελάτες!AA70</f>
        <v>0</v>
      </c>
      <c r="AA72" s="139">
        <f>'Μέση ετήσια κατανάλωση'!$G46*(Πελάτες!Y70-Πελάτες!$P70)</f>
        <v>0</v>
      </c>
      <c r="AB72" s="139">
        <f t="shared" si="62"/>
        <v>0</v>
      </c>
      <c r="AC72" s="6"/>
      <c r="AD72" s="139">
        <f t="shared" si="63"/>
        <v>0</v>
      </c>
      <c r="AE72" s="169">
        <f t="shared" si="64"/>
        <v>0</v>
      </c>
      <c r="AF72" s="171">
        <f>'Μέση ετήσια κατανάλωση'!$F46*Πελάτες!AD70</f>
        <v>0</v>
      </c>
      <c r="AG72" s="139">
        <f>'Μέση ετήσια κατανάλωση'!$G46*(Πελάτες!AB70-Πελάτες!$P70)</f>
        <v>0</v>
      </c>
      <c r="AH72" s="139">
        <f t="shared" si="65"/>
        <v>0</v>
      </c>
      <c r="AI72" s="6"/>
      <c r="AJ72" s="139">
        <f t="shared" si="66"/>
        <v>0</v>
      </c>
      <c r="AK72" s="169">
        <f t="shared" si="67"/>
        <v>0</v>
      </c>
      <c r="AL72" s="171">
        <f>'Μέση ετήσια κατανάλωση'!$F46*Πελάτες!AG70</f>
        <v>0</v>
      </c>
      <c r="AM72" s="139">
        <f>'Μέση ετήσια κατανάλωση'!$G46*(Πελάτες!AE70-Πελάτες!$P70)</f>
        <v>0</v>
      </c>
      <c r="AN72" s="139">
        <f t="shared" si="68"/>
        <v>0</v>
      </c>
      <c r="AO72" s="6"/>
      <c r="AP72" s="139">
        <f t="shared" si="69"/>
        <v>0</v>
      </c>
      <c r="AQ72" s="169">
        <f t="shared" si="70"/>
        <v>0</v>
      </c>
      <c r="AR72" s="166">
        <f t="shared" si="55"/>
        <v>0</v>
      </c>
      <c r="AS72" s="167">
        <f t="shared" si="56"/>
        <v>0</v>
      </c>
    </row>
    <row r="73" spans="2:48" outlineLevel="1">
      <c r="B73" s="236" t="s">
        <v>88</v>
      </c>
      <c r="C73" s="63" t="s">
        <v>103</v>
      </c>
      <c r="D73" s="84"/>
      <c r="E73" s="69"/>
      <c r="F73" s="169">
        <f t="shared" si="49"/>
        <v>0</v>
      </c>
      <c r="G73" s="69"/>
      <c r="H73" s="169">
        <f t="shared" si="57"/>
        <v>0</v>
      </c>
      <c r="I73" s="69"/>
      <c r="J73" s="169">
        <f t="shared" si="58"/>
        <v>0</v>
      </c>
      <c r="K73" s="69"/>
      <c r="L73" s="169">
        <f t="shared" si="50"/>
        <v>0</v>
      </c>
      <c r="M73" s="166">
        <f t="shared" si="51"/>
        <v>0</v>
      </c>
      <c r="N73" s="167">
        <f t="shared" si="52"/>
        <v>0</v>
      </c>
      <c r="P73" s="171">
        <f>'Μέση ετήσια κατανάλωση'!$F47*Πελάτες!U71</f>
        <v>0</v>
      </c>
      <c r="Q73" s="6"/>
      <c r="R73" s="139">
        <f t="shared" si="59"/>
        <v>0</v>
      </c>
      <c r="S73" s="184">
        <f t="shared" si="53"/>
        <v>0</v>
      </c>
      <c r="T73" s="171">
        <f>'Μέση ετήσια κατανάλωση'!$F47*Πελάτες!X71</f>
        <v>756.00000000000011</v>
      </c>
      <c r="U73" s="139">
        <f>'Μέση ετήσια κατανάλωση'!$G47*(Πελάτες!V71-Πελάτες!$P71)</f>
        <v>0</v>
      </c>
      <c r="V73" s="139">
        <f t="shared" si="60"/>
        <v>756.00000000000011</v>
      </c>
      <c r="W73" s="6"/>
      <c r="X73" s="139">
        <f t="shared" si="61"/>
        <v>756.00000000000011</v>
      </c>
      <c r="Y73" s="169">
        <f t="shared" si="54"/>
        <v>0</v>
      </c>
      <c r="Z73" s="171">
        <f>'Μέση ετήσια κατανάλωση'!$F47*Πελάτες!AA71</f>
        <v>609.60000000000014</v>
      </c>
      <c r="AA73" s="139">
        <f>'Μέση ετήσια κατανάλωση'!$G47*(Πελάτες!Y71-Πελάτες!$P71)</f>
        <v>3780</v>
      </c>
      <c r="AB73" s="139">
        <f t="shared" si="62"/>
        <v>4389.6000000000004</v>
      </c>
      <c r="AC73" s="6"/>
      <c r="AD73" s="139">
        <f t="shared" si="63"/>
        <v>4389.6000000000004</v>
      </c>
      <c r="AE73" s="169">
        <f t="shared" si="64"/>
        <v>4.8063492063492061</v>
      </c>
      <c r="AF73" s="171">
        <f>'Μέση ετήσια κατανάλωση'!$F47*Πελάτες!AD71</f>
        <v>386.40000000000003</v>
      </c>
      <c r="AG73" s="139">
        <f>'Μέση ετήσια κατανάλωση'!$G47*(Πελάτες!AB71-Πελάτες!$P71)</f>
        <v>6828</v>
      </c>
      <c r="AH73" s="139">
        <f t="shared" si="65"/>
        <v>7214.4</v>
      </c>
      <c r="AI73" s="6"/>
      <c r="AJ73" s="139">
        <f t="shared" si="66"/>
        <v>7214.4</v>
      </c>
      <c r="AK73" s="169">
        <f t="shared" si="67"/>
        <v>0.64352104975396374</v>
      </c>
      <c r="AL73" s="171">
        <f>'Μέση ετήσια κατανάλωση'!$F47*Πελάτες!AG71</f>
        <v>372.00000000000006</v>
      </c>
      <c r="AM73" s="139">
        <f>'Μέση ετήσια κατανάλωση'!$G47*(Πελάτες!AE71-Πελάτες!$P71)</f>
        <v>8760</v>
      </c>
      <c r="AN73" s="139">
        <f t="shared" si="68"/>
        <v>9132</v>
      </c>
      <c r="AO73" s="6"/>
      <c r="AP73" s="139">
        <f t="shared" si="69"/>
        <v>9132</v>
      </c>
      <c r="AQ73" s="169">
        <f t="shared" si="70"/>
        <v>0.26580172987358625</v>
      </c>
      <c r="AR73" s="166">
        <f t="shared" si="55"/>
        <v>21492</v>
      </c>
      <c r="AS73" s="167">
        <f t="shared" si="56"/>
        <v>0</v>
      </c>
    </row>
    <row r="74" spans="2:48" ht="15" customHeight="1" outlineLevel="1">
      <c r="B74" s="49" t="s">
        <v>127</v>
      </c>
      <c r="C74" s="46" t="s">
        <v>103</v>
      </c>
      <c r="D74" s="186">
        <f>SUM(D60:D73)</f>
        <v>0</v>
      </c>
      <c r="E74" s="186">
        <f>SUM(E60:E73)</f>
        <v>0</v>
      </c>
      <c r="F74" s="185">
        <f>IFERROR((E74-D74)/D74,0)</f>
        <v>0</v>
      </c>
      <c r="G74" s="186">
        <f>SUM(G60:G73)</f>
        <v>0</v>
      </c>
      <c r="H74" s="185">
        <f t="shared" ref="H74" si="71">IFERROR((G74-E74)/E74,0)</f>
        <v>0</v>
      </c>
      <c r="I74" s="186">
        <f>SUM(I60:I73)</f>
        <v>0</v>
      </c>
      <c r="J74" s="185">
        <f t="shared" ref="J74" si="72">IFERROR((I74-G74)/G74,0)</f>
        <v>0</v>
      </c>
      <c r="K74" s="186">
        <f>SUM(K60:K73)</f>
        <v>0</v>
      </c>
      <c r="L74" s="185">
        <f t="shared" si="50"/>
        <v>0</v>
      </c>
      <c r="M74" s="186">
        <f>SUM(M60:M73)</f>
        <v>0</v>
      </c>
      <c r="N74" s="179">
        <f t="shared" si="52"/>
        <v>0</v>
      </c>
      <c r="P74" s="186">
        <f>SUM(P60:P73)</f>
        <v>0</v>
      </c>
      <c r="Q74" s="186">
        <f>SUM(Q60:Q73)</f>
        <v>0</v>
      </c>
      <c r="R74" s="186">
        <f>SUM(R60:R73)</f>
        <v>0</v>
      </c>
      <c r="S74" s="168">
        <f>IFERROR((R74-K74)/K74,0)</f>
        <v>0</v>
      </c>
      <c r="T74" s="186">
        <f>SUM(T60:T73)</f>
        <v>4735.2000000000007</v>
      </c>
      <c r="U74" s="186">
        <f>SUM(U60:U73)</f>
        <v>0</v>
      </c>
      <c r="V74" s="186">
        <f>SUM(V60:V73)</f>
        <v>4735.2000000000007</v>
      </c>
      <c r="W74" s="186">
        <f>SUM(W60:W73)</f>
        <v>0</v>
      </c>
      <c r="X74" s="186">
        <f>SUM(X60:X73)</f>
        <v>4735.2000000000007</v>
      </c>
      <c r="Y74" s="185">
        <f>IFERROR((X74-R74)/R74,0)</f>
        <v>0</v>
      </c>
      <c r="Z74" s="186">
        <f>SUM(Z60:Z73)</f>
        <v>4132.8</v>
      </c>
      <c r="AA74" s="186">
        <f>SUM(AA60:AA73)</f>
        <v>23676</v>
      </c>
      <c r="AB74" s="186">
        <f>SUM(AB60:AB73)</f>
        <v>27808.799999999996</v>
      </c>
      <c r="AC74" s="186">
        <f>SUM(AC60:AC73)</f>
        <v>0</v>
      </c>
      <c r="AD74" s="186">
        <f>SUM(AD60:AD73)</f>
        <v>27808.799999999996</v>
      </c>
      <c r="AE74" s="168">
        <f>IFERROR((AD74-X74)/X74,0)</f>
        <v>4.8727825646224003</v>
      </c>
      <c r="AF74" s="186">
        <f>SUM(AF60:AF73)</f>
        <v>3564.0000000000005</v>
      </c>
      <c r="AG74" s="186">
        <f>SUM(AG60:AG73)</f>
        <v>44340</v>
      </c>
      <c r="AH74" s="186">
        <f>SUM(AH60:AH73)</f>
        <v>47904.000000000007</v>
      </c>
      <c r="AI74" s="186">
        <f>SUM(AI60:AI73)</f>
        <v>0</v>
      </c>
      <c r="AJ74" s="186">
        <f>SUM(AJ60:AJ73)</f>
        <v>47904.000000000007</v>
      </c>
      <c r="AK74" s="168">
        <f t="shared" ref="AK74" si="73">IFERROR((AJ74-AD74)/AD74,0)</f>
        <v>0.72262017778544974</v>
      </c>
      <c r="AL74" s="186">
        <f>SUM(AL60:AL73)</f>
        <v>2097.6000000000004</v>
      </c>
      <c r="AM74" s="186">
        <f>SUM(AM60:AM73)</f>
        <v>62160</v>
      </c>
      <c r="AN74" s="186">
        <f>SUM(AN60:AN73)</f>
        <v>64257.599999999999</v>
      </c>
      <c r="AO74" s="186">
        <f>SUM(AO60:AO73)</f>
        <v>0</v>
      </c>
      <c r="AP74" s="186">
        <f>SUM(AP60:AP73)</f>
        <v>64257.599999999999</v>
      </c>
      <c r="AQ74" s="168">
        <f>IFERROR((AP74-AJ74)/AJ74,0)</f>
        <v>0.34138276553106189</v>
      </c>
      <c r="AR74" s="186">
        <f>SUM(AR60:AR73)</f>
        <v>144705.60000000001</v>
      </c>
      <c r="AS74" s="167">
        <f>IFERROR((AP74/R74)^(1/4)-1,0)</f>
        <v>0</v>
      </c>
    </row>
    <row r="75" spans="2:48" ht="15" customHeight="1"/>
    <row r="76" spans="2:48" ht="15.6">
      <c r="B76" s="270" t="s">
        <v>98</v>
      </c>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row>
    <row r="77" spans="2:48" ht="5.45" customHeight="1" outlineLevel="1">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row>
    <row r="78" spans="2:48" outlineLevel="1">
      <c r="B78" s="306"/>
      <c r="C78" s="312" t="s">
        <v>94</v>
      </c>
      <c r="D78" s="285" t="s">
        <v>120</v>
      </c>
      <c r="E78" s="286"/>
      <c r="F78" s="286"/>
      <c r="G78" s="286"/>
      <c r="H78" s="286"/>
      <c r="I78" s="286"/>
      <c r="J78" s="286"/>
      <c r="K78" s="286"/>
      <c r="L78" s="288"/>
      <c r="M78" s="291" t="str">
        <f xml:space="preserve"> D79&amp;" - "&amp;K79</f>
        <v>2019 - 2023</v>
      </c>
      <c r="N78" s="303"/>
      <c r="P78" s="285" t="s">
        <v>121</v>
      </c>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8"/>
    </row>
    <row r="79" spans="2:48" outlineLevel="1">
      <c r="B79" s="307"/>
      <c r="C79" s="312"/>
      <c r="D79" s="82">
        <f>$C$3-5</f>
        <v>2019</v>
      </c>
      <c r="E79" s="285">
        <f>$C$3-4</f>
        <v>2020</v>
      </c>
      <c r="F79" s="288"/>
      <c r="G79" s="285">
        <f>$C$3-3</f>
        <v>2021</v>
      </c>
      <c r="H79" s="288"/>
      <c r="I79" s="285">
        <f>$C$3-2</f>
        <v>2022</v>
      </c>
      <c r="J79" s="288"/>
      <c r="K79" s="285">
        <f>$C$3-1</f>
        <v>2023</v>
      </c>
      <c r="L79" s="288"/>
      <c r="M79" s="293"/>
      <c r="N79" s="304"/>
      <c r="P79" s="322">
        <f>$C$3</f>
        <v>2024</v>
      </c>
      <c r="Q79" s="323"/>
      <c r="R79" s="323"/>
      <c r="S79" s="331"/>
      <c r="T79" s="322">
        <f>$C$3+1</f>
        <v>2025</v>
      </c>
      <c r="U79" s="323"/>
      <c r="V79" s="323"/>
      <c r="W79" s="323"/>
      <c r="X79" s="323"/>
      <c r="Y79" s="331"/>
      <c r="Z79" s="285">
        <f>$C$3+2</f>
        <v>2026</v>
      </c>
      <c r="AA79" s="286"/>
      <c r="AB79" s="286"/>
      <c r="AC79" s="286"/>
      <c r="AD79" s="286"/>
      <c r="AE79" s="288"/>
      <c r="AF79" s="285">
        <f>$C$3+3</f>
        <v>2027</v>
      </c>
      <c r="AG79" s="286"/>
      <c r="AH79" s="286"/>
      <c r="AI79" s="286"/>
      <c r="AJ79" s="286"/>
      <c r="AK79" s="288"/>
      <c r="AL79" s="285">
        <f>$C$3+4</f>
        <v>2028</v>
      </c>
      <c r="AM79" s="286"/>
      <c r="AN79" s="286"/>
      <c r="AO79" s="286"/>
      <c r="AP79" s="286"/>
      <c r="AQ79" s="288"/>
      <c r="AR79" s="289" t="str">
        <f>P79&amp;" - "&amp;AL79</f>
        <v>2024 - 2028</v>
      </c>
      <c r="AS79" s="305"/>
    </row>
    <row r="80" spans="2:48" ht="15" customHeight="1" outlineLevel="1">
      <c r="B80" s="307"/>
      <c r="C80" s="312"/>
      <c r="D80" s="339" t="s">
        <v>154</v>
      </c>
      <c r="E80" s="324" t="s">
        <v>154</v>
      </c>
      <c r="F80" s="333" t="s">
        <v>124</v>
      </c>
      <c r="G80" s="324" t="s">
        <v>154</v>
      </c>
      <c r="H80" s="333" t="s">
        <v>124</v>
      </c>
      <c r="I80" s="324" t="s">
        <v>154</v>
      </c>
      <c r="J80" s="326" t="s">
        <v>124</v>
      </c>
      <c r="K80" s="324" t="s">
        <v>154</v>
      </c>
      <c r="L80" s="326" t="s">
        <v>124</v>
      </c>
      <c r="M80" s="324" t="s">
        <v>115</v>
      </c>
      <c r="N80" s="335" t="s">
        <v>125</v>
      </c>
      <c r="P80" s="324" t="str">
        <f>"Διανεμόμενες ποσότητες σε πελάτες που συνδέθηκαν το "&amp;P79</f>
        <v>Διανεμόμενες ποσότητες σε πελάτες που συνδέθηκαν το 2024</v>
      </c>
      <c r="Q80" s="328" t="s">
        <v>155</v>
      </c>
      <c r="R80" s="328" t="s">
        <v>156</v>
      </c>
      <c r="S80" s="332" t="s">
        <v>124</v>
      </c>
      <c r="T80" s="322" t="s">
        <v>157</v>
      </c>
      <c r="U80" s="323"/>
      <c r="V80" s="323"/>
      <c r="W80" s="328" t="s">
        <v>155</v>
      </c>
      <c r="X80" s="328" t="s">
        <v>156</v>
      </c>
      <c r="Y80" s="331" t="s">
        <v>124</v>
      </c>
      <c r="Z80" s="322" t="s">
        <v>157</v>
      </c>
      <c r="AA80" s="323"/>
      <c r="AB80" s="323"/>
      <c r="AC80" s="328" t="s">
        <v>155</v>
      </c>
      <c r="AD80" s="328" t="s">
        <v>156</v>
      </c>
      <c r="AE80" s="331" t="s">
        <v>124</v>
      </c>
      <c r="AF80" s="322" t="s">
        <v>157</v>
      </c>
      <c r="AG80" s="323"/>
      <c r="AH80" s="323"/>
      <c r="AI80" s="328" t="s">
        <v>155</v>
      </c>
      <c r="AJ80" s="328" t="s">
        <v>156</v>
      </c>
      <c r="AK80" s="331" t="s">
        <v>124</v>
      </c>
      <c r="AL80" s="322" t="s">
        <v>157</v>
      </c>
      <c r="AM80" s="323"/>
      <c r="AN80" s="323"/>
      <c r="AO80" s="328" t="s">
        <v>155</v>
      </c>
      <c r="AP80" s="328" t="s">
        <v>156</v>
      </c>
      <c r="AQ80" s="331" t="s">
        <v>124</v>
      </c>
      <c r="AR80" s="337" t="s">
        <v>115</v>
      </c>
      <c r="AS80" s="329" t="s">
        <v>125</v>
      </c>
    </row>
    <row r="81" spans="2:45" ht="57.95" outlineLevel="1">
      <c r="B81" s="308"/>
      <c r="C81" s="312"/>
      <c r="D81" s="340"/>
      <c r="E81" s="325"/>
      <c r="F81" s="334"/>
      <c r="G81" s="325"/>
      <c r="H81" s="334"/>
      <c r="I81" s="325"/>
      <c r="J81" s="327"/>
      <c r="K81" s="325"/>
      <c r="L81" s="327"/>
      <c r="M81" s="325"/>
      <c r="N81" s="336"/>
      <c r="P81" s="325"/>
      <c r="Q81" s="328"/>
      <c r="R81" s="328"/>
      <c r="S81" s="332"/>
      <c r="T81" s="123" t="str">
        <f>"Διανεμόμενες ποσότητες σε πελάτες που συνδέθηκαν το "&amp;T79</f>
        <v>Διανεμόμενες ποσότητες σε πελάτες που συνδέθηκαν το 2025</v>
      </c>
      <c r="U81" s="105" t="str">
        <f>"Διανεμόμενες ποσότητες σε πελάτες που συνδέθηκαν το "&amp;P79</f>
        <v>Διανεμόμενες ποσότητες σε πελάτες που συνδέθηκαν το 2024</v>
      </c>
      <c r="V81" s="59" t="s">
        <v>158</v>
      </c>
      <c r="W81" s="328"/>
      <c r="X81" s="328"/>
      <c r="Y81" s="331"/>
      <c r="Z81" s="123" t="str">
        <f>"Διανεμόμενες ποσότητες σε πελάτες που συνδέθηκαν το "&amp;Z79</f>
        <v>Διανεμόμενες ποσότητες σε πελάτες που συνδέθηκαν το 2026</v>
      </c>
      <c r="AA81" s="105" t="str">
        <f>"Διανεμόμενες ποσότητες σε πελάτες που συνδέθηκαν το "&amp;$P$12&amp;" - "&amp;T79</f>
        <v>Διανεμόμενες ποσότητες σε πελάτες που συνδέθηκαν το 2024 - 2025</v>
      </c>
      <c r="AB81" s="59" t="s">
        <v>158</v>
      </c>
      <c r="AC81" s="328"/>
      <c r="AD81" s="328"/>
      <c r="AE81" s="331"/>
      <c r="AF81" s="123" t="str">
        <f>"Διανεμόμενες ποσότητες σε πελάτες που συνδέθηκαν το "&amp;AF79</f>
        <v>Διανεμόμενες ποσότητες σε πελάτες που συνδέθηκαν το 2027</v>
      </c>
      <c r="AG81" s="105" t="str">
        <f>"Διανεμόμενες ποσότητες σε πελάτες που συνδέθηκαν το "&amp;$P$12&amp;" - "&amp;Z79</f>
        <v>Διανεμόμενες ποσότητες σε πελάτες που συνδέθηκαν το 2024 - 2026</v>
      </c>
      <c r="AH81" s="59" t="s">
        <v>158</v>
      </c>
      <c r="AI81" s="328"/>
      <c r="AJ81" s="328"/>
      <c r="AK81" s="331"/>
      <c r="AL81" s="123" t="str">
        <f>"Διανεμόμενες ποσότητες σε πελάτες που συνδέθηκαν το "&amp;AL79</f>
        <v>Διανεμόμενες ποσότητες σε πελάτες που συνδέθηκαν το 2028</v>
      </c>
      <c r="AM81" s="105" t="str">
        <f>"Διανεμόμενες ποσότητες σε πελάτες που συνδέθηκαν το "&amp;$P$12&amp;" - "&amp;AF79</f>
        <v>Διανεμόμενες ποσότητες σε πελάτες που συνδέθηκαν το 2024 - 2027</v>
      </c>
      <c r="AN81" s="59" t="s">
        <v>158</v>
      </c>
      <c r="AO81" s="328"/>
      <c r="AP81" s="328"/>
      <c r="AQ81" s="331"/>
      <c r="AR81" s="338"/>
      <c r="AS81" s="330"/>
    </row>
    <row r="82" spans="2:45" outlineLevel="1">
      <c r="B82" s="235" t="s">
        <v>75</v>
      </c>
      <c r="C82" s="63" t="s">
        <v>103</v>
      </c>
      <c r="D82" s="84"/>
      <c r="E82" s="69"/>
      <c r="F82" s="169">
        <f t="shared" ref="F82:F95" si="74">IFERROR((E82-D82)/D82,0)</f>
        <v>0</v>
      </c>
      <c r="G82" s="69"/>
      <c r="H82" s="169">
        <f>IFERROR((G82-E82)/E82,0)</f>
        <v>0</v>
      </c>
      <c r="I82" s="69"/>
      <c r="J82" s="169">
        <f>IFERROR((I82-G82)/G82,0)</f>
        <v>0</v>
      </c>
      <c r="K82" s="69"/>
      <c r="L82" s="169">
        <f t="shared" ref="L82:L96" si="75">IFERROR((K82-I82)/I82,0)</f>
        <v>0</v>
      </c>
      <c r="M82" s="166">
        <f t="shared" ref="M82:M95" si="76">D82+E82+G82+I82+K82</f>
        <v>0</v>
      </c>
      <c r="N82" s="167">
        <f t="shared" ref="N82:N96" si="77">IFERROR((K82/D82)^(1/4)-1,0)</f>
        <v>0</v>
      </c>
      <c r="P82" s="171">
        <f>'Μέση ετήσια κατανάλωση'!$F54*Πελάτες!U80</f>
        <v>0</v>
      </c>
      <c r="Q82" s="6"/>
      <c r="R82" s="139">
        <f>P82+Q82</f>
        <v>0</v>
      </c>
      <c r="S82" s="184">
        <f t="shared" ref="S82:S95" si="78">IFERROR((R82-K82)/K82,0)</f>
        <v>0</v>
      </c>
      <c r="T82" s="171">
        <f>'Μέση ετήσια κατανάλωση'!$F54*Πελάτες!X80</f>
        <v>0</v>
      </c>
      <c r="U82" s="139">
        <f>'Μέση ετήσια κατανάλωση'!$G54*(Πελάτες!V80-Πελάτες!$P80)</f>
        <v>0</v>
      </c>
      <c r="V82" s="139">
        <f>T82+U82</f>
        <v>0</v>
      </c>
      <c r="W82" s="6"/>
      <c r="X82" s="139">
        <f>V82+W82</f>
        <v>0</v>
      </c>
      <c r="Y82" s="169">
        <f t="shared" ref="Y82:Y95" si="79">IFERROR((X82-R82)/R82,0)</f>
        <v>0</v>
      </c>
      <c r="Z82" s="171">
        <f>'Μέση ετήσια κατανάλωση'!$F54*Πελάτες!AA80</f>
        <v>0</v>
      </c>
      <c r="AA82" s="139">
        <f>'Μέση ετήσια κατανάλωση'!$G54*(Πελάτες!Y80-Πελάτες!$P80)</f>
        <v>0</v>
      </c>
      <c r="AB82" s="139">
        <f>Z82+AA82</f>
        <v>0</v>
      </c>
      <c r="AC82" s="6"/>
      <c r="AD82" s="139">
        <f>AB82+AC82</f>
        <v>0</v>
      </c>
      <c r="AE82" s="169">
        <f>IFERROR((AD82-X82)/X82,0)</f>
        <v>0</v>
      </c>
      <c r="AF82" s="171">
        <f>'Μέση ετήσια κατανάλωση'!$F54*Πελάτες!AD80</f>
        <v>0</v>
      </c>
      <c r="AG82" s="139">
        <f>'Μέση ετήσια κατανάλωση'!$G54*(Πελάτες!AB80-Πελάτες!$P80)</f>
        <v>0</v>
      </c>
      <c r="AH82" s="139">
        <f>AF82+AG82</f>
        <v>0</v>
      </c>
      <c r="AI82" s="6"/>
      <c r="AJ82" s="139">
        <f>AH82+AI82</f>
        <v>0</v>
      </c>
      <c r="AK82" s="169">
        <f>IFERROR((AJ82-AD82)/AD82,0)</f>
        <v>0</v>
      </c>
      <c r="AL82" s="171">
        <f>'Μέση ετήσια κατανάλωση'!$F54*Πελάτες!AG80</f>
        <v>0</v>
      </c>
      <c r="AM82" s="139">
        <f>'Μέση ετήσια κατανάλωση'!$G54*(Πελάτες!AE80-Πελάτες!$P80)</f>
        <v>0</v>
      </c>
      <c r="AN82" s="139">
        <f>AL82+AM82</f>
        <v>0</v>
      </c>
      <c r="AO82" s="6"/>
      <c r="AP82" s="139">
        <f>AN82+AO82</f>
        <v>0</v>
      </c>
      <c r="AQ82" s="169">
        <f>IFERROR((AP82-AJ82)/AJ82,0)</f>
        <v>0</v>
      </c>
      <c r="AR82" s="166">
        <f t="shared" ref="AR82:AR95" si="80">R82+X82+AD82+AJ82+AP82</f>
        <v>0</v>
      </c>
      <c r="AS82" s="167">
        <f t="shared" ref="AS82:AS95" si="81">IFERROR((AP82/R82)^(1/4)-1,0)</f>
        <v>0</v>
      </c>
    </row>
    <row r="83" spans="2:45" outlineLevel="1">
      <c r="B83" s="236" t="s">
        <v>76</v>
      </c>
      <c r="C83" s="63" t="s">
        <v>103</v>
      </c>
      <c r="D83" s="84"/>
      <c r="E83" s="69"/>
      <c r="F83" s="169">
        <f t="shared" si="74"/>
        <v>0</v>
      </c>
      <c r="G83" s="69"/>
      <c r="H83" s="169">
        <f t="shared" ref="H83:H95" si="82">IFERROR((G83-E83)/E83,0)</f>
        <v>0</v>
      </c>
      <c r="I83" s="69"/>
      <c r="J83" s="169">
        <f t="shared" ref="J83:J95" si="83">IFERROR((I83-G83)/G83,0)</f>
        <v>0</v>
      </c>
      <c r="K83" s="69"/>
      <c r="L83" s="169">
        <f t="shared" si="75"/>
        <v>0</v>
      </c>
      <c r="M83" s="166">
        <f t="shared" si="76"/>
        <v>0</v>
      </c>
      <c r="N83" s="167">
        <f t="shared" si="77"/>
        <v>0</v>
      </c>
      <c r="P83" s="171">
        <f>'Μέση ετήσια κατανάλωση'!$F55*Πελάτες!U81</f>
        <v>0</v>
      </c>
      <c r="Q83" s="6"/>
      <c r="R83" s="139">
        <f t="shared" ref="R83:R95" si="84">P83+Q83</f>
        <v>0</v>
      </c>
      <c r="S83" s="184">
        <f t="shared" si="78"/>
        <v>0</v>
      </c>
      <c r="T83" s="171">
        <f>'Μέση ετήσια κατανάλωση'!$F55*Πελάτες!X81</f>
        <v>0</v>
      </c>
      <c r="U83" s="139">
        <f>'Μέση ετήσια κατανάλωση'!$G55*(Πελάτες!V81-Πελάτες!$P81)</f>
        <v>0</v>
      </c>
      <c r="V83" s="139">
        <f t="shared" ref="V83:V95" si="85">T83+U83</f>
        <v>0</v>
      </c>
      <c r="W83" s="6"/>
      <c r="X83" s="139">
        <f t="shared" ref="X83:X95" si="86">V83+W83</f>
        <v>0</v>
      </c>
      <c r="Y83" s="169">
        <f t="shared" si="79"/>
        <v>0</v>
      </c>
      <c r="Z83" s="171">
        <f>'Μέση ετήσια κατανάλωση'!$F55*Πελάτες!AA81</f>
        <v>0</v>
      </c>
      <c r="AA83" s="139">
        <f>'Μέση ετήσια κατανάλωση'!$G55*(Πελάτες!Y81-Πελάτες!$P81)</f>
        <v>0</v>
      </c>
      <c r="AB83" s="139">
        <f t="shared" ref="AB83:AB95" si="87">Z83+AA83</f>
        <v>0</v>
      </c>
      <c r="AC83" s="6"/>
      <c r="AD83" s="139">
        <f t="shared" ref="AD83:AD95" si="88">AB83+AC83</f>
        <v>0</v>
      </c>
      <c r="AE83" s="169">
        <f t="shared" ref="AE83:AE95" si="89">IFERROR((AD83-X83)/X83,0)</f>
        <v>0</v>
      </c>
      <c r="AF83" s="171">
        <f>'Μέση ετήσια κατανάλωση'!$F55*Πελάτες!AD81</f>
        <v>18</v>
      </c>
      <c r="AG83" s="139">
        <f>'Μέση ετήσια κατανάλωση'!$G55*(Πελάτες!AB81-Πελάτες!$P81)</f>
        <v>0</v>
      </c>
      <c r="AH83" s="139">
        <f t="shared" ref="AH83:AH95" si="90">AF83+AG83</f>
        <v>18</v>
      </c>
      <c r="AI83" s="6"/>
      <c r="AJ83" s="139">
        <f t="shared" ref="AJ83:AJ95" si="91">AH83+AI83</f>
        <v>18</v>
      </c>
      <c r="AK83" s="169">
        <f t="shared" ref="AK83:AK95" si="92">IFERROR((AJ83-AD83)/AD83,0)</f>
        <v>0</v>
      </c>
      <c r="AL83" s="171">
        <f>'Μέση ετήσια κατανάλωση'!$F55*Πελάτες!AG81</f>
        <v>18</v>
      </c>
      <c r="AM83" s="139">
        <f>'Μέση ετήσια κατανάλωση'!$G55*(Πελάτες!AE81-Πελάτες!$P81)</f>
        <v>90</v>
      </c>
      <c r="AN83" s="139">
        <f t="shared" ref="AN83:AN95" si="93">AL83+AM83</f>
        <v>108</v>
      </c>
      <c r="AO83" s="6"/>
      <c r="AP83" s="139">
        <f t="shared" ref="AP83:AP95" si="94">AN83+AO83</f>
        <v>108</v>
      </c>
      <c r="AQ83" s="169">
        <f t="shared" ref="AQ83:AQ95" si="95">IFERROR((AP83-AJ83)/AJ83,0)</f>
        <v>5</v>
      </c>
      <c r="AR83" s="166">
        <f t="shared" si="80"/>
        <v>126</v>
      </c>
      <c r="AS83" s="167">
        <f t="shared" si="81"/>
        <v>0</v>
      </c>
    </row>
    <row r="84" spans="2:45" outlineLevel="1">
      <c r="B84" s="237" t="s">
        <v>77</v>
      </c>
      <c r="C84" s="63" t="s">
        <v>103</v>
      </c>
      <c r="D84" s="84"/>
      <c r="E84" s="69"/>
      <c r="F84" s="169">
        <f t="shared" si="74"/>
        <v>0</v>
      </c>
      <c r="G84" s="69"/>
      <c r="H84" s="169">
        <f t="shared" si="82"/>
        <v>0</v>
      </c>
      <c r="I84" s="69"/>
      <c r="J84" s="169">
        <f t="shared" si="83"/>
        <v>0</v>
      </c>
      <c r="K84" s="69"/>
      <c r="L84" s="169">
        <f t="shared" si="75"/>
        <v>0</v>
      </c>
      <c r="M84" s="166">
        <f t="shared" si="76"/>
        <v>0</v>
      </c>
      <c r="N84" s="167">
        <f t="shared" si="77"/>
        <v>0</v>
      </c>
      <c r="P84" s="171">
        <f>'Μέση ετήσια κατανάλωση'!$F56*Πελάτες!U82</f>
        <v>0</v>
      </c>
      <c r="Q84" s="6"/>
      <c r="R84" s="139">
        <f t="shared" si="84"/>
        <v>0</v>
      </c>
      <c r="S84" s="184">
        <f t="shared" si="78"/>
        <v>0</v>
      </c>
      <c r="T84" s="171">
        <f>'Μέση ετήσια κατανάλωση'!$F56*Πελάτες!X82</f>
        <v>0</v>
      </c>
      <c r="U84" s="139">
        <f>'Μέση ετήσια κατανάλωση'!$G56*(Πελάτες!V82-Πελάτες!$P82)</f>
        <v>0</v>
      </c>
      <c r="V84" s="139">
        <f t="shared" si="85"/>
        <v>0</v>
      </c>
      <c r="W84" s="6"/>
      <c r="X84" s="139">
        <f t="shared" si="86"/>
        <v>0</v>
      </c>
      <c r="Y84" s="169">
        <f t="shared" si="79"/>
        <v>0</v>
      </c>
      <c r="Z84" s="171">
        <f>'Μέση ετήσια κατανάλωση'!$F56*Πελάτες!AA82</f>
        <v>0</v>
      </c>
      <c r="AA84" s="139">
        <f>'Μέση ετήσια κατανάλωση'!$G56*(Πελάτες!Y82-Πελάτες!$P82)</f>
        <v>0</v>
      </c>
      <c r="AB84" s="139">
        <f t="shared" si="87"/>
        <v>0</v>
      </c>
      <c r="AC84" s="6"/>
      <c r="AD84" s="139">
        <f t="shared" si="88"/>
        <v>0</v>
      </c>
      <c r="AE84" s="169">
        <f t="shared" si="89"/>
        <v>0</v>
      </c>
      <c r="AF84" s="171">
        <f>'Μέση ετήσια κατανάλωση'!$F56*Πελάτες!AD82</f>
        <v>0</v>
      </c>
      <c r="AG84" s="139">
        <f>'Μέση ετήσια κατανάλωση'!$G56*(Πελάτες!AB82-Πελάτες!$P82)</f>
        <v>0</v>
      </c>
      <c r="AH84" s="139">
        <f t="shared" si="90"/>
        <v>0</v>
      </c>
      <c r="AI84" s="6"/>
      <c r="AJ84" s="139">
        <f t="shared" si="91"/>
        <v>0</v>
      </c>
      <c r="AK84" s="169">
        <f t="shared" si="92"/>
        <v>0</v>
      </c>
      <c r="AL84" s="171">
        <f>'Μέση ετήσια κατανάλωση'!$F56*Πελάτες!AG82</f>
        <v>0</v>
      </c>
      <c r="AM84" s="139">
        <f>'Μέση ετήσια κατανάλωση'!$G56*(Πελάτες!AE82-Πελάτες!$P82)</f>
        <v>0</v>
      </c>
      <c r="AN84" s="139">
        <f t="shared" si="93"/>
        <v>0</v>
      </c>
      <c r="AO84" s="6"/>
      <c r="AP84" s="139">
        <f t="shared" si="94"/>
        <v>0</v>
      </c>
      <c r="AQ84" s="169">
        <f t="shared" si="95"/>
        <v>0</v>
      </c>
      <c r="AR84" s="166">
        <f t="shared" si="80"/>
        <v>0</v>
      </c>
      <c r="AS84" s="167">
        <f t="shared" si="81"/>
        <v>0</v>
      </c>
    </row>
    <row r="85" spans="2:45" outlineLevel="1">
      <c r="B85" s="238" t="s">
        <v>78</v>
      </c>
      <c r="C85" s="63" t="s">
        <v>103</v>
      </c>
      <c r="D85" s="84"/>
      <c r="E85" s="69"/>
      <c r="F85" s="169">
        <f t="shared" si="74"/>
        <v>0</v>
      </c>
      <c r="G85" s="69"/>
      <c r="H85" s="169">
        <f t="shared" si="82"/>
        <v>0</v>
      </c>
      <c r="I85" s="69"/>
      <c r="J85" s="169">
        <f t="shared" si="83"/>
        <v>0</v>
      </c>
      <c r="K85" s="69"/>
      <c r="L85" s="169">
        <f t="shared" si="75"/>
        <v>0</v>
      </c>
      <c r="M85" s="166">
        <f t="shared" si="76"/>
        <v>0</v>
      </c>
      <c r="N85" s="167">
        <f t="shared" si="77"/>
        <v>0</v>
      </c>
      <c r="P85" s="171">
        <f>'Μέση ετήσια κατανάλωση'!$F57*Πελάτες!U83</f>
        <v>0</v>
      </c>
      <c r="Q85" s="6"/>
      <c r="R85" s="139">
        <f t="shared" si="84"/>
        <v>0</v>
      </c>
      <c r="S85" s="184">
        <f t="shared" si="78"/>
        <v>0</v>
      </c>
      <c r="T85" s="171">
        <f>'Μέση ετήσια κατανάλωση'!$F57*Πελάτες!X83</f>
        <v>0</v>
      </c>
      <c r="U85" s="139">
        <f>'Μέση ετήσια κατανάλωση'!$G57*(Πελάτες!V83-Πελάτες!$P83)</f>
        <v>0</v>
      </c>
      <c r="V85" s="139">
        <f t="shared" si="85"/>
        <v>0</v>
      </c>
      <c r="W85" s="6"/>
      <c r="X85" s="139">
        <f t="shared" si="86"/>
        <v>0</v>
      </c>
      <c r="Y85" s="169">
        <f t="shared" si="79"/>
        <v>0</v>
      </c>
      <c r="Z85" s="171">
        <f>'Μέση ετήσια κατανάλωση'!$F57*Πελάτες!AA83</f>
        <v>0</v>
      </c>
      <c r="AA85" s="139">
        <f>'Μέση ετήσια κατανάλωση'!$G57*(Πελάτες!Y83-Πελάτες!$P83)</f>
        <v>0</v>
      </c>
      <c r="AB85" s="139">
        <f t="shared" si="87"/>
        <v>0</v>
      </c>
      <c r="AC85" s="6"/>
      <c r="AD85" s="139">
        <f t="shared" si="88"/>
        <v>0</v>
      </c>
      <c r="AE85" s="169">
        <f t="shared" si="89"/>
        <v>0</v>
      </c>
      <c r="AF85" s="171">
        <f>'Μέση ετήσια κατανάλωση'!$F57*Πελάτες!AD83</f>
        <v>0</v>
      </c>
      <c r="AG85" s="139">
        <f>'Μέση ετήσια κατανάλωση'!$G57*(Πελάτες!AB83-Πελάτες!$P83)</f>
        <v>0</v>
      </c>
      <c r="AH85" s="139">
        <f t="shared" si="90"/>
        <v>0</v>
      </c>
      <c r="AI85" s="6"/>
      <c r="AJ85" s="139">
        <f t="shared" si="91"/>
        <v>0</v>
      </c>
      <c r="AK85" s="169">
        <f t="shared" si="92"/>
        <v>0</v>
      </c>
      <c r="AL85" s="171">
        <f>'Μέση ετήσια κατανάλωση'!$F57*Πελάτες!AG83</f>
        <v>0</v>
      </c>
      <c r="AM85" s="139">
        <f>'Μέση ετήσια κατανάλωση'!$G57*(Πελάτες!AE83-Πελάτες!$P83)</f>
        <v>0</v>
      </c>
      <c r="AN85" s="139">
        <f t="shared" si="93"/>
        <v>0</v>
      </c>
      <c r="AO85" s="6"/>
      <c r="AP85" s="139">
        <f t="shared" si="94"/>
        <v>0</v>
      </c>
      <c r="AQ85" s="169">
        <f t="shared" si="95"/>
        <v>0</v>
      </c>
      <c r="AR85" s="166">
        <f t="shared" si="80"/>
        <v>0</v>
      </c>
      <c r="AS85" s="167">
        <f t="shared" si="81"/>
        <v>0</v>
      </c>
    </row>
    <row r="86" spans="2:45" outlineLevel="1">
      <c r="B86" s="238" t="s">
        <v>79</v>
      </c>
      <c r="C86" s="63" t="s">
        <v>103</v>
      </c>
      <c r="D86" s="84"/>
      <c r="E86" s="69"/>
      <c r="F86" s="169">
        <f t="shared" si="74"/>
        <v>0</v>
      </c>
      <c r="G86" s="69"/>
      <c r="H86" s="169">
        <f t="shared" si="82"/>
        <v>0</v>
      </c>
      <c r="I86" s="69"/>
      <c r="J86" s="169">
        <f t="shared" si="83"/>
        <v>0</v>
      </c>
      <c r="K86" s="69"/>
      <c r="L86" s="169">
        <f t="shared" si="75"/>
        <v>0</v>
      </c>
      <c r="M86" s="166">
        <f t="shared" si="76"/>
        <v>0</v>
      </c>
      <c r="N86" s="167">
        <f t="shared" si="77"/>
        <v>0</v>
      </c>
      <c r="P86" s="171">
        <f>'Μέση ετήσια κατανάλωση'!$F58*Πελάτες!U84</f>
        <v>0</v>
      </c>
      <c r="Q86" s="6"/>
      <c r="R86" s="139">
        <f t="shared" si="84"/>
        <v>0</v>
      </c>
      <c r="S86" s="184">
        <f t="shared" si="78"/>
        <v>0</v>
      </c>
      <c r="T86" s="171">
        <f>'Μέση ετήσια κατανάλωση'!$F58*Πελάτες!X84</f>
        <v>252</v>
      </c>
      <c r="U86" s="139">
        <f>'Μέση ετήσια κατανάλωση'!$G58*(Πελάτες!V84-Πελάτες!$P84)</f>
        <v>0</v>
      </c>
      <c r="V86" s="139">
        <f t="shared" si="85"/>
        <v>252</v>
      </c>
      <c r="W86" s="6"/>
      <c r="X86" s="139">
        <f t="shared" si="86"/>
        <v>252</v>
      </c>
      <c r="Y86" s="169">
        <f t="shared" si="79"/>
        <v>0</v>
      </c>
      <c r="Z86" s="171">
        <f>'Μέση ετήσια κατανάλωση'!$F58*Πελάτες!AA84</f>
        <v>270</v>
      </c>
      <c r="AA86" s="139">
        <f>'Μέση ετήσια κατανάλωση'!$G58*(Πελάτες!Y84-Πελάτες!$P84)</f>
        <v>1260</v>
      </c>
      <c r="AB86" s="139">
        <f t="shared" si="87"/>
        <v>1530</v>
      </c>
      <c r="AC86" s="6"/>
      <c r="AD86" s="139">
        <f t="shared" si="88"/>
        <v>1530</v>
      </c>
      <c r="AE86" s="169">
        <f t="shared" si="89"/>
        <v>5.0714285714285712</v>
      </c>
      <c r="AF86" s="171">
        <f>'Μέση ετήσια κατανάλωση'!$F58*Πελάτες!AD84</f>
        <v>306</v>
      </c>
      <c r="AG86" s="139">
        <f>'Μέση ετήσια κατανάλωση'!$G58*(Πελάτες!AB84-Πελάτες!$P84)</f>
        <v>2610</v>
      </c>
      <c r="AH86" s="139">
        <f t="shared" si="90"/>
        <v>2916</v>
      </c>
      <c r="AI86" s="6"/>
      <c r="AJ86" s="139">
        <f t="shared" si="91"/>
        <v>2916</v>
      </c>
      <c r="AK86" s="169">
        <f t="shared" si="92"/>
        <v>0.90588235294117647</v>
      </c>
      <c r="AL86" s="171">
        <f>'Μέση ετήσια κατανάλωση'!$F58*Πελάτες!AG84</f>
        <v>126</v>
      </c>
      <c r="AM86" s="139">
        <f>'Μέση ετήσια κατανάλωση'!$G58*(Πελάτες!AE84-Πελάτες!$P84)</f>
        <v>4140</v>
      </c>
      <c r="AN86" s="139">
        <f t="shared" si="93"/>
        <v>4266</v>
      </c>
      <c r="AO86" s="6"/>
      <c r="AP86" s="139">
        <f t="shared" si="94"/>
        <v>4266</v>
      </c>
      <c r="AQ86" s="169">
        <f t="shared" si="95"/>
        <v>0.46296296296296297</v>
      </c>
      <c r="AR86" s="166">
        <f t="shared" si="80"/>
        <v>8964</v>
      </c>
      <c r="AS86" s="167">
        <f t="shared" si="81"/>
        <v>0</v>
      </c>
    </row>
    <row r="87" spans="2:45" outlineLevel="1">
      <c r="B87" s="238" t="s">
        <v>80</v>
      </c>
      <c r="C87" s="63" t="s">
        <v>103</v>
      </c>
      <c r="D87" s="84"/>
      <c r="E87" s="69"/>
      <c r="F87" s="169">
        <f t="shared" si="74"/>
        <v>0</v>
      </c>
      <c r="G87" s="69"/>
      <c r="H87" s="169">
        <f t="shared" si="82"/>
        <v>0</v>
      </c>
      <c r="I87" s="69"/>
      <c r="J87" s="169">
        <f t="shared" si="83"/>
        <v>0</v>
      </c>
      <c r="K87" s="69"/>
      <c r="L87" s="169">
        <f t="shared" si="75"/>
        <v>0</v>
      </c>
      <c r="M87" s="166">
        <f t="shared" si="76"/>
        <v>0</v>
      </c>
      <c r="N87" s="167">
        <f t="shared" si="77"/>
        <v>0</v>
      </c>
      <c r="P87" s="171">
        <f>'Μέση ετήσια κατανάλωση'!$F59*Πελάτες!U85</f>
        <v>0</v>
      </c>
      <c r="Q87" s="6"/>
      <c r="R87" s="139">
        <f t="shared" si="84"/>
        <v>0</v>
      </c>
      <c r="S87" s="184">
        <f t="shared" si="78"/>
        <v>0</v>
      </c>
      <c r="T87" s="171">
        <f>'Μέση ετήσια κατανάλωση'!$F59*Πελάτες!X85</f>
        <v>0</v>
      </c>
      <c r="U87" s="139">
        <f>'Μέση ετήσια κατανάλωση'!$G59*(Πελάτες!V85-Πελάτες!$P85)</f>
        <v>0</v>
      </c>
      <c r="V87" s="139">
        <f t="shared" si="85"/>
        <v>0</v>
      </c>
      <c r="W87" s="6"/>
      <c r="X87" s="139">
        <f t="shared" si="86"/>
        <v>0</v>
      </c>
      <c r="Y87" s="169">
        <f t="shared" si="79"/>
        <v>0</v>
      </c>
      <c r="Z87" s="171">
        <f>'Μέση ετήσια κατανάλωση'!$F59*Πελάτες!AA85</f>
        <v>0</v>
      </c>
      <c r="AA87" s="139">
        <f>'Μέση ετήσια κατανάλωση'!$G59*(Πελάτες!Y85-Πελάτες!$P85)</f>
        <v>0</v>
      </c>
      <c r="AB87" s="139">
        <f t="shared" si="87"/>
        <v>0</v>
      </c>
      <c r="AC87" s="6"/>
      <c r="AD87" s="139">
        <f t="shared" si="88"/>
        <v>0</v>
      </c>
      <c r="AE87" s="169">
        <f t="shared" si="89"/>
        <v>0</v>
      </c>
      <c r="AF87" s="171">
        <f>'Μέση ετήσια κατανάλωση'!$F59*Πελάτες!AD85</f>
        <v>0</v>
      </c>
      <c r="AG87" s="139">
        <f>'Μέση ετήσια κατανάλωση'!$G59*(Πελάτες!AB85-Πελάτες!$P85)</f>
        <v>0</v>
      </c>
      <c r="AH87" s="139">
        <f t="shared" si="90"/>
        <v>0</v>
      </c>
      <c r="AI87" s="6"/>
      <c r="AJ87" s="139">
        <f t="shared" si="91"/>
        <v>0</v>
      </c>
      <c r="AK87" s="169">
        <f t="shared" si="92"/>
        <v>0</v>
      </c>
      <c r="AL87" s="171">
        <f>'Μέση ετήσια κατανάλωση'!$F59*Πελάτες!AG85</f>
        <v>0</v>
      </c>
      <c r="AM87" s="139">
        <f>'Μέση ετήσια κατανάλωση'!$G59*(Πελάτες!AE85-Πελάτες!$P85)</f>
        <v>0</v>
      </c>
      <c r="AN87" s="139">
        <f t="shared" si="93"/>
        <v>0</v>
      </c>
      <c r="AO87" s="6"/>
      <c r="AP87" s="139">
        <f t="shared" si="94"/>
        <v>0</v>
      </c>
      <c r="AQ87" s="169">
        <f t="shared" si="95"/>
        <v>0</v>
      </c>
      <c r="AR87" s="166">
        <f t="shared" si="80"/>
        <v>0</v>
      </c>
      <c r="AS87" s="167">
        <f t="shared" si="81"/>
        <v>0</v>
      </c>
    </row>
    <row r="88" spans="2:45" outlineLevel="1">
      <c r="B88" s="238" t="s">
        <v>81</v>
      </c>
      <c r="C88" s="63" t="s">
        <v>103</v>
      </c>
      <c r="D88" s="84"/>
      <c r="E88" s="69"/>
      <c r="F88" s="169">
        <f t="shared" si="74"/>
        <v>0</v>
      </c>
      <c r="G88" s="69"/>
      <c r="H88" s="169">
        <f t="shared" si="82"/>
        <v>0</v>
      </c>
      <c r="I88" s="69"/>
      <c r="J88" s="169">
        <f t="shared" si="83"/>
        <v>0</v>
      </c>
      <c r="K88" s="69"/>
      <c r="L88" s="169">
        <f t="shared" si="75"/>
        <v>0</v>
      </c>
      <c r="M88" s="166">
        <f t="shared" si="76"/>
        <v>0</v>
      </c>
      <c r="N88" s="167">
        <f t="shared" si="77"/>
        <v>0</v>
      </c>
      <c r="P88" s="171">
        <f>'Μέση ετήσια κατανάλωση'!$F60*Πελάτες!U86</f>
        <v>0</v>
      </c>
      <c r="Q88" s="6"/>
      <c r="R88" s="139">
        <f t="shared" si="84"/>
        <v>0</v>
      </c>
      <c r="S88" s="184">
        <f t="shared" si="78"/>
        <v>0</v>
      </c>
      <c r="T88" s="171">
        <f>'Μέση ετήσια κατανάλωση'!$F60*Πελάτες!X86</f>
        <v>0</v>
      </c>
      <c r="U88" s="139">
        <f>'Μέση ετήσια κατανάλωση'!$G60*(Πελάτες!V86-Πελάτες!$P86)</f>
        <v>0</v>
      </c>
      <c r="V88" s="139">
        <f t="shared" si="85"/>
        <v>0</v>
      </c>
      <c r="W88" s="6"/>
      <c r="X88" s="139">
        <f t="shared" si="86"/>
        <v>0</v>
      </c>
      <c r="Y88" s="169">
        <f t="shared" si="79"/>
        <v>0</v>
      </c>
      <c r="Z88" s="171">
        <f>'Μέση ετήσια κατανάλωση'!$F60*Πελάτες!AA86</f>
        <v>0</v>
      </c>
      <c r="AA88" s="139">
        <f>'Μέση ετήσια κατανάλωση'!$G60*(Πελάτες!Y86-Πελάτες!$P86)</f>
        <v>0</v>
      </c>
      <c r="AB88" s="139">
        <f t="shared" si="87"/>
        <v>0</v>
      </c>
      <c r="AC88" s="6"/>
      <c r="AD88" s="139">
        <f t="shared" si="88"/>
        <v>0</v>
      </c>
      <c r="AE88" s="169">
        <f t="shared" si="89"/>
        <v>0</v>
      </c>
      <c r="AF88" s="171">
        <f>'Μέση ετήσια κατανάλωση'!$F60*Πελάτες!AD86</f>
        <v>0</v>
      </c>
      <c r="AG88" s="139">
        <f>'Μέση ετήσια κατανάλωση'!$G60*(Πελάτες!AB86-Πελάτες!$P86)</f>
        <v>0</v>
      </c>
      <c r="AH88" s="139">
        <f t="shared" si="90"/>
        <v>0</v>
      </c>
      <c r="AI88" s="6"/>
      <c r="AJ88" s="139">
        <f t="shared" si="91"/>
        <v>0</v>
      </c>
      <c r="AK88" s="169">
        <f t="shared" si="92"/>
        <v>0</v>
      </c>
      <c r="AL88" s="171">
        <f>'Μέση ετήσια κατανάλωση'!$F60*Πελάτες!AG86</f>
        <v>0</v>
      </c>
      <c r="AM88" s="139">
        <f>'Μέση ετήσια κατανάλωση'!$G60*(Πελάτες!AE86-Πελάτες!$P86)</f>
        <v>0</v>
      </c>
      <c r="AN88" s="139">
        <f t="shared" si="93"/>
        <v>0</v>
      </c>
      <c r="AO88" s="6"/>
      <c r="AP88" s="139">
        <f t="shared" si="94"/>
        <v>0</v>
      </c>
      <c r="AQ88" s="169">
        <f t="shared" si="95"/>
        <v>0</v>
      </c>
      <c r="AR88" s="166">
        <f t="shared" si="80"/>
        <v>0</v>
      </c>
      <c r="AS88" s="167">
        <f t="shared" si="81"/>
        <v>0</v>
      </c>
    </row>
    <row r="89" spans="2:45" outlineLevel="1">
      <c r="B89" s="236" t="s">
        <v>82</v>
      </c>
      <c r="C89" s="63" t="s">
        <v>103</v>
      </c>
      <c r="D89" s="84"/>
      <c r="E89" s="69"/>
      <c r="F89" s="169">
        <f t="shared" si="74"/>
        <v>0</v>
      </c>
      <c r="G89" s="69"/>
      <c r="H89" s="169">
        <f t="shared" si="82"/>
        <v>0</v>
      </c>
      <c r="I89" s="69"/>
      <c r="J89" s="169">
        <f t="shared" si="83"/>
        <v>0</v>
      </c>
      <c r="K89" s="69"/>
      <c r="L89" s="169">
        <f t="shared" si="75"/>
        <v>0</v>
      </c>
      <c r="M89" s="166">
        <f t="shared" si="76"/>
        <v>0</v>
      </c>
      <c r="N89" s="167">
        <f t="shared" si="77"/>
        <v>0</v>
      </c>
      <c r="P89" s="171">
        <f>'Μέση ετήσια κατανάλωση'!$F61*Πελάτες!U87</f>
        <v>0</v>
      </c>
      <c r="Q89" s="6"/>
      <c r="R89" s="139">
        <f t="shared" si="84"/>
        <v>0</v>
      </c>
      <c r="S89" s="184">
        <f t="shared" si="78"/>
        <v>0</v>
      </c>
      <c r="T89" s="171">
        <f>'Μέση ετήσια κατανάλωση'!$F61*Πελάτες!X87</f>
        <v>0</v>
      </c>
      <c r="U89" s="139">
        <f>'Μέση ετήσια κατανάλωση'!$G61*(Πελάτες!V87-Πελάτες!$P87)</f>
        <v>0</v>
      </c>
      <c r="V89" s="139">
        <f t="shared" si="85"/>
        <v>0</v>
      </c>
      <c r="W89" s="6"/>
      <c r="X89" s="139">
        <f t="shared" si="86"/>
        <v>0</v>
      </c>
      <c r="Y89" s="169">
        <f t="shared" si="79"/>
        <v>0</v>
      </c>
      <c r="Z89" s="171">
        <f>'Μέση ετήσια κατανάλωση'!$F61*Πελάτες!AA87</f>
        <v>0</v>
      </c>
      <c r="AA89" s="139">
        <f>'Μέση ετήσια κατανάλωση'!$G61*(Πελάτες!Y87-Πελάτες!$P87)</f>
        <v>0</v>
      </c>
      <c r="AB89" s="139">
        <f t="shared" si="87"/>
        <v>0</v>
      </c>
      <c r="AC89" s="6"/>
      <c r="AD89" s="139">
        <f t="shared" si="88"/>
        <v>0</v>
      </c>
      <c r="AE89" s="169">
        <f t="shared" si="89"/>
        <v>0</v>
      </c>
      <c r="AF89" s="171">
        <f>'Μέση ετήσια κατανάλωση'!$F61*Πελάτες!AD87</f>
        <v>0</v>
      </c>
      <c r="AG89" s="139">
        <f>'Μέση ετήσια κατανάλωση'!$G61*(Πελάτες!AB87-Πελάτες!$P87)</f>
        <v>0</v>
      </c>
      <c r="AH89" s="139">
        <f t="shared" si="90"/>
        <v>0</v>
      </c>
      <c r="AI89" s="6"/>
      <c r="AJ89" s="139">
        <f t="shared" si="91"/>
        <v>0</v>
      </c>
      <c r="AK89" s="169">
        <f t="shared" si="92"/>
        <v>0</v>
      </c>
      <c r="AL89" s="171">
        <f>'Μέση ετήσια κατανάλωση'!$F61*Πελάτες!AG87</f>
        <v>0</v>
      </c>
      <c r="AM89" s="139">
        <f>'Μέση ετήσια κατανάλωση'!$G61*(Πελάτες!AE87-Πελάτες!$P87)</f>
        <v>0</v>
      </c>
      <c r="AN89" s="139">
        <f t="shared" si="93"/>
        <v>0</v>
      </c>
      <c r="AO89" s="6"/>
      <c r="AP89" s="139">
        <f t="shared" si="94"/>
        <v>0</v>
      </c>
      <c r="AQ89" s="169">
        <f t="shared" si="95"/>
        <v>0</v>
      </c>
      <c r="AR89" s="166">
        <f t="shared" si="80"/>
        <v>0</v>
      </c>
      <c r="AS89" s="167">
        <f t="shared" si="81"/>
        <v>0</v>
      </c>
    </row>
    <row r="90" spans="2:45" outlineLevel="1">
      <c r="B90" s="235" t="s">
        <v>83</v>
      </c>
      <c r="C90" s="63" t="s">
        <v>103</v>
      </c>
      <c r="D90" s="84"/>
      <c r="E90" s="69"/>
      <c r="F90" s="169">
        <f t="shared" si="74"/>
        <v>0</v>
      </c>
      <c r="G90" s="69"/>
      <c r="H90" s="169">
        <f t="shared" si="82"/>
        <v>0</v>
      </c>
      <c r="I90" s="69"/>
      <c r="J90" s="169">
        <f t="shared" si="83"/>
        <v>0</v>
      </c>
      <c r="K90" s="69"/>
      <c r="L90" s="169">
        <f t="shared" si="75"/>
        <v>0</v>
      </c>
      <c r="M90" s="166">
        <f t="shared" si="76"/>
        <v>0</v>
      </c>
      <c r="N90" s="167">
        <f t="shared" si="77"/>
        <v>0</v>
      </c>
      <c r="P90" s="171">
        <f>'Μέση ετήσια κατανάλωση'!$F62*Πελάτες!U88</f>
        <v>0</v>
      </c>
      <c r="Q90" s="6"/>
      <c r="R90" s="139">
        <f t="shared" si="84"/>
        <v>0</v>
      </c>
      <c r="S90" s="184">
        <f t="shared" si="78"/>
        <v>0</v>
      </c>
      <c r="T90" s="171">
        <f>'Μέση ετήσια κατανάλωση'!$F62*Πελάτες!X88</f>
        <v>0</v>
      </c>
      <c r="U90" s="139">
        <f>'Μέση ετήσια κατανάλωση'!$G62*(Πελάτες!V88-Πελάτες!$P88)</f>
        <v>0</v>
      </c>
      <c r="V90" s="139">
        <f t="shared" si="85"/>
        <v>0</v>
      </c>
      <c r="W90" s="6"/>
      <c r="X90" s="139">
        <f t="shared" si="86"/>
        <v>0</v>
      </c>
      <c r="Y90" s="169">
        <f t="shared" si="79"/>
        <v>0</v>
      </c>
      <c r="Z90" s="171">
        <f>'Μέση ετήσια κατανάλωση'!$F62*Πελάτες!AA88</f>
        <v>0</v>
      </c>
      <c r="AA90" s="139">
        <f>'Μέση ετήσια κατανάλωση'!$G62*(Πελάτες!Y88-Πελάτες!$P88)</f>
        <v>0</v>
      </c>
      <c r="AB90" s="139">
        <f t="shared" si="87"/>
        <v>0</v>
      </c>
      <c r="AC90" s="6"/>
      <c r="AD90" s="139">
        <f t="shared" si="88"/>
        <v>0</v>
      </c>
      <c r="AE90" s="169">
        <f t="shared" si="89"/>
        <v>0</v>
      </c>
      <c r="AF90" s="171">
        <f>'Μέση ετήσια κατανάλωση'!$F62*Πελάτες!AD88</f>
        <v>0</v>
      </c>
      <c r="AG90" s="139">
        <f>'Μέση ετήσια κατανάλωση'!$G62*(Πελάτες!AB88-Πελάτες!$P88)</f>
        <v>0</v>
      </c>
      <c r="AH90" s="139">
        <f t="shared" si="90"/>
        <v>0</v>
      </c>
      <c r="AI90" s="6"/>
      <c r="AJ90" s="139">
        <f t="shared" si="91"/>
        <v>0</v>
      </c>
      <c r="AK90" s="169">
        <f t="shared" si="92"/>
        <v>0</v>
      </c>
      <c r="AL90" s="171">
        <f>'Μέση ετήσια κατανάλωση'!$F62*Πελάτες!AG88</f>
        <v>0</v>
      </c>
      <c r="AM90" s="139">
        <f>'Μέση ετήσια κατανάλωση'!$G62*(Πελάτες!AE88-Πελάτες!$P88)</f>
        <v>0</v>
      </c>
      <c r="AN90" s="139">
        <f t="shared" si="93"/>
        <v>0</v>
      </c>
      <c r="AO90" s="6"/>
      <c r="AP90" s="139">
        <f t="shared" si="94"/>
        <v>0</v>
      </c>
      <c r="AQ90" s="169">
        <f t="shared" si="95"/>
        <v>0</v>
      </c>
      <c r="AR90" s="166">
        <f t="shared" si="80"/>
        <v>0</v>
      </c>
      <c r="AS90" s="167">
        <f t="shared" si="81"/>
        <v>0</v>
      </c>
    </row>
    <row r="91" spans="2:45" outlineLevel="1">
      <c r="B91" s="236" t="s">
        <v>84</v>
      </c>
      <c r="C91" s="63" t="s">
        <v>103</v>
      </c>
      <c r="D91" s="84"/>
      <c r="E91" s="69"/>
      <c r="F91" s="169">
        <f t="shared" si="74"/>
        <v>0</v>
      </c>
      <c r="G91" s="69"/>
      <c r="H91" s="169">
        <f t="shared" si="82"/>
        <v>0</v>
      </c>
      <c r="I91" s="69"/>
      <c r="J91" s="169">
        <f t="shared" si="83"/>
        <v>0</v>
      </c>
      <c r="K91" s="69"/>
      <c r="L91" s="169">
        <f t="shared" si="75"/>
        <v>0</v>
      </c>
      <c r="M91" s="166">
        <f t="shared" si="76"/>
        <v>0</v>
      </c>
      <c r="N91" s="167">
        <f t="shared" si="77"/>
        <v>0</v>
      </c>
      <c r="P91" s="171">
        <f>'Μέση ετήσια κατανάλωση'!$F63*Πελάτες!U89</f>
        <v>0</v>
      </c>
      <c r="Q91" s="6"/>
      <c r="R91" s="139">
        <f t="shared" si="84"/>
        <v>0</v>
      </c>
      <c r="S91" s="184">
        <f t="shared" si="78"/>
        <v>0</v>
      </c>
      <c r="T91" s="171">
        <f>'Μέση ετήσια κατανάλωση'!$F63*Πελάτες!X89</f>
        <v>144</v>
      </c>
      <c r="U91" s="139">
        <f>'Μέση ετήσια κατανάλωση'!$G63*(Πελάτες!V89-Πελάτες!$P89)</f>
        <v>0</v>
      </c>
      <c r="V91" s="139">
        <f t="shared" si="85"/>
        <v>144</v>
      </c>
      <c r="W91" s="6"/>
      <c r="X91" s="139">
        <f t="shared" si="86"/>
        <v>144</v>
      </c>
      <c r="Y91" s="169">
        <f t="shared" si="79"/>
        <v>0</v>
      </c>
      <c r="Z91" s="171">
        <f>'Μέση ετήσια κατανάλωση'!$F63*Πελάτες!AA89</f>
        <v>108</v>
      </c>
      <c r="AA91" s="139">
        <f>'Μέση ετήσια κατανάλωση'!$G63*(Πελάτες!Y89-Πελάτες!$P89)</f>
        <v>720</v>
      </c>
      <c r="AB91" s="139">
        <f t="shared" si="87"/>
        <v>828</v>
      </c>
      <c r="AC91" s="6"/>
      <c r="AD91" s="139">
        <f t="shared" si="88"/>
        <v>828</v>
      </c>
      <c r="AE91" s="169">
        <f t="shared" si="89"/>
        <v>4.75</v>
      </c>
      <c r="AF91" s="171">
        <f>'Μέση ετήσια κατανάλωση'!$F63*Πελάτες!AD89</f>
        <v>54</v>
      </c>
      <c r="AG91" s="139">
        <f>'Μέση ετήσια κατανάλωση'!$G63*(Πελάτες!AB89-Πελάτες!$P89)</f>
        <v>1260</v>
      </c>
      <c r="AH91" s="139">
        <f t="shared" si="90"/>
        <v>1314</v>
      </c>
      <c r="AI91" s="6"/>
      <c r="AJ91" s="139">
        <f t="shared" si="91"/>
        <v>1314</v>
      </c>
      <c r="AK91" s="169">
        <f t="shared" si="92"/>
        <v>0.58695652173913049</v>
      </c>
      <c r="AL91" s="171">
        <f>'Μέση ετήσια κατανάλωση'!$F63*Πελάτες!AG89</f>
        <v>54</v>
      </c>
      <c r="AM91" s="139">
        <f>'Μέση ετήσια κατανάλωση'!$G63*(Πελάτες!AE89-Πελάτες!$P89)</f>
        <v>1530</v>
      </c>
      <c r="AN91" s="139">
        <f t="shared" si="93"/>
        <v>1584</v>
      </c>
      <c r="AO91" s="6"/>
      <c r="AP91" s="139">
        <f t="shared" si="94"/>
        <v>1584</v>
      </c>
      <c r="AQ91" s="169">
        <f t="shared" si="95"/>
        <v>0.20547945205479451</v>
      </c>
      <c r="AR91" s="166">
        <f t="shared" si="80"/>
        <v>3870</v>
      </c>
      <c r="AS91" s="167">
        <f t="shared" si="81"/>
        <v>0</v>
      </c>
    </row>
    <row r="92" spans="2:45" outlineLevel="1">
      <c r="B92" s="235" t="s">
        <v>85</v>
      </c>
      <c r="C92" s="63" t="s">
        <v>103</v>
      </c>
      <c r="D92" s="84"/>
      <c r="E92" s="69"/>
      <c r="F92" s="169">
        <f t="shared" si="74"/>
        <v>0</v>
      </c>
      <c r="G92" s="69"/>
      <c r="H92" s="169">
        <f t="shared" si="82"/>
        <v>0</v>
      </c>
      <c r="I92" s="69"/>
      <c r="J92" s="169">
        <f t="shared" si="83"/>
        <v>0</v>
      </c>
      <c r="K92" s="69"/>
      <c r="L92" s="169">
        <f t="shared" si="75"/>
        <v>0</v>
      </c>
      <c r="M92" s="166">
        <f t="shared" si="76"/>
        <v>0</v>
      </c>
      <c r="N92" s="167">
        <f t="shared" si="77"/>
        <v>0</v>
      </c>
      <c r="P92" s="171">
        <f>'Μέση ετήσια κατανάλωση'!$F64*Πελάτες!U90</f>
        <v>0</v>
      </c>
      <c r="Q92" s="6"/>
      <c r="R92" s="139">
        <f t="shared" si="84"/>
        <v>0</v>
      </c>
      <c r="S92" s="184">
        <f t="shared" si="78"/>
        <v>0</v>
      </c>
      <c r="T92" s="171">
        <f>'Μέση ετήσια κατανάλωση'!$F64*Πελάτες!X90</f>
        <v>0</v>
      </c>
      <c r="U92" s="139">
        <f>'Μέση ετήσια κατανάλωση'!$G64*(Πελάτες!V90-Πελάτες!$P90)</f>
        <v>0</v>
      </c>
      <c r="V92" s="139">
        <f t="shared" si="85"/>
        <v>0</v>
      </c>
      <c r="W92" s="6"/>
      <c r="X92" s="139">
        <f t="shared" si="86"/>
        <v>0</v>
      </c>
      <c r="Y92" s="169">
        <f t="shared" si="79"/>
        <v>0</v>
      </c>
      <c r="Z92" s="171">
        <f>'Μέση ετήσια κατανάλωση'!$F64*Πελάτες!AA90</f>
        <v>0</v>
      </c>
      <c r="AA92" s="139">
        <f>'Μέση ετήσια κατανάλωση'!$G64*(Πελάτες!Y90-Πελάτες!$P90)</f>
        <v>0</v>
      </c>
      <c r="AB92" s="139">
        <f t="shared" si="87"/>
        <v>0</v>
      </c>
      <c r="AC92" s="6"/>
      <c r="AD92" s="139">
        <f t="shared" si="88"/>
        <v>0</v>
      </c>
      <c r="AE92" s="169">
        <f t="shared" si="89"/>
        <v>0</v>
      </c>
      <c r="AF92" s="171">
        <f>'Μέση ετήσια κατανάλωση'!$F64*Πελάτες!AD90</f>
        <v>0</v>
      </c>
      <c r="AG92" s="139">
        <f>'Μέση ετήσια κατανάλωση'!$G64*(Πελάτες!AB90-Πελάτες!$P90)</f>
        <v>0</v>
      </c>
      <c r="AH92" s="139">
        <f t="shared" si="90"/>
        <v>0</v>
      </c>
      <c r="AI92" s="6"/>
      <c r="AJ92" s="139">
        <f t="shared" si="91"/>
        <v>0</v>
      </c>
      <c r="AK92" s="169">
        <f t="shared" si="92"/>
        <v>0</v>
      </c>
      <c r="AL92" s="171">
        <f>'Μέση ετήσια κατανάλωση'!$F64*Πελάτες!AG90</f>
        <v>0</v>
      </c>
      <c r="AM92" s="139">
        <f>'Μέση ετήσια κατανάλωση'!$G64*(Πελάτες!AE90-Πελάτες!$P90)</f>
        <v>0</v>
      </c>
      <c r="AN92" s="139">
        <f t="shared" si="93"/>
        <v>0</v>
      </c>
      <c r="AO92" s="6"/>
      <c r="AP92" s="139">
        <f t="shared" si="94"/>
        <v>0</v>
      </c>
      <c r="AQ92" s="169">
        <f t="shared" si="95"/>
        <v>0</v>
      </c>
      <c r="AR92" s="166">
        <f t="shared" si="80"/>
        <v>0</v>
      </c>
      <c r="AS92" s="167">
        <f t="shared" si="81"/>
        <v>0</v>
      </c>
    </row>
    <row r="93" spans="2:45" outlineLevel="1">
      <c r="B93" s="236" t="s">
        <v>86</v>
      </c>
      <c r="C93" s="63" t="s">
        <v>103</v>
      </c>
      <c r="D93" s="84"/>
      <c r="E93" s="69"/>
      <c r="F93" s="169">
        <f t="shared" si="74"/>
        <v>0</v>
      </c>
      <c r="G93" s="69"/>
      <c r="H93" s="169">
        <f t="shared" si="82"/>
        <v>0</v>
      </c>
      <c r="I93" s="69"/>
      <c r="J93" s="169">
        <f t="shared" si="83"/>
        <v>0</v>
      </c>
      <c r="K93" s="69"/>
      <c r="L93" s="169">
        <f t="shared" si="75"/>
        <v>0</v>
      </c>
      <c r="M93" s="166">
        <f t="shared" si="76"/>
        <v>0</v>
      </c>
      <c r="N93" s="167">
        <f t="shared" si="77"/>
        <v>0</v>
      </c>
      <c r="P93" s="171">
        <f>'Μέση ετήσια κατανάλωση'!$F65*Πελάτες!U91</f>
        <v>0</v>
      </c>
      <c r="Q93" s="6"/>
      <c r="R93" s="139">
        <f t="shared" si="84"/>
        <v>0</v>
      </c>
      <c r="S93" s="184">
        <f t="shared" si="78"/>
        <v>0</v>
      </c>
      <c r="T93" s="171">
        <f>'Μέση ετήσια κατανάλωση'!$F65*Πελάτες!X91</f>
        <v>126</v>
      </c>
      <c r="U93" s="139">
        <f>'Μέση ετήσια κατανάλωση'!$G65*(Πελάτες!V91-Πελάτες!$P91)</f>
        <v>0</v>
      </c>
      <c r="V93" s="139">
        <f t="shared" si="85"/>
        <v>126</v>
      </c>
      <c r="W93" s="6"/>
      <c r="X93" s="139">
        <f t="shared" si="86"/>
        <v>126</v>
      </c>
      <c r="Y93" s="169">
        <f t="shared" si="79"/>
        <v>0</v>
      </c>
      <c r="Z93" s="171">
        <f>'Μέση ετήσια κατανάλωση'!$F65*Πελάτες!AA91</f>
        <v>126</v>
      </c>
      <c r="AA93" s="139">
        <f>'Μέση ετήσια κατανάλωση'!$G65*(Πελάτες!Y91-Πελάτες!$P91)</f>
        <v>630</v>
      </c>
      <c r="AB93" s="139">
        <f t="shared" si="87"/>
        <v>756</v>
      </c>
      <c r="AC93" s="6"/>
      <c r="AD93" s="139">
        <f t="shared" si="88"/>
        <v>756</v>
      </c>
      <c r="AE93" s="169">
        <f t="shared" si="89"/>
        <v>5</v>
      </c>
      <c r="AF93" s="171">
        <f>'Μέση ετήσια κατανάλωση'!$F65*Πελάτες!AD91</f>
        <v>36</v>
      </c>
      <c r="AG93" s="139">
        <f>'Μέση ετήσια κατανάλωση'!$G65*(Πελάτες!AB91-Πελάτες!$P91)</f>
        <v>1260</v>
      </c>
      <c r="AH93" s="139">
        <f t="shared" si="90"/>
        <v>1296</v>
      </c>
      <c r="AI93" s="6"/>
      <c r="AJ93" s="139">
        <f t="shared" si="91"/>
        <v>1296</v>
      </c>
      <c r="AK93" s="169">
        <f t="shared" si="92"/>
        <v>0.7142857142857143</v>
      </c>
      <c r="AL93" s="171">
        <f>'Μέση ετήσια κατανάλωση'!$F65*Πελάτες!AG91</f>
        <v>36</v>
      </c>
      <c r="AM93" s="139">
        <f>'Μέση ετήσια κατανάλωση'!$G65*(Πελάτες!AE91-Πελάτες!$P91)</f>
        <v>1440</v>
      </c>
      <c r="AN93" s="139">
        <f t="shared" si="93"/>
        <v>1476</v>
      </c>
      <c r="AO93" s="6"/>
      <c r="AP93" s="139">
        <f t="shared" si="94"/>
        <v>1476</v>
      </c>
      <c r="AQ93" s="169">
        <f t="shared" si="95"/>
        <v>0.1388888888888889</v>
      </c>
      <c r="AR93" s="166">
        <f t="shared" si="80"/>
        <v>3654</v>
      </c>
      <c r="AS93" s="167">
        <f t="shared" si="81"/>
        <v>0</v>
      </c>
    </row>
    <row r="94" spans="2:45" outlineLevel="1">
      <c r="B94" s="235" t="s">
        <v>87</v>
      </c>
      <c r="C94" s="63" t="s">
        <v>103</v>
      </c>
      <c r="D94" s="84"/>
      <c r="E94" s="69"/>
      <c r="F94" s="169">
        <f t="shared" si="74"/>
        <v>0</v>
      </c>
      <c r="G94" s="69"/>
      <c r="H94" s="169">
        <f t="shared" si="82"/>
        <v>0</v>
      </c>
      <c r="I94" s="69"/>
      <c r="J94" s="169">
        <f t="shared" si="83"/>
        <v>0</v>
      </c>
      <c r="K94" s="69"/>
      <c r="L94" s="169">
        <f t="shared" si="75"/>
        <v>0</v>
      </c>
      <c r="M94" s="166">
        <f t="shared" si="76"/>
        <v>0</v>
      </c>
      <c r="N94" s="167">
        <f t="shared" si="77"/>
        <v>0</v>
      </c>
      <c r="P94" s="171">
        <f>'Μέση ετήσια κατανάλωση'!$F66*Πελάτες!U92</f>
        <v>0</v>
      </c>
      <c r="Q94" s="6"/>
      <c r="R94" s="139">
        <f t="shared" si="84"/>
        <v>0</v>
      </c>
      <c r="S94" s="184">
        <f t="shared" si="78"/>
        <v>0</v>
      </c>
      <c r="T94" s="171">
        <f>'Μέση ετήσια κατανάλωση'!$F66*Πελάτες!X92</f>
        <v>0</v>
      </c>
      <c r="U94" s="139">
        <f>'Μέση ετήσια κατανάλωση'!$G66*(Πελάτες!V92-Πελάτες!$P92)</f>
        <v>0</v>
      </c>
      <c r="V94" s="139">
        <f t="shared" si="85"/>
        <v>0</v>
      </c>
      <c r="W94" s="6"/>
      <c r="X94" s="139">
        <f t="shared" si="86"/>
        <v>0</v>
      </c>
      <c r="Y94" s="169">
        <f t="shared" si="79"/>
        <v>0</v>
      </c>
      <c r="Z94" s="171">
        <f>'Μέση ετήσια κατανάλωση'!$F66*Πελάτες!AA92</f>
        <v>0</v>
      </c>
      <c r="AA94" s="139">
        <f>'Μέση ετήσια κατανάλωση'!$G66*(Πελάτες!Y92-Πελάτες!$P92)</f>
        <v>0</v>
      </c>
      <c r="AB94" s="139">
        <f t="shared" si="87"/>
        <v>0</v>
      </c>
      <c r="AC94" s="6"/>
      <c r="AD94" s="139">
        <f t="shared" si="88"/>
        <v>0</v>
      </c>
      <c r="AE94" s="169">
        <f t="shared" si="89"/>
        <v>0</v>
      </c>
      <c r="AF94" s="171">
        <f>'Μέση ετήσια κατανάλωση'!$F66*Πελάτες!AD92</f>
        <v>0</v>
      </c>
      <c r="AG94" s="139">
        <f>'Μέση ετήσια κατανάλωση'!$G66*(Πελάτες!AB92-Πελάτες!$P92)</f>
        <v>0</v>
      </c>
      <c r="AH94" s="139">
        <f t="shared" si="90"/>
        <v>0</v>
      </c>
      <c r="AI94" s="6"/>
      <c r="AJ94" s="139">
        <f t="shared" si="91"/>
        <v>0</v>
      </c>
      <c r="AK94" s="169">
        <f t="shared" si="92"/>
        <v>0</v>
      </c>
      <c r="AL94" s="171">
        <f>'Μέση ετήσια κατανάλωση'!$F66*Πελάτες!AG92</f>
        <v>0</v>
      </c>
      <c r="AM94" s="139">
        <f>'Μέση ετήσια κατανάλωση'!$G66*(Πελάτες!AE92-Πελάτες!$P92)</f>
        <v>0</v>
      </c>
      <c r="AN94" s="139">
        <f t="shared" si="93"/>
        <v>0</v>
      </c>
      <c r="AO94" s="6"/>
      <c r="AP94" s="139">
        <f t="shared" si="94"/>
        <v>0</v>
      </c>
      <c r="AQ94" s="169">
        <f t="shared" si="95"/>
        <v>0</v>
      </c>
      <c r="AR94" s="166">
        <f t="shared" si="80"/>
        <v>0</v>
      </c>
      <c r="AS94" s="167">
        <f t="shared" si="81"/>
        <v>0</v>
      </c>
    </row>
    <row r="95" spans="2:45" outlineLevel="1">
      <c r="B95" s="236" t="s">
        <v>88</v>
      </c>
      <c r="C95" s="63" t="s">
        <v>103</v>
      </c>
      <c r="D95" s="84"/>
      <c r="E95" s="69"/>
      <c r="F95" s="169">
        <f t="shared" si="74"/>
        <v>0</v>
      </c>
      <c r="G95" s="69"/>
      <c r="H95" s="169">
        <f t="shared" si="82"/>
        <v>0</v>
      </c>
      <c r="I95" s="69"/>
      <c r="J95" s="169">
        <f t="shared" si="83"/>
        <v>0</v>
      </c>
      <c r="K95" s="69"/>
      <c r="L95" s="169">
        <f t="shared" si="75"/>
        <v>0</v>
      </c>
      <c r="M95" s="166">
        <f t="shared" si="76"/>
        <v>0</v>
      </c>
      <c r="N95" s="167">
        <f t="shared" si="77"/>
        <v>0</v>
      </c>
      <c r="P95" s="171">
        <f>'Μέση ετήσια κατανάλωση'!$F67*Πελάτες!U93</f>
        <v>0</v>
      </c>
      <c r="Q95" s="6"/>
      <c r="R95" s="139">
        <f t="shared" si="84"/>
        <v>0</v>
      </c>
      <c r="S95" s="184">
        <f t="shared" si="78"/>
        <v>0</v>
      </c>
      <c r="T95" s="171">
        <f>'Μέση ετήσια κατανάλωση'!$F67*Πελάτες!X93</f>
        <v>90</v>
      </c>
      <c r="U95" s="139">
        <f>'Μέση ετήσια κατανάλωση'!$G67*(Πελάτες!V93-Πελάτες!$P93)</f>
        <v>0</v>
      </c>
      <c r="V95" s="139">
        <f t="shared" si="85"/>
        <v>90</v>
      </c>
      <c r="W95" s="6"/>
      <c r="X95" s="139">
        <f t="shared" si="86"/>
        <v>90</v>
      </c>
      <c r="Y95" s="169">
        <f t="shared" si="79"/>
        <v>0</v>
      </c>
      <c r="Z95" s="171">
        <f>'Μέση ετήσια κατανάλωση'!$F67*Πελάτες!AA93</f>
        <v>126</v>
      </c>
      <c r="AA95" s="139">
        <f>'Μέση ετήσια κατανάλωση'!$G67*(Πελάτες!Y93-Πελάτες!$P93)</f>
        <v>450</v>
      </c>
      <c r="AB95" s="139">
        <f t="shared" si="87"/>
        <v>576</v>
      </c>
      <c r="AC95" s="6"/>
      <c r="AD95" s="139">
        <f t="shared" si="88"/>
        <v>576</v>
      </c>
      <c r="AE95" s="169">
        <f t="shared" si="89"/>
        <v>5.4</v>
      </c>
      <c r="AF95" s="171">
        <f>'Μέση ετήσια κατανάλωση'!$F67*Πελάτες!AD93</f>
        <v>54</v>
      </c>
      <c r="AG95" s="139">
        <f>'Μέση ετήσια κατανάλωση'!$G67*(Πελάτες!AB93-Πελάτες!$P93)</f>
        <v>1080</v>
      </c>
      <c r="AH95" s="139">
        <f t="shared" si="90"/>
        <v>1134</v>
      </c>
      <c r="AI95" s="6"/>
      <c r="AJ95" s="139">
        <f t="shared" si="91"/>
        <v>1134</v>
      </c>
      <c r="AK95" s="169">
        <f t="shared" si="92"/>
        <v>0.96875</v>
      </c>
      <c r="AL95" s="171">
        <f>'Μέση ετήσια κατανάλωση'!$F67*Πελάτες!AG93</f>
        <v>54</v>
      </c>
      <c r="AM95" s="139">
        <f>'Μέση ετήσια κατανάλωση'!$G67*(Πελάτες!AE93-Πελάτες!$P93)</f>
        <v>1350</v>
      </c>
      <c r="AN95" s="139">
        <f t="shared" si="93"/>
        <v>1404</v>
      </c>
      <c r="AO95" s="6"/>
      <c r="AP95" s="139">
        <f t="shared" si="94"/>
        <v>1404</v>
      </c>
      <c r="AQ95" s="169">
        <f t="shared" si="95"/>
        <v>0.23809523809523808</v>
      </c>
      <c r="AR95" s="166">
        <f t="shared" si="80"/>
        <v>3204</v>
      </c>
      <c r="AS95" s="167">
        <f t="shared" si="81"/>
        <v>0</v>
      </c>
    </row>
    <row r="96" spans="2:45" ht="15" customHeight="1" outlineLevel="1">
      <c r="B96" s="49" t="s">
        <v>127</v>
      </c>
      <c r="C96" s="46" t="s">
        <v>103</v>
      </c>
      <c r="D96" s="186">
        <f>SUM(D82:D95)</f>
        <v>0</v>
      </c>
      <c r="E96" s="186">
        <f>SUM(E82:E95)</f>
        <v>0</v>
      </c>
      <c r="F96" s="185">
        <f>IFERROR((E96-D96)/D96,0)</f>
        <v>0</v>
      </c>
      <c r="G96" s="186">
        <f>SUM(G82:G95)</f>
        <v>0</v>
      </c>
      <c r="H96" s="185">
        <f t="shared" ref="H96" si="96">IFERROR((G96-E96)/E96,0)</f>
        <v>0</v>
      </c>
      <c r="I96" s="186">
        <f>SUM(I82:I95)</f>
        <v>0</v>
      </c>
      <c r="J96" s="185">
        <f t="shared" ref="J96" si="97">IFERROR((I96-G96)/G96,0)</f>
        <v>0</v>
      </c>
      <c r="K96" s="186">
        <f>SUM(K82:K95)</f>
        <v>0</v>
      </c>
      <c r="L96" s="185">
        <f t="shared" si="75"/>
        <v>0</v>
      </c>
      <c r="M96" s="186">
        <f>SUM(M82:M95)</f>
        <v>0</v>
      </c>
      <c r="N96" s="179">
        <f t="shared" si="77"/>
        <v>0</v>
      </c>
      <c r="P96" s="186">
        <f>SUM(P82:P95)</f>
        <v>0</v>
      </c>
      <c r="Q96" s="186">
        <f>SUM(Q82:Q95)</f>
        <v>0</v>
      </c>
      <c r="R96" s="186">
        <f>SUM(R82:R95)</f>
        <v>0</v>
      </c>
      <c r="S96" s="168">
        <f>IFERROR((R96-K96)/K96,0)</f>
        <v>0</v>
      </c>
      <c r="T96" s="186">
        <f>SUM(T82:T95)</f>
        <v>612</v>
      </c>
      <c r="U96" s="186">
        <f>SUM(U82:U95)</f>
        <v>0</v>
      </c>
      <c r="V96" s="186">
        <f>SUM(V82:V95)</f>
        <v>612</v>
      </c>
      <c r="W96" s="186">
        <f>SUM(W82:W95)</f>
        <v>0</v>
      </c>
      <c r="X96" s="186">
        <f>SUM(X82:X95)</f>
        <v>612</v>
      </c>
      <c r="Y96" s="185">
        <f>IFERROR((X96-R96)/R96,0)</f>
        <v>0</v>
      </c>
      <c r="Z96" s="186">
        <f>SUM(Z82:Z95)</f>
        <v>630</v>
      </c>
      <c r="AA96" s="186">
        <f>SUM(AA82:AA95)</f>
        <v>3060</v>
      </c>
      <c r="AB96" s="186">
        <f>SUM(AB82:AB95)</f>
        <v>3690</v>
      </c>
      <c r="AC96" s="186">
        <f>SUM(AC82:AC95)</f>
        <v>0</v>
      </c>
      <c r="AD96" s="186">
        <f>SUM(AD82:AD95)</f>
        <v>3690</v>
      </c>
      <c r="AE96" s="168">
        <f>IFERROR((AD96-X96)/X96,0)</f>
        <v>5.0294117647058822</v>
      </c>
      <c r="AF96" s="186">
        <f>SUM(AF82:AF95)</f>
        <v>468</v>
      </c>
      <c r="AG96" s="186">
        <f>SUM(AG82:AG95)</f>
        <v>6210</v>
      </c>
      <c r="AH96" s="186">
        <f>SUM(AH82:AH95)</f>
        <v>6678</v>
      </c>
      <c r="AI96" s="186">
        <f>SUM(AI82:AI95)</f>
        <v>0</v>
      </c>
      <c r="AJ96" s="186">
        <f>SUM(AJ82:AJ95)</f>
        <v>6678</v>
      </c>
      <c r="AK96" s="168">
        <f t="shared" ref="AK96" si="98">IFERROR((AJ96-AD96)/AD96,0)</f>
        <v>0.80975609756097566</v>
      </c>
      <c r="AL96" s="186">
        <f>SUM(AL82:AL95)</f>
        <v>288</v>
      </c>
      <c r="AM96" s="186">
        <f>SUM(AM82:AM95)</f>
        <v>8550</v>
      </c>
      <c r="AN96" s="186">
        <f>SUM(AN82:AN95)</f>
        <v>8838</v>
      </c>
      <c r="AO96" s="186">
        <f>SUM(AO82:AO95)</f>
        <v>0</v>
      </c>
      <c r="AP96" s="186">
        <f>SUM(AP82:AP95)</f>
        <v>8838</v>
      </c>
      <c r="AQ96" s="168">
        <f>IFERROR((AP96-AJ96)/AJ96,0)</f>
        <v>0.32345013477088946</v>
      </c>
      <c r="AR96" s="186">
        <f>SUM(AR82:AR95)</f>
        <v>19818</v>
      </c>
      <c r="AS96" s="167">
        <f>IFERROR((AP96/R96)^(1/4)-1,0)</f>
        <v>0</v>
      </c>
    </row>
    <row r="98" spans="2:48" ht="15.6">
      <c r="B98" s="270" t="s">
        <v>99</v>
      </c>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row>
    <row r="99" spans="2:48" ht="5.45" customHeight="1" outlineLevel="1">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row>
    <row r="100" spans="2:48" outlineLevel="1">
      <c r="B100" s="306"/>
      <c r="C100" s="312" t="s">
        <v>94</v>
      </c>
      <c r="D100" s="285" t="s">
        <v>120</v>
      </c>
      <c r="E100" s="286"/>
      <c r="F100" s="286"/>
      <c r="G100" s="286"/>
      <c r="H100" s="286"/>
      <c r="I100" s="286"/>
      <c r="J100" s="286"/>
      <c r="K100" s="286"/>
      <c r="L100" s="288"/>
      <c r="M100" s="291" t="str">
        <f xml:space="preserve"> D101&amp;" - "&amp;K101</f>
        <v>2019 - 2023</v>
      </c>
      <c r="N100" s="303"/>
      <c r="P100" s="285" t="s">
        <v>121</v>
      </c>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8"/>
    </row>
    <row r="101" spans="2:48" outlineLevel="1">
      <c r="B101" s="307"/>
      <c r="C101" s="312"/>
      <c r="D101" s="82">
        <f>$C$3-5</f>
        <v>2019</v>
      </c>
      <c r="E101" s="285">
        <f>$C$3-4</f>
        <v>2020</v>
      </c>
      <c r="F101" s="288"/>
      <c r="G101" s="285">
        <f>$C$3-3</f>
        <v>2021</v>
      </c>
      <c r="H101" s="288"/>
      <c r="I101" s="285">
        <f>$C$3-2</f>
        <v>2022</v>
      </c>
      <c r="J101" s="288"/>
      <c r="K101" s="285">
        <f>$C$3-1</f>
        <v>2023</v>
      </c>
      <c r="L101" s="288"/>
      <c r="M101" s="293"/>
      <c r="N101" s="304"/>
      <c r="P101" s="322">
        <f>$C$3</f>
        <v>2024</v>
      </c>
      <c r="Q101" s="323"/>
      <c r="R101" s="323"/>
      <c r="S101" s="331"/>
      <c r="T101" s="322">
        <f>$C$3+1</f>
        <v>2025</v>
      </c>
      <c r="U101" s="323"/>
      <c r="V101" s="323"/>
      <c r="W101" s="323"/>
      <c r="X101" s="323"/>
      <c r="Y101" s="331"/>
      <c r="Z101" s="285">
        <f>$C$3+2</f>
        <v>2026</v>
      </c>
      <c r="AA101" s="286"/>
      <c r="AB101" s="286"/>
      <c r="AC101" s="286"/>
      <c r="AD101" s="286"/>
      <c r="AE101" s="288"/>
      <c r="AF101" s="285">
        <f>$C$3+3</f>
        <v>2027</v>
      </c>
      <c r="AG101" s="286"/>
      <c r="AH101" s="286"/>
      <c r="AI101" s="286"/>
      <c r="AJ101" s="286"/>
      <c r="AK101" s="288"/>
      <c r="AL101" s="285">
        <f>$C$3+4</f>
        <v>2028</v>
      </c>
      <c r="AM101" s="286"/>
      <c r="AN101" s="286"/>
      <c r="AO101" s="286"/>
      <c r="AP101" s="286"/>
      <c r="AQ101" s="288"/>
      <c r="AR101" s="289" t="str">
        <f>P101&amp;" - "&amp;AL101</f>
        <v>2024 - 2028</v>
      </c>
      <c r="AS101" s="305"/>
    </row>
    <row r="102" spans="2:48" ht="15" customHeight="1" outlineLevel="1">
      <c r="B102" s="307"/>
      <c r="C102" s="312"/>
      <c r="D102" s="339" t="s">
        <v>154</v>
      </c>
      <c r="E102" s="324" t="s">
        <v>154</v>
      </c>
      <c r="F102" s="333" t="s">
        <v>124</v>
      </c>
      <c r="G102" s="324" t="s">
        <v>154</v>
      </c>
      <c r="H102" s="333" t="s">
        <v>124</v>
      </c>
      <c r="I102" s="324" t="s">
        <v>154</v>
      </c>
      <c r="J102" s="326" t="s">
        <v>124</v>
      </c>
      <c r="K102" s="324" t="s">
        <v>154</v>
      </c>
      <c r="L102" s="326" t="s">
        <v>124</v>
      </c>
      <c r="M102" s="324" t="s">
        <v>115</v>
      </c>
      <c r="N102" s="335" t="s">
        <v>125</v>
      </c>
      <c r="P102" s="324" t="str">
        <f>"Διανεμόμενες ποσότητες σε πελάτες που συνδέθηκαν το "&amp;P101</f>
        <v>Διανεμόμενες ποσότητες σε πελάτες που συνδέθηκαν το 2024</v>
      </c>
      <c r="Q102" s="328" t="s">
        <v>155</v>
      </c>
      <c r="R102" s="328" t="s">
        <v>156</v>
      </c>
      <c r="S102" s="332" t="s">
        <v>124</v>
      </c>
      <c r="T102" s="322" t="s">
        <v>157</v>
      </c>
      <c r="U102" s="323"/>
      <c r="V102" s="323"/>
      <c r="W102" s="328" t="s">
        <v>155</v>
      </c>
      <c r="X102" s="328" t="s">
        <v>156</v>
      </c>
      <c r="Y102" s="331" t="s">
        <v>124</v>
      </c>
      <c r="Z102" s="322" t="s">
        <v>157</v>
      </c>
      <c r="AA102" s="323"/>
      <c r="AB102" s="323"/>
      <c r="AC102" s="328" t="s">
        <v>155</v>
      </c>
      <c r="AD102" s="328" t="s">
        <v>156</v>
      </c>
      <c r="AE102" s="331" t="s">
        <v>124</v>
      </c>
      <c r="AF102" s="322" t="s">
        <v>157</v>
      </c>
      <c r="AG102" s="323"/>
      <c r="AH102" s="323"/>
      <c r="AI102" s="328" t="s">
        <v>155</v>
      </c>
      <c r="AJ102" s="328" t="s">
        <v>156</v>
      </c>
      <c r="AK102" s="331" t="s">
        <v>124</v>
      </c>
      <c r="AL102" s="322" t="s">
        <v>157</v>
      </c>
      <c r="AM102" s="323"/>
      <c r="AN102" s="323"/>
      <c r="AO102" s="328" t="s">
        <v>155</v>
      </c>
      <c r="AP102" s="328" t="s">
        <v>156</v>
      </c>
      <c r="AQ102" s="331" t="s">
        <v>124</v>
      </c>
      <c r="AR102" s="337" t="s">
        <v>115</v>
      </c>
      <c r="AS102" s="329" t="s">
        <v>125</v>
      </c>
    </row>
    <row r="103" spans="2:48" ht="57.95" outlineLevel="1">
      <c r="B103" s="308"/>
      <c r="C103" s="312"/>
      <c r="D103" s="340"/>
      <c r="E103" s="325"/>
      <c r="F103" s="334"/>
      <c r="G103" s="325"/>
      <c r="H103" s="334"/>
      <c r="I103" s="325"/>
      <c r="J103" s="327"/>
      <c r="K103" s="325"/>
      <c r="L103" s="327"/>
      <c r="M103" s="325"/>
      <c r="N103" s="336"/>
      <c r="P103" s="325"/>
      <c r="Q103" s="328"/>
      <c r="R103" s="328"/>
      <c r="S103" s="332"/>
      <c r="T103" s="123" t="str">
        <f>"Διανεμόμενες ποσότητες σε πελάτες που συνδέθηκαν το "&amp;T101</f>
        <v>Διανεμόμενες ποσότητες σε πελάτες που συνδέθηκαν το 2025</v>
      </c>
      <c r="U103" s="105" t="str">
        <f>"Διανεμόμενες ποσότητες σε πελάτες που συνδέθηκαν το "&amp;P101</f>
        <v>Διανεμόμενες ποσότητες σε πελάτες που συνδέθηκαν το 2024</v>
      </c>
      <c r="V103" s="59" t="s">
        <v>158</v>
      </c>
      <c r="W103" s="328"/>
      <c r="X103" s="328"/>
      <c r="Y103" s="331"/>
      <c r="Z103" s="123" t="str">
        <f>"Διανεμόμενες ποσότητες σε πελάτες που συνδέθηκαν το "&amp;Z101</f>
        <v>Διανεμόμενες ποσότητες σε πελάτες που συνδέθηκαν το 2026</v>
      </c>
      <c r="AA103" s="105" t="str">
        <f>"Διανεμόμενες ποσότητες σε πελάτες που συνδέθηκαν το "&amp;$P$12&amp;" - "&amp;T101</f>
        <v>Διανεμόμενες ποσότητες σε πελάτες που συνδέθηκαν το 2024 - 2025</v>
      </c>
      <c r="AB103" s="59" t="s">
        <v>158</v>
      </c>
      <c r="AC103" s="328"/>
      <c r="AD103" s="328"/>
      <c r="AE103" s="331"/>
      <c r="AF103" s="123" t="str">
        <f>"Διανεμόμενες ποσότητες σε πελάτες που συνδέθηκαν το "&amp;AF101</f>
        <v>Διανεμόμενες ποσότητες σε πελάτες που συνδέθηκαν το 2027</v>
      </c>
      <c r="AG103" s="105" t="str">
        <f>"Διανεμόμενες ποσότητες σε πελάτες που συνδέθηκαν το "&amp;$P$12&amp;" - "&amp;Z101</f>
        <v>Διανεμόμενες ποσότητες σε πελάτες που συνδέθηκαν το 2024 - 2026</v>
      </c>
      <c r="AH103" s="59" t="s">
        <v>158</v>
      </c>
      <c r="AI103" s="328"/>
      <c r="AJ103" s="328"/>
      <c r="AK103" s="331"/>
      <c r="AL103" s="123" t="str">
        <f>"Διανεμόμενες ποσότητες σε πελάτες που συνδέθηκαν το "&amp;AL101</f>
        <v>Διανεμόμενες ποσότητες σε πελάτες που συνδέθηκαν το 2028</v>
      </c>
      <c r="AM103" s="105" t="str">
        <f>"Διανεμόμενες ποσότητες σε πελάτες που συνδέθηκαν το "&amp;$P$12&amp;" - "&amp;AF101</f>
        <v>Διανεμόμενες ποσότητες σε πελάτες που συνδέθηκαν το 2024 - 2027</v>
      </c>
      <c r="AN103" s="59" t="s">
        <v>158</v>
      </c>
      <c r="AO103" s="328"/>
      <c r="AP103" s="328"/>
      <c r="AQ103" s="331"/>
      <c r="AR103" s="338"/>
      <c r="AS103" s="330"/>
    </row>
    <row r="104" spans="2:48" outlineLevel="1">
      <c r="B104" s="235" t="s">
        <v>75</v>
      </c>
      <c r="C104" s="63" t="s">
        <v>103</v>
      </c>
      <c r="D104" s="84"/>
      <c r="E104" s="69"/>
      <c r="F104" s="169">
        <f t="shared" ref="F104:F117" si="99">IFERROR((E104-D104)/D104,0)</f>
        <v>0</v>
      </c>
      <c r="G104" s="69"/>
      <c r="H104" s="169">
        <f>IFERROR((G104-E104)/E104,0)</f>
        <v>0</v>
      </c>
      <c r="I104" s="69"/>
      <c r="J104" s="169">
        <f>IFERROR((I104-G104)/G104,0)</f>
        <v>0</v>
      </c>
      <c r="K104" s="69"/>
      <c r="L104" s="169">
        <f t="shared" ref="L104:L118" si="100">IFERROR((K104-I104)/I104,0)</f>
        <v>0</v>
      </c>
      <c r="M104" s="166">
        <f t="shared" ref="M104:M117" si="101">D104+E104+G104+I104+K104</f>
        <v>0</v>
      </c>
      <c r="N104" s="167">
        <f t="shared" ref="N104:N118" si="102">IFERROR((K104/D104)^(1/4)-1,0)</f>
        <v>0</v>
      </c>
      <c r="P104" s="171">
        <f>'Μέση ετήσια κατανάλωση'!$F74*Πελάτες!U101</f>
        <v>0</v>
      </c>
      <c r="Q104" s="6"/>
      <c r="R104" s="139">
        <f>P104+Q104</f>
        <v>0</v>
      </c>
      <c r="S104" s="184">
        <f t="shared" ref="S104:S117" si="103">IFERROR((R104-K104)/K104,0)</f>
        <v>0</v>
      </c>
      <c r="T104" s="171">
        <f>'Μέση ετήσια κατανάλωση'!$F74*Πελάτες!X101</f>
        <v>0</v>
      </c>
      <c r="U104" s="139">
        <f>'Μέση ετήσια κατανάλωση'!$G74*(Πελάτες!V101-Πελάτες!$P101)</f>
        <v>0</v>
      </c>
      <c r="V104" s="139">
        <f>T104+U104</f>
        <v>0</v>
      </c>
      <c r="W104" s="6"/>
      <c r="X104" s="139">
        <f>V104+W104</f>
        <v>0</v>
      </c>
      <c r="Y104" s="169">
        <f t="shared" ref="Y104:Y117" si="104">IFERROR((X104-R104)/R104,0)</f>
        <v>0</v>
      </c>
      <c r="Z104" s="171">
        <f>'Μέση ετήσια κατανάλωση'!$F74*Πελάτες!AA101</f>
        <v>0</v>
      </c>
      <c r="AA104" s="139">
        <f>'Μέση ετήσια κατανάλωση'!$G74*(Πελάτες!Y101-Πελάτες!$P101)</f>
        <v>0</v>
      </c>
      <c r="AB104" s="139">
        <f>Z104+AA104</f>
        <v>0</v>
      </c>
      <c r="AC104" s="6"/>
      <c r="AD104" s="139">
        <f>AB104+AC104</f>
        <v>0</v>
      </c>
      <c r="AE104" s="169">
        <f>IFERROR((AD104-X104)/X104,0)</f>
        <v>0</v>
      </c>
      <c r="AF104" s="171">
        <f>'Μέση ετήσια κατανάλωση'!$F74*Πελάτες!AD101</f>
        <v>0</v>
      </c>
      <c r="AG104" s="139">
        <f>'Μέση ετήσια κατανάλωση'!$G74*(Πελάτες!AB101-Πελάτες!$P101)</f>
        <v>0</v>
      </c>
      <c r="AH104" s="139">
        <f>AF104+AG104</f>
        <v>0</v>
      </c>
      <c r="AI104" s="6"/>
      <c r="AJ104" s="139">
        <f>AH104+AI104</f>
        <v>0</v>
      </c>
      <c r="AK104" s="169">
        <f>IFERROR((AJ104-AD104)/AD104,0)</f>
        <v>0</v>
      </c>
      <c r="AL104" s="171">
        <f>'Μέση ετήσια κατανάλωση'!$F74*Πελάτες!AG101</f>
        <v>0</v>
      </c>
      <c r="AM104" s="139">
        <f>'Μέση ετήσια κατανάλωση'!$G74*(Πελάτες!AE101-Πελάτες!$P101)</f>
        <v>0</v>
      </c>
      <c r="AN104" s="139">
        <f>AL104+AM104</f>
        <v>0</v>
      </c>
      <c r="AO104" s="6"/>
      <c r="AP104" s="139">
        <f>AN104+AO104</f>
        <v>0</v>
      </c>
      <c r="AQ104" s="169">
        <f>IFERROR((AP104-AJ104)/AJ104,0)</f>
        <v>0</v>
      </c>
      <c r="AR104" s="166">
        <f t="shared" ref="AR104:AR117" si="105">R104+X104+AD104+AJ104+AP104</f>
        <v>0</v>
      </c>
      <c r="AS104" s="167">
        <f t="shared" ref="AS104:AS117" si="106">IFERROR((AP104/R104)^(1/4)-1,0)</f>
        <v>0</v>
      </c>
    </row>
    <row r="105" spans="2:48" outlineLevel="1">
      <c r="B105" s="236" t="s">
        <v>76</v>
      </c>
      <c r="C105" s="63" t="s">
        <v>103</v>
      </c>
      <c r="D105" s="84"/>
      <c r="E105" s="69"/>
      <c r="F105" s="169">
        <f t="shared" si="99"/>
        <v>0</v>
      </c>
      <c r="G105" s="69"/>
      <c r="H105" s="169">
        <f t="shared" ref="H105:H117" si="107">IFERROR((G105-E105)/E105,0)</f>
        <v>0</v>
      </c>
      <c r="I105" s="69"/>
      <c r="J105" s="169">
        <f t="shared" ref="J105:J117" si="108">IFERROR((I105-G105)/G105,0)</f>
        <v>0</v>
      </c>
      <c r="K105" s="69"/>
      <c r="L105" s="169">
        <f t="shared" si="100"/>
        <v>0</v>
      </c>
      <c r="M105" s="166">
        <f t="shared" si="101"/>
        <v>0</v>
      </c>
      <c r="N105" s="167">
        <f t="shared" si="102"/>
        <v>0</v>
      </c>
      <c r="P105" s="171">
        <f>'Μέση ετήσια κατανάλωση'!$F75*Πελάτες!U102</f>
        <v>0</v>
      </c>
      <c r="Q105" s="6"/>
      <c r="R105" s="139">
        <f t="shared" ref="R105:R117" si="109">P105+Q105</f>
        <v>0</v>
      </c>
      <c r="S105" s="184">
        <f t="shared" si="103"/>
        <v>0</v>
      </c>
      <c r="T105" s="171">
        <f>'Μέση ετήσια κατανάλωση'!$F75*Πελάτες!X102</f>
        <v>0</v>
      </c>
      <c r="U105" s="139">
        <f>'Μέση ετήσια κατανάλωση'!$G75*(Πελάτες!V102-Πελάτες!$P102)</f>
        <v>0</v>
      </c>
      <c r="V105" s="139">
        <f t="shared" ref="V105:V117" si="110">T105+U105</f>
        <v>0</v>
      </c>
      <c r="W105" s="6"/>
      <c r="X105" s="139">
        <f t="shared" ref="X105:X117" si="111">V105+W105</f>
        <v>0</v>
      </c>
      <c r="Y105" s="169">
        <f t="shared" si="104"/>
        <v>0</v>
      </c>
      <c r="Z105" s="171">
        <f>'Μέση ετήσια κατανάλωση'!$F75*Πελάτες!AA102</f>
        <v>0</v>
      </c>
      <c r="AA105" s="139">
        <f>'Μέση ετήσια κατανάλωση'!$G75*(Πελάτες!Y102-Πελάτες!$P102)</f>
        <v>0</v>
      </c>
      <c r="AB105" s="139">
        <f t="shared" ref="AB105:AB117" si="112">Z105+AA105</f>
        <v>0</v>
      </c>
      <c r="AC105" s="6"/>
      <c r="AD105" s="139">
        <f t="shared" ref="AD105:AD117" si="113">AB105+AC105</f>
        <v>0</v>
      </c>
      <c r="AE105" s="169">
        <f t="shared" ref="AE105:AE117" si="114">IFERROR((AD105-X105)/X105,0)</f>
        <v>0</v>
      </c>
      <c r="AF105" s="171">
        <f>'Μέση ετήσια κατανάλωση'!$F75*Πελάτες!AD102</f>
        <v>0</v>
      </c>
      <c r="AG105" s="139">
        <f>'Μέση ετήσια κατανάλωση'!$G75*(Πελάτες!AB102-Πελάτες!$P102)</f>
        <v>0</v>
      </c>
      <c r="AH105" s="139">
        <f t="shared" ref="AH105:AH117" si="115">AF105+AG105</f>
        <v>0</v>
      </c>
      <c r="AI105" s="6"/>
      <c r="AJ105" s="139">
        <f t="shared" ref="AJ105:AJ117" si="116">AH105+AI105</f>
        <v>0</v>
      </c>
      <c r="AK105" s="169">
        <f t="shared" ref="AK105:AK117" si="117">IFERROR((AJ105-AD105)/AD105,0)</f>
        <v>0</v>
      </c>
      <c r="AL105" s="171">
        <f>'Μέση ετήσια κατανάλωση'!$F75*Πελάτες!AG102</f>
        <v>0</v>
      </c>
      <c r="AM105" s="139">
        <f>'Μέση ετήσια κατανάλωση'!$G75*(Πελάτες!AE102-Πελάτες!$P102)</f>
        <v>0</v>
      </c>
      <c r="AN105" s="139">
        <f t="shared" ref="AN105:AN117" si="118">AL105+AM105</f>
        <v>0</v>
      </c>
      <c r="AO105" s="6"/>
      <c r="AP105" s="139">
        <f t="shared" ref="AP105:AP117" si="119">AN105+AO105</f>
        <v>0</v>
      </c>
      <c r="AQ105" s="169">
        <f t="shared" ref="AQ105:AQ117" si="120">IFERROR((AP105-AJ105)/AJ105,0)</f>
        <v>0</v>
      </c>
      <c r="AR105" s="166">
        <f t="shared" si="105"/>
        <v>0</v>
      </c>
      <c r="AS105" s="167">
        <f t="shared" si="106"/>
        <v>0</v>
      </c>
    </row>
    <row r="106" spans="2:48" outlineLevel="1">
      <c r="B106" s="237" t="s">
        <v>77</v>
      </c>
      <c r="C106" s="63" t="s">
        <v>103</v>
      </c>
      <c r="D106" s="84"/>
      <c r="E106" s="69"/>
      <c r="F106" s="169">
        <f t="shared" si="99"/>
        <v>0</v>
      </c>
      <c r="G106" s="69"/>
      <c r="H106" s="169">
        <f t="shared" si="107"/>
        <v>0</v>
      </c>
      <c r="I106" s="69"/>
      <c r="J106" s="169">
        <f t="shared" si="108"/>
        <v>0</v>
      </c>
      <c r="K106" s="69"/>
      <c r="L106" s="169">
        <f t="shared" si="100"/>
        <v>0</v>
      </c>
      <c r="M106" s="166">
        <f t="shared" si="101"/>
        <v>0</v>
      </c>
      <c r="N106" s="167">
        <f t="shared" si="102"/>
        <v>0</v>
      </c>
      <c r="P106" s="171">
        <f>'Μέση ετήσια κατανάλωση'!$F76*Πελάτες!U103</f>
        <v>0</v>
      </c>
      <c r="Q106" s="6"/>
      <c r="R106" s="139">
        <f t="shared" si="109"/>
        <v>0</v>
      </c>
      <c r="S106" s="184">
        <f t="shared" si="103"/>
        <v>0</v>
      </c>
      <c r="T106" s="171">
        <f>'Μέση ετήσια κατανάλωση'!$F76*Πελάτες!X103</f>
        <v>0</v>
      </c>
      <c r="U106" s="139">
        <f>'Μέση ετήσια κατανάλωση'!$G76*(Πελάτες!V103-Πελάτες!$P103)</f>
        <v>0</v>
      </c>
      <c r="V106" s="139">
        <f t="shared" si="110"/>
        <v>0</v>
      </c>
      <c r="W106" s="6"/>
      <c r="X106" s="139">
        <f t="shared" si="111"/>
        <v>0</v>
      </c>
      <c r="Y106" s="169">
        <f t="shared" si="104"/>
        <v>0</v>
      </c>
      <c r="Z106" s="171">
        <f>'Μέση ετήσια κατανάλωση'!$F76*Πελάτες!AA103</f>
        <v>0</v>
      </c>
      <c r="AA106" s="139">
        <f>'Μέση ετήσια κατανάλωση'!$G76*(Πελάτες!Y103-Πελάτες!$P103)</f>
        <v>0</v>
      </c>
      <c r="AB106" s="139">
        <f t="shared" si="112"/>
        <v>0</v>
      </c>
      <c r="AC106" s="6"/>
      <c r="AD106" s="139">
        <f t="shared" si="113"/>
        <v>0</v>
      </c>
      <c r="AE106" s="169">
        <f t="shared" si="114"/>
        <v>0</v>
      </c>
      <c r="AF106" s="171">
        <f>'Μέση ετήσια κατανάλωση'!$F76*Πελάτες!AD103</f>
        <v>0</v>
      </c>
      <c r="AG106" s="139">
        <f>'Μέση ετήσια κατανάλωση'!$G76*(Πελάτες!AB103-Πελάτες!$P103)</f>
        <v>0</v>
      </c>
      <c r="AH106" s="139">
        <f t="shared" si="115"/>
        <v>0</v>
      </c>
      <c r="AI106" s="6"/>
      <c r="AJ106" s="139">
        <f t="shared" si="116"/>
        <v>0</v>
      </c>
      <c r="AK106" s="169">
        <f t="shared" si="117"/>
        <v>0</v>
      </c>
      <c r="AL106" s="171">
        <f>'Μέση ετήσια κατανάλωση'!$F76*Πελάτες!AG103</f>
        <v>0</v>
      </c>
      <c r="AM106" s="139">
        <f>'Μέση ετήσια κατανάλωση'!$G76*(Πελάτες!AE103-Πελάτες!$P103)</f>
        <v>0</v>
      </c>
      <c r="AN106" s="139">
        <f t="shared" si="118"/>
        <v>0</v>
      </c>
      <c r="AO106" s="6"/>
      <c r="AP106" s="139">
        <f t="shared" si="119"/>
        <v>0</v>
      </c>
      <c r="AQ106" s="169">
        <f t="shared" si="120"/>
        <v>0</v>
      </c>
      <c r="AR106" s="166">
        <f t="shared" si="105"/>
        <v>0</v>
      </c>
      <c r="AS106" s="167">
        <f t="shared" si="106"/>
        <v>0</v>
      </c>
    </row>
    <row r="107" spans="2:48" outlineLevel="1">
      <c r="B107" s="238" t="s">
        <v>78</v>
      </c>
      <c r="C107" s="63" t="s">
        <v>103</v>
      </c>
      <c r="D107" s="84"/>
      <c r="E107" s="69"/>
      <c r="F107" s="169">
        <f t="shared" si="99"/>
        <v>0</v>
      </c>
      <c r="G107" s="69"/>
      <c r="H107" s="169">
        <f t="shared" si="107"/>
        <v>0</v>
      </c>
      <c r="I107" s="69"/>
      <c r="J107" s="169">
        <f t="shared" si="108"/>
        <v>0</v>
      </c>
      <c r="K107" s="69"/>
      <c r="L107" s="169">
        <f t="shared" si="100"/>
        <v>0</v>
      </c>
      <c r="M107" s="166">
        <f t="shared" si="101"/>
        <v>0</v>
      </c>
      <c r="N107" s="167">
        <f t="shared" si="102"/>
        <v>0</v>
      </c>
      <c r="P107" s="171">
        <f>'Μέση ετήσια κατανάλωση'!$F77*Πελάτες!U104</f>
        <v>0</v>
      </c>
      <c r="Q107" s="6"/>
      <c r="R107" s="139">
        <f t="shared" si="109"/>
        <v>0</v>
      </c>
      <c r="S107" s="184">
        <f t="shared" si="103"/>
        <v>0</v>
      </c>
      <c r="T107" s="171">
        <f>'Μέση ετήσια κατανάλωση'!$F77*Πελάτες!X104</f>
        <v>0</v>
      </c>
      <c r="U107" s="139">
        <f>'Μέση ετήσια κατανάλωση'!$G77*(Πελάτες!V104-Πελάτες!$P104)</f>
        <v>0</v>
      </c>
      <c r="V107" s="139">
        <f t="shared" si="110"/>
        <v>0</v>
      </c>
      <c r="W107" s="6"/>
      <c r="X107" s="139">
        <f t="shared" si="111"/>
        <v>0</v>
      </c>
      <c r="Y107" s="169">
        <f t="shared" si="104"/>
        <v>0</v>
      </c>
      <c r="Z107" s="171">
        <f>'Μέση ετήσια κατανάλωση'!$F77*Πελάτες!AA104</f>
        <v>0</v>
      </c>
      <c r="AA107" s="139">
        <f>'Μέση ετήσια κατανάλωση'!$G77*(Πελάτες!Y104-Πελάτες!$P104)</f>
        <v>0</v>
      </c>
      <c r="AB107" s="139">
        <f t="shared" si="112"/>
        <v>0</v>
      </c>
      <c r="AC107" s="6"/>
      <c r="AD107" s="139">
        <f t="shared" si="113"/>
        <v>0</v>
      </c>
      <c r="AE107" s="169">
        <f t="shared" si="114"/>
        <v>0</v>
      </c>
      <c r="AF107" s="171">
        <f>'Μέση ετήσια κατανάλωση'!$F77*Πελάτες!AD104</f>
        <v>0</v>
      </c>
      <c r="AG107" s="139">
        <f>'Μέση ετήσια κατανάλωση'!$G77*(Πελάτες!AB104-Πελάτες!$P104)</f>
        <v>0</v>
      </c>
      <c r="AH107" s="139">
        <f t="shared" si="115"/>
        <v>0</v>
      </c>
      <c r="AI107" s="6"/>
      <c r="AJ107" s="139">
        <f t="shared" si="116"/>
        <v>0</v>
      </c>
      <c r="AK107" s="169">
        <f t="shared" si="117"/>
        <v>0</v>
      </c>
      <c r="AL107" s="171">
        <f>'Μέση ετήσια κατανάλωση'!$F77*Πελάτες!AG104</f>
        <v>0</v>
      </c>
      <c r="AM107" s="139">
        <f>'Μέση ετήσια κατανάλωση'!$G77*(Πελάτες!AE104-Πελάτες!$P104)</f>
        <v>0</v>
      </c>
      <c r="AN107" s="139">
        <f t="shared" si="118"/>
        <v>0</v>
      </c>
      <c r="AO107" s="6"/>
      <c r="AP107" s="139">
        <f t="shared" si="119"/>
        <v>0</v>
      </c>
      <c r="AQ107" s="169">
        <f t="shared" si="120"/>
        <v>0</v>
      </c>
      <c r="AR107" s="166">
        <f t="shared" si="105"/>
        <v>0</v>
      </c>
      <c r="AS107" s="167">
        <f t="shared" si="106"/>
        <v>0</v>
      </c>
    </row>
    <row r="108" spans="2:48" outlineLevel="1">
      <c r="B108" s="238" t="s">
        <v>79</v>
      </c>
      <c r="C108" s="63" t="s">
        <v>103</v>
      </c>
      <c r="D108" s="84"/>
      <c r="E108" s="69"/>
      <c r="F108" s="169">
        <f t="shared" si="99"/>
        <v>0</v>
      </c>
      <c r="G108" s="69"/>
      <c r="H108" s="169">
        <f t="shared" si="107"/>
        <v>0</v>
      </c>
      <c r="I108" s="69"/>
      <c r="J108" s="169">
        <f t="shared" si="108"/>
        <v>0</v>
      </c>
      <c r="K108" s="69"/>
      <c r="L108" s="169">
        <f t="shared" si="100"/>
        <v>0</v>
      </c>
      <c r="M108" s="166">
        <f t="shared" si="101"/>
        <v>0</v>
      </c>
      <c r="N108" s="167">
        <f t="shared" si="102"/>
        <v>0</v>
      </c>
      <c r="P108" s="171">
        <f>'Μέση ετήσια κατανάλωση'!$F78*Πελάτες!U105</f>
        <v>0</v>
      </c>
      <c r="Q108" s="6"/>
      <c r="R108" s="139">
        <f t="shared" si="109"/>
        <v>0</v>
      </c>
      <c r="S108" s="184">
        <f t="shared" si="103"/>
        <v>0</v>
      </c>
      <c r="T108" s="171">
        <f>'Μέση ετήσια κατανάλωση'!$F78*Πελάτες!X105</f>
        <v>12800</v>
      </c>
      <c r="U108" s="139">
        <f>'Μέση ετήσια κατανάλωση'!$G78*(Πελάτες!V105-Πελάτες!$P105)</f>
        <v>0</v>
      </c>
      <c r="V108" s="139">
        <f t="shared" si="110"/>
        <v>12800</v>
      </c>
      <c r="W108" s="6"/>
      <c r="X108" s="139">
        <f t="shared" si="111"/>
        <v>12800</v>
      </c>
      <c r="Y108" s="169">
        <f t="shared" si="104"/>
        <v>0</v>
      </c>
      <c r="Z108" s="171">
        <f>'Μέση ετήσια κατανάλωση'!$F78*Πελάτες!AA105</f>
        <v>14400</v>
      </c>
      <c r="AA108" s="139">
        <f>'Μέση ετήσια κατανάλωση'!$G78*(Πελάτες!Y105-Πελάτες!$P105)</f>
        <v>64000</v>
      </c>
      <c r="AB108" s="139">
        <f t="shared" si="112"/>
        <v>78400</v>
      </c>
      <c r="AC108" s="6"/>
      <c r="AD108" s="139">
        <f t="shared" si="113"/>
        <v>78400</v>
      </c>
      <c r="AE108" s="169">
        <f t="shared" si="114"/>
        <v>5.125</v>
      </c>
      <c r="AF108" s="171">
        <f>'Μέση ετήσια κατανάλωση'!$F78*Πελάτες!AD105</f>
        <v>20800</v>
      </c>
      <c r="AG108" s="139">
        <f>'Μέση ετήσια κατανάλωση'!$G78*(Πελάτες!AB105-Πελάτες!$P105)</f>
        <v>136000</v>
      </c>
      <c r="AH108" s="139">
        <f t="shared" si="115"/>
        <v>156800</v>
      </c>
      <c r="AI108" s="6"/>
      <c r="AJ108" s="139">
        <f t="shared" si="116"/>
        <v>156800</v>
      </c>
      <c r="AK108" s="169">
        <f t="shared" si="117"/>
        <v>1</v>
      </c>
      <c r="AL108" s="171">
        <f>'Μέση ετήσια κατανάλωση'!$F78*Πελάτες!AG105</f>
        <v>9600</v>
      </c>
      <c r="AM108" s="139">
        <f>'Μέση ετήσια κατανάλωση'!$G78*(Πελάτες!AE105-Πελάτες!$P105)</f>
        <v>240000</v>
      </c>
      <c r="AN108" s="139">
        <f t="shared" si="118"/>
        <v>249600</v>
      </c>
      <c r="AO108" s="6"/>
      <c r="AP108" s="139">
        <f t="shared" si="119"/>
        <v>249600</v>
      </c>
      <c r="AQ108" s="169">
        <f t="shared" si="120"/>
        <v>0.59183673469387754</v>
      </c>
      <c r="AR108" s="166">
        <f t="shared" si="105"/>
        <v>497600</v>
      </c>
      <c r="AS108" s="167">
        <f t="shared" si="106"/>
        <v>0</v>
      </c>
    </row>
    <row r="109" spans="2:48" outlineLevel="1">
      <c r="B109" s="238" t="s">
        <v>80</v>
      </c>
      <c r="C109" s="63" t="s">
        <v>103</v>
      </c>
      <c r="D109" s="84"/>
      <c r="E109" s="69"/>
      <c r="F109" s="169">
        <f t="shared" si="99"/>
        <v>0</v>
      </c>
      <c r="G109" s="69"/>
      <c r="H109" s="169">
        <f t="shared" si="107"/>
        <v>0</v>
      </c>
      <c r="I109" s="69"/>
      <c r="J109" s="169">
        <f t="shared" si="108"/>
        <v>0</v>
      </c>
      <c r="K109" s="69"/>
      <c r="L109" s="169">
        <f t="shared" si="100"/>
        <v>0</v>
      </c>
      <c r="M109" s="166">
        <f t="shared" si="101"/>
        <v>0</v>
      </c>
      <c r="N109" s="167">
        <f t="shared" si="102"/>
        <v>0</v>
      </c>
      <c r="P109" s="171">
        <f>'Μέση ετήσια κατανάλωση'!$F79*Πελάτες!U106</f>
        <v>0</v>
      </c>
      <c r="Q109" s="6"/>
      <c r="R109" s="139">
        <f t="shared" si="109"/>
        <v>0</v>
      </c>
      <c r="S109" s="184">
        <f t="shared" si="103"/>
        <v>0</v>
      </c>
      <c r="T109" s="171">
        <f>'Μέση ετήσια κατανάλωση'!$F79*Πελάτες!X106</f>
        <v>0</v>
      </c>
      <c r="U109" s="139">
        <f>'Μέση ετήσια κατανάλωση'!$G79*(Πελάτες!V106-Πελάτες!$P106)</f>
        <v>0</v>
      </c>
      <c r="V109" s="139">
        <f t="shared" si="110"/>
        <v>0</v>
      </c>
      <c r="W109" s="6"/>
      <c r="X109" s="139">
        <f t="shared" si="111"/>
        <v>0</v>
      </c>
      <c r="Y109" s="169">
        <f t="shared" si="104"/>
        <v>0</v>
      </c>
      <c r="Z109" s="171">
        <f>'Μέση ετήσια κατανάλωση'!$F79*Πελάτες!AA106</f>
        <v>0</v>
      </c>
      <c r="AA109" s="139">
        <f>'Μέση ετήσια κατανάλωση'!$G79*(Πελάτες!Y106-Πελάτες!$P106)</f>
        <v>0</v>
      </c>
      <c r="AB109" s="139">
        <f t="shared" si="112"/>
        <v>0</v>
      </c>
      <c r="AC109" s="6"/>
      <c r="AD109" s="139">
        <f t="shared" si="113"/>
        <v>0</v>
      </c>
      <c r="AE109" s="169">
        <f t="shared" si="114"/>
        <v>0</v>
      </c>
      <c r="AF109" s="171">
        <f>'Μέση ετήσια κατανάλωση'!$F79*Πελάτες!AD106</f>
        <v>0</v>
      </c>
      <c r="AG109" s="139">
        <f>'Μέση ετήσια κατανάλωση'!$G79*(Πελάτες!AB106-Πελάτες!$P106)</f>
        <v>0</v>
      </c>
      <c r="AH109" s="139">
        <f t="shared" si="115"/>
        <v>0</v>
      </c>
      <c r="AI109" s="6"/>
      <c r="AJ109" s="139">
        <f t="shared" si="116"/>
        <v>0</v>
      </c>
      <c r="AK109" s="169">
        <f t="shared" si="117"/>
        <v>0</v>
      </c>
      <c r="AL109" s="171">
        <f>'Μέση ετήσια κατανάλωση'!$F79*Πελάτες!AG106</f>
        <v>0</v>
      </c>
      <c r="AM109" s="139">
        <f>'Μέση ετήσια κατανάλωση'!$G79*(Πελάτες!AE106-Πελάτες!$P106)</f>
        <v>0</v>
      </c>
      <c r="AN109" s="139">
        <f t="shared" si="118"/>
        <v>0</v>
      </c>
      <c r="AO109" s="6"/>
      <c r="AP109" s="139">
        <f t="shared" si="119"/>
        <v>0</v>
      </c>
      <c r="AQ109" s="169">
        <f t="shared" si="120"/>
        <v>0</v>
      </c>
      <c r="AR109" s="166">
        <f t="shared" si="105"/>
        <v>0</v>
      </c>
      <c r="AS109" s="167">
        <f t="shared" si="106"/>
        <v>0</v>
      </c>
    </row>
    <row r="110" spans="2:48" outlineLevel="1">
      <c r="B110" s="238" t="s">
        <v>81</v>
      </c>
      <c r="C110" s="63" t="s">
        <v>103</v>
      </c>
      <c r="D110" s="84"/>
      <c r="E110" s="69"/>
      <c r="F110" s="169">
        <f t="shared" si="99"/>
        <v>0</v>
      </c>
      <c r="G110" s="69"/>
      <c r="H110" s="169">
        <f t="shared" si="107"/>
        <v>0</v>
      </c>
      <c r="I110" s="69"/>
      <c r="J110" s="169">
        <f t="shared" si="108"/>
        <v>0</v>
      </c>
      <c r="K110" s="69"/>
      <c r="L110" s="169">
        <f t="shared" si="100"/>
        <v>0</v>
      </c>
      <c r="M110" s="166">
        <f t="shared" si="101"/>
        <v>0</v>
      </c>
      <c r="N110" s="167">
        <f t="shared" si="102"/>
        <v>0</v>
      </c>
      <c r="P110" s="171">
        <f>'Μέση ετήσια κατανάλωση'!$F80*Πελάτες!U107</f>
        <v>0</v>
      </c>
      <c r="Q110" s="6"/>
      <c r="R110" s="139">
        <f t="shared" si="109"/>
        <v>0</v>
      </c>
      <c r="S110" s="184">
        <f t="shared" si="103"/>
        <v>0</v>
      </c>
      <c r="T110" s="171">
        <f>'Μέση ετήσια κατανάλωση'!$F80*Πελάτες!X107</f>
        <v>0</v>
      </c>
      <c r="U110" s="139">
        <f>'Μέση ετήσια κατανάλωση'!$G80*(Πελάτες!V107-Πελάτες!$P107)</f>
        <v>0</v>
      </c>
      <c r="V110" s="139">
        <f t="shared" si="110"/>
        <v>0</v>
      </c>
      <c r="W110" s="6"/>
      <c r="X110" s="139">
        <f t="shared" si="111"/>
        <v>0</v>
      </c>
      <c r="Y110" s="169">
        <f t="shared" si="104"/>
        <v>0</v>
      </c>
      <c r="Z110" s="171">
        <f>'Μέση ετήσια κατανάλωση'!$F80*Πελάτες!AA107</f>
        <v>0</v>
      </c>
      <c r="AA110" s="139">
        <f>'Μέση ετήσια κατανάλωση'!$G80*(Πελάτες!Y107-Πελάτες!$P107)</f>
        <v>0</v>
      </c>
      <c r="AB110" s="139">
        <f t="shared" si="112"/>
        <v>0</v>
      </c>
      <c r="AC110" s="6"/>
      <c r="AD110" s="139">
        <f t="shared" si="113"/>
        <v>0</v>
      </c>
      <c r="AE110" s="169">
        <f t="shared" si="114"/>
        <v>0</v>
      </c>
      <c r="AF110" s="171">
        <f>'Μέση ετήσια κατανάλωση'!$F80*Πελάτες!AD107</f>
        <v>0</v>
      </c>
      <c r="AG110" s="139">
        <f>'Μέση ετήσια κατανάλωση'!$G80*(Πελάτες!AB107-Πελάτες!$P107)</f>
        <v>0</v>
      </c>
      <c r="AH110" s="139">
        <f t="shared" si="115"/>
        <v>0</v>
      </c>
      <c r="AI110" s="6"/>
      <c r="AJ110" s="139">
        <f t="shared" si="116"/>
        <v>0</v>
      </c>
      <c r="AK110" s="169">
        <f t="shared" si="117"/>
        <v>0</v>
      </c>
      <c r="AL110" s="171">
        <f>'Μέση ετήσια κατανάλωση'!$F80*Πελάτες!AG107</f>
        <v>0</v>
      </c>
      <c r="AM110" s="139">
        <f>'Μέση ετήσια κατανάλωση'!$G80*(Πελάτες!AE107-Πελάτες!$P107)</f>
        <v>0</v>
      </c>
      <c r="AN110" s="139">
        <f t="shared" si="118"/>
        <v>0</v>
      </c>
      <c r="AO110" s="6"/>
      <c r="AP110" s="139">
        <f t="shared" si="119"/>
        <v>0</v>
      </c>
      <c r="AQ110" s="169">
        <f t="shared" si="120"/>
        <v>0</v>
      </c>
      <c r="AR110" s="166">
        <f t="shared" si="105"/>
        <v>0</v>
      </c>
      <c r="AS110" s="167">
        <f t="shared" si="106"/>
        <v>0</v>
      </c>
    </row>
    <row r="111" spans="2:48" outlineLevel="1">
      <c r="B111" s="236" t="s">
        <v>82</v>
      </c>
      <c r="C111" s="63" t="s">
        <v>103</v>
      </c>
      <c r="D111" s="84"/>
      <c r="E111" s="69"/>
      <c r="F111" s="169">
        <f t="shared" si="99"/>
        <v>0</v>
      </c>
      <c r="G111" s="69"/>
      <c r="H111" s="169">
        <f t="shared" si="107"/>
        <v>0</v>
      </c>
      <c r="I111" s="69"/>
      <c r="J111" s="169">
        <f t="shared" si="108"/>
        <v>0</v>
      </c>
      <c r="K111" s="69"/>
      <c r="L111" s="169">
        <f t="shared" si="100"/>
        <v>0</v>
      </c>
      <c r="M111" s="166">
        <f t="shared" si="101"/>
        <v>0</v>
      </c>
      <c r="N111" s="167">
        <f t="shared" si="102"/>
        <v>0</v>
      </c>
      <c r="P111" s="171">
        <f>'Μέση ετήσια κατανάλωση'!$F81*Πελάτες!U108</f>
        <v>0</v>
      </c>
      <c r="Q111" s="6"/>
      <c r="R111" s="139">
        <f t="shared" si="109"/>
        <v>0</v>
      </c>
      <c r="S111" s="184">
        <f t="shared" si="103"/>
        <v>0</v>
      </c>
      <c r="T111" s="171">
        <f>'Μέση ετήσια κατανάλωση'!$F81*Πελάτες!X108</f>
        <v>0</v>
      </c>
      <c r="U111" s="139">
        <f>'Μέση ετήσια κατανάλωση'!$G81*(Πελάτες!V108-Πελάτες!$P108)</f>
        <v>0</v>
      </c>
      <c r="V111" s="139">
        <f t="shared" si="110"/>
        <v>0</v>
      </c>
      <c r="W111" s="6"/>
      <c r="X111" s="139">
        <f t="shared" si="111"/>
        <v>0</v>
      </c>
      <c r="Y111" s="169">
        <f t="shared" si="104"/>
        <v>0</v>
      </c>
      <c r="Z111" s="171">
        <f>'Μέση ετήσια κατανάλωση'!$F81*Πελάτες!AA108</f>
        <v>0</v>
      </c>
      <c r="AA111" s="139">
        <f>'Μέση ετήσια κατανάλωση'!$G81*(Πελάτες!Y108-Πελάτες!$P108)</f>
        <v>0</v>
      </c>
      <c r="AB111" s="139">
        <f t="shared" si="112"/>
        <v>0</v>
      </c>
      <c r="AC111" s="6"/>
      <c r="AD111" s="139">
        <f t="shared" si="113"/>
        <v>0</v>
      </c>
      <c r="AE111" s="169">
        <f t="shared" si="114"/>
        <v>0</v>
      </c>
      <c r="AF111" s="171">
        <f>'Μέση ετήσια κατανάλωση'!$F81*Πελάτες!AD108</f>
        <v>0</v>
      </c>
      <c r="AG111" s="139">
        <f>'Μέση ετήσια κατανάλωση'!$G81*(Πελάτες!AB108-Πελάτες!$P108)</f>
        <v>0</v>
      </c>
      <c r="AH111" s="139">
        <f t="shared" si="115"/>
        <v>0</v>
      </c>
      <c r="AI111" s="6"/>
      <c r="AJ111" s="139">
        <f t="shared" si="116"/>
        <v>0</v>
      </c>
      <c r="AK111" s="169">
        <f t="shared" si="117"/>
        <v>0</v>
      </c>
      <c r="AL111" s="171">
        <f>'Μέση ετήσια κατανάλωση'!$F81*Πελάτες!AG108</f>
        <v>0</v>
      </c>
      <c r="AM111" s="139">
        <f>'Μέση ετήσια κατανάλωση'!$G81*(Πελάτες!AE108-Πελάτες!$P108)</f>
        <v>0</v>
      </c>
      <c r="AN111" s="139">
        <f t="shared" si="118"/>
        <v>0</v>
      </c>
      <c r="AO111" s="6"/>
      <c r="AP111" s="139">
        <f t="shared" si="119"/>
        <v>0</v>
      </c>
      <c r="AQ111" s="169">
        <f t="shared" si="120"/>
        <v>0</v>
      </c>
      <c r="AR111" s="166">
        <f t="shared" si="105"/>
        <v>0</v>
      </c>
      <c r="AS111" s="167">
        <f t="shared" si="106"/>
        <v>0</v>
      </c>
    </row>
    <row r="112" spans="2:48" outlineLevel="1">
      <c r="B112" s="235" t="s">
        <v>83</v>
      </c>
      <c r="C112" s="63" t="s">
        <v>103</v>
      </c>
      <c r="D112" s="84"/>
      <c r="E112" s="69"/>
      <c r="F112" s="169">
        <f t="shared" si="99"/>
        <v>0</v>
      </c>
      <c r="G112" s="69"/>
      <c r="H112" s="169">
        <f t="shared" si="107"/>
        <v>0</v>
      </c>
      <c r="I112" s="69"/>
      <c r="J112" s="169">
        <f t="shared" si="108"/>
        <v>0</v>
      </c>
      <c r="K112" s="69"/>
      <c r="L112" s="169">
        <f t="shared" si="100"/>
        <v>0</v>
      </c>
      <c r="M112" s="166">
        <f t="shared" si="101"/>
        <v>0</v>
      </c>
      <c r="N112" s="167">
        <f t="shared" si="102"/>
        <v>0</v>
      </c>
      <c r="P112" s="171">
        <f>'Μέση ετήσια κατανάλωση'!$F82*Πελάτες!U109</f>
        <v>0</v>
      </c>
      <c r="Q112" s="6"/>
      <c r="R112" s="139">
        <f t="shared" si="109"/>
        <v>0</v>
      </c>
      <c r="S112" s="184">
        <f t="shared" si="103"/>
        <v>0</v>
      </c>
      <c r="T112" s="171">
        <f>'Μέση ετήσια κατανάλωση'!$F82*Πελάτες!X109</f>
        <v>0</v>
      </c>
      <c r="U112" s="139">
        <f>'Μέση ετήσια κατανάλωση'!$G82*(Πελάτες!V109-Πελάτες!$P109)</f>
        <v>0</v>
      </c>
      <c r="V112" s="139">
        <f t="shared" si="110"/>
        <v>0</v>
      </c>
      <c r="W112" s="6"/>
      <c r="X112" s="139">
        <f t="shared" si="111"/>
        <v>0</v>
      </c>
      <c r="Y112" s="169">
        <f t="shared" si="104"/>
        <v>0</v>
      </c>
      <c r="Z112" s="171">
        <f>'Μέση ετήσια κατανάλωση'!$F82*Πελάτες!AA109</f>
        <v>0</v>
      </c>
      <c r="AA112" s="139">
        <f>'Μέση ετήσια κατανάλωση'!$G82*(Πελάτες!Y109-Πελάτες!$P109)</f>
        <v>0</v>
      </c>
      <c r="AB112" s="139">
        <f t="shared" si="112"/>
        <v>0</v>
      </c>
      <c r="AC112" s="6"/>
      <c r="AD112" s="139">
        <f t="shared" si="113"/>
        <v>0</v>
      </c>
      <c r="AE112" s="169">
        <f t="shared" si="114"/>
        <v>0</v>
      </c>
      <c r="AF112" s="171">
        <f>'Μέση ετήσια κατανάλωση'!$F82*Πελάτες!AD109</f>
        <v>0</v>
      </c>
      <c r="AG112" s="139">
        <f>'Μέση ετήσια κατανάλωση'!$G82*(Πελάτες!AB109-Πελάτες!$P109)</f>
        <v>0</v>
      </c>
      <c r="AH112" s="139">
        <f t="shared" si="115"/>
        <v>0</v>
      </c>
      <c r="AI112" s="6"/>
      <c r="AJ112" s="139">
        <f t="shared" si="116"/>
        <v>0</v>
      </c>
      <c r="AK112" s="169">
        <f t="shared" si="117"/>
        <v>0</v>
      </c>
      <c r="AL112" s="171">
        <f>'Μέση ετήσια κατανάλωση'!$F82*Πελάτες!AG109</f>
        <v>0</v>
      </c>
      <c r="AM112" s="139">
        <f>'Μέση ετήσια κατανάλωση'!$G82*(Πελάτες!AE109-Πελάτες!$P109)</f>
        <v>0</v>
      </c>
      <c r="AN112" s="139">
        <f t="shared" si="118"/>
        <v>0</v>
      </c>
      <c r="AO112" s="6"/>
      <c r="AP112" s="139">
        <f t="shared" si="119"/>
        <v>0</v>
      </c>
      <c r="AQ112" s="169">
        <f t="shared" si="120"/>
        <v>0</v>
      </c>
      <c r="AR112" s="166">
        <f t="shared" si="105"/>
        <v>0</v>
      </c>
      <c r="AS112" s="167">
        <f t="shared" si="106"/>
        <v>0</v>
      </c>
    </row>
    <row r="113" spans="2:45" outlineLevel="1">
      <c r="B113" s="236" t="s">
        <v>84</v>
      </c>
      <c r="C113" s="63" t="s">
        <v>103</v>
      </c>
      <c r="D113" s="84"/>
      <c r="E113" s="69"/>
      <c r="F113" s="169">
        <f t="shared" si="99"/>
        <v>0</v>
      </c>
      <c r="G113" s="69"/>
      <c r="H113" s="169">
        <f t="shared" si="107"/>
        <v>0</v>
      </c>
      <c r="I113" s="69"/>
      <c r="J113" s="169">
        <f t="shared" si="108"/>
        <v>0</v>
      </c>
      <c r="K113" s="69"/>
      <c r="L113" s="169">
        <f t="shared" si="100"/>
        <v>0</v>
      </c>
      <c r="M113" s="166">
        <f t="shared" si="101"/>
        <v>0</v>
      </c>
      <c r="N113" s="167">
        <f t="shared" si="102"/>
        <v>0</v>
      </c>
      <c r="P113" s="171">
        <f>'Μέση ετήσια κατανάλωση'!$F83*Πελάτες!U110</f>
        <v>0</v>
      </c>
      <c r="Q113" s="6"/>
      <c r="R113" s="139">
        <f t="shared" si="109"/>
        <v>0</v>
      </c>
      <c r="S113" s="184">
        <f t="shared" si="103"/>
        <v>0</v>
      </c>
      <c r="T113" s="171">
        <f>'Μέση ετήσια κατανάλωση'!$F83*Πελάτες!X110</f>
        <v>6400</v>
      </c>
      <c r="U113" s="139">
        <f>'Μέση ετήσια κατανάλωση'!$G83*(Πελάτες!V110-Πελάτες!$P110)</f>
        <v>0</v>
      </c>
      <c r="V113" s="139">
        <f t="shared" si="110"/>
        <v>6400</v>
      </c>
      <c r="W113" s="6"/>
      <c r="X113" s="139">
        <f t="shared" si="111"/>
        <v>6400</v>
      </c>
      <c r="Y113" s="169">
        <f t="shared" si="104"/>
        <v>0</v>
      </c>
      <c r="Z113" s="171">
        <f>'Μέση ετήσια κατανάλωση'!$F83*Πελάτες!AA110</f>
        <v>4800</v>
      </c>
      <c r="AA113" s="139">
        <f>'Μέση ετήσια κατανάλωση'!$G83*(Πελάτες!Y110-Πελάτες!$P110)</f>
        <v>32000</v>
      </c>
      <c r="AB113" s="139">
        <f t="shared" si="112"/>
        <v>36800</v>
      </c>
      <c r="AC113" s="6"/>
      <c r="AD113" s="139">
        <f t="shared" si="113"/>
        <v>36800</v>
      </c>
      <c r="AE113" s="169">
        <f t="shared" si="114"/>
        <v>4.75</v>
      </c>
      <c r="AF113" s="171">
        <f>'Μέση ετήσια κατανάλωση'!$F83*Πελάτες!AD110</f>
        <v>4800</v>
      </c>
      <c r="AG113" s="139">
        <f>'Μέση ετήσια κατανάλωση'!$G83*(Πελάτες!AB110-Πελάτες!$P110)</f>
        <v>56000</v>
      </c>
      <c r="AH113" s="139">
        <f t="shared" si="115"/>
        <v>60800</v>
      </c>
      <c r="AI113" s="6"/>
      <c r="AJ113" s="139">
        <f t="shared" si="116"/>
        <v>60800</v>
      </c>
      <c r="AK113" s="169">
        <f t="shared" si="117"/>
        <v>0.65217391304347827</v>
      </c>
      <c r="AL113" s="171">
        <f>'Μέση ετήσια κατανάλωση'!$F83*Πελάτες!AG110</f>
        <v>3200</v>
      </c>
      <c r="AM113" s="139">
        <f>'Μέση ετήσια κατανάλωση'!$G83*(Πελάτες!AE110-Πελάτες!$P110)</f>
        <v>80000</v>
      </c>
      <c r="AN113" s="139">
        <f t="shared" si="118"/>
        <v>83200</v>
      </c>
      <c r="AO113" s="6"/>
      <c r="AP113" s="139">
        <f t="shared" si="119"/>
        <v>83200</v>
      </c>
      <c r="AQ113" s="169">
        <f t="shared" si="120"/>
        <v>0.36842105263157893</v>
      </c>
      <c r="AR113" s="166">
        <f t="shared" si="105"/>
        <v>187200</v>
      </c>
      <c r="AS113" s="167">
        <f t="shared" si="106"/>
        <v>0</v>
      </c>
    </row>
    <row r="114" spans="2:45" outlineLevel="1">
      <c r="B114" s="235" t="s">
        <v>85</v>
      </c>
      <c r="C114" s="63" t="s">
        <v>103</v>
      </c>
      <c r="D114" s="84"/>
      <c r="E114" s="69"/>
      <c r="F114" s="169">
        <f t="shared" si="99"/>
        <v>0</v>
      </c>
      <c r="G114" s="69"/>
      <c r="H114" s="169">
        <f t="shared" si="107"/>
        <v>0</v>
      </c>
      <c r="I114" s="69"/>
      <c r="J114" s="169">
        <f t="shared" si="108"/>
        <v>0</v>
      </c>
      <c r="K114" s="69"/>
      <c r="L114" s="169">
        <f t="shared" si="100"/>
        <v>0</v>
      </c>
      <c r="M114" s="166">
        <f t="shared" si="101"/>
        <v>0</v>
      </c>
      <c r="N114" s="167">
        <f t="shared" si="102"/>
        <v>0</v>
      </c>
      <c r="P114" s="171">
        <f>'Μέση ετήσια κατανάλωση'!$F84*Πελάτες!U111</f>
        <v>0</v>
      </c>
      <c r="Q114" s="6"/>
      <c r="R114" s="139">
        <f t="shared" si="109"/>
        <v>0</v>
      </c>
      <c r="S114" s="184">
        <f t="shared" si="103"/>
        <v>0</v>
      </c>
      <c r="T114" s="171">
        <f>'Μέση ετήσια κατανάλωση'!$F84*Πελάτες!X111</f>
        <v>0</v>
      </c>
      <c r="U114" s="139">
        <f>'Μέση ετήσια κατανάλωση'!$G84*(Πελάτες!V111-Πελάτες!$P111)</f>
        <v>0</v>
      </c>
      <c r="V114" s="139">
        <f t="shared" si="110"/>
        <v>0</v>
      </c>
      <c r="W114" s="6"/>
      <c r="X114" s="139">
        <f t="shared" si="111"/>
        <v>0</v>
      </c>
      <c r="Y114" s="169">
        <f t="shared" si="104"/>
        <v>0</v>
      </c>
      <c r="Z114" s="171">
        <f>'Μέση ετήσια κατανάλωση'!$F84*Πελάτες!AA111</f>
        <v>0</v>
      </c>
      <c r="AA114" s="139">
        <f>'Μέση ετήσια κατανάλωση'!$G84*(Πελάτες!Y111-Πελάτες!$P111)</f>
        <v>0</v>
      </c>
      <c r="AB114" s="139">
        <f t="shared" si="112"/>
        <v>0</v>
      </c>
      <c r="AC114" s="6"/>
      <c r="AD114" s="139">
        <f t="shared" si="113"/>
        <v>0</v>
      </c>
      <c r="AE114" s="169">
        <f t="shared" si="114"/>
        <v>0</v>
      </c>
      <c r="AF114" s="171">
        <f>'Μέση ετήσια κατανάλωση'!$F84*Πελάτες!AD111</f>
        <v>0</v>
      </c>
      <c r="AG114" s="139">
        <f>'Μέση ετήσια κατανάλωση'!$G84*(Πελάτες!AB111-Πελάτες!$P111)</f>
        <v>0</v>
      </c>
      <c r="AH114" s="139">
        <f t="shared" si="115"/>
        <v>0</v>
      </c>
      <c r="AI114" s="6"/>
      <c r="AJ114" s="139">
        <f t="shared" si="116"/>
        <v>0</v>
      </c>
      <c r="AK114" s="169">
        <f t="shared" si="117"/>
        <v>0</v>
      </c>
      <c r="AL114" s="171">
        <f>'Μέση ετήσια κατανάλωση'!$F84*Πελάτες!AG111</f>
        <v>0</v>
      </c>
      <c r="AM114" s="139">
        <f>'Μέση ετήσια κατανάλωση'!$G84*(Πελάτες!AE111-Πελάτες!$P111)</f>
        <v>0</v>
      </c>
      <c r="AN114" s="139">
        <f t="shared" si="118"/>
        <v>0</v>
      </c>
      <c r="AO114" s="6"/>
      <c r="AP114" s="139">
        <f t="shared" si="119"/>
        <v>0</v>
      </c>
      <c r="AQ114" s="169">
        <f t="shared" si="120"/>
        <v>0</v>
      </c>
      <c r="AR114" s="166">
        <f t="shared" si="105"/>
        <v>0</v>
      </c>
      <c r="AS114" s="167">
        <f t="shared" si="106"/>
        <v>0</v>
      </c>
    </row>
    <row r="115" spans="2:45" outlineLevel="1">
      <c r="B115" s="236" t="s">
        <v>86</v>
      </c>
      <c r="C115" s="63" t="s">
        <v>103</v>
      </c>
      <c r="D115" s="84"/>
      <c r="E115" s="69"/>
      <c r="F115" s="169">
        <f t="shared" si="99"/>
        <v>0</v>
      </c>
      <c r="G115" s="69"/>
      <c r="H115" s="169">
        <f t="shared" si="107"/>
        <v>0</v>
      </c>
      <c r="I115" s="69"/>
      <c r="J115" s="169">
        <f t="shared" si="108"/>
        <v>0</v>
      </c>
      <c r="K115" s="69"/>
      <c r="L115" s="169">
        <f t="shared" si="100"/>
        <v>0</v>
      </c>
      <c r="M115" s="166">
        <f t="shared" si="101"/>
        <v>0</v>
      </c>
      <c r="N115" s="167">
        <f t="shared" si="102"/>
        <v>0</v>
      </c>
      <c r="P115" s="171">
        <f>'Μέση ετήσια κατανάλωση'!$F85*Πελάτες!U112</f>
        <v>0</v>
      </c>
      <c r="Q115" s="6"/>
      <c r="R115" s="139">
        <f t="shared" si="109"/>
        <v>0</v>
      </c>
      <c r="S115" s="184">
        <f t="shared" si="103"/>
        <v>0</v>
      </c>
      <c r="T115" s="171">
        <f>'Μέση ετήσια κατανάλωση'!$F85*Πελάτες!X112</f>
        <v>6400</v>
      </c>
      <c r="U115" s="139">
        <f>'Μέση ετήσια κατανάλωση'!$G85*(Πελάτες!V112-Πελάτες!$P112)</f>
        <v>0</v>
      </c>
      <c r="V115" s="139">
        <f t="shared" si="110"/>
        <v>6400</v>
      </c>
      <c r="W115" s="6"/>
      <c r="X115" s="139">
        <f t="shared" si="111"/>
        <v>6400</v>
      </c>
      <c r="Y115" s="169">
        <f t="shared" si="104"/>
        <v>0</v>
      </c>
      <c r="Z115" s="171">
        <f>'Μέση ετήσια κατανάλωση'!$F85*Πελάτες!AA112</f>
        <v>3200</v>
      </c>
      <c r="AA115" s="139">
        <f>'Μέση ετήσια κατανάλωση'!$G85*(Πελάτες!Y112-Πελάτες!$P112)</f>
        <v>32000</v>
      </c>
      <c r="AB115" s="139">
        <f t="shared" si="112"/>
        <v>35200</v>
      </c>
      <c r="AC115" s="6"/>
      <c r="AD115" s="139">
        <f t="shared" si="113"/>
        <v>35200</v>
      </c>
      <c r="AE115" s="169">
        <f t="shared" si="114"/>
        <v>4.5</v>
      </c>
      <c r="AF115" s="171">
        <f>'Μέση ετήσια κατανάλωση'!$F85*Πελάτες!AD112</f>
        <v>1600</v>
      </c>
      <c r="AG115" s="139">
        <f>'Μέση ετήσια κατανάλωση'!$G85*(Πελάτες!AB112-Πελάτες!$P112)</f>
        <v>48000</v>
      </c>
      <c r="AH115" s="139">
        <f t="shared" si="115"/>
        <v>49600</v>
      </c>
      <c r="AI115" s="6"/>
      <c r="AJ115" s="139">
        <f t="shared" si="116"/>
        <v>49600</v>
      </c>
      <c r="AK115" s="169">
        <f t="shared" si="117"/>
        <v>0.40909090909090912</v>
      </c>
      <c r="AL115" s="171">
        <f>'Μέση ετήσια κατανάλωση'!$F85*Πελάτες!AG112</f>
        <v>1600</v>
      </c>
      <c r="AM115" s="139">
        <f>'Μέση ετήσια κατανάλωση'!$G85*(Πελάτες!AE112-Πελάτες!$P112)</f>
        <v>56000</v>
      </c>
      <c r="AN115" s="139">
        <f t="shared" si="118"/>
        <v>57600</v>
      </c>
      <c r="AO115" s="6"/>
      <c r="AP115" s="139">
        <f t="shared" si="119"/>
        <v>57600</v>
      </c>
      <c r="AQ115" s="169">
        <f t="shared" si="120"/>
        <v>0.16129032258064516</v>
      </c>
      <c r="AR115" s="166">
        <f t="shared" si="105"/>
        <v>148800</v>
      </c>
      <c r="AS115" s="167">
        <f t="shared" si="106"/>
        <v>0</v>
      </c>
    </row>
    <row r="116" spans="2:45" outlineLevel="1">
      <c r="B116" s="235" t="s">
        <v>87</v>
      </c>
      <c r="C116" s="63" t="s">
        <v>103</v>
      </c>
      <c r="D116" s="84"/>
      <c r="E116" s="69"/>
      <c r="F116" s="169">
        <f t="shared" si="99"/>
        <v>0</v>
      </c>
      <c r="G116" s="69"/>
      <c r="H116" s="169">
        <f t="shared" si="107"/>
        <v>0</v>
      </c>
      <c r="I116" s="69"/>
      <c r="J116" s="169">
        <f t="shared" si="108"/>
        <v>0</v>
      </c>
      <c r="K116" s="69"/>
      <c r="L116" s="169">
        <f t="shared" si="100"/>
        <v>0</v>
      </c>
      <c r="M116" s="166">
        <f t="shared" si="101"/>
        <v>0</v>
      </c>
      <c r="N116" s="167">
        <f t="shared" si="102"/>
        <v>0</v>
      </c>
      <c r="P116" s="171">
        <f>'Μέση ετήσια κατανάλωση'!$F86*Πελάτες!U113</f>
        <v>0</v>
      </c>
      <c r="Q116" s="6"/>
      <c r="R116" s="139">
        <f t="shared" si="109"/>
        <v>0</v>
      </c>
      <c r="S116" s="184">
        <f t="shared" si="103"/>
        <v>0</v>
      </c>
      <c r="T116" s="171">
        <f>'Μέση ετήσια κατανάλωση'!$F86*Πελάτες!X113</f>
        <v>0</v>
      </c>
      <c r="U116" s="139">
        <f>'Μέση ετήσια κατανάλωση'!$G86*(Πελάτες!V113-Πελάτες!$P113)</f>
        <v>0</v>
      </c>
      <c r="V116" s="139">
        <f t="shared" si="110"/>
        <v>0</v>
      </c>
      <c r="W116" s="6"/>
      <c r="X116" s="139">
        <f t="shared" si="111"/>
        <v>0</v>
      </c>
      <c r="Y116" s="169">
        <f t="shared" si="104"/>
        <v>0</v>
      </c>
      <c r="Z116" s="171">
        <f>'Μέση ετήσια κατανάλωση'!$F86*Πελάτες!AA113</f>
        <v>0</v>
      </c>
      <c r="AA116" s="139">
        <f>'Μέση ετήσια κατανάλωση'!$G86*(Πελάτες!Y113-Πελάτες!$P113)</f>
        <v>0</v>
      </c>
      <c r="AB116" s="139">
        <f t="shared" si="112"/>
        <v>0</v>
      </c>
      <c r="AC116" s="6"/>
      <c r="AD116" s="139">
        <f t="shared" si="113"/>
        <v>0</v>
      </c>
      <c r="AE116" s="169">
        <f t="shared" si="114"/>
        <v>0</v>
      </c>
      <c r="AF116" s="171">
        <f>'Μέση ετήσια κατανάλωση'!$F86*Πελάτες!AD113</f>
        <v>0</v>
      </c>
      <c r="AG116" s="139">
        <f>'Μέση ετήσια κατανάλωση'!$G86*(Πελάτες!AB113-Πελάτες!$P113)</f>
        <v>0</v>
      </c>
      <c r="AH116" s="139">
        <f t="shared" si="115"/>
        <v>0</v>
      </c>
      <c r="AI116" s="6"/>
      <c r="AJ116" s="139">
        <f t="shared" si="116"/>
        <v>0</v>
      </c>
      <c r="AK116" s="169">
        <f t="shared" si="117"/>
        <v>0</v>
      </c>
      <c r="AL116" s="171">
        <f>'Μέση ετήσια κατανάλωση'!$F86*Πελάτες!AG113</f>
        <v>0</v>
      </c>
      <c r="AM116" s="139">
        <f>'Μέση ετήσια κατανάλωση'!$G86*(Πελάτες!AE113-Πελάτες!$P113)</f>
        <v>0</v>
      </c>
      <c r="AN116" s="139">
        <f t="shared" si="118"/>
        <v>0</v>
      </c>
      <c r="AO116" s="6"/>
      <c r="AP116" s="139">
        <f t="shared" si="119"/>
        <v>0</v>
      </c>
      <c r="AQ116" s="169">
        <f t="shared" si="120"/>
        <v>0</v>
      </c>
      <c r="AR116" s="166">
        <f t="shared" si="105"/>
        <v>0</v>
      </c>
      <c r="AS116" s="167">
        <f t="shared" si="106"/>
        <v>0</v>
      </c>
    </row>
    <row r="117" spans="2:45" outlineLevel="1">
      <c r="B117" s="236" t="s">
        <v>88</v>
      </c>
      <c r="C117" s="63" t="s">
        <v>103</v>
      </c>
      <c r="D117" s="84"/>
      <c r="E117" s="69"/>
      <c r="F117" s="169">
        <f t="shared" si="99"/>
        <v>0</v>
      </c>
      <c r="G117" s="69"/>
      <c r="H117" s="169">
        <f t="shared" si="107"/>
        <v>0</v>
      </c>
      <c r="I117" s="69"/>
      <c r="J117" s="169">
        <f t="shared" si="108"/>
        <v>0</v>
      </c>
      <c r="K117" s="69"/>
      <c r="L117" s="169">
        <f t="shared" si="100"/>
        <v>0</v>
      </c>
      <c r="M117" s="166">
        <f t="shared" si="101"/>
        <v>0</v>
      </c>
      <c r="N117" s="167">
        <f t="shared" si="102"/>
        <v>0</v>
      </c>
      <c r="P117" s="171">
        <f>'Μέση ετήσια κατανάλωση'!$F87*Πελάτες!U114</f>
        <v>0</v>
      </c>
      <c r="Q117" s="6"/>
      <c r="R117" s="139">
        <f t="shared" si="109"/>
        <v>0</v>
      </c>
      <c r="S117" s="184">
        <f t="shared" si="103"/>
        <v>0</v>
      </c>
      <c r="T117" s="171">
        <f>'Μέση ετήσια κατανάλωση'!$F87*Πελάτες!X114</f>
        <v>4800</v>
      </c>
      <c r="U117" s="139">
        <f>'Μέση ετήσια κατανάλωση'!$G87*(Πελάτες!V114-Πελάτες!$P114)</f>
        <v>0</v>
      </c>
      <c r="V117" s="139">
        <f t="shared" si="110"/>
        <v>4800</v>
      </c>
      <c r="W117" s="6"/>
      <c r="X117" s="139">
        <f t="shared" si="111"/>
        <v>4800</v>
      </c>
      <c r="Y117" s="169">
        <f t="shared" si="104"/>
        <v>0</v>
      </c>
      <c r="Z117" s="171">
        <f>'Μέση ετήσια κατανάλωση'!$F87*Πελάτες!AA114</f>
        <v>3200</v>
      </c>
      <c r="AA117" s="139">
        <f>'Μέση ετήσια κατανάλωση'!$G87*(Πελάτες!Y114-Πελάτες!$P114)</f>
        <v>24000</v>
      </c>
      <c r="AB117" s="139">
        <f t="shared" si="112"/>
        <v>27200</v>
      </c>
      <c r="AC117" s="6"/>
      <c r="AD117" s="139">
        <f t="shared" si="113"/>
        <v>27200</v>
      </c>
      <c r="AE117" s="169">
        <f t="shared" si="114"/>
        <v>4.666666666666667</v>
      </c>
      <c r="AF117" s="171">
        <f>'Μέση ετήσια κατανάλωση'!$F87*Πελάτες!AD114</f>
        <v>3200</v>
      </c>
      <c r="AG117" s="139">
        <f>'Μέση ετήσια κατανάλωση'!$G87*(Πελάτες!AB114-Πελάτες!$P114)</f>
        <v>40000</v>
      </c>
      <c r="AH117" s="139">
        <f t="shared" si="115"/>
        <v>43200</v>
      </c>
      <c r="AI117" s="6"/>
      <c r="AJ117" s="139">
        <f t="shared" si="116"/>
        <v>43200</v>
      </c>
      <c r="AK117" s="169">
        <f t="shared" si="117"/>
        <v>0.58823529411764708</v>
      </c>
      <c r="AL117" s="171">
        <f>'Μέση ετήσια κατανάλωση'!$F87*Πελάτες!AG114</f>
        <v>1600</v>
      </c>
      <c r="AM117" s="139">
        <f>'Μέση ετήσια κατανάλωση'!$G87*(Πελάτες!AE114-Πελάτες!$P114)</f>
        <v>56000</v>
      </c>
      <c r="AN117" s="139">
        <f t="shared" si="118"/>
        <v>57600</v>
      </c>
      <c r="AO117" s="6"/>
      <c r="AP117" s="139">
        <f t="shared" si="119"/>
        <v>57600</v>
      </c>
      <c r="AQ117" s="169">
        <f t="shared" si="120"/>
        <v>0.33333333333333331</v>
      </c>
      <c r="AR117" s="166">
        <f t="shared" si="105"/>
        <v>132800</v>
      </c>
      <c r="AS117" s="167">
        <f t="shared" si="106"/>
        <v>0</v>
      </c>
    </row>
    <row r="118" spans="2:45" ht="15" customHeight="1" outlineLevel="1">
      <c r="B118" s="49" t="s">
        <v>127</v>
      </c>
      <c r="C118" s="46" t="s">
        <v>103</v>
      </c>
      <c r="D118" s="186">
        <f>SUM(D104:D117)</f>
        <v>0</v>
      </c>
      <c r="E118" s="186">
        <f>SUM(E104:E117)</f>
        <v>0</v>
      </c>
      <c r="F118" s="185">
        <f>IFERROR((E118-D118)/D118,0)</f>
        <v>0</v>
      </c>
      <c r="G118" s="186">
        <f>SUM(G104:G117)</f>
        <v>0</v>
      </c>
      <c r="H118" s="185">
        <f t="shared" ref="H118" si="121">IFERROR((G118-E118)/E118,0)</f>
        <v>0</v>
      </c>
      <c r="I118" s="186">
        <f>SUM(I104:I117)</f>
        <v>0</v>
      </c>
      <c r="J118" s="185">
        <f t="shared" ref="J118" si="122">IFERROR((I118-G118)/G118,0)</f>
        <v>0</v>
      </c>
      <c r="K118" s="186">
        <f>SUM(K104:K117)</f>
        <v>0</v>
      </c>
      <c r="L118" s="185">
        <f t="shared" si="100"/>
        <v>0</v>
      </c>
      <c r="M118" s="186">
        <f>SUM(M104:M117)</f>
        <v>0</v>
      </c>
      <c r="N118" s="179">
        <f t="shared" si="102"/>
        <v>0</v>
      </c>
      <c r="P118" s="186">
        <f>SUM(P104:P117)</f>
        <v>0</v>
      </c>
      <c r="Q118" s="186">
        <f>SUM(Q104:Q117)</f>
        <v>0</v>
      </c>
      <c r="R118" s="186">
        <f>SUM(R104:R117)</f>
        <v>0</v>
      </c>
      <c r="S118" s="168">
        <f>IFERROR((R118-K118)/K118,0)</f>
        <v>0</v>
      </c>
      <c r="T118" s="186">
        <f>SUM(T104:T117)</f>
        <v>30400</v>
      </c>
      <c r="U118" s="186">
        <f>SUM(U104:U117)</f>
        <v>0</v>
      </c>
      <c r="V118" s="186">
        <f>SUM(V104:V117)</f>
        <v>30400</v>
      </c>
      <c r="W118" s="186">
        <f>SUM(W104:W117)</f>
        <v>0</v>
      </c>
      <c r="X118" s="186">
        <f>SUM(X104:X117)</f>
        <v>30400</v>
      </c>
      <c r="Y118" s="185">
        <f>IFERROR((X118-R118)/R118,0)</f>
        <v>0</v>
      </c>
      <c r="Z118" s="186">
        <f>SUM(Z104:Z117)</f>
        <v>25600</v>
      </c>
      <c r="AA118" s="186">
        <f>SUM(AA104:AA117)</f>
        <v>152000</v>
      </c>
      <c r="AB118" s="186">
        <f>SUM(AB104:AB117)</f>
        <v>177600</v>
      </c>
      <c r="AC118" s="186">
        <f>SUM(AC104:AC117)</f>
        <v>0</v>
      </c>
      <c r="AD118" s="186">
        <f>SUM(AD104:AD117)</f>
        <v>177600</v>
      </c>
      <c r="AE118" s="168">
        <f>IFERROR((AD118-X118)/X118,0)</f>
        <v>4.8421052631578947</v>
      </c>
      <c r="AF118" s="186">
        <f>SUM(AF104:AF117)</f>
        <v>30400</v>
      </c>
      <c r="AG118" s="186">
        <f>SUM(AG104:AG117)</f>
        <v>280000</v>
      </c>
      <c r="AH118" s="186">
        <f>SUM(AH104:AH117)</f>
        <v>310400</v>
      </c>
      <c r="AI118" s="186">
        <f>SUM(AI104:AI117)</f>
        <v>0</v>
      </c>
      <c r="AJ118" s="186">
        <f>SUM(AJ104:AJ117)</f>
        <v>310400</v>
      </c>
      <c r="AK118" s="168">
        <f t="shared" ref="AK118" si="123">IFERROR((AJ118-AD118)/AD118,0)</f>
        <v>0.74774774774774777</v>
      </c>
      <c r="AL118" s="186">
        <f>SUM(AL104:AL117)</f>
        <v>16000</v>
      </c>
      <c r="AM118" s="186">
        <f>SUM(AM104:AM117)</f>
        <v>432000</v>
      </c>
      <c r="AN118" s="186">
        <f>SUM(AN104:AN117)</f>
        <v>448000</v>
      </c>
      <c r="AO118" s="186">
        <f>SUM(AO104:AO117)</f>
        <v>0</v>
      </c>
      <c r="AP118" s="186">
        <f>SUM(AP104:AP117)</f>
        <v>448000</v>
      </c>
      <c r="AQ118" s="168">
        <f>IFERROR((AP118-AJ118)/AJ118,0)</f>
        <v>0.44329896907216493</v>
      </c>
      <c r="AR118" s="186">
        <f>SUM(AR104:AR117)</f>
        <v>966400</v>
      </c>
      <c r="AS118" s="167">
        <f>IFERROR((AP118/R118)^(1/4)-1,0)</f>
        <v>0</v>
      </c>
    </row>
    <row r="120" spans="2:45" ht="15.6">
      <c r="B120" s="270" t="s">
        <v>100</v>
      </c>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row>
    <row r="121" spans="2:45" ht="5.45" customHeight="1" outlineLevel="1">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row>
    <row r="122" spans="2:45" outlineLevel="1">
      <c r="B122" s="306"/>
      <c r="C122" s="312" t="s">
        <v>94</v>
      </c>
      <c r="D122" s="285" t="s">
        <v>120</v>
      </c>
      <c r="E122" s="286"/>
      <c r="F122" s="286"/>
      <c r="G122" s="286"/>
      <c r="H122" s="286"/>
      <c r="I122" s="286"/>
      <c r="J122" s="286"/>
      <c r="K122" s="286"/>
      <c r="L122" s="288"/>
      <c r="M122" s="291" t="str">
        <f xml:space="preserve"> D123&amp;" - "&amp;K123</f>
        <v>2019 - 2023</v>
      </c>
      <c r="N122" s="303"/>
      <c r="P122" s="285" t="s">
        <v>121</v>
      </c>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8"/>
    </row>
    <row r="123" spans="2:45" outlineLevel="1">
      <c r="B123" s="307"/>
      <c r="C123" s="312"/>
      <c r="D123" s="82">
        <f>$C$3-5</f>
        <v>2019</v>
      </c>
      <c r="E123" s="285">
        <f>$C$3-4</f>
        <v>2020</v>
      </c>
      <c r="F123" s="288"/>
      <c r="G123" s="285">
        <f>$C$3-3</f>
        <v>2021</v>
      </c>
      <c r="H123" s="288"/>
      <c r="I123" s="285">
        <f>$C$3-2</f>
        <v>2022</v>
      </c>
      <c r="J123" s="288"/>
      <c r="K123" s="285">
        <f>$C$3-1</f>
        <v>2023</v>
      </c>
      <c r="L123" s="288"/>
      <c r="M123" s="293"/>
      <c r="N123" s="304"/>
      <c r="P123" s="322">
        <f>$C$3</f>
        <v>2024</v>
      </c>
      <c r="Q123" s="323"/>
      <c r="R123" s="323"/>
      <c r="S123" s="331"/>
      <c r="T123" s="322">
        <f>$C$3+1</f>
        <v>2025</v>
      </c>
      <c r="U123" s="323"/>
      <c r="V123" s="323"/>
      <c r="W123" s="323"/>
      <c r="X123" s="323"/>
      <c r="Y123" s="331"/>
      <c r="Z123" s="285">
        <f>$C$3+2</f>
        <v>2026</v>
      </c>
      <c r="AA123" s="286"/>
      <c r="AB123" s="286"/>
      <c r="AC123" s="286"/>
      <c r="AD123" s="286"/>
      <c r="AE123" s="288"/>
      <c r="AF123" s="285">
        <f>$C$3+3</f>
        <v>2027</v>
      </c>
      <c r="AG123" s="286"/>
      <c r="AH123" s="286"/>
      <c r="AI123" s="286"/>
      <c r="AJ123" s="286"/>
      <c r="AK123" s="288"/>
      <c r="AL123" s="285">
        <f>$C$3+4</f>
        <v>2028</v>
      </c>
      <c r="AM123" s="286"/>
      <c r="AN123" s="286"/>
      <c r="AO123" s="286"/>
      <c r="AP123" s="286"/>
      <c r="AQ123" s="288"/>
      <c r="AR123" s="289" t="str">
        <f>P123&amp;" - "&amp;AL123</f>
        <v>2024 - 2028</v>
      </c>
      <c r="AS123" s="305"/>
    </row>
    <row r="124" spans="2:45" ht="15" customHeight="1" outlineLevel="1">
      <c r="B124" s="307"/>
      <c r="C124" s="312"/>
      <c r="D124" s="339" t="s">
        <v>154</v>
      </c>
      <c r="E124" s="324" t="s">
        <v>154</v>
      </c>
      <c r="F124" s="333" t="s">
        <v>124</v>
      </c>
      <c r="G124" s="324" t="s">
        <v>154</v>
      </c>
      <c r="H124" s="333" t="s">
        <v>124</v>
      </c>
      <c r="I124" s="324" t="s">
        <v>154</v>
      </c>
      <c r="J124" s="326" t="s">
        <v>124</v>
      </c>
      <c r="K124" s="324" t="s">
        <v>154</v>
      </c>
      <c r="L124" s="326" t="s">
        <v>124</v>
      </c>
      <c r="M124" s="324" t="s">
        <v>115</v>
      </c>
      <c r="N124" s="335" t="s">
        <v>125</v>
      </c>
      <c r="P124" s="324" t="str">
        <f>"Διανεμόμενες ποσότητες σε πελάτες που συνδέθηκαν το "&amp;P123</f>
        <v>Διανεμόμενες ποσότητες σε πελάτες που συνδέθηκαν το 2024</v>
      </c>
      <c r="Q124" s="328" t="s">
        <v>155</v>
      </c>
      <c r="R124" s="328" t="s">
        <v>156</v>
      </c>
      <c r="S124" s="332" t="s">
        <v>124</v>
      </c>
      <c r="T124" s="322" t="s">
        <v>157</v>
      </c>
      <c r="U124" s="323"/>
      <c r="V124" s="323"/>
      <c r="W124" s="328" t="s">
        <v>155</v>
      </c>
      <c r="X124" s="328" t="s">
        <v>156</v>
      </c>
      <c r="Y124" s="331" t="s">
        <v>124</v>
      </c>
      <c r="Z124" s="322" t="s">
        <v>157</v>
      </c>
      <c r="AA124" s="323"/>
      <c r="AB124" s="323"/>
      <c r="AC124" s="328" t="s">
        <v>155</v>
      </c>
      <c r="AD124" s="328" t="s">
        <v>156</v>
      </c>
      <c r="AE124" s="331" t="s">
        <v>124</v>
      </c>
      <c r="AF124" s="322" t="s">
        <v>157</v>
      </c>
      <c r="AG124" s="323"/>
      <c r="AH124" s="323"/>
      <c r="AI124" s="328" t="s">
        <v>155</v>
      </c>
      <c r="AJ124" s="328" t="s">
        <v>156</v>
      </c>
      <c r="AK124" s="331" t="s">
        <v>124</v>
      </c>
      <c r="AL124" s="322" t="s">
        <v>157</v>
      </c>
      <c r="AM124" s="323"/>
      <c r="AN124" s="323"/>
      <c r="AO124" s="328" t="s">
        <v>155</v>
      </c>
      <c r="AP124" s="328" t="s">
        <v>156</v>
      </c>
      <c r="AQ124" s="331" t="s">
        <v>124</v>
      </c>
      <c r="AR124" s="337" t="s">
        <v>115</v>
      </c>
      <c r="AS124" s="329" t="s">
        <v>125</v>
      </c>
    </row>
    <row r="125" spans="2:45" ht="57.95" outlineLevel="1">
      <c r="B125" s="308"/>
      <c r="C125" s="312"/>
      <c r="D125" s="340"/>
      <c r="E125" s="325"/>
      <c r="F125" s="334"/>
      <c r="G125" s="325"/>
      <c r="H125" s="334"/>
      <c r="I125" s="325"/>
      <c r="J125" s="327"/>
      <c r="K125" s="325"/>
      <c r="L125" s="327"/>
      <c r="M125" s="325"/>
      <c r="N125" s="336"/>
      <c r="P125" s="325"/>
      <c r="Q125" s="328"/>
      <c r="R125" s="328"/>
      <c r="S125" s="332"/>
      <c r="T125" s="123" t="str">
        <f>"Διανεμόμενες ποσότητες σε πελάτες που συνδέθηκαν το "&amp;T123</f>
        <v>Διανεμόμενες ποσότητες σε πελάτες που συνδέθηκαν το 2025</v>
      </c>
      <c r="U125" s="105" t="str">
        <f>"Διανεμόμενες ποσότητες σε πελάτες που συνδέθηκαν το "&amp;P123</f>
        <v>Διανεμόμενες ποσότητες σε πελάτες που συνδέθηκαν το 2024</v>
      </c>
      <c r="V125" s="59" t="s">
        <v>158</v>
      </c>
      <c r="W125" s="328"/>
      <c r="X125" s="328"/>
      <c r="Y125" s="331"/>
      <c r="Z125" s="123" t="str">
        <f>"Διανεμόμενες ποσότητες σε πελάτες που συνδέθηκαν το "&amp;Z123</f>
        <v>Διανεμόμενες ποσότητες σε πελάτες που συνδέθηκαν το 2026</v>
      </c>
      <c r="AA125" s="105" t="str">
        <f>"Διανεμόμενες ποσότητες σε πελάτες που συνδέθηκαν το "&amp;$P$12&amp;" - "&amp;T123</f>
        <v>Διανεμόμενες ποσότητες σε πελάτες που συνδέθηκαν το 2024 - 2025</v>
      </c>
      <c r="AB125" s="59" t="s">
        <v>158</v>
      </c>
      <c r="AC125" s="328"/>
      <c r="AD125" s="328"/>
      <c r="AE125" s="331"/>
      <c r="AF125" s="123" t="str">
        <f>"Διανεμόμενες ποσότητες σε πελάτες που συνδέθηκαν το "&amp;AF123</f>
        <v>Διανεμόμενες ποσότητες σε πελάτες που συνδέθηκαν το 2027</v>
      </c>
      <c r="AG125" s="105" t="str">
        <f>"Διανεμόμενες ποσότητες σε πελάτες που συνδέθηκαν το "&amp;$P$12&amp;" - "&amp;Z123</f>
        <v>Διανεμόμενες ποσότητες σε πελάτες που συνδέθηκαν το 2024 - 2026</v>
      </c>
      <c r="AH125" s="59" t="s">
        <v>158</v>
      </c>
      <c r="AI125" s="328"/>
      <c r="AJ125" s="328"/>
      <c r="AK125" s="331"/>
      <c r="AL125" s="123" t="str">
        <f>"Διανεμόμενες ποσότητες σε πελάτες που συνδέθηκαν το "&amp;AL123</f>
        <v>Διανεμόμενες ποσότητες σε πελάτες που συνδέθηκαν το 2028</v>
      </c>
      <c r="AM125" s="105" t="str">
        <f>"Διανεμόμενες ποσότητες σε πελάτες που συνδέθηκαν το "&amp;$P$12&amp;" - "&amp;AF123</f>
        <v>Διανεμόμενες ποσότητες σε πελάτες που συνδέθηκαν το 2024 - 2027</v>
      </c>
      <c r="AN125" s="59" t="s">
        <v>158</v>
      </c>
      <c r="AO125" s="328"/>
      <c r="AP125" s="328"/>
      <c r="AQ125" s="331"/>
      <c r="AR125" s="338"/>
      <c r="AS125" s="330"/>
    </row>
    <row r="126" spans="2:45" outlineLevel="1">
      <c r="B126" s="235" t="s">
        <v>75</v>
      </c>
      <c r="C126" s="63" t="s">
        <v>103</v>
      </c>
      <c r="D126" s="84"/>
      <c r="E126" s="69"/>
      <c r="F126" s="169">
        <f t="shared" ref="F126:F139" si="124">IFERROR((E126-D126)/D126,0)</f>
        <v>0</v>
      </c>
      <c r="G126" s="69"/>
      <c r="H126" s="169">
        <f>IFERROR((G126-E126)/E126,0)</f>
        <v>0</v>
      </c>
      <c r="I126" s="69"/>
      <c r="J126" s="169">
        <f>IFERROR((I126-G126)/G126,0)</f>
        <v>0</v>
      </c>
      <c r="K126" s="69"/>
      <c r="L126" s="169">
        <f t="shared" ref="L126:L140" si="125">IFERROR((K126-I126)/I126,0)</f>
        <v>0</v>
      </c>
      <c r="M126" s="166">
        <f t="shared" ref="M126:M139" si="126">D126+E126+G126+I126+K126</f>
        <v>0</v>
      </c>
      <c r="N126" s="167">
        <f t="shared" ref="N126:N140" si="127">IFERROR((K126/D126)^(1/4)-1,0)</f>
        <v>0</v>
      </c>
      <c r="P126" s="171">
        <f>'Μέση ετήσια κατανάλωση'!$F94*Πελάτες!U122</f>
        <v>0</v>
      </c>
      <c r="Q126" s="6"/>
      <c r="R126" s="139">
        <f>P126+Q126</f>
        <v>0</v>
      </c>
      <c r="S126" s="184">
        <f t="shared" ref="S126:S139" si="128">IFERROR((R126-K126)/K126,0)</f>
        <v>0</v>
      </c>
      <c r="T126" s="171">
        <f>'Μέση ετήσια κατανάλωση'!$F94*Πελάτες!X122</f>
        <v>0</v>
      </c>
      <c r="U126" s="139">
        <f>'Μέση ετήσια κατανάλωση'!$G94*(Πελάτες!V122-Πελάτες!$P122)</f>
        <v>0</v>
      </c>
      <c r="V126" s="139">
        <f>T126+U126</f>
        <v>0</v>
      </c>
      <c r="W126" s="6"/>
      <c r="X126" s="139">
        <f>V126+W126</f>
        <v>0</v>
      </c>
      <c r="Y126" s="169">
        <f t="shared" ref="Y126:Y139" si="129">IFERROR((X126-R126)/R126,0)</f>
        <v>0</v>
      </c>
      <c r="Z126" s="171">
        <f>'Μέση ετήσια κατανάλωση'!$F94*Πελάτες!AA122</f>
        <v>0</v>
      </c>
      <c r="AA126" s="139">
        <f>'Μέση ετήσια κατανάλωση'!$G94*(Πελάτες!Y122-Πελάτες!$P122)</f>
        <v>0</v>
      </c>
      <c r="AB126" s="139">
        <f>Z126+AA126</f>
        <v>0</v>
      </c>
      <c r="AC126" s="6"/>
      <c r="AD126" s="139">
        <f>AB126+AC126</f>
        <v>0</v>
      </c>
      <c r="AE126" s="169">
        <f>IFERROR((AD126-X126)/X126,0)</f>
        <v>0</v>
      </c>
      <c r="AF126" s="171">
        <f>'Μέση ετήσια κατανάλωση'!$F94*Πελάτες!AD122</f>
        <v>0</v>
      </c>
      <c r="AG126" s="139">
        <f>'Μέση ετήσια κατανάλωση'!$G94*(Πελάτες!AB122-Πελάτες!$P122)</f>
        <v>0</v>
      </c>
      <c r="AH126" s="139">
        <f>AF126+AG126</f>
        <v>0</v>
      </c>
      <c r="AI126" s="6"/>
      <c r="AJ126" s="139">
        <f>AH126+AI126</f>
        <v>0</v>
      </c>
      <c r="AK126" s="169">
        <f>IFERROR((AJ126-AD126)/AD126,0)</f>
        <v>0</v>
      </c>
      <c r="AL126" s="171">
        <f>'Μέση ετήσια κατανάλωση'!$F94*Πελάτες!AG122</f>
        <v>0</v>
      </c>
      <c r="AM126" s="139">
        <f>'Μέση ετήσια κατανάλωση'!$G94*(Πελάτες!AE122-Πελάτες!$P122)</f>
        <v>0</v>
      </c>
      <c r="AN126" s="139">
        <f>AL126+AM126</f>
        <v>0</v>
      </c>
      <c r="AO126" s="6"/>
      <c r="AP126" s="139">
        <f>AN126+AO126</f>
        <v>0</v>
      </c>
      <c r="AQ126" s="169">
        <f>IFERROR((AP126-AJ126)/AJ126,0)</f>
        <v>0</v>
      </c>
      <c r="AR126" s="166">
        <f t="shared" ref="AR126:AR139" si="130">R126+X126+AD126+AJ126+AP126</f>
        <v>0</v>
      </c>
      <c r="AS126" s="167">
        <f t="shared" ref="AS126:AS139" si="131">IFERROR((AP126/R126)^(1/4)-1,0)</f>
        <v>0</v>
      </c>
    </row>
    <row r="127" spans="2:45" outlineLevel="1">
      <c r="B127" s="236" t="s">
        <v>76</v>
      </c>
      <c r="C127" s="63" t="s">
        <v>103</v>
      </c>
      <c r="D127" s="84"/>
      <c r="E127" s="69"/>
      <c r="F127" s="169">
        <f t="shared" si="124"/>
        <v>0</v>
      </c>
      <c r="G127" s="69"/>
      <c r="H127" s="169">
        <f t="shared" ref="H127:H139" si="132">IFERROR((G127-E127)/E127,0)</f>
        <v>0</v>
      </c>
      <c r="I127" s="69"/>
      <c r="J127" s="169">
        <f t="shared" ref="J127:J139" si="133">IFERROR((I127-G127)/G127,0)</f>
        <v>0</v>
      </c>
      <c r="K127" s="69"/>
      <c r="L127" s="169">
        <f t="shared" si="125"/>
        <v>0</v>
      </c>
      <c r="M127" s="166">
        <f t="shared" si="126"/>
        <v>0</v>
      </c>
      <c r="N127" s="167">
        <f t="shared" si="127"/>
        <v>0</v>
      </c>
      <c r="P127" s="171">
        <f>'Μέση ετήσια κατανάλωση'!$F95*Πελάτες!U123</f>
        <v>3500</v>
      </c>
      <c r="Q127" s="6"/>
      <c r="R127" s="139">
        <f t="shared" ref="R127:R139" si="134">P127+Q127</f>
        <v>3500</v>
      </c>
      <c r="S127" s="184">
        <f t="shared" si="128"/>
        <v>0</v>
      </c>
      <c r="T127" s="171">
        <f>'Μέση ετήσια κατανάλωση'!$F95*Πελάτες!X123</f>
        <v>700</v>
      </c>
      <c r="U127" s="139">
        <f>'Μέση ετήσια κατανάλωση'!$G95*(Πελάτες!V123-Πελάτες!$P123)</f>
        <v>17500</v>
      </c>
      <c r="V127" s="139">
        <f t="shared" ref="V127:V139" si="135">T127+U127</f>
        <v>18200</v>
      </c>
      <c r="W127" s="6"/>
      <c r="X127" s="139">
        <f t="shared" ref="X127:X139" si="136">V127+W127</f>
        <v>18200</v>
      </c>
      <c r="Y127" s="169">
        <f t="shared" si="129"/>
        <v>4.2</v>
      </c>
      <c r="Z127" s="171">
        <f>'Μέση ετήσια κατανάλωση'!$F95*Πελάτες!AA123</f>
        <v>0</v>
      </c>
      <c r="AA127" s="139">
        <f>'Μέση ετήσια κατανάλωση'!$G95*(Πελάτες!Y123-Πελάτες!$P123)</f>
        <v>21000</v>
      </c>
      <c r="AB127" s="139">
        <f t="shared" ref="AB127:AB139" si="137">Z127+AA127</f>
        <v>21000</v>
      </c>
      <c r="AC127" s="6"/>
      <c r="AD127" s="139">
        <f t="shared" ref="AD127:AD139" si="138">AB127+AC127</f>
        <v>21000</v>
      </c>
      <c r="AE127" s="169">
        <f t="shared" ref="AE127:AE139" si="139">IFERROR((AD127-X127)/X127,0)</f>
        <v>0.15384615384615385</v>
      </c>
      <c r="AF127" s="171">
        <f>'Μέση ετήσια κατανάλωση'!$F95*Πελάτες!AD123</f>
        <v>700</v>
      </c>
      <c r="AG127" s="139">
        <f>'Μέση ετήσια κατανάλωση'!$G95*(Πελάτες!AB123-Πελάτες!$P123)</f>
        <v>21000</v>
      </c>
      <c r="AH127" s="139">
        <f t="shared" ref="AH127:AH139" si="140">AF127+AG127</f>
        <v>21700</v>
      </c>
      <c r="AI127" s="6"/>
      <c r="AJ127" s="139">
        <f t="shared" ref="AJ127:AJ139" si="141">AH127+AI127</f>
        <v>21700</v>
      </c>
      <c r="AK127" s="169">
        <f t="shared" ref="AK127:AK139" si="142">IFERROR((AJ127-AD127)/AD127,0)</f>
        <v>3.3333333333333333E-2</v>
      </c>
      <c r="AL127" s="171">
        <f>'Μέση ετήσια κατανάλωση'!$F95*Πελάτες!AG123</f>
        <v>700</v>
      </c>
      <c r="AM127" s="139">
        <f>'Μέση ετήσια κατανάλωση'!$G95*(Πελάτες!AE123-Πελάτες!$P123)</f>
        <v>24500</v>
      </c>
      <c r="AN127" s="139">
        <f t="shared" ref="AN127:AN139" si="143">AL127+AM127</f>
        <v>25200</v>
      </c>
      <c r="AO127" s="6"/>
      <c r="AP127" s="139">
        <f t="shared" ref="AP127:AP139" si="144">AN127+AO127</f>
        <v>25200</v>
      </c>
      <c r="AQ127" s="169">
        <f t="shared" ref="AQ127:AQ139" si="145">IFERROR((AP127-AJ127)/AJ127,0)</f>
        <v>0.16129032258064516</v>
      </c>
      <c r="AR127" s="166">
        <f t="shared" si="130"/>
        <v>89600</v>
      </c>
      <c r="AS127" s="167">
        <f t="shared" si="131"/>
        <v>0.63807251762544004</v>
      </c>
    </row>
    <row r="128" spans="2:45" outlineLevel="1">
      <c r="B128" s="237" t="s">
        <v>77</v>
      </c>
      <c r="C128" s="63" t="s">
        <v>103</v>
      </c>
      <c r="D128" s="84"/>
      <c r="E128" s="69"/>
      <c r="F128" s="169">
        <f t="shared" si="124"/>
        <v>0</v>
      </c>
      <c r="G128" s="69"/>
      <c r="H128" s="169">
        <f t="shared" si="132"/>
        <v>0</v>
      </c>
      <c r="I128" s="69"/>
      <c r="J128" s="169">
        <f t="shared" si="133"/>
        <v>0</v>
      </c>
      <c r="K128" s="69"/>
      <c r="L128" s="169">
        <f t="shared" si="125"/>
        <v>0</v>
      </c>
      <c r="M128" s="166">
        <f t="shared" si="126"/>
        <v>0</v>
      </c>
      <c r="N128" s="167">
        <f t="shared" si="127"/>
        <v>0</v>
      </c>
      <c r="P128" s="171">
        <f>'Μέση ετήσια κατανάλωση'!$F96*Πελάτες!U124</f>
        <v>0</v>
      </c>
      <c r="Q128" s="6"/>
      <c r="R128" s="139">
        <f t="shared" si="134"/>
        <v>0</v>
      </c>
      <c r="S128" s="184">
        <f t="shared" si="128"/>
        <v>0</v>
      </c>
      <c r="T128" s="171">
        <f>'Μέση ετήσια κατανάλωση'!$F96*Πελάτες!X124</f>
        <v>0</v>
      </c>
      <c r="U128" s="139">
        <f>'Μέση ετήσια κατανάλωση'!$G96*(Πελάτες!V124-Πελάτες!$P124)</f>
        <v>0</v>
      </c>
      <c r="V128" s="139">
        <f t="shared" si="135"/>
        <v>0</v>
      </c>
      <c r="W128" s="6"/>
      <c r="X128" s="139">
        <f t="shared" si="136"/>
        <v>0</v>
      </c>
      <c r="Y128" s="169">
        <f t="shared" si="129"/>
        <v>0</v>
      </c>
      <c r="Z128" s="171">
        <f>'Μέση ετήσια κατανάλωση'!$F96*Πελάτες!AA124</f>
        <v>0</v>
      </c>
      <c r="AA128" s="139">
        <f>'Μέση ετήσια κατανάλωση'!$G96*(Πελάτες!Y124-Πελάτες!$P124)</f>
        <v>0</v>
      </c>
      <c r="AB128" s="139">
        <f t="shared" si="137"/>
        <v>0</v>
      </c>
      <c r="AC128" s="6"/>
      <c r="AD128" s="139">
        <f t="shared" si="138"/>
        <v>0</v>
      </c>
      <c r="AE128" s="169">
        <f t="shared" si="139"/>
        <v>0</v>
      </c>
      <c r="AF128" s="171">
        <f>'Μέση ετήσια κατανάλωση'!$F96*Πελάτες!AD124</f>
        <v>0</v>
      </c>
      <c r="AG128" s="139">
        <f>'Μέση ετήσια κατανάλωση'!$G96*(Πελάτες!AB124-Πελάτες!$P124)</f>
        <v>0</v>
      </c>
      <c r="AH128" s="139">
        <f t="shared" si="140"/>
        <v>0</v>
      </c>
      <c r="AI128" s="6"/>
      <c r="AJ128" s="139">
        <f t="shared" si="141"/>
        <v>0</v>
      </c>
      <c r="AK128" s="169">
        <f t="shared" si="142"/>
        <v>0</v>
      </c>
      <c r="AL128" s="171">
        <f>'Μέση ετήσια κατανάλωση'!$F96*Πελάτες!AG124</f>
        <v>0</v>
      </c>
      <c r="AM128" s="139">
        <f>'Μέση ετήσια κατανάλωση'!$G96*(Πελάτες!AE124-Πελάτες!$P124)</f>
        <v>0</v>
      </c>
      <c r="AN128" s="139">
        <f t="shared" si="143"/>
        <v>0</v>
      </c>
      <c r="AO128" s="6"/>
      <c r="AP128" s="139">
        <f t="shared" si="144"/>
        <v>0</v>
      </c>
      <c r="AQ128" s="169">
        <f t="shared" si="145"/>
        <v>0</v>
      </c>
      <c r="AR128" s="166">
        <f t="shared" si="130"/>
        <v>0</v>
      </c>
      <c r="AS128" s="167">
        <f t="shared" si="131"/>
        <v>0</v>
      </c>
    </row>
    <row r="129" spans="2:45" outlineLevel="1">
      <c r="B129" s="238" t="s">
        <v>78</v>
      </c>
      <c r="C129" s="63" t="s">
        <v>103</v>
      </c>
      <c r="D129" s="84"/>
      <c r="E129" s="69"/>
      <c r="F129" s="169">
        <f t="shared" si="124"/>
        <v>0</v>
      </c>
      <c r="G129" s="69"/>
      <c r="H129" s="169">
        <f t="shared" si="132"/>
        <v>0</v>
      </c>
      <c r="I129" s="69"/>
      <c r="J129" s="169">
        <f t="shared" si="133"/>
        <v>0</v>
      </c>
      <c r="K129" s="69"/>
      <c r="L129" s="169">
        <f t="shared" si="125"/>
        <v>0</v>
      </c>
      <c r="M129" s="166">
        <f t="shared" si="126"/>
        <v>0</v>
      </c>
      <c r="N129" s="167">
        <f t="shared" si="127"/>
        <v>0</v>
      </c>
      <c r="P129" s="171">
        <f>'Μέση ετήσια κατανάλωση'!$F97*Πελάτες!U125</f>
        <v>0</v>
      </c>
      <c r="Q129" s="6"/>
      <c r="R129" s="139">
        <f t="shared" si="134"/>
        <v>0</v>
      </c>
      <c r="S129" s="184">
        <f t="shared" si="128"/>
        <v>0</v>
      </c>
      <c r="T129" s="171">
        <f>'Μέση ετήσια κατανάλωση'!$F97*Πελάτες!X125</f>
        <v>0</v>
      </c>
      <c r="U129" s="139">
        <f>'Μέση ετήσια κατανάλωση'!$G97*(Πελάτες!V125-Πελάτες!$P125)</f>
        <v>0</v>
      </c>
      <c r="V129" s="139">
        <f t="shared" si="135"/>
        <v>0</v>
      </c>
      <c r="W129" s="6"/>
      <c r="X129" s="139">
        <f t="shared" si="136"/>
        <v>0</v>
      </c>
      <c r="Y129" s="169">
        <f t="shared" si="129"/>
        <v>0</v>
      </c>
      <c r="Z129" s="171">
        <f>'Μέση ετήσια κατανάλωση'!$F97*Πελάτες!AA125</f>
        <v>0</v>
      </c>
      <c r="AA129" s="139">
        <f>'Μέση ετήσια κατανάλωση'!$G97*(Πελάτες!Y125-Πελάτες!$P125)</f>
        <v>0</v>
      </c>
      <c r="AB129" s="139">
        <f t="shared" si="137"/>
        <v>0</v>
      </c>
      <c r="AC129" s="6"/>
      <c r="AD129" s="139">
        <f t="shared" si="138"/>
        <v>0</v>
      </c>
      <c r="AE129" s="169">
        <f t="shared" si="139"/>
        <v>0</v>
      </c>
      <c r="AF129" s="171">
        <f>'Μέση ετήσια κατανάλωση'!$F97*Πελάτες!AD125</f>
        <v>0</v>
      </c>
      <c r="AG129" s="139">
        <f>'Μέση ετήσια κατανάλωση'!$G97*(Πελάτες!AB125-Πελάτες!$P125)</f>
        <v>0</v>
      </c>
      <c r="AH129" s="139">
        <f t="shared" si="140"/>
        <v>0</v>
      </c>
      <c r="AI129" s="6"/>
      <c r="AJ129" s="139">
        <f t="shared" si="141"/>
        <v>0</v>
      </c>
      <c r="AK129" s="169">
        <f t="shared" si="142"/>
        <v>0</v>
      </c>
      <c r="AL129" s="171">
        <f>'Μέση ετήσια κατανάλωση'!$F97*Πελάτες!AG125</f>
        <v>0</v>
      </c>
      <c r="AM129" s="139">
        <f>'Μέση ετήσια κατανάλωση'!$G97*(Πελάτες!AE125-Πελάτες!$P125)</f>
        <v>0</v>
      </c>
      <c r="AN129" s="139">
        <f t="shared" si="143"/>
        <v>0</v>
      </c>
      <c r="AO129" s="6"/>
      <c r="AP129" s="139">
        <f t="shared" si="144"/>
        <v>0</v>
      </c>
      <c r="AQ129" s="169">
        <f t="shared" si="145"/>
        <v>0</v>
      </c>
      <c r="AR129" s="166">
        <f t="shared" si="130"/>
        <v>0</v>
      </c>
      <c r="AS129" s="167">
        <f t="shared" si="131"/>
        <v>0</v>
      </c>
    </row>
    <row r="130" spans="2:45" outlineLevel="1">
      <c r="B130" s="238" t="s">
        <v>79</v>
      </c>
      <c r="C130" s="63" t="s">
        <v>103</v>
      </c>
      <c r="D130" s="84"/>
      <c r="E130" s="69"/>
      <c r="F130" s="169">
        <f t="shared" si="124"/>
        <v>0</v>
      </c>
      <c r="G130" s="69"/>
      <c r="H130" s="169">
        <f t="shared" si="132"/>
        <v>0</v>
      </c>
      <c r="I130" s="69"/>
      <c r="J130" s="169">
        <f t="shared" si="133"/>
        <v>0</v>
      </c>
      <c r="K130" s="69"/>
      <c r="L130" s="169">
        <f t="shared" si="125"/>
        <v>0</v>
      </c>
      <c r="M130" s="166">
        <f t="shared" si="126"/>
        <v>0</v>
      </c>
      <c r="N130" s="167">
        <f t="shared" si="127"/>
        <v>0</v>
      </c>
      <c r="P130" s="171">
        <f>'Μέση ετήσια κατανάλωση'!$F98*Πελάτες!U126</f>
        <v>0</v>
      </c>
      <c r="Q130" s="6"/>
      <c r="R130" s="139">
        <f t="shared" si="134"/>
        <v>0</v>
      </c>
      <c r="S130" s="184">
        <f t="shared" si="128"/>
        <v>0</v>
      </c>
      <c r="T130" s="171">
        <f>'Μέση ετήσια κατανάλωση'!$F98*Πελάτες!X126</f>
        <v>1400</v>
      </c>
      <c r="U130" s="139">
        <f>'Μέση ετήσια κατανάλωση'!$G98*(Πελάτες!V126-Πελάτες!$P126)</f>
        <v>0</v>
      </c>
      <c r="V130" s="139">
        <f t="shared" si="135"/>
        <v>1400</v>
      </c>
      <c r="W130" s="6"/>
      <c r="X130" s="139">
        <f t="shared" si="136"/>
        <v>1400</v>
      </c>
      <c r="Y130" s="169">
        <f t="shared" si="129"/>
        <v>0</v>
      </c>
      <c r="Z130" s="171">
        <f>'Μέση ετήσια κατανάλωση'!$F98*Πελάτες!AA126</f>
        <v>0</v>
      </c>
      <c r="AA130" s="139">
        <f>'Μέση ετήσια κατανάλωση'!$G98*(Πελάτες!Y126-Πελάτες!$P126)</f>
        <v>7000</v>
      </c>
      <c r="AB130" s="139">
        <f t="shared" si="137"/>
        <v>7000</v>
      </c>
      <c r="AC130" s="6"/>
      <c r="AD130" s="139">
        <f t="shared" si="138"/>
        <v>7000</v>
      </c>
      <c r="AE130" s="169">
        <f t="shared" si="139"/>
        <v>4</v>
      </c>
      <c r="AF130" s="171">
        <f>'Μέση ετήσια κατανάλωση'!$F98*Πελάτες!AD126</f>
        <v>0</v>
      </c>
      <c r="AG130" s="139">
        <f>'Μέση ετήσια κατανάλωση'!$G98*(Πελάτες!AB126-Πελάτες!$P126)</f>
        <v>7000</v>
      </c>
      <c r="AH130" s="139">
        <f t="shared" si="140"/>
        <v>7000</v>
      </c>
      <c r="AI130" s="6"/>
      <c r="AJ130" s="139">
        <f t="shared" si="141"/>
        <v>7000</v>
      </c>
      <c r="AK130" s="169">
        <f t="shared" si="142"/>
        <v>0</v>
      </c>
      <c r="AL130" s="171">
        <f>'Μέση ετήσια κατανάλωση'!$F98*Πελάτες!AG126</f>
        <v>0</v>
      </c>
      <c r="AM130" s="139">
        <f>'Μέση ετήσια κατανάλωση'!$G98*(Πελάτες!AE126-Πελάτες!$P126)</f>
        <v>7000</v>
      </c>
      <c r="AN130" s="139">
        <f t="shared" si="143"/>
        <v>7000</v>
      </c>
      <c r="AO130" s="6"/>
      <c r="AP130" s="139">
        <f t="shared" si="144"/>
        <v>7000</v>
      </c>
      <c r="AQ130" s="169">
        <f t="shared" si="145"/>
        <v>0</v>
      </c>
      <c r="AR130" s="166">
        <f t="shared" si="130"/>
        <v>22400</v>
      </c>
      <c r="AS130" s="167">
        <f t="shared" si="131"/>
        <v>0</v>
      </c>
    </row>
    <row r="131" spans="2:45" outlineLevel="1">
      <c r="B131" s="238" t="s">
        <v>80</v>
      </c>
      <c r="C131" s="63" t="s">
        <v>103</v>
      </c>
      <c r="D131" s="84"/>
      <c r="E131" s="69"/>
      <c r="F131" s="169">
        <f t="shared" si="124"/>
        <v>0</v>
      </c>
      <c r="G131" s="69"/>
      <c r="H131" s="169">
        <f t="shared" si="132"/>
        <v>0</v>
      </c>
      <c r="I131" s="69"/>
      <c r="J131" s="169">
        <f t="shared" si="133"/>
        <v>0</v>
      </c>
      <c r="K131" s="69"/>
      <c r="L131" s="169">
        <f t="shared" si="125"/>
        <v>0</v>
      </c>
      <c r="M131" s="166">
        <f t="shared" si="126"/>
        <v>0</v>
      </c>
      <c r="N131" s="167">
        <f t="shared" si="127"/>
        <v>0</v>
      </c>
      <c r="P131" s="171">
        <f>'Μέση ετήσια κατανάλωση'!$F99*Πελάτες!U127</f>
        <v>0</v>
      </c>
      <c r="Q131" s="6"/>
      <c r="R131" s="139">
        <f t="shared" si="134"/>
        <v>0</v>
      </c>
      <c r="S131" s="184">
        <f t="shared" si="128"/>
        <v>0</v>
      </c>
      <c r="T131" s="171">
        <f>'Μέση ετήσια κατανάλωση'!$F99*Πελάτες!X127</f>
        <v>0</v>
      </c>
      <c r="U131" s="139">
        <f>'Μέση ετήσια κατανάλωση'!$G99*(Πελάτες!V127-Πελάτες!$P127)</f>
        <v>0</v>
      </c>
      <c r="V131" s="139">
        <f t="shared" si="135"/>
        <v>0</v>
      </c>
      <c r="W131" s="6"/>
      <c r="X131" s="139">
        <f t="shared" si="136"/>
        <v>0</v>
      </c>
      <c r="Y131" s="169">
        <f t="shared" si="129"/>
        <v>0</v>
      </c>
      <c r="Z131" s="171">
        <f>'Μέση ετήσια κατανάλωση'!$F99*Πελάτες!AA127</f>
        <v>0</v>
      </c>
      <c r="AA131" s="139">
        <f>'Μέση ετήσια κατανάλωση'!$G99*(Πελάτες!Y127-Πελάτες!$P127)</f>
        <v>0</v>
      </c>
      <c r="AB131" s="139">
        <f t="shared" si="137"/>
        <v>0</v>
      </c>
      <c r="AC131" s="6"/>
      <c r="AD131" s="139">
        <f t="shared" si="138"/>
        <v>0</v>
      </c>
      <c r="AE131" s="169">
        <f t="shared" si="139"/>
        <v>0</v>
      </c>
      <c r="AF131" s="171">
        <f>'Μέση ετήσια κατανάλωση'!$F99*Πελάτες!AD127</f>
        <v>0</v>
      </c>
      <c r="AG131" s="139">
        <f>'Μέση ετήσια κατανάλωση'!$G99*(Πελάτες!AB127-Πελάτες!$P127)</f>
        <v>0</v>
      </c>
      <c r="AH131" s="139">
        <f t="shared" si="140"/>
        <v>0</v>
      </c>
      <c r="AI131" s="6"/>
      <c r="AJ131" s="139">
        <f t="shared" si="141"/>
        <v>0</v>
      </c>
      <c r="AK131" s="169">
        <f t="shared" si="142"/>
        <v>0</v>
      </c>
      <c r="AL131" s="171">
        <f>'Μέση ετήσια κατανάλωση'!$F99*Πελάτες!AG127</f>
        <v>0</v>
      </c>
      <c r="AM131" s="139">
        <f>'Μέση ετήσια κατανάλωση'!$G99*(Πελάτες!AE127-Πελάτες!$P127)</f>
        <v>0</v>
      </c>
      <c r="AN131" s="139">
        <f t="shared" si="143"/>
        <v>0</v>
      </c>
      <c r="AO131" s="6"/>
      <c r="AP131" s="139">
        <f t="shared" si="144"/>
        <v>0</v>
      </c>
      <c r="AQ131" s="169">
        <f t="shared" si="145"/>
        <v>0</v>
      </c>
      <c r="AR131" s="166">
        <f t="shared" si="130"/>
        <v>0</v>
      </c>
      <c r="AS131" s="167">
        <f t="shared" si="131"/>
        <v>0</v>
      </c>
    </row>
    <row r="132" spans="2:45" outlineLevel="1">
      <c r="B132" s="238" t="s">
        <v>81</v>
      </c>
      <c r="C132" s="63" t="s">
        <v>103</v>
      </c>
      <c r="D132" s="84"/>
      <c r="E132" s="69"/>
      <c r="F132" s="169">
        <f t="shared" si="124"/>
        <v>0</v>
      </c>
      <c r="G132" s="69"/>
      <c r="H132" s="169">
        <f t="shared" si="132"/>
        <v>0</v>
      </c>
      <c r="I132" s="69"/>
      <c r="J132" s="169">
        <f t="shared" si="133"/>
        <v>0</v>
      </c>
      <c r="K132" s="69"/>
      <c r="L132" s="169">
        <f t="shared" si="125"/>
        <v>0</v>
      </c>
      <c r="M132" s="166">
        <f t="shared" si="126"/>
        <v>0</v>
      </c>
      <c r="N132" s="167">
        <f t="shared" si="127"/>
        <v>0</v>
      </c>
      <c r="P132" s="171">
        <f>'Μέση ετήσια κατανάλωση'!$F100*Πελάτες!U128</f>
        <v>0</v>
      </c>
      <c r="Q132" s="6"/>
      <c r="R132" s="139">
        <f t="shared" si="134"/>
        <v>0</v>
      </c>
      <c r="S132" s="184">
        <f t="shared" si="128"/>
        <v>0</v>
      </c>
      <c r="T132" s="171">
        <f>'Μέση ετήσια κατανάλωση'!$F100*Πελάτες!X128</f>
        <v>0</v>
      </c>
      <c r="U132" s="139">
        <f>'Μέση ετήσια κατανάλωση'!$G100*(Πελάτες!V128-Πελάτες!$P128)</f>
        <v>0</v>
      </c>
      <c r="V132" s="139">
        <f t="shared" si="135"/>
        <v>0</v>
      </c>
      <c r="W132" s="6"/>
      <c r="X132" s="139">
        <f t="shared" si="136"/>
        <v>0</v>
      </c>
      <c r="Y132" s="169">
        <f t="shared" si="129"/>
        <v>0</v>
      </c>
      <c r="Z132" s="171">
        <f>'Μέση ετήσια κατανάλωση'!$F100*Πελάτες!AA128</f>
        <v>0</v>
      </c>
      <c r="AA132" s="139">
        <f>'Μέση ετήσια κατανάλωση'!$G100*(Πελάτες!Y128-Πελάτες!$P128)</f>
        <v>0</v>
      </c>
      <c r="AB132" s="139">
        <f t="shared" si="137"/>
        <v>0</v>
      </c>
      <c r="AC132" s="6"/>
      <c r="AD132" s="139">
        <f t="shared" si="138"/>
        <v>0</v>
      </c>
      <c r="AE132" s="169">
        <f t="shared" si="139"/>
        <v>0</v>
      </c>
      <c r="AF132" s="171">
        <f>'Μέση ετήσια κατανάλωση'!$F100*Πελάτες!AD128</f>
        <v>0</v>
      </c>
      <c r="AG132" s="139">
        <f>'Μέση ετήσια κατανάλωση'!$G100*(Πελάτες!AB128-Πελάτες!$P128)</f>
        <v>0</v>
      </c>
      <c r="AH132" s="139">
        <f t="shared" si="140"/>
        <v>0</v>
      </c>
      <c r="AI132" s="6"/>
      <c r="AJ132" s="139">
        <f t="shared" si="141"/>
        <v>0</v>
      </c>
      <c r="AK132" s="169">
        <f t="shared" si="142"/>
        <v>0</v>
      </c>
      <c r="AL132" s="171">
        <f>'Μέση ετήσια κατανάλωση'!$F100*Πελάτες!AG128</f>
        <v>0</v>
      </c>
      <c r="AM132" s="139">
        <f>'Μέση ετήσια κατανάλωση'!$G100*(Πελάτες!AE128-Πελάτες!$P128)</f>
        <v>0</v>
      </c>
      <c r="AN132" s="139">
        <f t="shared" si="143"/>
        <v>0</v>
      </c>
      <c r="AO132" s="6"/>
      <c r="AP132" s="139">
        <f t="shared" si="144"/>
        <v>0</v>
      </c>
      <c r="AQ132" s="169">
        <f t="shared" si="145"/>
        <v>0</v>
      </c>
      <c r="AR132" s="166">
        <f t="shared" si="130"/>
        <v>0</v>
      </c>
      <c r="AS132" s="167">
        <f t="shared" si="131"/>
        <v>0</v>
      </c>
    </row>
    <row r="133" spans="2:45" outlineLevel="1">
      <c r="B133" s="236" t="s">
        <v>82</v>
      </c>
      <c r="C133" s="63" t="s">
        <v>103</v>
      </c>
      <c r="D133" s="84"/>
      <c r="E133" s="69"/>
      <c r="F133" s="169">
        <f t="shared" si="124"/>
        <v>0</v>
      </c>
      <c r="G133" s="69"/>
      <c r="H133" s="169">
        <f t="shared" si="132"/>
        <v>0</v>
      </c>
      <c r="I133" s="69"/>
      <c r="J133" s="169">
        <f t="shared" si="133"/>
        <v>0</v>
      </c>
      <c r="K133" s="69"/>
      <c r="L133" s="169">
        <f t="shared" si="125"/>
        <v>0</v>
      </c>
      <c r="M133" s="166">
        <f t="shared" si="126"/>
        <v>0</v>
      </c>
      <c r="N133" s="167">
        <f t="shared" si="127"/>
        <v>0</v>
      </c>
      <c r="P133" s="171">
        <f>'Μέση ετήσια κατανάλωση'!$F101*Πελάτες!U129</f>
        <v>0</v>
      </c>
      <c r="Q133" s="6"/>
      <c r="R133" s="139">
        <f t="shared" si="134"/>
        <v>0</v>
      </c>
      <c r="S133" s="184">
        <f t="shared" si="128"/>
        <v>0</v>
      </c>
      <c r="T133" s="171">
        <f>'Μέση ετήσια κατανάλωση'!$F101*Πελάτες!X129</f>
        <v>0</v>
      </c>
      <c r="U133" s="139">
        <f>'Μέση ετήσια κατανάλωση'!$G101*(Πελάτες!V129-Πελάτες!$P129)</f>
        <v>0</v>
      </c>
      <c r="V133" s="139">
        <f t="shared" si="135"/>
        <v>0</v>
      </c>
      <c r="W133" s="6"/>
      <c r="X133" s="139">
        <f t="shared" si="136"/>
        <v>0</v>
      </c>
      <c r="Y133" s="169">
        <f t="shared" si="129"/>
        <v>0</v>
      </c>
      <c r="Z133" s="171">
        <f>'Μέση ετήσια κατανάλωση'!$F101*Πελάτες!AA129</f>
        <v>0</v>
      </c>
      <c r="AA133" s="139">
        <f>'Μέση ετήσια κατανάλωση'!$G101*(Πελάτες!Y129-Πελάτες!$P129)</f>
        <v>0</v>
      </c>
      <c r="AB133" s="139">
        <f t="shared" si="137"/>
        <v>0</v>
      </c>
      <c r="AC133" s="6"/>
      <c r="AD133" s="139">
        <f t="shared" si="138"/>
        <v>0</v>
      </c>
      <c r="AE133" s="169">
        <f t="shared" si="139"/>
        <v>0</v>
      </c>
      <c r="AF133" s="171">
        <f>'Μέση ετήσια κατανάλωση'!$F101*Πελάτες!AD129</f>
        <v>0</v>
      </c>
      <c r="AG133" s="139">
        <f>'Μέση ετήσια κατανάλωση'!$G101*(Πελάτες!AB129-Πελάτες!$P129)</f>
        <v>0</v>
      </c>
      <c r="AH133" s="139">
        <f t="shared" si="140"/>
        <v>0</v>
      </c>
      <c r="AI133" s="6"/>
      <c r="AJ133" s="139">
        <f t="shared" si="141"/>
        <v>0</v>
      </c>
      <c r="AK133" s="169">
        <f t="shared" si="142"/>
        <v>0</v>
      </c>
      <c r="AL133" s="171">
        <f>'Μέση ετήσια κατανάλωση'!$F101*Πελάτες!AG129</f>
        <v>0</v>
      </c>
      <c r="AM133" s="139">
        <f>'Μέση ετήσια κατανάλωση'!$G101*(Πελάτες!AE129-Πελάτες!$P129)</f>
        <v>0</v>
      </c>
      <c r="AN133" s="139">
        <f t="shared" si="143"/>
        <v>0</v>
      </c>
      <c r="AO133" s="6"/>
      <c r="AP133" s="139">
        <f t="shared" si="144"/>
        <v>0</v>
      </c>
      <c r="AQ133" s="169">
        <f t="shared" si="145"/>
        <v>0</v>
      </c>
      <c r="AR133" s="166">
        <f t="shared" si="130"/>
        <v>0</v>
      </c>
      <c r="AS133" s="167">
        <f t="shared" si="131"/>
        <v>0</v>
      </c>
    </row>
    <row r="134" spans="2:45" outlineLevel="1">
      <c r="B134" s="235" t="s">
        <v>83</v>
      </c>
      <c r="C134" s="63" t="s">
        <v>103</v>
      </c>
      <c r="D134" s="84"/>
      <c r="E134" s="69"/>
      <c r="F134" s="169">
        <f t="shared" si="124"/>
        <v>0</v>
      </c>
      <c r="G134" s="69"/>
      <c r="H134" s="169">
        <f t="shared" si="132"/>
        <v>0</v>
      </c>
      <c r="I134" s="69"/>
      <c r="J134" s="169">
        <f t="shared" si="133"/>
        <v>0</v>
      </c>
      <c r="K134" s="69"/>
      <c r="L134" s="169">
        <f t="shared" si="125"/>
        <v>0</v>
      </c>
      <c r="M134" s="166">
        <f t="shared" si="126"/>
        <v>0</v>
      </c>
      <c r="N134" s="167">
        <f t="shared" si="127"/>
        <v>0</v>
      </c>
      <c r="P134" s="171">
        <f>'Μέση ετήσια κατανάλωση'!$F102*Πελάτες!U130</f>
        <v>0</v>
      </c>
      <c r="Q134" s="6"/>
      <c r="R134" s="139">
        <f t="shared" si="134"/>
        <v>0</v>
      </c>
      <c r="S134" s="184">
        <f t="shared" si="128"/>
        <v>0</v>
      </c>
      <c r="T134" s="171">
        <f>'Μέση ετήσια κατανάλωση'!$F102*Πελάτες!X130</f>
        <v>0</v>
      </c>
      <c r="U134" s="139">
        <f>'Μέση ετήσια κατανάλωση'!$G102*(Πελάτες!V130-Πελάτες!$P130)</f>
        <v>0</v>
      </c>
      <c r="V134" s="139">
        <f t="shared" si="135"/>
        <v>0</v>
      </c>
      <c r="W134" s="6"/>
      <c r="X134" s="139">
        <f t="shared" si="136"/>
        <v>0</v>
      </c>
      <c r="Y134" s="169">
        <f t="shared" si="129"/>
        <v>0</v>
      </c>
      <c r="Z134" s="171">
        <f>'Μέση ετήσια κατανάλωση'!$F102*Πελάτες!AA130</f>
        <v>0</v>
      </c>
      <c r="AA134" s="139">
        <f>'Μέση ετήσια κατανάλωση'!$G102*(Πελάτες!Y130-Πελάτες!$P130)</f>
        <v>0</v>
      </c>
      <c r="AB134" s="139">
        <f t="shared" si="137"/>
        <v>0</v>
      </c>
      <c r="AC134" s="6"/>
      <c r="AD134" s="139">
        <f t="shared" si="138"/>
        <v>0</v>
      </c>
      <c r="AE134" s="169">
        <f t="shared" si="139"/>
        <v>0</v>
      </c>
      <c r="AF134" s="171">
        <f>'Μέση ετήσια κατανάλωση'!$F102*Πελάτες!AD130</f>
        <v>0</v>
      </c>
      <c r="AG134" s="139">
        <f>'Μέση ετήσια κατανάλωση'!$G102*(Πελάτες!AB130-Πελάτες!$P130)</f>
        <v>0</v>
      </c>
      <c r="AH134" s="139">
        <f t="shared" si="140"/>
        <v>0</v>
      </c>
      <c r="AI134" s="6"/>
      <c r="AJ134" s="139">
        <f t="shared" si="141"/>
        <v>0</v>
      </c>
      <c r="AK134" s="169">
        <f t="shared" si="142"/>
        <v>0</v>
      </c>
      <c r="AL134" s="171">
        <f>'Μέση ετήσια κατανάλωση'!$F102*Πελάτες!AG130</f>
        <v>0</v>
      </c>
      <c r="AM134" s="139">
        <f>'Μέση ετήσια κατανάλωση'!$G102*(Πελάτες!AE130-Πελάτες!$P130)</f>
        <v>0</v>
      </c>
      <c r="AN134" s="139">
        <f t="shared" si="143"/>
        <v>0</v>
      </c>
      <c r="AO134" s="6"/>
      <c r="AP134" s="139">
        <f t="shared" si="144"/>
        <v>0</v>
      </c>
      <c r="AQ134" s="169">
        <f t="shared" si="145"/>
        <v>0</v>
      </c>
      <c r="AR134" s="166">
        <f t="shared" si="130"/>
        <v>0</v>
      </c>
      <c r="AS134" s="167">
        <f t="shared" si="131"/>
        <v>0</v>
      </c>
    </row>
    <row r="135" spans="2:45" outlineLevel="1">
      <c r="B135" s="236" t="s">
        <v>84</v>
      </c>
      <c r="C135" s="63" t="s">
        <v>103</v>
      </c>
      <c r="D135" s="84"/>
      <c r="E135" s="69"/>
      <c r="F135" s="169">
        <f t="shared" si="124"/>
        <v>0</v>
      </c>
      <c r="G135" s="69"/>
      <c r="H135" s="169">
        <f t="shared" si="132"/>
        <v>0</v>
      </c>
      <c r="I135" s="69"/>
      <c r="J135" s="169">
        <f t="shared" si="133"/>
        <v>0</v>
      </c>
      <c r="K135" s="69"/>
      <c r="L135" s="169">
        <f t="shared" si="125"/>
        <v>0</v>
      </c>
      <c r="M135" s="166">
        <f t="shared" si="126"/>
        <v>0</v>
      </c>
      <c r="N135" s="167">
        <f t="shared" si="127"/>
        <v>0</v>
      </c>
      <c r="P135" s="171">
        <f>'Μέση ετήσια κατανάλωση'!$F103*Πελάτες!U131</f>
        <v>0</v>
      </c>
      <c r="Q135" s="6"/>
      <c r="R135" s="139">
        <f t="shared" si="134"/>
        <v>0</v>
      </c>
      <c r="S135" s="184">
        <f t="shared" si="128"/>
        <v>0</v>
      </c>
      <c r="T135" s="171">
        <f>'Μέση ετήσια κατανάλωση'!$F103*Πελάτες!X131</f>
        <v>700</v>
      </c>
      <c r="U135" s="139">
        <f>'Μέση ετήσια κατανάλωση'!$G103*(Πελάτες!V131-Πελάτες!$P131)</f>
        <v>0</v>
      </c>
      <c r="V135" s="139">
        <f t="shared" si="135"/>
        <v>700</v>
      </c>
      <c r="W135" s="6"/>
      <c r="X135" s="139">
        <f t="shared" si="136"/>
        <v>700</v>
      </c>
      <c r="Y135" s="169">
        <f t="shared" si="129"/>
        <v>0</v>
      </c>
      <c r="Z135" s="171">
        <f>'Μέση ετήσια κατανάλωση'!$F103*Πελάτες!AA131</f>
        <v>0</v>
      </c>
      <c r="AA135" s="139">
        <f>'Μέση ετήσια κατανάλωση'!$G103*(Πελάτες!Y131-Πελάτες!$P131)</f>
        <v>3500</v>
      </c>
      <c r="AB135" s="139">
        <f t="shared" si="137"/>
        <v>3500</v>
      </c>
      <c r="AC135" s="6"/>
      <c r="AD135" s="139">
        <f t="shared" si="138"/>
        <v>3500</v>
      </c>
      <c r="AE135" s="169">
        <f t="shared" si="139"/>
        <v>4</v>
      </c>
      <c r="AF135" s="171">
        <f>'Μέση ετήσια κατανάλωση'!$F103*Πελάτες!AD131</f>
        <v>0</v>
      </c>
      <c r="AG135" s="139">
        <f>'Μέση ετήσια κατανάλωση'!$G103*(Πελάτες!AB131-Πελάτες!$P131)</f>
        <v>3500</v>
      </c>
      <c r="AH135" s="139">
        <f t="shared" si="140"/>
        <v>3500</v>
      </c>
      <c r="AI135" s="6"/>
      <c r="AJ135" s="139">
        <f t="shared" si="141"/>
        <v>3500</v>
      </c>
      <c r="AK135" s="169">
        <f t="shared" si="142"/>
        <v>0</v>
      </c>
      <c r="AL135" s="171">
        <f>'Μέση ετήσια κατανάλωση'!$F103*Πελάτες!AG131</f>
        <v>0</v>
      </c>
      <c r="AM135" s="139">
        <f>'Μέση ετήσια κατανάλωση'!$G103*(Πελάτες!AE131-Πελάτες!$P131)</f>
        <v>3500</v>
      </c>
      <c r="AN135" s="139">
        <f t="shared" si="143"/>
        <v>3500</v>
      </c>
      <c r="AO135" s="6"/>
      <c r="AP135" s="139">
        <f t="shared" si="144"/>
        <v>3500</v>
      </c>
      <c r="AQ135" s="169">
        <f t="shared" si="145"/>
        <v>0</v>
      </c>
      <c r="AR135" s="166">
        <f t="shared" si="130"/>
        <v>11200</v>
      </c>
      <c r="AS135" s="167">
        <f t="shared" si="131"/>
        <v>0</v>
      </c>
    </row>
    <row r="136" spans="2:45" outlineLevel="1">
      <c r="B136" s="235" t="s">
        <v>85</v>
      </c>
      <c r="C136" s="63" t="s">
        <v>103</v>
      </c>
      <c r="D136" s="84"/>
      <c r="E136" s="69"/>
      <c r="F136" s="169">
        <f t="shared" si="124"/>
        <v>0</v>
      </c>
      <c r="G136" s="69"/>
      <c r="H136" s="169">
        <f t="shared" si="132"/>
        <v>0</v>
      </c>
      <c r="I136" s="69"/>
      <c r="J136" s="169">
        <f t="shared" si="133"/>
        <v>0</v>
      </c>
      <c r="K136" s="69"/>
      <c r="L136" s="169">
        <f t="shared" si="125"/>
        <v>0</v>
      </c>
      <c r="M136" s="166">
        <f t="shared" si="126"/>
        <v>0</v>
      </c>
      <c r="N136" s="167">
        <f t="shared" si="127"/>
        <v>0</v>
      </c>
      <c r="P136" s="171">
        <f>'Μέση ετήσια κατανάλωση'!$F104*Πελάτες!U132</f>
        <v>0</v>
      </c>
      <c r="Q136" s="6"/>
      <c r="R136" s="139">
        <f t="shared" si="134"/>
        <v>0</v>
      </c>
      <c r="S136" s="184">
        <f t="shared" si="128"/>
        <v>0</v>
      </c>
      <c r="T136" s="171">
        <f>'Μέση ετήσια κατανάλωση'!$F104*Πελάτες!X132</f>
        <v>0</v>
      </c>
      <c r="U136" s="139">
        <f>'Μέση ετήσια κατανάλωση'!$G104*(Πελάτες!V132-Πελάτες!$P132)</f>
        <v>0</v>
      </c>
      <c r="V136" s="139">
        <f t="shared" si="135"/>
        <v>0</v>
      </c>
      <c r="W136" s="6"/>
      <c r="X136" s="139">
        <f t="shared" si="136"/>
        <v>0</v>
      </c>
      <c r="Y136" s="169">
        <f t="shared" si="129"/>
        <v>0</v>
      </c>
      <c r="Z136" s="171">
        <f>'Μέση ετήσια κατανάλωση'!$F104*Πελάτες!AA132</f>
        <v>0</v>
      </c>
      <c r="AA136" s="139">
        <f>'Μέση ετήσια κατανάλωση'!$G104*(Πελάτες!Y132-Πελάτες!$P132)</f>
        <v>0</v>
      </c>
      <c r="AB136" s="139">
        <f t="shared" si="137"/>
        <v>0</v>
      </c>
      <c r="AC136" s="6"/>
      <c r="AD136" s="139">
        <f t="shared" si="138"/>
        <v>0</v>
      </c>
      <c r="AE136" s="169">
        <f t="shared" si="139"/>
        <v>0</v>
      </c>
      <c r="AF136" s="171">
        <f>'Μέση ετήσια κατανάλωση'!$F104*Πελάτες!AD132</f>
        <v>0</v>
      </c>
      <c r="AG136" s="139">
        <f>'Μέση ετήσια κατανάλωση'!$G104*(Πελάτες!AB132-Πελάτες!$P132)</f>
        <v>0</v>
      </c>
      <c r="AH136" s="139">
        <f t="shared" si="140"/>
        <v>0</v>
      </c>
      <c r="AI136" s="6"/>
      <c r="AJ136" s="139">
        <f t="shared" si="141"/>
        <v>0</v>
      </c>
      <c r="AK136" s="169">
        <f t="shared" si="142"/>
        <v>0</v>
      </c>
      <c r="AL136" s="171">
        <f>'Μέση ετήσια κατανάλωση'!$F104*Πελάτες!AG132</f>
        <v>0</v>
      </c>
      <c r="AM136" s="139">
        <f>'Μέση ετήσια κατανάλωση'!$G104*(Πελάτες!AE132-Πελάτες!$P132)</f>
        <v>0</v>
      </c>
      <c r="AN136" s="139">
        <f t="shared" si="143"/>
        <v>0</v>
      </c>
      <c r="AO136" s="6"/>
      <c r="AP136" s="139">
        <f t="shared" si="144"/>
        <v>0</v>
      </c>
      <c r="AQ136" s="169">
        <f t="shared" si="145"/>
        <v>0</v>
      </c>
      <c r="AR136" s="166">
        <f t="shared" si="130"/>
        <v>0</v>
      </c>
      <c r="AS136" s="167">
        <f t="shared" si="131"/>
        <v>0</v>
      </c>
    </row>
    <row r="137" spans="2:45" outlineLevel="1">
      <c r="B137" s="236" t="s">
        <v>86</v>
      </c>
      <c r="C137" s="63" t="s">
        <v>103</v>
      </c>
      <c r="D137" s="84"/>
      <c r="E137" s="69"/>
      <c r="F137" s="169">
        <f t="shared" si="124"/>
        <v>0</v>
      </c>
      <c r="G137" s="69"/>
      <c r="H137" s="169">
        <f t="shared" si="132"/>
        <v>0</v>
      </c>
      <c r="I137" s="69"/>
      <c r="J137" s="169">
        <f t="shared" si="133"/>
        <v>0</v>
      </c>
      <c r="K137" s="69"/>
      <c r="L137" s="169">
        <f t="shared" si="125"/>
        <v>0</v>
      </c>
      <c r="M137" s="166">
        <f t="shared" si="126"/>
        <v>0</v>
      </c>
      <c r="N137" s="167">
        <f t="shared" si="127"/>
        <v>0</v>
      </c>
      <c r="P137" s="171">
        <f>'Μέση ετήσια κατανάλωση'!$F105*Πελάτες!U133</f>
        <v>0</v>
      </c>
      <c r="Q137" s="6"/>
      <c r="R137" s="139">
        <f t="shared" si="134"/>
        <v>0</v>
      </c>
      <c r="S137" s="184">
        <f t="shared" si="128"/>
        <v>0</v>
      </c>
      <c r="T137" s="171">
        <f>'Μέση ετήσια κατανάλωση'!$F105*Πελάτες!X133</f>
        <v>700</v>
      </c>
      <c r="U137" s="139">
        <f>'Μέση ετήσια κατανάλωση'!$G105*(Πελάτες!V133-Πελάτες!$P133)</f>
        <v>0</v>
      </c>
      <c r="V137" s="139">
        <f t="shared" si="135"/>
        <v>700</v>
      </c>
      <c r="W137" s="6"/>
      <c r="X137" s="139">
        <f t="shared" si="136"/>
        <v>700</v>
      </c>
      <c r="Y137" s="169">
        <f t="shared" si="129"/>
        <v>0</v>
      </c>
      <c r="Z137" s="171">
        <f>'Μέση ετήσια κατανάλωση'!$F105*Πελάτες!AA133</f>
        <v>0</v>
      </c>
      <c r="AA137" s="139">
        <f>'Μέση ετήσια κατανάλωση'!$G105*(Πελάτες!Y133-Πελάτες!$P133)</f>
        <v>3500</v>
      </c>
      <c r="AB137" s="139">
        <f t="shared" si="137"/>
        <v>3500</v>
      </c>
      <c r="AC137" s="6"/>
      <c r="AD137" s="139">
        <f t="shared" si="138"/>
        <v>3500</v>
      </c>
      <c r="AE137" s="169">
        <f t="shared" si="139"/>
        <v>4</v>
      </c>
      <c r="AF137" s="171">
        <f>'Μέση ετήσια κατανάλωση'!$F105*Πελάτες!AD133</f>
        <v>0</v>
      </c>
      <c r="AG137" s="139">
        <f>'Μέση ετήσια κατανάλωση'!$G105*(Πελάτες!AB133-Πελάτες!$P133)</f>
        <v>3500</v>
      </c>
      <c r="AH137" s="139">
        <f t="shared" si="140"/>
        <v>3500</v>
      </c>
      <c r="AI137" s="6"/>
      <c r="AJ137" s="139">
        <f t="shared" si="141"/>
        <v>3500</v>
      </c>
      <c r="AK137" s="169">
        <f t="shared" si="142"/>
        <v>0</v>
      </c>
      <c r="AL137" s="171">
        <f>'Μέση ετήσια κατανάλωση'!$F105*Πελάτες!AG133</f>
        <v>0</v>
      </c>
      <c r="AM137" s="139">
        <f>'Μέση ετήσια κατανάλωση'!$G105*(Πελάτες!AE133-Πελάτες!$P133)</f>
        <v>3500</v>
      </c>
      <c r="AN137" s="139">
        <f t="shared" si="143"/>
        <v>3500</v>
      </c>
      <c r="AO137" s="6"/>
      <c r="AP137" s="139">
        <f t="shared" si="144"/>
        <v>3500</v>
      </c>
      <c r="AQ137" s="169">
        <f t="shared" si="145"/>
        <v>0</v>
      </c>
      <c r="AR137" s="166">
        <f t="shared" si="130"/>
        <v>11200</v>
      </c>
      <c r="AS137" s="167">
        <f t="shared" si="131"/>
        <v>0</v>
      </c>
    </row>
    <row r="138" spans="2:45" outlineLevel="1">
      <c r="B138" s="235" t="s">
        <v>87</v>
      </c>
      <c r="C138" s="63" t="s">
        <v>103</v>
      </c>
      <c r="D138" s="84"/>
      <c r="E138" s="69"/>
      <c r="F138" s="169">
        <f t="shared" si="124"/>
        <v>0</v>
      </c>
      <c r="G138" s="69"/>
      <c r="H138" s="169">
        <f t="shared" si="132"/>
        <v>0</v>
      </c>
      <c r="I138" s="69"/>
      <c r="J138" s="169">
        <f t="shared" si="133"/>
        <v>0</v>
      </c>
      <c r="K138" s="69"/>
      <c r="L138" s="169">
        <f t="shared" si="125"/>
        <v>0</v>
      </c>
      <c r="M138" s="166">
        <f t="shared" si="126"/>
        <v>0</v>
      </c>
      <c r="N138" s="167">
        <f t="shared" si="127"/>
        <v>0</v>
      </c>
      <c r="P138" s="171">
        <f>'Μέση ετήσια κατανάλωση'!$F106*Πελάτες!U134</f>
        <v>0</v>
      </c>
      <c r="Q138" s="6"/>
      <c r="R138" s="139">
        <f t="shared" si="134"/>
        <v>0</v>
      </c>
      <c r="S138" s="184">
        <f t="shared" si="128"/>
        <v>0</v>
      </c>
      <c r="T138" s="171">
        <f>'Μέση ετήσια κατανάλωση'!$F106*Πελάτες!X134</f>
        <v>0</v>
      </c>
      <c r="U138" s="139">
        <f>'Μέση ετήσια κατανάλωση'!$G106*(Πελάτες!V134-Πελάτες!$P134)</f>
        <v>0</v>
      </c>
      <c r="V138" s="139">
        <f t="shared" si="135"/>
        <v>0</v>
      </c>
      <c r="W138" s="6"/>
      <c r="X138" s="139">
        <f t="shared" si="136"/>
        <v>0</v>
      </c>
      <c r="Y138" s="169">
        <f t="shared" si="129"/>
        <v>0</v>
      </c>
      <c r="Z138" s="171">
        <f>'Μέση ετήσια κατανάλωση'!$F106*Πελάτες!AA134</f>
        <v>0</v>
      </c>
      <c r="AA138" s="139">
        <f>'Μέση ετήσια κατανάλωση'!$G106*(Πελάτες!Y134-Πελάτες!$P134)</f>
        <v>0</v>
      </c>
      <c r="AB138" s="139">
        <f t="shared" si="137"/>
        <v>0</v>
      </c>
      <c r="AC138" s="6"/>
      <c r="AD138" s="139">
        <f t="shared" si="138"/>
        <v>0</v>
      </c>
      <c r="AE138" s="169">
        <f t="shared" si="139"/>
        <v>0</v>
      </c>
      <c r="AF138" s="171">
        <f>'Μέση ετήσια κατανάλωση'!$F106*Πελάτες!AD134</f>
        <v>0</v>
      </c>
      <c r="AG138" s="139">
        <f>'Μέση ετήσια κατανάλωση'!$G106*(Πελάτες!AB134-Πελάτες!$P134)</f>
        <v>0</v>
      </c>
      <c r="AH138" s="139">
        <f t="shared" si="140"/>
        <v>0</v>
      </c>
      <c r="AI138" s="6"/>
      <c r="AJ138" s="139">
        <f t="shared" si="141"/>
        <v>0</v>
      </c>
      <c r="AK138" s="169">
        <f t="shared" si="142"/>
        <v>0</v>
      </c>
      <c r="AL138" s="171">
        <f>'Μέση ετήσια κατανάλωση'!$F106*Πελάτες!AG134</f>
        <v>0</v>
      </c>
      <c r="AM138" s="139">
        <f>'Μέση ετήσια κατανάλωση'!$G106*(Πελάτες!AE134-Πελάτες!$P134)</f>
        <v>0</v>
      </c>
      <c r="AN138" s="139">
        <f t="shared" si="143"/>
        <v>0</v>
      </c>
      <c r="AO138" s="6"/>
      <c r="AP138" s="139">
        <f t="shared" si="144"/>
        <v>0</v>
      </c>
      <c r="AQ138" s="169">
        <f t="shared" si="145"/>
        <v>0</v>
      </c>
      <c r="AR138" s="166">
        <f t="shared" si="130"/>
        <v>0</v>
      </c>
      <c r="AS138" s="167">
        <f t="shared" si="131"/>
        <v>0</v>
      </c>
    </row>
    <row r="139" spans="2:45" outlineLevel="1">
      <c r="B139" s="236" t="s">
        <v>88</v>
      </c>
      <c r="C139" s="63" t="s">
        <v>103</v>
      </c>
      <c r="D139" s="84"/>
      <c r="E139" s="69"/>
      <c r="F139" s="169">
        <f t="shared" si="124"/>
        <v>0</v>
      </c>
      <c r="G139" s="69"/>
      <c r="H139" s="169">
        <f t="shared" si="132"/>
        <v>0</v>
      </c>
      <c r="I139" s="69"/>
      <c r="J139" s="169">
        <f t="shared" si="133"/>
        <v>0</v>
      </c>
      <c r="K139" s="69"/>
      <c r="L139" s="169">
        <f t="shared" si="125"/>
        <v>0</v>
      </c>
      <c r="M139" s="166">
        <f t="shared" si="126"/>
        <v>0</v>
      </c>
      <c r="N139" s="167">
        <f t="shared" si="127"/>
        <v>0</v>
      </c>
      <c r="P139" s="171">
        <f>'Μέση ετήσια κατανάλωση'!$F107*Πελάτες!U135</f>
        <v>0</v>
      </c>
      <c r="Q139" s="6"/>
      <c r="R139" s="139">
        <f t="shared" si="134"/>
        <v>0</v>
      </c>
      <c r="S139" s="184">
        <f t="shared" si="128"/>
        <v>0</v>
      </c>
      <c r="T139" s="171">
        <f>'Μέση ετήσια κατανάλωση'!$F107*Πελάτες!X135</f>
        <v>700</v>
      </c>
      <c r="U139" s="139">
        <f>'Μέση ετήσια κατανάλωση'!$G107*(Πελάτες!V135-Πελάτες!$P135)</f>
        <v>0</v>
      </c>
      <c r="V139" s="139">
        <f t="shared" si="135"/>
        <v>700</v>
      </c>
      <c r="W139" s="6"/>
      <c r="X139" s="139">
        <f t="shared" si="136"/>
        <v>700</v>
      </c>
      <c r="Y139" s="169">
        <f t="shared" si="129"/>
        <v>0</v>
      </c>
      <c r="Z139" s="171">
        <f>'Μέση ετήσια κατανάλωση'!$F107*Πελάτες!AA135</f>
        <v>0</v>
      </c>
      <c r="AA139" s="139">
        <f>'Μέση ετήσια κατανάλωση'!$G107*(Πελάτες!Y135-Πελάτες!$P135)</f>
        <v>3500</v>
      </c>
      <c r="AB139" s="139">
        <f t="shared" si="137"/>
        <v>3500</v>
      </c>
      <c r="AC139" s="6"/>
      <c r="AD139" s="139">
        <f t="shared" si="138"/>
        <v>3500</v>
      </c>
      <c r="AE139" s="169">
        <f t="shared" si="139"/>
        <v>4</v>
      </c>
      <c r="AF139" s="171">
        <f>'Μέση ετήσια κατανάλωση'!$F107*Πελάτες!AD135</f>
        <v>0</v>
      </c>
      <c r="AG139" s="139">
        <f>'Μέση ετήσια κατανάλωση'!$G107*(Πελάτες!AB135-Πελάτες!$P135)</f>
        <v>3500</v>
      </c>
      <c r="AH139" s="139">
        <f t="shared" si="140"/>
        <v>3500</v>
      </c>
      <c r="AI139" s="6"/>
      <c r="AJ139" s="139">
        <f t="shared" si="141"/>
        <v>3500</v>
      </c>
      <c r="AK139" s="169">
        <f t="shared" si="142"/>
        <v>0</v>
      </c>
      <c r="AL139" s="171">
        <f>'Μέση ετήσια κατανάλωση'!$F107*Πελάτες!AG135</f>
        <v>0</v>
      </c>
      <c r="AM139" s="139">
        <f>'Μέση ετήσια κατανάλωση'!$G107*(Πελάτες!AE135-Πελάτες!$P135)</f>
        <v>3500</v>
      </c>
      <c r="AN139" s="139">
        <f t="shared" si="143"/>
        <v>3500</v>
      </c>
      <c r="AO139" s="6"/>
      <c r="AP139" s="139">
        <f t="shared" si="144"/>
        <v>3500</v>
      </c>
      <c r="AQ139" s="169">
        <f t="shared" si="145"/>
        <v>0</v>
      </c>
      <c r="AR139" s="166">
        <f t="shared" si="130"/>
        <v>11200</v>
      </c>
      <c r="AS139" s="167">
        <f t="shared" si="131"/>
        <v>0</v>
      </c>
    </row>
    <row r="140" spans="2:45" ht="15" customHeight="1" outlineLevel="1">
      <c r="B140" s="49" t="s">
        <v>127</v>
      </c>
      <c r="C140" s="46" t="s">
        <v>103</v>
      </c>
      <c r="D140" s="186">
        <f>SUM(D126:D139)</f>
        <v>0</v>
      </c>
      <c r="E140" s="186">
        <f>SUM(E126:E139)</f>
        <v>0</v>
      </c>
      <c r="F140" s="185">
        <f>IFERROR((E140-D140)/D140,0)</f>
        <v>0</v>
      </c>
      <c r="G140" s="186">
        <f>SUM(G126:G139)</f>
        <v>0</v>
      </c>
      <c r="H140" s="185">
        <f t="shared" ref="H140" si="146">IFERROR((G140-E140)/E140,0)</f>
        <v>0</v>
      </c>
      <c r="I140" s="186">
        <f>SUM(I126:I139)</f>
        <v>0</v>
      </c>
      <c r="J140" s="185">
        <f t="shared" ref="J140" si="147">IFERROR((I140-G140)/G140,0)</f>
        <v>0</v>
      </c>
      <c r="K140" s="186">
        <f>SUM(K126:K139)</f>
        <v>0</v>
      </c>
      <c r="L140" s="185">
        <f t="shared" si="125"/>
        <v>0</v>
      </c>
      <c r="M140" s="186">
        <f>SUM(M126:M139)</f>
        <v>0</v>
      </c>
      <c r="N140" s="179">
        <f t="shared" si="127"/>
        <v>0</v>
      </c>
      <c r="P140" s="186">
        <f>SUM(P126:P139)</f>
        <v>3500</v>
      </c>
      <c r="Q140" s="186">
        <f>SUM(Q126:Q139)</f>
        <v>0</v>
      </c>
      <c r="R140" s="186">
        <f>SUM(R126:R139)</f>
        <v>3500</v>
      </c>
      <c r="S140" s="168">
        <f>IFERROR((R140-K140)/K140,0)</f>
        <v>0</v>
      </c>
      <c r="T140" s="186">
        <f>SUM(T126:T139)</f>
        <v>4200</v>
      </c>
      <c r="U140" s="186">
        <f>SUM(U126:U139)</f>
        <v>17500</v>
      </c>
      <c r="V140" s="186">
        <f>SUM(V126:V139)</f>
        <v>21700</v>
      </c>
      <c r="W140" s="186">
        <f>SUM(W126:W139)</f>
        <v>0</v>
      </c>
      <c r="X140" s="186">
        <f>SUM(X126:X139)</f>
        <v>21700</v>
      </c>
      <c r="Y140" s="185">
        <f>IFERROR((X140-R140)/R140,0)</f>
        <v>5.2</v>
      </c>
      <c r="Z140" s="186">
        <f>SUM(Z126:Z139)</f>
        <v>0</v>
      </c>
      <c r="AA140" s="186">
        <f>SUM(AA126:AA139)</f>
        <v>38500</v>
      </c>
      <c r="AB140" s="186">
        <f>SUM(AB126:AB139)</f>
        <v>38500</v>
      </c>
      <c r="AC140" s="186">
        <f>SUM(AC126:AC139)</f>
        <v>0</v>
      </c>
      <c r="AD140" s="186">
        <f>SUM(AD126:AD139)</f>
        <v>38500</v>
      </c>
      <c r="AE140" s="168">
        <f>IFERROR((AD140-X140)/X140,0)</f>
        <v>0.77419354838709675</v>
      </c>
      <c r="AF140" s="186">
        <f>SUM(AF126:AF139)</f>
        <v>700</v>
      </c>
      <c r="AG140" s="186">
        <f>SUM(AG126:AG139)</f>
        <v>38500</v>
      </c>
      <c r="AH140" s="186">
        <f>SUM(AH126:AH139)</f>
        <v>39200</v>
      </c>
      <c r="AI140" s="186">
        <f>SUM(AI126:AI139)</f>
        <v>0</v>
      </c>
      <c r="AJ140" s="186">
        <f>SUM(AJ126:AJ139)</f>
        <v>39200</v>
      </c>
      <c r="AK140" s="168">
        <f t="shared" ref="AK140" si="148">IFERROR((AJ140-AD140)/AD140,0)</f>
        <v>1.8181818181818181E-2</v>
      </c>
      <c r="AL140" s="186">
        <f>SUM(AL126:AL139)</f>
        <v>700</v>
      </c>
      <c r="AM140" s="186">
        <f>SUM(AM126:AM139)</f>
        <v>42000</v>
      </c>
      <c r="AN140" s="186">
        <f>SUM(AN126:AN139)</f>
        <v>42700</v>
      </c>
      <c r="AO140" s="186">
        <f>SUM(AO126:AO139)</f>
        <v>0</v>
      </c>
      <c r="AP140" s="186">
        <f>SUM(AP126:AP139)</f>
        <v>42700</v>
      </c>
      <c r="AQ140" s="168">
        <f>IFERROR((AP140-AJ140)/AJ140,0)</f>
        <v>8.9285714285714288E-2</v>
      </c>
      <c r="AR140" s="186">
        <f>SUM(AR126:AR139)</f>
        <v>145600</v>
      </c>
      <c r="AS140" s="167">
        <f>IFERROR((AP140/R140)^(1/4)-1,0)</f>
        <v>0.86891675558720283</v>
      </c>
    </row>
    <row r="141" spans="2:45" ht="15" customHeight="1"/>
    <row r="142" spans="2:45" ht="15.6">
      <c r="B142" s="270" t="s">
        <v>101</v>
      </c>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row>
    <row r="143" spans="2:45" ht="5.45" customHeight="1" outlineLevel="1">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row>
    <row r="144" spans="2:45" outlineLevel="1">
      <c r="B144" s="306"/>
      <c r="C144" s="312" t="s">
        <v>94</v>
      </c>
      <c r="D144" s="285" t="s">
        <v>120</v>
      </c>
      <c r="E144" s="286"/>
      <c r="F144" s="286"/>
      <c r="G144" s="286"/>
      <c r="H144" s="286"/>
      <c r="I144" s="286"/>
      <c r="J144" s="286"/>
      <c r="K144" s="286"/>
      <c r="L144" s="288"/>
      <c r="M144" s="291" t="str">
        <f xml:space="preserve"> D145&amp;" - "&amp;K145</f>
        <v>2019 - 2023</v>
      </c>
      <c r="N144" s="303"/>
      <c r="P144" s="285" t="s">
        <v>121</v>
      </c>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8"/>
    </row>
    <row r="145" spans="2:45" outlineLevel="1">
      <c r="B145" s="307"/>
      <c r="C145" s="312"/>
      <c r="D145" s="82">
        <f>$C$3-5</f>
        <v>2019</v>
      </c>
      <c r="E145" s="285">
        <f>$C$3-4</f>
        <v>2020</v>
      </c>
      <c r="F145" s="288"/>
      <c r="G145" s="285">
        <f>$C$3-3</f>
        <v>2021</v>
      </c>
      <c r="H145" s="288"/>
      <c r="I145" s="285">
        <f>$C$3-2</f>
        <v>2022</v>
      </c>
      <c r="J145" s="288"/>
      <c r="K145" s="285">
        <f>$C$3-1</f>
        <v>2023</v>
      </c>
      <c r="L145" s="288"/>
      <c r="M145" s="293"/>
      <c r="N145" s="304"/>
      <c r="P145" s="322">
        <f>$C$3</f>
        <v>2024</v>
      </c>
      <c r="Q145" s="323"/>
      <c r="R145" s="323"/>
      <c r="S145" s="331"/>
      <c r="T145" s="322">
        <f>$C$3+1</f>
        <v>2025</v>
      </c>
      <c r="U145" s="323"/>
      <c r="V145" s="323"/>
      <c r="W145" s="323"/>
      <c r="X145" s="323"/>
      <c r="Y145" s="331"/>
      <c r="Z145" s="285">
        <f>$C$3+2</f>
        <v>2026</v>
      </c>
      <c r="AA145" s="286"/>
      <c r="AB145" s="286"/>
      <c r="AC145" s="286"/>
      <c r="AD145" s="286"/>
      <c r="AE145" s="288"/>
      <c r="AF145" s="285">
        <f>$C$3+3</f>
        <v>2027</v>
      </c>
      <c r="AG145" s="286"/>
      <c r="AH145" s="286"/>
      <c r="AI145" s="286"/>
      <c r="AJ145" s="286"/>
      <c r="AK145" s="288"/>
      <c r="AL145" s="285">
        <f>$C$3+4</f>
        <v>2028</v>
      </c>
      <c r="AM145" s="286"/>
      <c r="AN145" s="286"/>
      <c r="AO145" s="286"/>
      <c r="AP145" s="286"/>
      <c r="AQ145" s="288"/>
      <c r="AR145" s="289" t="str">
        <f>P145&amp;" - "&amp;AL145</f>
        <v>2024 - 2028</v>
      </c>
      <c r="AS145" s="305"/>
    </row>
    <row r="146" spans="2:45" ht="15" customHeight="1" outlineLevel="1">
      <c r="B146" s="307"/>
      <c r="C146" s="312"/>
      <c r="D146" s="339" t="s">
        <v>154</v>
      </c>
      <c r="E146" s="324" t="s">
        <v>154</v>
      </c>
      <c r="F146" s="333" t="s">
        <v>124</v>
      </c>
      <c r="G146" s="324" t="s">
        <v>154</v>
      </c>
      <c r="H146" s="333" t="s">
        <v>124</v>
      </c>
      <c r="I146" s="324" t="s">
        <v>154</v>
      </c>
      <c r="J146" s="326" t="s">
        <v>124</v>
      </c>
      <c r="K146" s="324" t="s">
        <v>154</v>
      </c>
      <c r="L146" s="326" t="s">
        <v>124</v>
      </c>
      <c r="M146" s="324" t="s">
        <v>115</v>
      </c>
      <c r="N146" s="335" t="s">
        <v>125</v>
      </c>
      <c r="P146" s="324" t="str">
        <f>"Διανεμόμενες ποσότητες σε πελάτες που συνδέθηκαν το "&amp;P145</f>
        <v>Διανεμόμενες ποσότητες σε πελάτες που συνδέθηκαν το 2024</v>
      </c>
      <c r="Q146" s="328" t="s">
        <v>155</v>
      </c>
      <c r="R146" s="328" t="s">
        <v>156</v>
      </c>
      <c r="S146" s="332" t="s">
        <v>124</v>
      </c>
      <c r="T146" s="322" t="s">
        <v>157</v>
      </c>
      <c r="U146" s="323"/>
      <c r="V146" s="323"/>
      <c r="W146" s="328" t="s">
        <v>155</v>
      </c>
      <c r="X146" s="328" t="s">
        <v>156</v>
      </c>
      <c r="Y146" s="331" t="s">
        <v>124</v>
      </c>
      <c r="Z146" s="322" t="s">
        <v>157</v>
      </c>
      <c r="AA146" s="323"/>
      <c r="AB146" s="323"/>
      <c r="AC146" s="328" t="s">
        <v>155</v>
      </c>
      <c r="AD146" s="328" t="s">
        <v>156</v>
      </c>
      <c r="AE146" s="331" t="s">
        <v>124</v>
      </c>
      <c r="AF146" s="322" t="s">
        <v>157</v>
      </c>
      <c r="AG146" s="323"/>
      <c r="AH146" s="323"/>
      <c r="AI146" s="328" t="s">
        <v>155</v>
      </c>
      <c r="AJ146" s="328" t="s">
        <v>156</v>
      </c>
      <c r="AK146" s="331" t="s">
        <v>124</v>
      </c>
      <c r="AL146" s="322" t="s">
        <v>157</v>
      </c>
      <c r="AM146" s="323"/>
      <c r="AN146" s="323"/>
      <c r="AO146" s="328" t="s">
        <v>155</v>
      </c>
      <c r="AP146" s="328" t="s">
        <v>156</v>
      </c>
      <c r="AQ146" s="331" t="s">
        <v>124</v>
      </c>
      <c r="AR146" s="337" t="s">
        <v>115</v>
      </c>
      <c r="AS146" s="329" t="s">
        <v>125</v>
      </c>
    </row>
    <row r="147" spans="2:45" ht="57.95" outlineLevel="1">
      <c r="B147" s="308"/>
      <c r="C147" s="312"/>
      <c r="D147" s="340"/>
      <c r="E147" s="325"/>
      <c r="F147" s="334"/>
      <c r="G147" s="325"/>
      <c r="H147" s="334"/>
      <c r="I147" s="325"/>
      <c r="J147" s="327"/>
      <c r="K147" s="325"/>
      <c r="L147" s="327"/>
      <c r="M147" s="325"/>
      <c r="N147" s="336"/>
      <c r="P147" s="325"/>
      <c r="Q147" s="328"/>
      <c r="R147" s="328"/>
      <c r="S147" s="332"/>
      <c r="T147" s="123" t="str">
        <f>"Διανεμόμενες ποσότητες σε πελάτες που συνδέθηκαν το "&amp;T145</f>
        <v>Διανεμόμενες ποσότητες σε πελάτες που συνδέθηκαν το 2025</v>
      </c>
      <c r="U147" s="105" t="str">
        <f>"Διανεμόμενες ποσότητες σε πελάτες που συνδέθηκαν το "&amp;P145</f>
        <v>Διανεμόμενες ποσότητες σε πελάτες που συνδέθηκαν το 2024</v>
      </c>
      <c r="V147" s="59" t="s">
        <v>158</v>
      </c>
      <c r="W147" s="328"/>
      <c r="X147" s="328"/>
      <c r="Y147" s="331"/>
      <c r="Z147" s="123" t="str">
        <f>"Διανεμόμενες ποσότητες σε πελάτες που συνδέθηκαν το "&amp;Z145</f>
        <v>Διανεμόμενες ποσότητες σε πελάτες που συνδέθηκαν το 2026</v>
      </c>
      <c r="AA147" s="105" t="str">
        <f>"Διανεμόμενες ποσότητες σε πελάτες που συνδέθηκαν το "&amp;$P$12&amp;" - "&amp;T145</f>
        <v>Διανεμόμενες ποσότητες σε πελάτες που συνδέθηκαν το 2024 - 2025</v>
      </c>
      <c r="AB147" s="59" t="s">
        <v>158</v>
      </c>
      <c r="AC147" s="328"/>
      <c r="AD147" s="328"/>
      <c r="AE147" s="331"/>
      <c r="AF147" s="123" t="str">
        <f>"Διανεμόμενες ποσότητες σε πελάτες που συνδέθηκαν το "&amp;AF145</f>
        <v>Διανεμόμενες ποσότητες σε πελάτες που συνδέθηκαν το 2027</v>
      </c>
      <c r="AG147" s="105" t="str">
        <f>"Διανεμόμενες ποσότητες σε πελάτες που συνδέθηκαν το "&amp;$P$12&amp;" - "&amp;Z145</f>
        <v>Διανεμόμενες ποσότητες σε πελάτες που συνδέθηκαν το 2024 - 2026</v>
      </c>
      <c r="AH147" s="59" t="s">
        <v>158</v>
      </c>
      <c r="AI147" s="328"/>
      <c r="AJ147" s="328"/>
      <c r="AK147" s="331"/>
      <c r="AL147" s="123" t="str">
        <f>"Διανεμόμενες ποσότητες σε πελάτες που συνδέθηκαν το "&amp;AL145</f>
        <v>Διανεμόμενες ποσότητες σε πελάτες που συνδέθηκαν το 2028</v>
      </c>
      <c r="AM147" s="105" t="str">
        <f>"Διανεμόμενες ποσότητες σε πελάτες που συνδέθηκαν το "&amp;$P$12&amp;" - "&amp;AF145</f>
        <v>Διανεμόμενες ποσότητες σε πελάτες που συνδέθηκαν το 2024 - 2027</v>
      </c>
      <c r="AN147" s="59" t="s">
        <v>158</v>
      </c>
      <c r="AO147" s="328"/>
      <c r="AP147" s="328"/>
      <c r="AQ147" s="331"/>
      <c r="AR147" s="338"/>
      <c r="AS147" s="330"/>
    </row>
    <row r="148" spans="2:45" outlineLevel="1">
      <c r="B148" s="235" t="s">
        <v>75</v>
      </c>
      <c r="C148" s="63" t="s">
        <v>103</v>
      </c>
      <c r="D148" s="84"/>
      <c r="E148" s="69"/>
      <c r="F148" s="169">
        <f t="shared" ref="F148:F161" si="149">IFERROR((E148-D148)/D148,0)</f>
        <v>0</v>
      </c>
      <c r="G148" s="69"/>
      <c r="H148" s="169">
        <f>IFERROR((G148-E148)/E148,0)</f>
        <v>0</v>
      </c>
      <c r="I148" s="69"/>
      <c r="J148" s="169">
        <f>IFERROR((I148-G148)/G148,0)</f>
        <v>0</v>
      </c>
      <c r="K148" s="69"/>
      <c r="L148" s="169">
        <f t="shared" ref="L148:L162" si="150">IFERROR((K148-I148)/I148,0)</f>
        <v>0</v>
      </c>
      <c r="M148" s="166">
        <f t="shared" ref="M148:M161" si="151">D148+E148+G148+I148+K148</f>
        <v>0</v>
      </c>
      <c r="N148" s="167">
        <f t="shared" ref="N148:N162" si="152">IFERROR((K148/D148)^(1/4)-1,0)</f>
        <v>0</v>
      </c>
      <c r="P148" s="171">
        <f>'Μέση ετήσια κατανάλωση'!$F114*Πελάτες!U143</f>
        <v>0</v>
      </c>
      <c r="Q148" s="6"/>
      <c r="R148" s="139">
        <f>P148+Q148</f>
        <v>0</v>
      </c>
      <c r="S148" s="184">
        <f t="shared" ref="S148:S161" si="153">IFERROR((R148-K148)/K148,0)</f>
        <v>0</v>
      </c>
      <c r="T148" s="171">
        <f>'Μέση ετήσια κατανάλωση'!$F114*Πελάτες!X143</f>
        <v>0</v>
      </c>
      <c r="U148" s="139">
        <f>'Μέση ετήσια κατανάλωση'!$G114*(Πελάτες!V143-Πελάτες!$P143)</f>
        <v>0</v>
      </c>
      <c r="V148" s="139">
        <f>T148+U148</f>
        <v>0</v>
      </c>
      <c r="W148" s="6"/>
      <c r="X148" s="139">
        <f>V148+W148</f>
        <v>0</v>
      </c>
      <c r="Y148" s="169">
        <f t="shared" ref="Y148:Y161" si="154">IFERROR((X148-R148)/R148,0)</f>
        <v>0</v>
      </c>
      <c r="Z148" s="171">
        <f>'Μέση ετήσια κατανάλωση'!$F114*Πελάτες!AA143</f>
        <v>0</v>
      </c>
      <c r="AA148" s="139">
        <f>'Μέση ετήσια κατανάλωση'!$G114*(Πελάτες!Y143-Πελάτες!$P143)</f>
        <v>0</v>
      </c>
      <c r="AB148" s="139">
        <f>Z148+AA148</f>
        <v>0</v>
      </c>
      <c r="AC148" s="6"/>
      <c r="AD148" s="139">
        <f>AB148+AC148</f>
        <v>0</v>
      </c>
      <c r="AE148" s="169">
        <f>IFERROR((AD148-X148)/X148,0)</f>
        <v>0</v>
      </c>
      <c r="AF148" s="171">
        <f>'Μέση ετήσια κατανάλωση'!$F114*Πελάτες!AD143</f>
        <v>0</v>
      </c>
      <c r="AG148" s="139">
        <f>'Μέση ετήσια κατανάλωση'!$G114*(Πελάτες!AB143-Πελάτες!$P143)</f>
        <v>0</v>
      </c>
      <c r="AH148" s="139">
        <f>AF148+AG148</f>
        <v>0</v>
      </c>
      <c r="AI148" s="6"/>
      <c r="AJ148" s="139">
        <f>AH148+AI148</f>
        <v>0</v>
      </c>
      <c r="AK148" s="169">
        <f>IFERROR((AJ148-AD148)/AD148,0)</f>
        <v>0</v>
      </c>
      <c r="AL148" s="171">
        <f>'Μέση ετήσια κατανάλωση'!$F114*Πελάτες!AG143</f>
        <v>0</v>
      </c>
      <c r="AM148" s="139">
        <f>'Μέση ετήσια κατανάλωση'!$G114*(Πελάτες!AE143-Πελάτες!$P143)</f>
        <v>0</v>
      </c>
      <c r="AN148" s="139">
        <f>AL148+AM148</f>
        <v>0</v>
      </c>
      <c r="AO148" s="6"/>
      <c r="AP148" s="139">
        <f>AN148+AO148</f>
        <v>0</v>
      </c>
      <c r="AQ148" s="169">
        <f>IFERROR((AP148-AJ148)/AJ148,0)</f>
        <v>0</v>
      </c>
      <c r="AR148" s="166">
        <f t="shared" ref="AR148:AR161" si="155">R148+X148+AD148+AJ148+AP148</f>
        <v>0</v>
      </c>
      <c r="AS148" s="167">
        <f t="shared" ref="AS148:AS161" si="156">IFERROR((AP148/R148)^(1/4)-1,0)</f>
        <v>0</v>
      </c>
    </row>
    <row r="149" spans="2:45" outlineLevel="1">
      <c r="B149" s="236" t="s">
        <v>76</v>
      </c>
      <c r="C149" s="63" t="s">
        <v>103</v>
      </c>
      <c r="D149" s="84"/>
      <c r="E149" s="69"/>
      <c r="F149" s="169">
        <f t="shared" si="149"/>
        <v>0</v>
      </c>
      <c r="G149" s="69"/>
      <c r="H149" s="169">
        <f t="shared" ref="H149:H161" si="157">IFERROR((G149-E149)/E149,0)</f>
        <v>0</v>
      </c>
      <c r="I149" s="69"/>
      <c r="J149" s="169">
        <f t="shared" ref="J149:J161" si="158">IFERROR((I149-G149)/G149,0)</f>
        <v>0</v>
      </c>
      <c r="K149" s="69"/>
      <c r="L149" s="169">
        <f t="shared" si="150"/>
        <v>0</v>
      </c>
      <c r="M149" s="166">
        <f t="shared" si="151"/>
        <v>0</v>
      </c>
      <c r="N149" s="167">
        <f t="shared" si="152"/>
        <v>0</v>
      </c>
      <c r="P149" s="171">
        <f>'Μέση ετήσια κατανάλωση'!$F115*Πελάτες!U144</f>
        <v>0</v>
      </c>
      <c r="Q149" s="6"/>
      <c r="R149" s="139">
        <f t="shared" ref="R149:R161" si="159">P149+Q149</f>
        <v>0</v>
      </c>
      <c r="S149" s="184">
        <f t="shared" si="153"/>
        <v>0</v>
      </c>
      <c r="T149" s="171">
        <f>'Μέση ετήσια κατανάλωση'!$F115*Πελάτες!X144</f>
        <v>0</v>
      </c>
      <c r="U149" s="139">
        <f>'Μέση ετήσια κατανάλωση'!$G115*(Πελάτες!V144-Πελάτες!$P144)</f>
        <v>0</v>
      </c>
      <c r="V149" s="139">
        <f t="shared" ref="V149:V161" si="160">T149+U149</f>
        <v>0</v>
      </c>
      <c r="W149" s="6"/>
      <c r="X149" s="139">
        <f t="shared" ref="X149:X161" si="161">V149+W149</f>
        <v>0</v>
      </c>
      <c r="Y149" s="169">
        <f t="shared" si="154"/>
        <v>0</v>
      </c>
      <c r="Z149" s="171">
        <f>'Μέση ετήσια κατανάλωση'!$F115*Πελάτες!AA144</f>
        <v>0</v>
      </c>
      <c r="AA149" s="139">
        <f>'Μέση ετήσια κατανάλωση'!$G115*(Πελάτες!Y144-Πελάτες!$P144)</f>
        <v>0</v>
      </c>
      <c r="AB149" s="139">
        <f t="shared" ref="AB149:AB161" si="162">Z149+AA149</f>
        <v>0</v>
      </c>
      <c r="AC149" s="6"/>
      <c r="AD149" s="139">
        <f t="shared" ref="AD149:AD161" si="163">AB149+AC149</f>
        <v>0</v>
      </c>
      <c r="AE149" s="169">
        <f t="shared" ref="AE149:AE161" si="164">IFERROR((AD149-X149)/X149,0)</f>
        <v>0</v>
      </c>
      <c r="AF149" s="171">
        <f>'Μέση ετήσια κατανάλωση'!$F115*Πελάτες!AD144</f>
        <v>0</v>
      </c>
      <c r="AG149" s="139">
        <f>'Μέση ετήσια κατανάλωση'!$G115*(Πελάτες!AB144-Πελάτες!$P144)</f>
        <v>0</v>
      </c>
      <c r="AH149" s="139">
        <f t="shared" ref="AH149:AH161" si="165">AF149+AG149</f>
        <v>0</v>
      </c>
      <c r="AI149" s="6"/>
      <c r="AJ149" s="139">
        <f t="shared" ref="AJ149:AJ161" si="166">AH149+AI149</f>
        <v>0</v>
      </c>
      <c r="AK149" s="169">
        <f t="shared" ref="AK149:AK161" si="167">IFERROR((AJ149-AD149)/AD149,0)</f>
        <v>0</v>
      </c>
      <c r="AL149" s="171">
        <f>'Μέση ετήσια κατανάλωση'!$F115*Πελάτες!AG144</f>
        <v>0</v>
      </c>
      <c r="AM149" s="139">
        <f>'Μέση ετήσια κατανάλωση'!$G115*(Πελάτες!AE144-Πελάτες!$P144)</f>
        <v>0</v>
      </c>
      <c r="AN149" s="139">
        <f t="shared" ref="AN149:AN161" si="168">AL149+AM149</f>
        <v>0</v>
      </c>
      <c r="AO149" s="6"/>
      <c r="AP149" s="139">
        <f t="shared" ref="AP149:AP161" si="169">AN149+AO149</f>
        <v>0</v>
      </c>
      <c r="AQ149" s="169">
        <f t="shared" ref="AQ149:AQ161" si="170">IFERROR((AP149-AJ149)/AJ149,0)</f>
        <v>0</v>
      </c>
      <c r="AR149" s="166">
        <f t="shared" si="155"/>
        <v>0</v>
      </c>
      <c r="AS149" s="167">
        <f t="shared" si="156"/>
        <v>0</v>
      </c>
    </row>
    <row r="150" spans="2:45" outlineLevel="1">
      <c r="B150" s="237" t="s">
        <v>77</v>
      </c>
      <c r="C150" s="63" t="s">
        <v>103</v>
      </c>
      <c r="D150" s="84"/>
      <c r="E150" s="69"/>
      <c r="F150" s="169">
        <f t="shared" si="149"/>
        <v>0</v>
      </c>
      <c r="G150" s="69"/>
      <c r="H150" s="169">
        <f t="shared" si="157"/>
        <v>0</v>
      </c>
      <c r="I150" s="69"/>
      <c r="J150" s="169">
        <f t="shared" si="158"/>
        <v>0</v>
      </c>
      <c r="K150" s="69"/>
      <c r="L150" s="169">
        <f t="shared" si="150"/>
        <v>0</v>
      </c>
      <c r="M150" s="166">
        <f t="shared" si="151"/>
        <v>0</v>
      </c>
      <c r="N150" s="167">
        <f t="shared" si="152"/>
        <v>0</v>
      </c>
      <c r="P150" s="171">
        <f>'Μέση ετήσια κατανάλωση'!$F116*Πελάτες!U145</f>
        <v>0</v>
      </c>
      <c r="Q150" s="6"/>
      <c r="R150" s="139">
        <f t="shared" si="159"/>
        <v>0</v>
      </c>
      <c r="S150" s="184">
        <f t="shared" si="153"/>
        <v>0</v>
      </c>
      <c r="T150" s="171">
        <f>'Μέση ετήσια κατανάλωση'!$F116*Πελάτες!X145</f>
        <v>0</v>
      </c>
      <c r="U150" s="139">
        <f>'Μέση ετήσια κατανάλωση'!$G116*(Πελάτες!V145-Πελάτες!$P145)</f>
        <v>0</v>
      </c>
      <c r="V150" s="139">
        <f t="shared" si="160"/>
        <v>0</v>
      </c>
      <c r="W150" s="6"/>
      <c r="X150" s="139">
        <f t="shared" si="161"/>
        <v>0</v>
      </c>
      <c r="Y150" s="169">
        <f t="shared" si="154"/>
        <v>0</v>
      </c>
      <c r="Z150" s="171">
        <f>'Μέση ετήσια κατανάλωση'!$F116*Πελάτες!AA145</f>
        <v>0</v>
      </c>
      <c r="AA150" s="139">
        <f>'Μέση ετήσια κατανάλωση'!$G116*(Πελάτες!Y145-Πελάτες!$P145)</f>
        <v>0</v>
      </c>
      <c r="AB150" s="139">
        <f t="shared" si="162"/>
        <v>0</v>
      </c>
      <c r="AC150" s="6"/>
      <c r="AD150" s="139">
        <f t="shared" si="163"/>
        <v>0</v>
      </c>
      <c r="AE150" s="169">
        <f t="shared" si="164"/>
        <v>0</v>
      </c>
      <c r="AF150" s="171">
        <f>'Μέση ετήσια κατανάλωση'!$F116*Πελάτες!AD145</f>
        <v>0</v>
      </c>
      <c r="AG150" s="139">
        <f>'Μέση ετήσια κατανάλωση'!$G116*(Πελάτες!AB145-Πελάτες!$P145)</f>
        <v>0</v>
      </c>
      <c r="AH150" s="139">
        <f t="shared" si="165"/>
        <v>0</v>
      </c>
      <c r="AI150" s="6"/>
      <c r="AJ150" s="139">
        <f t="shared" si="166"/>
        <v>0</v>
      </c>
      <c r="AK150" s="169">
        <f t="shared" si="167"/>
        <v>0</v>
      </c>
      <c r="AL150" s="171">
        <f>'Μέση ετήσια κατανάλωση'!$F116*Πελάτες!AG145</f>
        <v>0</v>
      </c>
      <c r="AM150" s="139">
        <f>'Μέση ετήσια κατανάλωση'!$G116*(Πελάτες!AE145-Πελάτες!$P145)</f>
        <v>0</v>
      </c>
      <c r="AN150" s="139">
        <f t="shared" si="168"/>
        <v>0</v>
      </c>
      <c r="AO150" s="6"/>
      <c r="AP150" s="139">
        <f t="shared" si="169"/>
        <v>0</v>
      </c>
      <c r="AQ150" s="169">
        <f t="shared" si="170"/>
        <v>0</v>
      </c>
      <c r="AR150" s="166">
        <f t="shared" si="155"/>
        <v>0</v>
      </c>
      <c r="AS150" s="167">
        <f t="shared" si="156"/>
        <v>0</v>
      </c>
    </row>
    <row r="151" spans="2:45" outlineLevel="1">
      <c r="B151" s="238" t="s">
        <v>78</v>
      </c>
      <c r="C151" s="63" t="s">
        <v>103</v>
      </c>
      <c r="D151" s="84"/>
      <c r="E151" s="69"/>
      <c r="F151" s="169">
        <f t="shared" si="149"/>
        <v>0</v>
      </c>
      <c r="G151" s="69"/>
      <c r="H151" s="169">
        <f t="shared" si="157"/>
        <v>0</v>
      </c>
      <c r="I151" s="69"/>
      <c r="J151" s="169">
        <f t="shared" si="158"/>
        <v>0</v>
      </c>
      <c r="K151" s="69"/>
      <c r="L151" s="169">
        <f t="shared" si="150"/>
        <v>0</v>
      </c>
      <c r="M151" s="166">
        <f t="shared" si="151"/>
        <v>0</v>
      </c>
      <c r="N151" s="167">
        <f t="shared" si="152"/>
        <v>0</v>
      </c>
      <c r="P151" s="171">
        <f>'Μέση ετήσια κατανάλωση'!$F117*Πελάτες!U146</f>
        <v>0</v>
      </c>
      <c r="Q151" s="6"/>
      <c r="R151" s="139">
        <f t="shared" si="159"/>
        <v>0</v>
      </c>
      <c r="S151" s="184">
        <f t="shared" si="153"/>
        <v>0</v>
      </c>
      <c r="T151" s="171">
        <f>'Μέση ετήσια κατανάλωση'!$F117*Πελάτες!X146</f>
        <v>0</v>
      </c>
      <c r="U151" s="139">
        <f>'Μέση ετήσια κατανάλωση'!$G117*(Πελάτες!V146-Πελάτες!$P146)</f>
        <v>0</v>
      </c>
      <c r="V151" s="139">
        <f t="shared" si="160"/>
        <v>0</v>
      </c>
      <c r="W151" s="6"/>
      <c r="X151" s="139">
        <f t="shared" si="161"/>
        <v>0</v>
      </c>
      <c r="Y151" s="169">
        <f t="shared" si="154"/>
        <v>0</v>
      </c>
      <c r="Z151" s="171">
        <f>'Μέση ετήσια κατανάλωση'!$F117*Πελάτες!AA146</f>
        <v>0</v>
      </c>
      <c r="AA151" s="139">
        <f>'Μέση ετήσια κατανάλωση'!$G117*(Πελάτες!Y146-Πελάτες!$P146)</f>
        <v>0</v>
      </c>
      <c r="AB151" s="139">
        <f t="shared" si="162"/>
        <v>0</v>
      </c>
      <c r="AC151" s="6"/>
      <c r="AD151" s="139">
        <f t="shared" si="163"/>
        <v>0</v>
      </c>
      <c r="AE151" s="169">
        <f t="shared" si="164"/>
        <v>0</v>
      </c>
      <c r="AF151" s="171">
        <f>'Μέση ετήσια κατανάλωση'!$F117*Πελάτες!AD146</f>
        <v>0</v>
      </c>
      <c r="AG151" s="139">
        <f>'Μέση ετήσια κατανάλωση'!$G117*(Πελάτες!AB146-Πελάτες!$P146)</f>
        <v>0</v>
      </c>
      <c r="AH151" s="139">
        <f t="shared" si="165"/>
        <v>0</v>
      </c>
      <c r="AI151" s="6"/>
      <c r="AJ151" s="139">
        <f t="shared" si="166"/>
        <v>0</v>
      </c>
      <c r="AK151" s="169">
        <f t="shared" si="167"/>
        <v>0</v>
      </c>
      <c r="AL151" s="171">
        <f>'Μέση ετήσια κατανάλωση'!$F117*Πελάτες!AG146</f>
        <v>0</v>
      </c>
      <c r="AM151" s="139">
        <f>'Μέση ετήσια κατανάλωση'!$G117*(Πελάτες!AE146-Πελάτες!$P146)</f>
        <v>0</v>
      </c>
      <c r="AN151" s="139">
        <f t="shared" si="168"/>
        <v>0</v>
      </c>
      <c r="AO151" s="6"/>
      <c r="AP151" s="139">
        <f t="shared" si="169"/>
        <v>0</v>
      </c>
      <c r="AQ151" s="169">
        <f t="shared" si="170"/>
        <v>0</v>
      </c>
      <c r="AR151" s="166">
        <f t="shared" si="155"/>
        <v>0</v>
      </c>
      <c r="AS151" s="167">
        <f t="shared" si="156"/>
        <v>0</v>
      </c>
    </row>
    <row r="152" spans="2:45" outlineLevel="1">
      <c r="B152" s="238" t="s">
        <v>79</v>
      </c>
      <c r="C152" s="63" t="s">
        <v>103</v>
      </c>
      <c r="D152" s="84"/>
      <c r="E152" s="69"/>
      <c r="F152" s="169">
        <f t="shared" si="149"/>
        <v>0</v>
      </c>
      <c r="G152" s="69"/>
      <c r="H152" s="169">
        <f t="shared" si="157"/>
        <v>0</v>
      </c>
      <c r="I152" s="69"/>
      <c r="J152" s="169">
        <f t="shared" si="158"/>
        <v>0</v>
      </c>
      <c r="K152" s="69"/>
      <c r="L152" s="169">
        <f t="shared" si="150"/>
        <v>0</v>
      </c>
      <c r="M152" s="166">
        <f t="shared" si="151"/>
        <v>0</v>
      </c>
      <c r="N152" s="167">
        <f t="shared" si="152"/>
        <v>0</v>
      </c>
      <c r="P152" s="171">
        <f>'Μέση ετήσια κατανάλωση'!$F118*Πελάτες!U147</f>
        <v>0</v>
      </c>
      <c r="Q152" s="6"/>
      <c r="R152" s="139">
        <f t="shared" si="159"/>
        <v>0</v>
      </c>
      <c r="S152" s="184">
        <f t="shared" si="153"/>
        <v>0</v>
      </c>
      <c r="T152" s="171">
        <f>'Μέση ετήσια κατανάλωση'!$F118*Πελάτες!X147</f>
        <v>0</v>
      </c>
      <c r="U152" s="139">
        <f>'Μέση ετήσια κατανάλωση'!$G118*(Πελάτες!V147-Πελάτες!$P147)</f>
        <v>0</v>
      </c>
      <c r="V152" s="139">
        <f t="shared" si="160"/>
        <v>0</v>
      </c>
      <c r="W152" s="6"/>
      <c r="X152" s="139">
        <f t="shared" si="161"/>
        <v>0</v>
      </c>
      <c r="Y152" s="169">
        <f t="shared" si="154"/>
        <v>0</v>
      </c>
      <c r="Z152" s="171">
        <f>'Μέση ετήσια κατανάλωση'!$F118*Πελάτες!AA147</f>
        <v>0</v>
      </c>
      <c r="AA152" s="139">
        <f>'Μέση ετήσια κατανάλωση'!$G118*(Πελάτες!Y147-Πελάτες!$P147)</f>
        <v>0</v>
      </c>
      <c r="AB152" s="139">
        <f t="shared" si="162"/>
        <v>0</v>
      </c>
      <c r="AC152" s="6"/>
      <c r="AD152" s="139">
        <f t="shared" si="163"/>
        <v>0</v>
      </c>
      <c r="AE152" s="169">
        <f t="shared" si="164"/>
        <v>0</v>
      </c>
      <c r="AF152" s="171">
        <f>'Μέση ετήσια κατανάλωση'!$F118*Πελάτες!AD147</f>
        <v>0</v>
      </c>
      <c r="AG152" s="139">
        <f>'Μέση ετήσια κατανάλωση'!$G118*(Πελάτες!AB147-Πελάτες!$P147)</f>
        <v>0</v>
      </c>
      <c r="AH152" s="139">
        <f t="shared" si="165"/>
        <v>0</v>
      </c>
      <c r="AI152" s="6"/>
      <c r="AJ152" s="139">
        <f t="shared" si="166"/>
        <v>0</v>
      </c>
      <c r="AK152" s="169">
        <f t="shared" si="167"/>
        <v>0</v>
      </c>
      <c r="AL152" s="171">
        <f>'Μέση ετήσια κατανάλωση'!$F118*Πελάτες!AG147</f>
        <v>0</v>
      </c>
      <c r="AM152" s="139">
        <f>'Μέση ετήσια κατανάλωση'!$G118*(Πελάτες!AE147-Πελάτες!$P147)</f>
        <v>0</v>
      </c>
      <c r="AN152" s="139">
        <f t="shared" si="168"/>
        <v>0</v>
      </c>
      <c r="AO152" s="6"/>
      <c r="AP152" s="139">
        <f t="shared" si="169"/>
        <v>0</v>
      </c>
      <c r="AQ152" s="169">
        <f t="shared" si="170"/>
        <v>0</v>
      </c>
      <c r="AR152" s="166">
        <f t="shared" si="155"/>
        <v>0</v>
      </c>
      <c r="AS152" s="167">
        <f t="shared" si="156"/>
        <v>0</v>
      </c>
    </row>
    <row r="153" spans="2:45" outlineLevel="1">
      <c r="B153" s="238" t="s">
        <v>80</v>
      </c>
      <c r="C153" s="63" t="s">
        <v>103</v>
      </c>
      <c r="D153" s="84"/>
      <c r="E153" s="69"/>
      <c r="F153" s="169">
        <f t="shared" si="149"/>
        <v>0</v>
      </c>
      <c r="G153" s="69"/>
      <c r="H153" s="169">
        <f t="shared" si="157"/>
        <v>0</v>
      </c>
      <c r="I153" s="69"/>
      <c r="J153" s="169">
        <f t="shared" si="158"/>
        <v>0</v>
      </c>
      <c r="K153" s="69"/>
      <c r="L153" s="169">
        <f t="shared" si="150"/>
        <v>0</v>
      </c>
      <c r="M153" s="166">
        <f t="shared" si="151"/>
        <v>0</v>
      </c>
      <c r="N153" s="167">
        <f t="shared" si="152"/>
        <v>0</v>
      </c>
      <c r="P153" s="171">
        <f>'Μέση ετήσια κατανάλωση'!$F119*Πελάτες!U148</f>
        <v>0</v>
      </c>
      <c r="Q153" s="6"/>
      <c r="R153" s="139">
        <f t="shared" si="159"/>
        <v>0</v>
      </c>
      <c r="S153" s="184">
        <f t="shared" si="153"/>
        <v>0</v>
      </c>
      <c r="T153" s="171">
        <f>'Μέση ετήσια κατανάλωση'!$F119*Πελάτες!X148</f>
        <v>0</v>
      </c>
      <c r="U153" s="139">
        <f>'Μέση ετήσια κατανάλωση'!$G119*(Πελάτες!V148-Πελάτες!$P148)</f>
        <v>0</v>
      </c>
      <c r="V153" s="139">
        <f t="shared" si="160"/>
        <v>0</v>
      </c>
      <c r="W153" s="6"/>
      <c r="X153" s="139">
        <f t="shared" si="161"/>
        <v>0</v>
      </c>
      <c r="Y153" s="169">
        <f t="shared" si="154"/>
        <v>0</v>
      </c>
      <c r="Z153" s="171">
        <f>'Μέση ετήσια κατανάλωση'!$F119*Πελάτες!AA148</f>
        <v>0</v>
      </c>
      <c r="AA153" s="139">
        <f>'Μέση ετήσια κατανάλωση'!$G119*(Πελάτες!Y148-Πελάτες!$P148)</f>
        <v>0</v>
      </c>
      <c r="AB153" s="139">
        <f t="shared" si="162"/>
        <v>0</v>
      </c>
      <c r="AC153" s="6"/>
      <c r="AD153" s="139">
        <f t="shared" si="163"/>
        <v>0</v>
      </c>
      <c r="AE153" s="169">
        <f t="shared" si="164"/>
        <v>0</v>
      </c>
      <c r="AF153" s="171">
        <f>'Μέση ετήσια κατανάλωση'!$F119*Πελάτες!AD148</f>
        <v>0</v>
      </c>
      <c r="AG153" s="139">
        <f>'Μέση ετήσια κατανάλωση'!$G119*(Πελάτες!AB148-Πελάτες!$P148)</f>
        <v>0</v>
      </c>
      <c r="AH153" s="139">
        <f t="shared" si="165"/>
        <v>0</v>
      </c>
      <c r="AI153" s="6"/>
      <c r="AJ153" s="139">
        <f t="shared" si="166"/>
        <v>0</v>
      </c>
      <c r="AK153" s="169">
        <f t="shared" si="167"/>
        <v>0</v>
      </c>
      <c r="AL153" s="171">
        <f>'Μέση ετήσια κατανάλωση'!$F119*Πελάτες!AG148</f>
        <v>0</v>
      </c>
      <c r="AM153" s="139">
        <f>'Μέση ετήσια κατανάλωση'!$G119*(Πελάτες!AE148-Πελάτες!$P148)</f>
        <v>0</v>
      </c>
      <c r="AN153" s="139">
        <f t="shared" si="168"/>
        <v>0</v>
      </c>
      <c r="AO153" s="6"/>
      <c r="AP153" s="139">
        <f t="shared" si="169"/>
        <v>0</v>
      </c>
      <c r="AQ153" s="169">
        <f t="shared" si="170"/>
        <v>0</v>
      </c>
      <c r="AR153" s="166">
        <f t="shared" si="155"/>
        <v>0</v>
      </c>
      <c r="AS153" s="167">
        <f t="shared" si="156"/>
        <v>0</v>
      </c>
    </row>
    <row r="154" spans="2:45" outlineLevel="1">
      <c r="B154" s="238" t="s">
        <v>81</v>
      </c>
      <c r="C154" s="63" t="s">
        <v>103</v>
      </c>
      <c r="D154" s="84"/>
      <c r="E154" s="69"/>
      <c r="F154" s="169">
        <f t="shared" si="149"/>
        <v>0</v>
      </c>
      <c r="G154" s="69"/>
      <c r="H154" s="169">
        <f t="shared" si="157"/>
        <v>0</v>
      </c>
      <c r="I154" s="69"/>
      <c r="J154" s="169">
        <f t="shared" si="158"/>
        <v>0</v>
      </c>
      <c r="K154" s="69"/>
      <c r="L154" s="169">
        <f t="shared" si="150"/>
        <v>0</v>
      </c>
      <c r="M154" s="166">
        <f t="shared" si="151"/>
        <v>0</v>
      </c>
      <c r="N154" s="167">
        <f t="shared" si="152"/>
        <v>0</v>
      </c>
      <c r="P154" s="171">
        <f>'Μέση ετήσια κατανάλωση'!$F120*Πελάτες!U149</f>
        <v>0</v>
      </c>
      <c r="Q154" s="6"/>
      <c r="R154" s="139">
        <f t="shared" si="159"/>
        <v>0</v>
      </c>
      <c r="S154" s="184">
        <f t="shared" si="153"/>
        <v>0</v>
      </c>
      <c r="T154" s="171">
        <f>'Μέση ετήσια κατανάλωση'!$F120*Πελάτες!X149</f>
        <v>0</v>
      </c>
      <c r="U154" s="139">
        <f>'Μέση ετήσια κατανάλωση'!$G120*(Πελάτες!V149-Πελάτες!$P149)</f>
        <v>0</v>
      </c>
      <c r="V154" s="139">
        <f t="shared" si="160"/>
        <v>0</v>
      </c>
      <c r="W154" s="6"/>
      <c r="X154" s="139">
        <f t="shared" si="161"/>
        <v>0</v>
      </c>
      <c r="Y154" s="169">
        <f t="shared" si="154"/>
        <v>0</v>
      </c>
      <c r="Z154" s="171">
        <f>'Μέση ετήσια κατανάλωση'!$F120*Πελάτες!AA149</f>
        <v>0</v>
      </c>
      <c r="AA154" s="139">
        <f>'Μέση ετήσια κατανάλωση'!$G120*(Πελάτες!Y149-Πελάτες!$P149)</f>
        <v>0</v>
      </c>
      <c r="AB154" s="139">
        <f t="shared" si="162"/>
        <v>0</v>
      </c>
      <c r="AC154" s="6"/>
      <c r="AD154" s="139">
        <f t="shared" si="163"/>
        <v>0</v>
      </c>
      <c r="AE154" s="169">
        <f t="shared" si="164"/>
        <v>0</v>
      </c>
      <c r="AF154" s="171">
        <f>'Μέση ετήσια κατανάλωση'!$F120*Πελάτες!AD149</f>
        <v>0</v>
      </c>
      <c r="AG154" s="139">
        <f>'Μέση ετήσια κατανάλωση'!$G120*(Πελάτες!AB149-Πελάτες!$P149)</f>
        <v>0</v>
      </c>
      <c r="AH154" s="139">
        <f t="shared" si="165"/>
        <v>0</v>
      </c>
      <c r="AI154" s="6"/>
      <c r="AJ154" s="139">
        <f t="shared" si="166"/>
        <v>0</v>
      </c>
      <c r="AK154" s="169">
        <f t="shared" si="167"/>
        <v>0</v>
      </c>
      <c r="AL154" s="171">
        <f>'Μέση ετήσια κατανάλωση'!$F120*Πελάτες!AG149</f>
        <v>0</v>
      </c>
      <c r="AM154" s="139">
        <f>'Μέση ετήσια κατανάλωση'!$G120*(Πελάτες!AE149-Πελάτες!$P149)</f>
        <v>0</v>
      </c>
      <c r="AN154" s="139">
        <f t="shared" si="168"/>
        <v>0</v>
      </c>
      <c r="AO154" s="6"/>
      <c r="AP154" s="139">
        <f t="shared" si="169"/>
        <v>0</v>
      </c>
      <c r="AQ154" s="169">
        <f t="shared" si="170"/>
        <v>0</v>
      </c>
      <c r="AR154" s="166">
        <f t="shared" si="155"/>
        <v>0</v>
      </c>
      <c r="AS154" s="167">
        <f t="shared" si="156"/>
        <v>0</v>
      </c>
    </row>
    <row r="155" spans="2:45" outlineLevel="1">
      <c r="B155" s="236" t="s">
        <v>82</v>
      </c>
      <c r="C155" s="63" t="s">
        <v>103</v>
      </c>
      <c r="D155" s="84"/>
      <c r="E155" s="69"/>
      <c r="F155" s="169">
        <f t="shared" si="149"/>
        <v>0</v>
      </c>
      <c r="G155" s="69"/>
      <c r="H155" s="169">
        <f t="shared" si="157"/>
        <v>0</v>
      </c>
      <c r="I155" s="69"/>
      <c r="J155" s="169">
        <f t="shared" si="158"/>
        <v>0</v>
      </c>
      <c r="K155" s="69"/>
      <c r="L155" s="169">
        <f t="shared" si="150"/>
        <v>0</v>
      </c>
      <c r="M155" s="166">
        <f t="shared" si="151"/>
        <v>0</v>
      </c>
      <c r="N155" s="167">
        <f t="shared" si="152"/>
        <v>0</v>
      </c>
      <c r="P155" s="171">
        <f>'Μέση ετήσια κατανάλωση'!$F121*Πελάτες!U150</f>
        <v>0</v>
      </c>
      <c r="Q155" s="6"/>
      <c r="R155" s="139">
        <f t="shared" si="159"/>
        <v>0</v>
      </c>
      <c r="S155" s="184">
        <f t="shared" si="153"/>
        <v>0</v>
      </c>
      <c r="T155" s="171">
        <f>'Μέση ετήσια κατανάλωση'!$F121*Πελάτες!X150</f>
        <v>0</v>
      </c>
      <c r="U155" s="139">
        <f>'Μέση ετήσια κατανάλωση'!$G121*(Πελάτες!V150-Πελάτες!$P150)</f>
        <v>0</v>
      </c>
      <c r="V155" s="139">
        <f t="shared" si="160"/>
        <v>0</v>
      </c>
      <c r="W155" s="6"/>
      <c r="X155" s="139">
        <f t="shared" si="161"/>
        <v>0</v>
      </c>
      <c r="Y155" s="169">
        <f t="shared" si="154"/>
        <v>0</v>
      </c>
      <c r="Z155" s="171">
        <f>'Μέση ετήσια κατανάλωση'!$F121*Πελάτες!AA150</f>
        <v>0</v>
      </c>
      <c r="AA155" s="139">
        <f>'Μέση ετήσια κατανάλωση'!$G121*(Πελάτες!Y150-Πελάτες!$P150)</f>
        <v>0</v>
      </c>
      <c r="AB155" s="139">
        <f t="shared" si="162"/>
        <v>0</v>
      </c>
      <c r="AC155" s="6"/>
      <c r="AD155" s="139">
        <f t="shared" si="163"/>
        <v>0</v>
      </c>
      <c r="AE155" s="169">
        <f t="shared" si="164"/>
        <v>0</v>
      </c>
      <c r="AF155" s="171">
        <f>'Μέση ετήσια κατανάλωση'!$F121*Πελάτες!AD150</f>
        <v>0</v>
      </c>
      <c r="AG155" s="139">
        <f>'Μέση ετήσια κατανάλωση'!$G121*(Πελάτες!AB150-Πελάτες!$P150)</f>
        <v>0</v>
      </c>
      <c r="AH155" s="139">
        <f t="shared" si="165"/>
        <v>0</v>
      </c>
      <c r="AI155" s="6"/>
      <c r="AJ155" s="139">
        <f t="shared" si="166"/>
        <v>0</v>
      </c>
      <c r="AK155" s="169">
        <f t="shared" si="167"/>
        <v>0</v>
      </c>
      <c r="AL155" s="171">
        <f>'Μέση ετήσια κατανάλωση'!$F121*Πελάτες!AG150</f>
        <v>0</v>
      </c>
      <c r="AM155" s="139">
        <f>'Μέση ετήσια κατανάλωση'!$G121*(Πελάτες!AE150-Πελάτες!$P150)</f>
        <v>0</v>
      </c>
      <c r="AN155" s="139">
        <f t="shared" si="168"/>
        <v>0</v>
      </c>
      <c r="AO155" s="6"/>
      <c r="AP155" s="139">
        <f t="shared" si="169"/>
        <v>0</v>
      </c>
      <c r="AQ155" s="169">
        <f t="shared" si="170"/>
        <v>0</v>
      </c>
      <c r="AR155" s="166">
        <f t="shared" si="155"/>
        <v>0</v>
      </c>
      <c r="AS155" s="167">
        <f t="shared" si="156"/>
        <v>0</v>
      </c>
    </row>
    <row r="156" spans="2:45" outlineLevel="1">
      <c r="B156" s="235" t="s">
        <v>83</v>
      </c>
      <c r="C156" s="63" t="s">
        <v>103</v>
      </c>
      <c r="D156" s="84"/>
      <c r="E156" s="69"/>
      <c r="F156" s="169">
        <f t="shared" si="149"/>
        <v>0</v>
      </c>
      <c r="G156" s="69"/>
      <c r="H156" s="169">
        <f t="shared" si="157"/>
        <v>0</v>
      </c>
      <c r="I156" s="69"/>
      <c r="J156" s="169">
        <f t="shared" si="158"/>
        <v>0</v>
      </c>
      <c r="K156" s="69"/>
      <c r="L156" s="169">
        <f t="shared" si="150"/>
        <v>0</v>
      </c>
      <c r="M156" s="166">
        <f t="shared" si="151"/>
        <v>0</v>
      </c>
      <c r="N156" s="167">
        <f t="shared" si="152"/>
        <v>0</v>
      </c>
      <c r="P156" s="171">
        <f>'Μέση ετήσια κατανάλωση'!$F122*Πελάτες!U151</f>
        <v>0</v>
      </c>
      <c r="Q156" s="6"/>
      <c r="R156" s="139">
        <f t="shared" si="159"/>
        <v>0</v>
      </c>
      <c r="S156" s="184">
        <f t="shared" si="153"/>
        <v>0</v>
      </c>
      <c r="T156" s="171">
        <f>'Μέση ετήσια κατανάλωση'!$F122*Πελάτες!X151</f>
        <v>0</v>
      </c>
      <c r="U156" s="139">
        <f>'Μέση ετήσια κατανάλωση'!$G122*(Πελάτες!V151-Πελάτες!$P151)</f>
        <v>0</v>
      </c>
      <c r="V156" s="139">
        <f t="shared" si="160"/>
        <v>0</v>
      </c>
      <c r="W156" s="6"/>
      <c r="X156" s="139">
        <f t="shared" si="161"/>
        <v>0</v>
      </c>
      <c r="Y156" s="169">
        <f t="shared" si="154"/>
        <v>0</v>
      </c>
      <c r="Z156" s="171">
        <f>'Μέση ετήσια κατανάλωση'!$F122*Πελάτες!AA151</f>
        <v>0</v>
      </c>
      <c r="AA156" s="139">
        <f>'Μέση ετήσια κατανάλωση'!$G122*(Πελάτες!Y151-Πελάτες!$P151)</f>
        <v>0</v>
      </c>
      <c r="AB156" s="139">
        <f t="shared" si="162"/>
        <v>0</v>
      </c>
      <c r="AC156" s="6"/>
      <c r="AD156" s="139">
        <f t="shared" si="163"/>
        <v>0</v>
      </c>
      <c r="AE156" s="169">
        <f t="shared" si="164"/>
        <v>0</v>
      </c>
      <c r="AF156" s="171">
        <f>'Μέση ετήσια κατανάλωση'!$F122*Πελάτες!AD151</f>
        <v>0</v>
      </c>
      <c r="AG156" s="139">
        <f>'Μέση ετήσια κατανάλωση'!$G122*(Πελάτες!AB151-Πελάτες!$P151)</f>
        <v>0</v>
      </c>
      <c r="AH156" s="139">
        <f t="shared" si="165"/>
        <v>0</v>
      </c>
      <c r="AI156" s="6"/>
      <c r="AJ156" s="139">
        <f t="shared" si="166"/>
        <v>0</v>
      </c>
      <c r="AK156" s="169">
        <f t="shared" si="167"/>
        <v>0</v>
      </c>
      <c r="AL156" s="171">
        <f>'Μέση ετήσια κατανάλωση'!$F122*Πελάτες!AG151</f>
        <v>0</v>
      </c>
      <c r="AM156" s="139">
        <f>'Μέση ετήσια κατανάλωση'!$G122*(Πελάτες!AE151-Πελάτες!$P151)</f>
        <v>0</v>
      </c>
      <c r="AN156" s="139">
        <f t="shared" si="168"/>
        <v>0</v>
      </c>
      <c r="AO156" s="6"/>
      <c r="AP156" s="139">
        <f t="shared" si="169"/>
        <v>0</v>
      </c>
      <c r="AQ156" s="169">
        <f t="shared" si="170"/>
        <v>0</v>
      </c>
      <c r="AR156" s="166">
        <f t="shared" si="155"/>
        <v>0</v>
      </c>
      <c r="AS156" s="167">
        <f t="shared" si="156"/>
        <v>0</v>
      </c>
    </row>
    <row r="157" spans="2:45" outlineLevel="1">
      <c r="B157" s="236" t="s">
        <v>84</v>
      </c>
      <c r="C157" s="63" t="s">
        <v>103</v>
      </c>
      <c r="D157" s="84"/>
      <c r="E157" s="69"/>
      <c r="F157" s="169">
        <f t="shared" si="149"/>
        <v>0</v>
      </c>
      <c r="G157" s="69"/>
      <c r="H157" s="169">
        <f t="shared" si="157"/>
        <v>0</v>
      </c>
      <c r="I157" s="69"/>
      <c r="J157" s="169">
        <f t="shared" si="158"/>
        <v>0</v>
      </c>
      <c r="K157" s="69"/>
      <c r="L157" s="169">
        <f t="shared" si="150"/>
        <v>0</v>
      </c>
      <c r="M157" s="166">
        <f t="shared" si="151"/>
        <v>0</v>
      </c>
      <c r="N157" s="167">
        <f t="shared" si="152"/>
        <v>0</v>
      </c>
      <c r="P157" s="171">
        <f>'Μέση ετήσια κατανάλωση'!$F123*Πελάτες!U152</f>
        <v>0</v>
      </c>
      <c r="Q157" s="6"/>
      <c r="R157" s="139">
        <f t="shared" si="159"/>
        <v>0</v>
      </c>
      <c r="S157" s="184">
        <f t="shared" si="153"/>
        <v>0</v>
      </c>
      <c r="T157" s="171">
        <f>'Μέση ετήσια κατανάλωση'!$F123*Πελάτες!X152</f>
        <v>0</v>
      </c>
      <c r="U157" s="139">
        <f>'Μέση ετήσια κατανάλωση'!$G123*(Πελάτες!V152-Πελάτες!$P152)</f>
        <v>0</v>
      </c>
      <c r="V157" s="139">
        <f t="shared" si="160"/>
        <v>0</v>
      </c>
      <c r="W157" s="6"/>
      <c r="X157" s="139">
        <f t="shared" si="161"/>
        <v>0</v>
      </c>
      <c r="Y157" s="169">
        <f t="shared" si="154"/>
        <v>0</v>
      </c>
      <c r="Z157" s="171">
        <f>'Μέση ετήσια κατανάλωση'!$F123*Πελάτες!AA152</f>
        <v>0</v>
      </c>
      <c r="AA157" s="139">
        <f>'Μέση ετήσια κατανάλωση'!$G123*(Πελάτες!Y152-Πελάτες!$P152)</f>
        <v>0</v>
      </c>
      <c r="AB157" s="139">
        <f t="shared" si="162"/>
        <v>0</v>
      </c>
      <c r="AC157" s="6"/>
      <c r="AD157" s="139">
        <f t="shared" si="163"/>
        <v>0</v>
      </c>
      <c r="AE157" s="169">
        <f t="shared" si="164"/>
        <v>0</v>
      </c>
      <c r="AF157" s="171">
        <f>'Μέση ετήσια κατανάλωση'!$F123*Πελάτες!AD152</f>
        <v>0</v>
      </c>
      <c r="AG157" s="139">
        <f>'Μέση ετήσια κατανάλωση'!$G123*(Πελάτες!AB152-Πελάτες!$P152)</f>
        <v>0</v>
      </c>
      <c r="AH157" s="139">
        <f t="shared" si="165"/>
        <v>0</v>
      </c>
      <c r="AI157" s="6"/>
      <c r="AJ157" s="139">
        <f t="shared" si="166"/>
        <v>0</v>
      </c>
      <c r="AK157" s="169">
        <f t="shared" si="167"/>
        <v>0</v>
      </c>
      <c r="AL157" s="171">
        <f>'Μέση ετήσια κατανάλωση'!$F123*Πελάτες!AG152</f>
        <v>0</v>
      </c>
      <c r="AM157" s="139">
        <f>'Μέση ετήσια κατανάλωση'!$G123*(Πελάτες!AE152-Πελάτες!$P152)</f>
        <v>0</v>
      </c>
      <c r="AN157" s="139">
        <f t="shared" si="168"/>
        <v>0</v>
      </c>
      <c r="AO157" s="6"/>
      <c r="AP157" s="139">
        <f t="shared" si="169"/>
        <v>0</v>
      </c>
      <c r="AQ157" s="169">
        <f t="shared" si="170"/>
        <v>0</v>
      </c>
      <c r="AR157" s="166">
        <f t="shared" si="155"/>
        <v>0</v>
      </c>
      <c r="AS157" s="167">
        <f t="shared" si="156"/>
        <v>0</v>
      </c>
    </row>
    <row r="158" spans="2:45" outlineLevel="1">
      <c r="B158" s="235" t="s">
        <v>85</v>
      </c>
      <c r="C158" s="63" t="s">
        <v>103</v>
      </c>
      <c r="D158" s="84"/>
      <c r="E158" s="69"/>
      <c r="F158" s="169">
        <f t="shared" si="149"/>
        <v>0</v>
      </c>
      <c r="G158" s="69"/>
      <c r="H158" s="169">
        <f t="shared" si="157"/>
        <v>0</v>
      </c>
      <c r="I158" s="69"/>
      <c r="J158" s="169">
        <f t="shared" si="158"/>
        <v>0</v>
      </c>
      <c r="K158" s="69"/>
      <c r="L158" s="169">
        <f t="shared" si="150"/>
        <v>0</v>
      </c>
      <c r="M158" s="166">
        <f t="shared" si="151"/>
        <v>0</v>
      </c>
      <c r="N158" s="167">
        <f t="shared" si="152"/>
        <v>0</v>
      </c>
      <c r="P158" s="171">
        <f>'Μέση ετήσια κατανάλωση'!$F124*Πελάτες!U153</f>
        <v>0</v>
      </c>
      <c r="Q158" s="6"/>
      <c r="R158" s="139">
        <f t="shared" si="159"/>
        <v>0</v>
      </c>
      <c r="S158" s="184">
        <f t="shared" si="153"/>
        <v>0</v>
      </c>
      <c r="T158" s="171">
        <f>'Μέση ετήσια κατανάλωση'!$F124*Πελάτες!X153</f>
        <v>0</v>
      </c>
      <c r="U158" s="139">
        <f>'Μέση ετήσια κατανάλωση'!$G124*(Πελάτες!V153-Πελάτες!$P153)</f>
        <v>0</v>
      </c>
      <c r="V158" s="139">
        <f t="shared" si="160"/>
        <v>0</v>
      </c>
      <c r="W158" s="6"/>
      <c r="X158" s="139">
        <f t="shared" si="161"/>
        <v>0</v>
      </c>
      <c r="Y158" s="169">
        <f t="shared" si="154"/>
        <v>0</v>
      </c>
      <c r="Z158" s="171">
        <f>'Μέση ετήσια κατανάλωση'!$F124*Πελάτες!AA153</f>
        <v>0</v>
      </c>
      <c r="AA158" s="139">
        <f>'Μέση ετήσια κατανάλωση'!$G124*(Πελάτες!Y153-Πελάτες!$P153)</f>
        <v>0</v>
      </c>
      <c r="AB158" s="139">
        <f t="shared" si="162"/>
        <v>0</v>
      </c>
      <c r="AC158" s="6"/>
      <c r="AD158" s="139">
        <f t="shared" si="163"/>
        <v>0</v>
      </c>
      <c r="AE158" s="169">
        <f t="shared" si="164"/>
        <v>0</v>
      </c>
      <c r="AF158" s="171">
        <f>'Μέση ετήσια κατανάλωση'!$F124*Πελάτες!AD153</f>
        <v>0</v>
      </c>
      <c r="AG158" s="139">
        <f>'Μέση ετήσια κατανάλωση'!$G124*(Πελάτες!AB153-Πελάτες!$P153)</f>
        <v>0</v>
      </c>
      <c r="AH158" s="139">
        <f t="shared" si="165"/>
        <v>0</v>
      </c>
      <c r="AI158" s="6"/>
      <c r="AJ158" s="139">
        <f t="shared" si="166"/>
        <v>0</v>
      </c>
      <c r="AK158" s="169">
        <f t="shared" si="167"/>
        <v>0</v>
      </c>
      <c r="AL158" s="171">
        <f>'Μέση ετήσια κατανάλωση'!$F124*Πελάτες!AG153</f>
        <v>0</v>
      </c>
      <c r="AM158" s="139">
        <f>'Μέση ετήσια κατανάλωση'!$G124*(Πελάτες!AE153-Πελάτες!$P153)</f>
        <v>0</v>
      </c>
      <c r="AN158" s="139">
        <f t="shared" si="168"/>
        <v>0</v>
      </c>
      <c r="AO158" s="6"/>
      <c r="AP158" s="139">
        <f t="shared" si="169"/>
        <v>0</v>
      </c>
      <c r="AQ158" s="169">
        <f t="shared" si="170"/>
        <v>0</v>
      </c>
      <c r="AR158" s="166">
        <f t="shared" si="155"/>
        <v>0</v>
      </c>
      <c r="AS158" s="167">
        <f t="shared" si="156"/>
        <v>0</v>
      </c>
    </row>
    <row r="159" spans="2:45" outlineLevel="1">
      <c r="B159" s="236" t="s">
        <v>86</v>
      </c>
      <c r="C159" s="63" t="s">
        <v>103</v>
      </c>
      <c r="D159" s="84"/>
      <c r="E159" s="69"/>
      <c r="F159" s="169">
        <f t="shared" si="149"/>
        <v>0</v>
      </c>
      <c r="G159" s="69"/>
      <c r="H159" s="169">
        <f t="shared" si="157"/>
        <v>0</v>
      </c>
      <c r="I159" s="69"/>
      <c r="J159" s="169">
        <f t="shared" si="158"/>
        <v>0</v>
      </c>
      <c r="K159" s="69"/>
      <c r="L159" s="169">
        <f t="shared" si="150"/>
        <v>0</v>
      </c>
      <c r="M159" s="166">
        <f t="shared" si="151"/>
        <v>0</v>
      </c>
      <c r="N159" s="167">
        <f t="shared" si="152"/>
        <v>0</v>
      </c>
      <c r="P159" s="171">
        <f>'Μέση ετήσια κατανάλωση'!$F125*Πελάτες!U154</f>
        <v>0</v>
      </c>
      <c r="Q159" s="6"/>
      <c r="R159" s="139">
        <f t="shared" si="159"/>
        <v>0</v>
      </c>
      <c r="S159" s="184">
        <f t="shared" si="153"/>
        <v>0</v>
      </c>
      <c r="T159" s="171">
        <f>'Μέση ετήσια κατανάλωση'!$F125*Πελάτες!X154</f>
        <v>0</v>
      </c>
      <c r="U159" s="139">
        <f>'Μέση ετήσια κατανάλωση'!$G125*(Πελάτες!V154-Πελάτες!$P154)</f>
        <v>0</v>
      </c>
      <c r="V159" s="139">
        <f t="shared" si="160"/>
        <v>0</v>
      </c>
      <c r="W159" s="6"/>
      <c r="X159" s="139">
        <f t="shared" si="161"/>
        <v>0</v>
      </c>
      <c r="Y159" s="169">
        <f t="shared" si="154"/>
        <v>0</v>
      </c>
      <c r="Z159" s="171">
        <f>'Μέση ετήσια κατανάλωση'!$F125*Πελάτες!AA154</f>
        <v>0</v>
      </c>
      <c r="AA159" s="139">
        <f>'Μέση ετήσια κατανάλωση'!$G125*(Πελάτες!Y154-Πελάτες!$P154)</f>
        <v>0</v>
      </c>
      <c r="AB159" s="139">
        <f t="shared" si="162"/>
        <v>0</v>
      </c>
      <c r="AC159" s="6"/>
      <c r="AD159" s="139">
        <f t="shared" si="163"/>
        <v>0</v>
      </c>
      <c r="AE159" s="169">
        <f t="shared" si="164"/>
        <v>0</v>
      </c>
      <c r="AF159" s="171">
        <f>'Μέση ετήσια κατανάλωση'!$F125*Πελάτες!AD154</f>
        <v>0</v>
      </c>
      <c r="AG159" s="139">
        <f>'Μέση ετήσια κατανάλωση'!$G125*(Πελάτες!AB154-Πελάτες!$P154)</f>
        <v>0</v>
      </c>
      <c r="AH159" s="139">
        <f t="shared" si="165"/>
        <v>0</v>
      </c>
      <c r="AI159" s="6"/>
      <c r="AJ159" s="139">
        <f t="shared" si="166"/>
        <v>0</v>
      </c>
      <c r="AK159" s="169">
        <f t="shared" si="167"/>
        <v>0</v>
      </c>
      <c r="AL159" s="171">
        <f>'Μέση ετήσια κατανάλωση'!$F125*Πελάτες!AG154</f>
        <v>0</v>
      </c>
      <c r="AM159" s="139">
        <f>'Μέση ετήσια κατανάλωση'!$G125*(Πελάτες!AE154-Πελάτες!$P154)</f>
        <v>0</v>
      </c>
      <c r="AN159" s="139">
        <f t="shared" si="168"/>
        <v>0</v>
      </c>
      <c r="AO159" s="6"/>
      <c r="AP159" s="139">
        <f t="shared" si="169"/>
        <v>0</v>
      </c>
      <c r="AQ159" s="169">
        <f t="shared" si="170"/>
        <v>0</v>
      </c>
      <c r="AR159" s="166">
        <f t="shared" si="155"/>
        <v>0</v>
      </c>
      <c r="AS159" s="167">
        <f t="shared" si="156"/>
        <v>0</v>
      </c>
    </row>
    <row r="160" spans="2:45" outlineLevel="1">
      <c r="B160" s="235" t="s">
        <v>87</v>
      </c>
      <c r="C160" s="63" t="s">
        <v>103</v>
      </c>
      <c r="D160" s="84"/>
      <c r="E160" s="69"/>
      <c r="F160" s="169">
        <f t="shared" si="149"/>
        <v>0</v>
      </c>
      <c r="G160" s="69"/>
      <c r="H160" s="169">
        <f t="shared" si="157"/>
        <v>0</v>
      </c>
      <c r="I160" s="69"/>
      <c r="J160" s="169">
        <f t="shared" si="158"/>
        <v>0</v>
      </c>
      <c r="K160" s="69"/>
      <c r="L160" s="169">
        <f t="shared" si="150"/>
        <v>0</v>
      </c>
      <c r="M160" s="166">
        <f t="shared" si="151"/>
        <v>0</v>
      </c>
      <c r="N160" s="167">
        <f t="shared" si="152"/>
        <v>0</v>
      </c>
      <c r="P160" s="171">
        <f>'Μέση ετήσια κατανάλωση'!$F126*Πελάτες!U155</f>
        <v>0</v>
      </c>
      <c r="Q160" s="6"/>
      <c r="R160" s="139">
        <f t="shared" si="159"/>
        <v>0</v>
      </c>
      <c r="S160" s="184">
        <f t="shared" si="153"/>
        <v>0</v>
      </c>
      <c r="T160" s="171">
        <f>'Μέση ετήσια κατανάλωση'!$F126*Πελάτες!X155</f>
        <v>0</v>
      </c>
      <c r="U160" s="139">
        <f>'Μέση ετήσια κατανάλωση'!$G126*(Πελάτες!V155-Πελάτες!$P155)</f>
        <v>0</v>
      </c>
      <c r="V160" s="139">
        <f t="shared" si="160"/>
        <v>0</v>
      </c>
      <c r="W160" s="6"/>
      <c r="X160" s="139">
        <f t="shared" si="161"/>
        <v>0</v>
      </c>
      <c r="Y160" s="169">
        <f t="shared" si="154"/>
        <v>0</v>
      </c>
      <c r="Z160" s="171">
        <f>'Μέση ετήσια κατανάλωση'!$F126*Πελάτες!AA155</f>
        <v>0</v>
      </c>
      <c r="AA160" s="139">
        <f>'Μέση ετήσια κατανάλωση'!$G126*(Πελάτες!Y155-Πελάτες!$P155)</f>
        <v>0</v>
      </c>
      <c r="AB160" s="139">
        <f t="shared" si="162"/>
        <v>0</v>
      </c>
      <c r="AC160" s="6"/>
      <c r="AD160" s="139">
        <f t="shared" si="163"/>
        <v>0</v>
      </c>
      <c r="AE160" s="169">
        <f t="shared" si="164"/>
        <v>0</v>
      </c>
      <c r="AF160" s="171">
        <f>'Μέση ετήσια κατανάλωση'!$F126*Πελάτες!AD155</f>
        <v>0</v>
      </c>
      <c r="AG160" s="139">
        <f>'Μέση ετήσια κατανάλωση'!$G126*(Πελάτες!AB155-Πελάτες!$P155)</f>
        <v>0</v>
      </c>
      <c r="AH160" s="139">
        <f t="shared" si="165"/>
        <v>0</v>
      </c>
      <c r="AI160" s="6"/>
      <c r="AJ160" s="139">
        <f t="shared" si="166"/>
        <v>0</v>
      </c>
      <c r="AK160" s="169">
        <f t="shared" si="167"/>
        <v>0</v>
      </c>
      <c r="AL160" s="171">
        <f>'Μέση ετήσια κατανάλωση'!$F126*Πελάτες!AG155</f>
        <v>0</v>
      </c>
      <c r="AM160" s="139">
        <f>'Μέση ετήσια κατανάλωση'!$G126*(Πελάτες!AE155-Πελάτες!$P155)</f>
        <v>0</v>
      </c>
      <c r="AN160" s="139">
        <f t="shared" si="168"/>
        <v>0</v>
      </c>
      <c r="AO160" s="6"/>
      <c r="AP160" s="139">
        <f t="shared" si="169"/>
        <v>0</v>
      </c>
      <c r="AQ160" s="169">
        <f t="shared" si="170"/>
        <v>0</v>
      </c>
      <c r="AR160" s="166">
        <f t="shared" si="155"/>
        <v>0</v>
      </c>
      <c r="AS160" s="167">
        <f t="shared" si="156"/>
        <v>0</v>
      </c>
    </row>
    <row r="161" spans="2:45" outlineLevel="1">
      <c r="B161" s="236" t="s">
        <v>88</v>
      </c>
      <c r="C161" s="63" t="s">
        <v>103</v>
      </c>
      <c r="D161" s="84"/>
      <c r="E161" s="69"/>
      <c r="F161" s="169">
        <f t="shared" si="149"/>
        <v>0</v>
      </c>
      <c r="G161" s="69"/>
      <c r="H161" s="169">
        <f t="shared" si="157"/>
        <v>0</v>
      </c>
      <c r="I161" s="69"/>
      <c r="J161" s="169">
        <f t="shared" si="158"/>
        <v>0</v>
      </c>
      <c r="K161" s="69"/>
      <c r="L161" s="169">
        <f t="shared" si="150"/>
        <v>0</v>
      </c>
      <c r="M161" s="166">
        <f t="shared" si="151"/>
        <v>0</v>
      </c>
      <c r="N161" s="167">
        <f t="shared" si="152"/>
        <v>0</v>
      </c>
      <c r="P161" s="171">
        <f>'Μέση ετήσια κατανάλωση'!$F127*Πελάτες!U156</f>
        <v>0</v>
      </c>
      <c r="Q161" s="6"/>
      <c r="R161" s="139">
        <f t="shared" si="159"/>
        <v>0</v>
      </c>
      <c r="S161" s="184">
        <f t="shared" si="153"/>
        <v>0</v>
      </c>
      <c r="T161" s="171">
        <f>'Μέση ετήσια κατανάλωση'!$F127*Πελάτες!X156</f>
        <v>0</v>
      </c>
      <c r="U161" s="139">
        <f>'Μέση ετήσια κατανάλωση'!$G127*(Πελάτες!V156-Πελάτες!$P156)</f>
        <v>0</v>
      </c>
      <c r="V161" s="139">
        <f t="shared" si="160"/>
        <v>0</v>
      </c>
      <c r="W161" s="6"/>
      <c r="X161" s="139">
        <f t="shared" si="161"/>
        <v>0</v>
      </c>
      <c r="Y161" s="169">
        <f t="shared" si="154"/>
        <v>0</v>
      </c>
      <c r="Z161" s="171">
        <f>'Μέση ετήσια κατανάλωση'!$F127*Πελάτες!AA156</f>
        <v>0</v>
      </c>
      <c r="AA161" s="139">
        <f>'Μέση ετήσια κατανάλωση'!$G127*(Πελάτες!Y156-Πελάτες!$P156)</f>
        <v>0</v>
      </c>
      <c r="AB161" s="139">
        <f t="shared" si="162"/>
        <v>0</v>
      </c>
      <c r="AC161" s="6"/>
      <c r="AD161" s="139">
        <f t="shared" si="163"/>
        <v>0</v>
      </c>
      <c r="AE161" s="169">
        <f t="shared" si="164"/>
        <v>0</v>
      </c>
      <c r="AF161" s="171">
        <f>'Μέση ετήσια κατανάλωση'!$F127*Πελάτες!AD156</f>
        <v>0</v>
      </c>
      <c r="AG161" s="139">
        <f>'Μέση ετήσια κατανάλωση'!$G127*(Πελάτες!AB156-Πελάτες!$P156)</f>
        <v>0</v>
      </c>
      <c r="AH161" s="139">
        <f t="shared" si="165"/>
        <v>0</v>
      </c>
      <c r="AI161" s="6"/>
      <c r="AJ161" s="139">
        <f t="shared" si="166"/>
        <v>0</v>
      </c>
      <c r="AK161" s="169">
        <f t="shared" si="167"/>
        <v>0</v>
      </c>
      <c r="AL161" s="171">
        <f>'Μέση ετήσια κατανάλωση'!$F127*Πελάτες!AG156</f>
        <v>0</v>
      </c>
      <c r="AM161" s="139">
        <f>'Μέση ετήσια κατανάλωση'!$G127*(Πελάτες!AE156-Πελάτες!$P156)</f>
        <v>0</v>
      </c>
      <c r="AN161" s="139">
        <f t="shared" si="168"/>
        <v>0</v>
      </c>
      <c r="AO161" s="6"/>
      <c r="AP161" s="139">
        <f t="shared" si="169"/>
        <v>0</v>
      </c>
      <c r="AQ161" s="169">
        <f t="shared" si="170"/>
        <v>0</v>
      </c>
      <c r="AR161" s="166">
        <f t="shared" si="155"/>
        <v>0</v>
      </c>
      <c r="AS161" s="167">
        <f t="shared" si="156"/>
        <v>0</v>
      </c>
    </row>
    <row r="162" spans="2:45" ht="15" customHeight="1" outlineLevel="1">
      <c r="B162" s="49" t="s">
        <v>127</v>
      </c>
      <c r="C162" s="46" t="s">
        <v>103</v>
      </c>
      <c r="D162" s="186">
        <f>SUM(D148:D161)</f>
        <v>0</v>
      </c>
      <c r="E162" s="186">
        <f>SUM(E148:E161)</f>
        <v>0</v>
      </c>
      <c r="F162" s="185">
        <f>IFERROR((E162-D162)/D162,0)</f>
        <v>0</v>
      </c>
      <c r="G162" s="186">
        <f>SUM(G148:G161)</f>
        <v>0</v>
      </c>
      <c r="H162" s="185">
        <f t="shared" ref="H162" si="171">IFERROR((G162-E162)/E162,0)</f>
        <v>0</v>
      </c>
      <c r="I162" s="186">
        <f>SUM(I148:I161)</f>
        <v>0</v>
      </c>
      <c r="J162" s="185">
        <f t="shared" ref="J162" si="172">IFERROR((I162-G162)/G162,0)</f>
        <v>0</v>
      </c>
      <c r="K162" s="186">
        <f>SUM(K148:K161)</f>
        <v>0</v>
      </c>
      <c r="L162" s="185">
        <f t="shared" si="150"/>
        <v>0</v>
      </c>
      <c r="M162" s="186">
        <f>SUM(M148:M161)</f>
        <v>0</v>
      </c>
      <c r="N162" s="179">
        <f t="shared" si="152"/>
        <v>0</v>
      </c>
      <c r="P162" s="186">
        <f>SUM(P148:P161)</f>
        <v>0</v>
      </c>
      <c r="Q162" s="186">
        <f>SUM(Q148:Q161)</f>
        <v>0</v>
      </c>
      <c r="R162" s="186">
        <f>SUM(R148:R161)</f>
        <v>0</v>
      </c>
      <c r="S162" s="168">
        <f>IFERROR((R162-K162)/K162,0)</f>
        <v>0</v>
      </c>
      <c r="T162" s="186">
        <f>SUM(T148:T161)</f>
        <v>0</v>
      </c>
      <c r="U162" s="186">
        <f>SUM(U148:U161)</f>
        <v>0</v>
      </c>
      <c r="V162" s="186">
        <f>SUM(V148:V161)</f>
        <v>0</v>
      </c>
      <c r="W162" s="186">
        <f>SUM(W148:W161)</f>
        <v>0</v>
      </c>
      <c r="X162" s="186">
        <f>SUM(X148:X161)</f>
        <v>0</v>
      </c>
      <c r="Y162" s="185">
        <f>IFERROR((X162-R162)/R162,0)</f>
        <v>0</v>
      </c>
      <c r="Z162" s="186">
        <f>SUM(Z148:Z161)</f>
        <v>0</v>
      </c>
      <c r="AA162" s="186">
        <f>SUM(AA148:AA161)</f>
        <v>0</v>
      </c>
      <c r="AB162" s="186">
        <f>SUM(AB148:AB161)</f>
        <v>0</v>
      </c>
      <c r="AC162" s="186">
        <f>SUM(AC148:AC161)</f>
        <v>0</v>
      </c>
      <c r="AD162" s="186">
        <f>SUM(AD148:AD161)</f>
        <v>0</v>
      </c>
      <c r="AE162" s="168">
        <f>IFERROR((AD162-X162)/X162,0)</f>
        <v>0</v>
      </c>
      <c r="AF162" s="186">
        <f>SUM(AF148:AF161)</f>
        <v>0</v>
      </c>
      <c r="AG162" s="186">
        <f>SUM(AG148:AG161)</f>
        <v>0</v>
      </c>
      <c r="AH162" s="186">
        <f>SUM(AH148:AH161)</f>
        <v>0</v>
      </c>
      <c r="AI162" s="186">
        <f>SUM(AI148:AI161)</f>
        <v>0</v>
      </c>
      <c r="AJ162" s="186">
        <f>SUM(AJ148:AJ161)</f>
        <v>0</v>
      </c>
      <c r="AK162" s="168">
        <f t="shared" ref="AK162" si="173">IFERROR((AJ162-AD162)/AD162,0)</f>
        <v>0</v>
      </c>
      <c r="AL162" s="186">
        <f>SUM(AL148:AL161)</f>
        <v>0</v>
      </c>
      <c r="AM162" s="186">
        <f>SUM(AM148:AM161)</f>
        <v>0</v>
      </c>
      <c r="AN162" s="186">
        <f>SUM(AN148:AN161)</f>
        <v>0</v>
      </c>
      <c r="AO162" s="186">
        <f>SUM(AO148:AO161)</f>
        <v>0</v>
      </c>
      <c r="AP162" s="186">
        <f>SUM(AP148:AP161)</f>
        <v>0</v>
      </c>
      <c r="AQ162" s="168">
        <f>IFERROR((AP162-AJ162)/AJ162,0)</f>
        <v>0</v>
      </c>
      <c r="AR162" s="186">
        <f>SUM(AR148:AR161)</f>
        <v>0</v>
      </c>
      <c r="AS162" s="167">
        <f>IFERROR((AP162/R162)^(1/4)-1,0)</f>
        <v>0</v>
      </c>
    </row>
  </sheetData>
  <mergeCells count="345">
    <mergeCell ref="B144:B147"/>
    <mergeCell ref="C144:C147"/>
    <mergeCell ref="C122:C125"/>
    <mergeCell ref="C78:C81"/>
    <mergeCell ref="G101:H101"/>
    <mergeCell ref="J102:J103"/>
    <mergeCell ref="B78:B81"/>
    <mergeCell ref="K145:L145"/>
    <mergeCell ref="G123:H123"/>
    <mergeCell ref="I123:J123"/>
    <mergeCell ref="B100:B103"/>
    <mergeCell ref="C100:C103"/>
    <mergeCell ref="I146:I147"/>
    <mergeCell ref="E146:E147"/>
    <mergeCell ref="J146:J147"/>
    <mergeCell ref="D146:D147"/>
    <mergeCell ref="F146:F147"/>
    <mergeCell ref="G146:G147"/>
    <mergeCell ref="H146:H147"/>
    <mergeCell ref="K102:K103"/>
    <mergeCell ref="L102:L103"/>
    <mergeCell ref="E79:F79"/>
    <mergeCell ref="G79:H79"/>
    <mergeCell ref="B120:AS120"/>
    <mergeCell ref="M144:N145"/>
    <mergeCell ref="E145:F145"/>
    <mergeCell ref="G145:H145"/>
    <mergeCell ref="I145:J145"/>
    <mergeCell ref="D144:L144"/>
    <mergeCell ref="D58:D59"/>
    <mergeCell ref="E58:E59"/>
    <mergeCell ref="F58:F59"/>
    <mergeCell ref="G58:G59"/>
    <mergeCell ref="H58:H59"/>
    <mergeCell ref="J58:J59"/>
    <mergeCell ref="M124:M125"/>
    <mergeCell ref="N124:N125"/>
    <mergeCell ref="L58:L59"/>
    <mergeCell ref="I79:J79"/>
    <mergeCell ref="D78:L78"/>
    <mergeCell ref="D100:L100"/>
    <mergeCell ref="D122:L122"/>
    <mergeCell ref="M80:M81"/>
    <mergeCell ref="N80:N81"/>
    <mergeCell ref="M58:M59"/>
    <mergeCell ref="M100:N101"/>
    <mergeCell ref="K101:L101"/>
    <mergeCell ref="H102:H103"/>
    <mergeCell ref="B122:B125"/>
    <mergeCell ref="AK80:AK81"/>
    <mergeCell ref="D102:D103"/>
    <mergeCell ref="E102:E103"/>
    <mergeCell ref="F102:F103"/>
    <mergeCell ref="G102:G103"/>
    <mergeCell ref="K124:K125"/>
    <mergeCell ref="L124:L125"/>
    <mergeCell ref="AS124:AS125"/>
    <mergeCell ref="AQ124:AQ125"/>
    <mergeCell ref="AF123:AK123"/>
    <mergeCell ref="M122:N123"/>
    <mergeCell ref="K123:L123"/>
    <mergeCell ref="E101:F101"/>
    <mergeCell ref="I101:J101"/>
    <mergeCell ref="S80:S81"/>
    <mergeCell ref="E123:F123"/>
    <mergeCell ref="I102:I103"/>
    <mergeCell ref="M102:M103"/>
    <mergeCell ref="N102:N103"/>
    <mergeCell ref="D80:D81"/>
    <mergeCell ref="E80:E81"/>
    <mergeCell ref="F80:F81"/>
    <mergeCell ref="G80:G81"/>
    <mergeCell ref="H80:H81"/>
    <mergeCell ref="I80:I81"/>
    <mergeCell ref="J80:J81"/>
    <mergeCell ref="AL80:AN80"/>
    <mergeCell ref="AO80:AO81"/>
    <mergeCell ref="AC80:AC81"/>
    <mergeCell ref="W80:W81"/>
    <mergeCell ref="AD80:AD81"/>
    <mergeCell ref="AJ80:AJ81"/>
    <mergeCell ref="X80:X81"/>
    <mergeCell ref="Y80:Y81"/>
    <mergeCell ref="AI80:AI81"/>
    <mergeCell ref="Z80:AB80"/>
    <mergeCell ref="AE80:AE81"/>
    <mergeCell ref="AF80:AH80"/>
    <mergeCell ref="AF13:AH13"/>
    <mergeCell ref="AI13:AI14"/>
    <mergeCell ref="B5:I5"/>
    <mergeCell ref="B9:AS9"/>
    <mergeCell ref="AF12:AK12"/>
    <mergeCell ref="AL12:AQ12"/>
    <mergeCell ref="K12:L12"/>
    <mergeCell ref="P12:S12"/>
    <mergeCell ref="T12:Y12"/>
    <mergeCell ref="Z12:AE12"/>
    <mergeCell ref="AQ13:AQ14"/>
    <mergeCell ref="AR12:AS12"/>
    <mergeCell ref="P11:AS11"/>
    <mergeCell ref="C11:C14"/>
    <mergeCell ref="I12:J12"/>
    <mergeCell ref="D13:D14"/>
    <mergeCell ref="M11:N12"/>
    <mergeCell ref="E13:E14"/>
    <mergeCell ref="F13:F14"/>
    <mergeCell ref="G13:G14"/>
    <mergeCell ref="AJ13:AJ14"/>
    <mergeCell ref="D11:L11"/>
    <mergeCell ref="Q13:Q14"/>
    <mergeCell ref="S13:S14"/>
    <mergeCell ref="T13:V13"/>
    <mergeCell ref="R13:R14"/>
    <mergeCell ref="W13:W14"/>
    <mergeCell ref="X13:X14"/>
    <mergeCell ref="Y13:Y14"/>
    <mergeCell ref="C2:G2"/>
    <mergeCell ref="I13:I14"/>
    <mergeCell ref="AF57:AK57"/>
    <mergeCell ref="AI58:AI59"/>
    <mergeCell ref="K58:K59"/>
    <mergeCell ref="AC58:AC59"/>
    <mergeCell ref="AD58:AD59"/>
    <mergeCell ref="R58:R59"/>
    <mergeCell ref="T58:V58"/>
    <mergeCell ref="W58:W59"/>
    <mergeCell ref="B54:AV54"/>
    <mergeCell ref="G57:H57"/>
    <mergeCell ref="K57:L57"/>
    <mergeCell ref="P57:S57"/>
    <mergeCell ref="T57:Y57"/>
    <mergeCell ref="Z57:AE57"/>
    <mergeCell ref="B34:B37"/>
    <mergeCell ref="C34:C37"/>
    <mergeCell ref="E35:F35"/>
    <mergeCell ref="Z58:AB58"/>
    <mergeCell ref="AJ58:AJ59"/>
    <mergeCell ref="AK58:AK59"/>
    <mergeCell ref="S58:S59"/>
    <mergeCell ref="P58:P59"/>
    <mergeCell ref="Q58:Q59"/>
    <mergeCell ref="AL145:AQ145"/>
    <mergeCell ref="AR123:AS123"/>
    <mergeCell ref="AO102:AO103"/>
    <mergeCell ref="AC102:AC103"/>
    <mergeCell ref="P123:S123"/>
    <mergeCell ref="T123:Y123"/>
    <mergeCell ref="AE124:AE125"/>
    <mergeCell ref="B142:AS142"/>
    <mergeCell ref="AO124:AO125"/>
    <mergeCell ref="D124:D125"/>
    <mergeCell ref="E124:E125"/>
    <mergeCell ref="F124:F125"/>
    <mergeCell ref="G124:G125"/>
    <mergeCell ref="H124:H125"/>
    <mergeCell ref="I124:I125"/>
    <mergeCell ref="J124:J125"/>
    <mergeCell ref="AF58:AH58"/>
    <mergeCell ref="AS80:AS81"/>
    <mergeCell ref="AS146:AS147"/>
    <mergeCell ref="AJ146:AJ147"/>
    <mergeCell ref="AK146:AK147"/>
    <mergeCell ref="AL146:AN146"/>
    <mergeCell ref="AO146:AO147"/>
    <mergeCell ref="AP146:AP147"/>
    <mergeCell ref="AR124:AR125"/>
    <mergeCell ref="AR79:AS79"/>
    <mergeCell ref="AO58:AO59"/>
    <mergeCell ref="AP80:AP81"/>
    <mergeCell ref="AQ80:AQ81"/>
    <mergeCell ref="AR80:AR81"/>
    <mergeCell ref="B76:AV76"/>
    <mergeCell ref="AL79:AQ79"/>
    <mergeCell ref="P78:AS78"/>
    <mergeCell ref="P79:S79"/>
    <mergeCell ref="T79:Y79"/>
    <mergeCell ref="Z79:AE79"/>
    <mergeCell ref="AF79:AK79"/>
    <mergeCell ref="K79:L79"/>
    <mergeCell ref="P146:P147"/>
    <mergeCell ref="Q146:Q147"/>
    <mergeCell ref="P101:S101"/>
    <mergeCell ref="B98:AV98"/>
    <mergeCell ref="AC146:AC147"/>
    <mergeCell ref="AD146:AD147"/>
    <mergeCell ref="AE146:AE147"/>
    <mergeCell ref="AF146:AH146"/>
    <mergeCell ref="AI146:AI147"/>
    <mergeCell ref="AQ146:AQ147"/>
    <mergeCell ref="AR146:AR147"/>
    <mergeCell ref="R146:R147"/>
    <mergeCell ref="K146:K147"/>
    <mergeCell ref="L146:L147"/>
    <mergeCell ref="M146:M147"/>
    <mergeCell ref="T146:V146"/>
    <mergeCell ref="W146:W147"/>
    <mergeCell ref="X146:X147"/>
    <mergeCell ref="Z146:AB146"/>
    <mergeCell ref="N146:N147"/>
    <mergeCell ref="Y146:Y147"/>
    <mergeCell ref="S146:S147"/>
    <mergeCell ref="P36:P37"/>
    <mergeCell ref="S124:S125"/>
    <mergeCell ref="AL101:AQ101"/>
    <mergeCell ref="AR101:AS101"/>
    <mergeCell ref="Y102:Y103"/>
    <mergeCell ref="AF102:AH102"/>
    <mergeCell ref="AI102:AI103"/>
    <mergeCell ref="AQ102:AQ103"/>
    <mergeCell ref="AR102:AR103"/>
    <mergeCell ref="AP102:AP103"/>
    <mergeCell ref="P122:AS122"/>
    <mergeCell ref="R102:R103"/>
    <mergeCell ref="S102:S103"/>
    <mergeCell ref="T102:V102"/>
    <mergeCell ref="W102:W103"/>
    <mergeCell ref="X102:X103"/>
    <mergeCell ref="AP124:AP125"/>
    <mergeCell ref="Q124:Q125"/>
    <mergeCell ref="AJ102:AJ103"/>
    <mergeCell ref="AK102:AK103"/>
    <mergeCell ref="AL102:AN102"/>
    <mergeCell ref="AL123:AQ123"/>
    <mergeCell ref="AD102:AD103"/>
    <mergeCell ref="AE102:AE103"/>
    <mergeCell ref="Z35:AE35"/>
    <mergeCell ref="AR36:AR37"/>
    <mergeCell ref="AS36:AS37"/>
    <mergeCell ref="AO36:AO37"/>
    <mergeCell ref="AP13:AP14"/>
    <mergeCell ref="B32:AV32"/>
    <mergeCell ref="K13:K14"/>
    <mergeCell ref="Z13:AB13"/>
    <mergeCell ref="AC13:AC14"/>
    <mergeCell ref="AD13:AD14"/>
    <mergeCell ref="AE13:AE14"/>
    <mergeCell ref="B11:B14"/>
    <mergeCell ref="G36:G37"/>
    <mergeCell ref="L13:L14"/>
    <mergeCell ref="M13:M14"/>
    <mergeCell ref="N13:N14"/>
    <mergeCell ref="P13:P14"/>
    <mergeCell ref="D34:L34"/>
    <mergeCell ref="D36:D37"/>
    <mergeCell ref="E12:F12"/>
    <mergeCell ref="G12:H12"/>
    <mergeCell ref="H13:H14"/>
    <mergeCell ref="J13:J14"/>
    <mergeCell ref="Y36:Y37"/>
    <mergeCell ref="AR13:AR14"/>
    <mergeCell ref="AS13:AS14"/>
    <mergeCell ref="AK13:AK14"/>
    <mergeCell ref="AL13:AN13"/>
    <mergeCell ref="AO13:AO14"/>
    <mergeCell ref="AF101:AK101"/>
    <mergeCell ref="AQ36:AQ37"/>
    <mergeCell ref="AE36:AE37"/>
    <mergeCell ref="K35:L35"/>
    <mergeCell ref="AL57:AQ57"/>
    <mergeCell ref="AR57:AS57"/>
    <mergeCell ref="M56:N57"/>
    <mergeCell ref="P56:AS56"/>
    <mergeCell ref="AR35:AS35"/>
    <mergeCell ref="M34:N35"/>
    <mergeCell ref="AF35:AK35"/>
    <mergeCell ref="AS58:AS59"/>
    <mergeCell ref="AE58:AE59"/>
    <mergeCell ref="AP58:AP59"/>
    <mergeCell ref="AQ58:AQ59"/>
    <mergeCell ref="AR58:AR59"/>
    <mergeCell ref="AL58:AN58"/>
    <mergeCell ref="X58:X59"/>
    <mergeCell ref="Y58:Y59"/>
    <mergeCell ref="F36:F37"/>
    <mergeCell ref="E36:E37"/>
    <mergeCell ref="D56:L56"/>
    <mergeCell ref="I57:J57"/>
    <mergeCell ref="C56:C59"/>
    <mergeCell ref="B56:B59"/>
    <mergeCell ref="AL35:AQ35"/>
    <mergeCell ref="H36:H37"/>
    <mergeCell ref="I36:I37"/>
    <mergeCell ref="E57:F57"/>
    <mergeCell ref="M36:M37"/>
    <mergeCell ref="J36:J37"/>
    <mergeCell ref="K36:K37"/>
    <mergeCell ref="L36:L37"/>
    <mergeCell ref="N58:N59"/>
    <mergeCell ref="I58:I59"/>
    <mergeCell ref="AL36:AN36"/>
    <mergeCell ref="AP36:AP37"/>
    <mergeCell ref="G35:H35"/>
    <mergeCell ref="I35:J35"/>
    <mergeCell ref="T36:V36"/>
    <mergeCell ref="W36:W37"/>
    <mergeCell ref="X36:X37"/>
    <mergeCell ref="N36:N37"/>
    <mergeCell ref="P34:AS34"/>
    <mergeCell ref="AI36:AI37"/>
    <mergeCell ref="AJ36:AJ37"/>
    <mergeCell ref="AK36:AK37"/>
    <mergeCell ref="Z124:AB124"/>
    <mergeCell ref="AC124:AC125"/>
    <mergeCell ref="AD124:AD125"/>
    <mergeCell ref="P145:S145"/>
    <mergeCell ref="T145:Y145"/>
    <mergeCell ref="Z145:AE145"/>
    <mergeCell ref="AC36:AC37"/>
    <mergeCell ref="AD36:AD37"/>
    <mergeCell ref="AK124:AK125"/>
    <mergeCell ref="AL124:AN124"/>
    <mergeCell ref="AF145:AK145"/>
    <mergeCell ref="P144:AS144"/>
    <mergeCell ref="AR145:AS145"/>
    <mergeCell ref="P35:S35"/>
    <mergeCell ref="T35:Y35"/>
    <mergeCell ref="Q36:Q37"/>
    <mergeCell ref="R36:R37"/>
    <mergeCell ref="S36:S37"/>
    <mergeCell ref="Z36:AB36"/>
    <mergeCell ref="AF36:AH36"/>
    <mergeCell ref="M78:N79"/>
    <mergeCell ref="T80:V80"/>
    <mergeCell ref="K80:K81"/>
    <mergeCell ref="L80:L81"/>
    <mergeCell ref="Q80:Q81"/>
    <mergeCell ref="R80:R81"/>
    <mergeCell ref="P80:P81"/>
    <mergeCell ref="AI124:AI125"/>
    <mergeCell ref="AJ124:AJ125"/>
    <mergeCell ref="P124:P125"/>
    <mergeCell ref="Z102:AB102"/>
    <mergeCell ref="P100:AS100"/>
    <mergeCell ref="AS102:AS103"/>
    <mergeCell ref="T124:V124"/>
    <mergeCell ref="W124:W125"/>
    <mergeCell ref="AF124:AH124"/>
    <mergeCell ref="T101:Y101"/>
    <mergeCell ref="Z101:AE101"/>
    <mergeCell ref="P102:P103"/>
    <mergeCell ref="Q102:Q103"/>
    <mergeCell ref="R124:R125"/>
    <mergeCell ref="Z123:AE123"/>
    <mergeCell ref="X124:X125"/>
    <mergeCell ref="Y124:Y125"/>
  </mergeCells>
  <hyperlinks>
    <hyperlink ref="J2" location="'Αρχική σελίδα'!A1" display="Πίσω στην αρχική σελίδα" xr:uid="{E13B5BF1-7FCE-4663-BF50-BCBC86A3AFA6}"/>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3C42-9BB5-4917-A5EA-29C951CE117C}">
  <sheetPr>
    <tabColor theme="4" tint="0.79998168889431442"/>
  </sheetPr>
  <dimension ref="B2:AK151"/>
  <sheetViews>
    <sheetView showGridLines="0" topLeftCell="A3" zoomScaleNormal="100" workbookViewId="0">
      <selection activeCell="D13" sqref="D13"/>
    </sheetView>
  </sheetViews>
  <sheetFormatPr defaultColWidth="8.85546875" defaultRowHeight="14.45" outlineLevelRow="1"/>
  <cols>
    <col min="1" max="1" width="2.85546875" customWidth="1"/>
    <col min="2" max="2" width="42.42578125" customWidth="1"/>
    <col min="3" max="3" width="13.7109375" customWidth="1"/>
    <col min="4" max="4" width="17.7109375" customWidth="1"/>
    <col min="5" max="9" width="13.7109375" customWidth="1"/>
    <col min="10" max="10" width="9.42578125" bestFit="1" customWidth="1"/>
  </cols>
  <sheetData>
    <row r="2" spans="2:37" ht="18.600000000000001">
      <c r="B2" s="1" t="s">
        <v>0</v>
      </c>
      <c r="C2" s="271" t="str">
        <f>'Αρχική σελίδα'!C3</f>
        <v>Ήπειρος</v>
      </c>
      <c r="D2" s="271"/>
      <c r="E2" s="271"/>
      <c r="F2" s="271"/>
      <c r="G2" s="271"/>
      <c r="H2" s="98"/>
      <c r="J2" s="272" t="s">
        <v>59</v>
      </c>
      <c r="K2" s="272"/>
      <c r="L2" s="272"/>
    </row>
    <row r="3" spans="2:37" ht="18.600000000000001">
      <c r="B3" s="2" t="s">
        <v>2</v>
      </c>
      <c r="C3" s="99">
        <f>'Αρχική σελίδα'!C4</f>
        <v>2024</v>
      </c>
      <c r="D3" s="45" t="s">
        <v>3</v>
      </c>
      <c r="E3" s="45">
        <f>C3+4</f>
        <v>2028</v>
      </c>
    </row>
    <row r="4" spans="2:37" ht="14.45" customHeight="1">
      <c r="C4" s="2"/>
      <c r="D4" s="45"/>
      <c r="E4" s="45"/>
    </row>
    <row r="5" spans="2:37" ht="44.45" customHeight="1">
      <c r="B5" s="273" t="s">
        <v>159</v>
      </c>
      <c r="C5" s="273"/>
      <c r="D5" s="273"/>
      <c r="E5" s="273"/>
      <c r="F5" s="273"/>
      <c r="G5" s="273"/>
      <c r="H5" s="273"/>
      <c r="I5" s="273"/>
    </row>
    <row r="6" spans="2:37">
      <c r="B6" s="225"/>
      <c r="C6" s="225"/>
      <c r="D6" s="225"/>
      <c r="E6" s="225"/>
      <c r="F6" s="225"/>
      <c r="G6" s="225"/>
      <c r="H6" s="225"/>
    </row>
    <row r="7" spans="2:37" ht="18.600000000000001">
      <c r="B7" s="100" t="s">
        <v>160</v>
      </c>
      <c r="C7" s="101"/>
      <c r="D7" s="101"/>
      <c r="E7" s="101"/>
      <c r="F7" s="101"/>
      <c r="G7" s="101"/>
      <c r="H7" s="98"/>
      <c r="I7" s="98"/>
    </row>
    <row r="8" spans="2:37" ht="18.600000000000001">
      <c r="C8" s="2"/>
      <c r="D8" s="45"/>
      <c r="E8" s="45"/>
      <c r="F8" s="45"/>
    </row>
    <row r="9" spans="2:37" ht="15.6">
      <c r="B9" s="270" t="s">
        <v>119</v>
      </c>
      <c r="C9" s="270"/>
      <c r="D9" s="270"/>
      <c r="E9" s="270"/>
      <c r="F9" s="270"/>
      <c r="G9" s="270"/>
      <c r="H9" s="270"/>
      <c r="I9" s="270"/>
    </row>
    <row r="10" spans="2:37"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37" ht="43.5" outlineLevel="1">
      <c r="B11" s="78"/>
      <c r="C11" s="62" t="s">
        <v>94</v>
      </c>
      <c r="D11" s="91" t="str">
        <f>"Μέσο μοναδιαίο κόστος υποδομής "&amp;($C$3-5)&amp;" - "&amp;(($C$3-1))</f>
        <v>Μέσο μοναδιαίο κόστος υποδομής 2019 - 2023</v>
      </c>
      <c r="E11" s="82">
        <f>$C$3</f>
        <v>2024</v>
      </c>
      <c r="F11" s="82">
        <f>$C$3+1</f>
        <v>2025</v>
      </c>
      <c r="G11" s="82">
        <f>$C$3+2</f>
        <v>2026</v>
      </c>
      <c r="H11" s="82">
        <f>$C$3+3</f>
        <v>2027</v>
      </c>
      <c r="I11" s="82">
        <f>$C$3+4</f>
        <v>2028</v>
      </c>
    </row>
    <row r="12" spans="2:37" outlineLevel="1">
      <c r="B12" s="235" t="s">
        <v>75</v>
      </c>
      <c r="C12" s="46" t="s">
        <v>161</v>
      </c>
      <c r="D12" s="83"/>
      <c r="E12" s="83"/>
      <c r="F12" s="83"/>
      <c r="G12" s="83"/>
      <c r="H12" s="83"/>
      <c r="I12" s="83"/>
    </row>
    <row r="13" spans="2:37" outlineLevel="1">
      <c r="B13" s="236" t="s">
        <v>76</v>
      </c>
      <c r="C13" s="46" t="s">
        <v>161</v>
      </c>
      <c r="D13" s="252">
        <v>469.02186999999998</v>
      </c>
      <c r="E13" s="252">
        <v>487.61365866339787</v>
      </c>
      <c r="F13" s="252">
        <v>487.61365866339787</v>
      </c>
      <c r="G13" s="252">
        <v>322.20359961760329</v>
      </c>
      <c r="H13" s="239">
        <v>322.20359961760329</v>
      </c>
      <c r="I13" s="239">
        <v>322.20359961760329</v>
      </c>
      <c r="J13" s="248"/>
      <c r="K13" s="248"/>
      <c r="L13" s="248"/>
      <c r="M13" s="248"/>
      <c r="N13" s="248"/>
    </row>
    <row r="14" spans="2:37" outlineLevel="1">
      <c r="B14" s="237" t="s">
        <v>77</v>
      </c>
      <c r="C14" s="46" t="s">
        <v>161</v>
      </c>
      <c r="D14" s="83"/>
      <c r="E14" s="83"/>
      <c r="F14" s="83"/>
      <c r="G14" s="83"/>
      <c r="H14" s="83"/>
      <c r="I14" s="83"/>
    </row>
    <row r="15" spans="2:37" outlineLevel="1">
      <c r="B15" s="238" t="s">
        <v>78</v>
      </c>
      <c r="C15" s="46" t="s">
        <v>161</v>
      </c>
      <c r="D15" s="252">
        <v>469.02186999999998</v>
      </c>
      <c r="E15" s="252">
        <v>487.61365866339787</v>
      </c>
      <c r="F15" s="252">
        <v>487.61365866339787</v>
      </c>
      <c r="G15" s="252">
        <v>322.20359961760329</v>
      </c>
      <c r="H15" s="239">
        <v>322.20359961760329</v>
      </c>
      <c r="I15" s="239">
        <v>322.20359961760329</v>
      </c>
    </row>
    <row r="16" spans="2:37" outlineLevel="1">
      <c r="B16" s="238" t="s">
        <v>79</v>
      </c>
      <c r="C16" s="46" t="s">
        <v>161</v>
      </c>
      <c r="D16" s="252">
        <v>469.02186999999998</v>
      </c>
      <c r="E16" s="252">
        <v>487.61365866339787</v>
      </c>
      <c r="F16" s="252">
        <v>487.61365866339787</v>
      </c>
      <c r="G16" s="252">
        <v>322.20359961760329</v>
      </c>
      <c r="H16" s="239">
        <v>322.20359961760329</v>
      </c>
      <c r="I16" s="239">
        <v>322.20359961760329</v>
      </c>
    </row>
    <row r="17" spans="2:37" outlineLevel="1">
      <c r="B17" s="238" t="s">
        <v>80</v>
      </c>
      <c r="C17" s="46" t="s">
        <v>161</v>
      </c>
      <c r="D17" s="252">
        <v>469.02186999999998</v>
      </c>
      <c r="E17" s="252">
        <v>487.61365866339787</v>
      </c>
      <c r="F17" s="252">
        <v>487.61365866339787</v>
      </c>
      <c r="G17" s="252">
        <v>322.20359961760329</v>
      </c>
      <c r="H17" s="239">
        <v>322.20359961760329</v>
      </c>
      <c r="I17" s="239">
        <v>322.20359961760329</v>
      </c>
    </row>
    <row r="18" spans="2:37" outlineLevel="1">
      <c r="B18" s="238" t="s">
        <v>81</v>
      </c>
      <c r="C18" s="46" t="s">
        <v>161</v>
      </c>
      <c r="D18" s="252">
        <v>469.02186999999998</v>
      </c>
      <c r="E18" s="252">
        <v>487.61365866339787</v>
      </c>
      <c r="F18" s="252">
        <v>487.61365866339787</v>
      </c>
      <c r="G18" s="252">
        <v>322.20359961760329</v>
      </c>
      <c r="H18" s="239">
        <v>322.20359961760329</v>
      </c>
      <c r="I18" s="239">
        <v>322.20359961760329</v>
      </c>
    </row>
    <row r="19" spans="2:37" outlineLevel="1">
      <c r="B19" s="236" t="s">
        <v>82</v>
      </c>
      <c r="C19" s="46" t="s">
        <v>161</v>
      </c>
      <c r="D19" s="252">
        <v>469.02186999999998</v>
      </c>
      <c r="E19" s="252">
        <v>487.61365866339787</v>
      </c>
      <c r="F19" s="252">
        <v>487.61365866339787</v>
      </c>
      <c r="G19" s="252">
        <v>322.20359961760329</v>
      </c>
      <c r="H19" s="239">
        <v>322.20359961760329</v>
      </c>
      <c r="I19" s="239">
        <v>322.20359961760329</v>
      </c>
    </row>
    <row r="20" spans="2:37" outlineLevel="1">
      <c r="B20" s="235" t="s">
        <v>83</v>
      </c>
      <c r="C20" s="46" t="s">
        <v>161</v>
      </c>
      <c r="D20" s="83"/>
      <c r="E20" s="83"/>
      <c r="F20" s="83"/>
      <c r="G20" s="83"/>
      <c r="H20" s="83"/>
      <c r="I20" s="83"/>
    </row>
    <row r="21" spans="2:37" outlineLevel="1">
      <c r="B21" s="236" t="s">
        <v>84</v>
      </c>
      <c r="C21" s="46" t="s">
        <v>161</v>
      </c>
      <c r="D21" s="252">
        <v>469.02186999999998</v>
      </c>
      <c r="E21" s="252">
        <v>487.61365866339787</v>
      </c>
      <c r="F21" s="252">
        <v>487.61365866339787</v>
      </c>
      <c r="G21" s="252">
        <v>322.20359961760329</v>
      </c>
      <c r="H21" s="239">
        <v>322.20359961760329</v>
      </c>
      <c r="I21" s="239">
        <v>322.20359961760329</v>
      </c>
    </row>
    <row r="22" spans="2:37" outlineLevel="1">
      <c r="B22" s="235" t="s">
        <v>85</v>
      </c>
      <c r="C22" s="46" t="s">
        <v>161</v>
      </c>
      <c r="D22" s="83"/>
      <c r="E22" s="83"/>
      <c r="F22" s="83"/>
      <c r="G22" s="83"/>
      <c r="H22" s="83"/>
      <c r="I22" s="83"/>
    </row>
    <row r="23" spans="2:37" outlineLevel="1">
      <c r="B23" s="236" t="s">
        <v>86</v>
      </c>
      <c r="C23" s="46" t="s">
        <v>161</v>
      </c>
      <c r="D23" s="252">
        <v>469.02186999999998</v>
      </c>
      <c r="E23" s="252">
        <v>487.61365866339787</v>
      </c>
      <c r="F23" s="252">
        <v>487.61365866339787</v>
      </c>
      <c r="G23" s="252">
        <v>322.20359961760329</v>
      </c>
      <c r="H23" s="239">
        <v>322.20359961760329</v>
      </c>
      <c r="I23" s="239">
        <v>322.20359961760329</v>
      </c>
    </row>
    <row r="24" spans="2:37" outlineLevel="1">
      <c r="B24" s="235" t="s">
        <v>87</v>
      </c>
      <c r="C24" s="46" t="s">
        <v>161</v>
      </c>
      <c r="D24" s="83"/>
      <c r="E24" s="83"/>
      <c r="F24" s="83"/>
      <c r="G24" s="83"/>
      <c r="H24" s="83"/>
      <c r="I24" s="83"/>
    </row>
    <row r="25" spans="2:37" outlineLevel="1">
      <c r="B25" s="236" t="s">
        <v>88</v>
      </c>
      <c r="C25" s="46" t="s">
        <v>161</v>
      </c>
      <c r="D25" s="252">
        <v>469.02186999999998</v>
      </c>
      <c r="E25" s="252">
        <v>487.61365866339787</v>
      </c>
      <c r="F25" s="252">
        <v>487.61365866339787</v>
      </c>
      <c r="G25" s="252">
        <v>322.20359961760329</v>
      </c>
      <c r="H25" s="239">
        <v>322.20359961760329</v>
      </c>
      <c r="I25" s="239">
        <v>322.20359961760329</v>
      </c>
    </row>
    <row r="27" spans="2:37" ht="15.6">
      <c r="B27" s="270" t="s">
        <v>128</v>
      </c>
      <c r="C27" s="270"/>
      <c r="D27" s="270"/>
      <c r="E27" s="270"/>
      <c r="F27" s="270"/>
      <c r="G27" s="270"/>
      <c r="H27" s="270"/>
      <c r="I27" s="270"/>
    </row>
    <row r="28" spans="2:37" ht="5.45" customHeight="1" outlineLevel="1">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row>
    <row r="29" spans="2:37" ht="43.5" outlineLevel="1">
      <c r="B29" s="78"/>
      <c r="C29" s="62" t="s">
        <v>94</v>
      </c>
      <c r="D29" s="91" t="str">
        <f>"Μέσο μοναδιαίο κόστος υποδομής "&amp;($C$3-5)&amp;" - "&amp;(($C$3-1))</f>
        <v>Μέσο μοναδιαίο κόστος υποδομής 2019 - 2023</v>
      </c>
      <c r="E29" s="82">
        <f>$C$3</f>
        <v>2024</v>
      </c>
      <c r="F29" s="82">
        <f>$C$3+1</f>
        <v>2025</v>
      </c>
      <c r="G29" s="82">
        <f>$C$3+2</f>
        <v>2026</v>
      </c>
      <c r="H29" s="82">
        <f>$C$3+3</f>
        <v>2027</v>
      </c>
      <c r="I29" s="82">
        <f>$C$3+4</f>
        <v>2028</v>
      </c>
    </row>
    <row r="30" spans="2:37" outlineLevel="1">
      <c r="B30" s="235" t="s">
        <v>75</v>
      </c>
      <c r="C30" s="46" t="s">
        <v>161</v>
      </c>
      <c r="D30" s="83"/>
      <c r="E30" s="83"/>
      <c r="F30" s="83"/>
      <c r="G30" s="83"/>
      <c r="H30" s="83"/>
      <c r="I30" s="83"/>
    </row>
    <row r="31" spans="2:37" outlineLevel="1">
      <c r="B31" s="236" t="s">
        <v>76</v>
      </c>
      <c r="C31" s="46" t="s">
        <v>161</v>
      </c>
      <c r="D31" s="239">
        <v>86.072018869999994</v>
      </c>
      <c r="E31" s="239">
        <v>89.483869973367604</v>
      </c>
      <c r="F31" s="239">
        <v>85.262187352409228</v>
      </c>
      <c r="G31" s="239">
        <v>88.325798821984108</v>
      </c>
      <c r="H31" s="239">
        <v>84.640666165656498</v>
      </c>
      <c r="I31" s="239">
        <v>85.966264519772992</v>
      </c>
      <c r="J31" s="248"/>
      <c r="K31" s="248"/>
      <c r="L31" s="248"/>
      <c r="M31" s="248"/>
      <c r="N31" s="248"/>
    </row>
    <row r="32" spans="2:37" outlineLevel="1">
      <c r="B32" s="237" t="s">
        <v>77</v>
      </c>
      <c r="C32" s="46" t="s">
        <v>161</v>
      </c>
      <c r="D32" s="83"/>
      <c r="E32" s="83"/>
      <c r="F32" s="83"/>
      <c r="G32" s="83"/>
      <c r="H32" s="83"/>
      <c r="I32" s="83"/>
    </row>
    <row r="33" spans="2:37" outlineLevel="1">
      <c r="B33" s="238" t="s">
        <v>78</v>
      </c>
      <c r="C33" s="46" t="s">
        <v>161</v>
      </c>
      <c r="D33" s="239">
        <v>86.072018869999994</v>
      </c>
      <c r="E33" s="239">
        <v>89.483869973367604</v>
      </c>
      <c r="F33" s="239">
        <v>85.262187352409228</v>
      </c>
      <c r="G33" s="239">
        <v>88.325798821984108</v>
      </c>
      <c r="H33" s="239">
        <v>84.640666165656498</v>
      </c>
      <c r="I33" s="239">
        <v>85.966264519772992</v>
      </c>
    </row>
    <row r="34" spans="2:37" outlineLevel="1">
      <c r="B34" s="238" t="s">
        <v>79</v>
      </c>
      <c r="C34" s="46" t="s">
        <v>161</v>
      </c>
      <c r="D34" s="239">
        <v>86.072018869999994</v>
      </c>
      <c r="E34" s="239">
        <v>89.483869973367604</v>
      </c>
      <c r="F34" s="239">
        <v>85.262187352409228</v>
      </c>
      <c r="G34" s="239">
        <v>88.325798821984108</v>
      </c>
      <c r="H34" s="239">
        <v>84.640666165656498</v>
      </c>
      <c r="I34" s="239">
        <v>85.966264519772992</v>
      </c>
    </row>
    <row r="35" spans="2:37" outlineLevel="1">
      <c r="B35" s="238" t="s">
        <v>80</v>
      </c>
      <c r="C35" s="46" t="s">
        <v>161</v>
      </c>
      <c r="D35" s="239">
        <v>86.072018869999994</v>
      </c>
      <c r="E35" s="239">
        <v>89.483869973367604</v>
      </c>
      <c r="F35" s="239">
        <v>85.262187352409228</v>
      </c>
      <c r="G35" s="239">
        <v>88.325798821984108</v>
      </c>
      <c r="H35" s="239">
        <v>84.640666165656498</v>
      </c>
      <c r="I35" s="239">
        <v>85.966264519772992</v>
      </c>
    </row>
    <row r="36" spans="2:37" outlineLevel="1">
      <c r="B36" s="238" t="s">
        <v>81</v>
      </c>
      <c r="C36" s="46" t="s">
        <v>161</v>
      </c>
      <c r="D36" s="239">
        <v>86.072018869999994</v>
      </c>
      <c r="E36" s="239">
        <v>89.483869973367604</v>
      </c>
      <c r="F36" s="239">
        <v>85.262187352409228</v>
      </c>
      <c r="G36" s="239">
        <v>88.325798821984108</v>
      </c>
      <c r="H36" s="239">
        <v>84.640666165656498</v>
      </c>
      <c r="I36" s="239">
        <v>85.966264519772992</v>
      </c>
    </row>
    <row r="37" spans="2:37" outlineLevel="1">
      <c r="B37" s="236" t="s">
        <v>82</v>
      </c>
      <c r="C37" s="46" t="s">
        <v>161</v>
      </c>
      <c r="D37" s="239">
        <v>86.072018869999994</v>
      </c>
      <c r="E37" s="239">
        <v>89.483869973367604</v>
      </c>
      <c r="F37" s="239">
        <v>85.262187352409228</v>
      </c>
      <c r="G37" s="239">
        <v>88.325798821984108</v>
      </c>
      <c r="H37" s="239">
        <v>84.640666165656498</v>
      </c>
      <c r="I37" s="239">
        <v>85.966264519772992</v>
      </c>
    </row>
    <row r="38" spans="2:37" outlineLevel="1">
      <c r="B38" s="235" t="s">
        <v>83</v>
      </c>
      <c r="C38" s="46" t="s">
        <v>161</v>
      </c>
      <c r="D38" s="83"/>
      <c r="E38" s="83"/>
      <c r="F38" s="83"/>
      <c r="G38" s="83"/>
      <c r="H38" s="83"/>
      <c r="I38" s="83"/>
    </row>
    <row r="39" spans="2:37" outlineLevel="1">
      <c r="B39" s="236" t="s">
        <v>84</v>
      </c>
      <c r="C39" s="46" t="s">
        <v>161</v>
      </c>
      <c r="D39" s="239">
        <v>86.072018869999994</v>
      </c>
      <c r="E39" s="239">
        <v>89.483869973367604</v>
      </c>
      <c r="F39" s="239">
        <v>85.262187352409228</v>
      </c>
      <c r="G39" s="239">
        <v>88.325798821984108</v>
      </c>
      <c r="H39" s="239">
        <v>84.640666165656498</v>
      </c>
      <c r="I39" s="239">
        <v>85.966264519772992</v>
      </c>
    </row>
    <row r="40" spans="2:37" outlineLevel="1">
      <c r="B40" s="235" t="s">
        <v>85</v>
      </c>
      <c r="C40" s="46" t="s">
        <v>161</v>
      </c>
      <c r="D40" s="83"/>
      <c r="E40" s="83"/>
      <c r="F40" s="83"/>
      <c r="G40" s="83"/>
      <c r="H40" s="83"/>
      <c r="I40" s="83"/>
    </row>
    <row r="41" spans="2:37" outlineLevel="1">
      <c r="B41" s="236" t="s">
        <v>86</v>
      </c>
      <c r="C41" s="46" t="s">
        <v>161</v>
      </c>
      <c r="D41" s="239">
        <v>86.072018869999994</v>
      </c>
      <c r="E41" s="239">
        <v>89.483869973367604</v>
      </c>
      <c r="F41" s="239">
        <v>85.262187352409228</v>
      </c>
      <c r="G41" s="239">
        <v>88.325798821984108</v>
      </c>
      <c r="H41" s="239">
        <v>84.640666165656498</v>
      </c>
      <c r="I41" s="239">
        <v>85.966264519772992</v>
      </c>
    </row>
    <row r="42" spans="2:37" outlineLevel="1">
      <c r="B42" s="235" t="s">
        <v>87</v>
      </c>
      <c r="C42" s="46" t="s">
        <v>161</v>
      </c>
      <c r="D42" s="83"/>
      <c r="E42" s="83"/>
      <c r="F42" s="83"/>
      <c r="G42" s="83"/>
      <c r="H42" s="83"/>
      <c r="I42" s="83"/>
    </row>
    <row r="43" spans="2:37" outlineLevel="1">
      <c r="B43" s="236" t="s">
        <v>88</v>
      </c>
      <c r="C43" s="46" t="s">
        <v>161</v>
      </c>
      <c r="D43" s="239">
        <v>86.072018869999994</v>
      </c>
      <c r="E43" s="239">
        <v>89.483869973367604</v>
      </c>
      <c r="F43" s="239">
        <v>85.262187352409228</v>
      </c>
      <c r="G43" s="239">
        <v>88.325798821984108</v>
      </c>
      <c r="H43" s="239">
        <v>84.640666165656498</v>
      </c>
      <c r="I43" s="239">
        <v>85.966264519772992</v>
      </c>
    </row>
    <row r="45" spans="2:37" ht="15.6">
      <c r="B45" s="270" t="s">
        <v>129</v>
      </c>
      <c r="C45" s="270"/>
      <c r="D45" s="270"/>
      <c r="E45" s="270"/>
      <c r="F45" s="270"/>
      <c r="G45" s="270"/>
      <c r="H45" s="270"/>
      <c r="I45" s="270"/>
    </row>
    <row r="46" spans="2:37" ht="5.45" customHeight="1" outlineLevel="1">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2:37" ht="43.5" outlineLevel="1">
      <c r="B47" s="78"/>
      <c r="C47" s="62" t="s">
        <v>94</v>
      </c>
      <c r="D47" s="91" t="str">
        <f>"Μέσο μοναδιαίο κόστος υποδομής "&amp;($C$3-5)&amp;" - "&amp;(($C$3-1))</f>
        <v>Μέσο μοναδιαίο κόστος υποδομής 2019 - 2023</v>
      </c>
      <c r="E47" s="82">
        <f>$C$3</f>
        <v>2024</v>
      </c>
      <c r="F47" s="82">
        <f>$C$3+1</f>
        <v>2025</v>
      </c>
      <c r="G47" s="82">
        <f>$C$3+2</f>
        <v>2026</v>
      </c>
      <c r="H47" s="82">
        <f>$C$3+3</f>
        <v>2027</v>
      </c>
      <c r="I47" s="82">
        <f>$C$3+4</f>
        <v>2028</v>
      </c>
    </row>
    <row r="48" spans="2:37" outlineLevel="1">
      <c r="B48" s="235" t="s">
        <v>75</v>
      </c>
      <c r="C48" s="46" t="s">
        <v>162</v>
      </c>
      <c r="D48" s="83"/>
      <c r="E48" s="83"/>
      <c r="F48" s="83"/>
      <c r="G48" s="83"/>
      <c r="H48" s="83"/>
      <c r="I48" s="83"/>
    </row>
    <row r="49" spans="2:37" outlineLevel="1">
      <c r="B49" s="236" t="s">
        <v>76</v>
      </c>
      <c r="C49" s="46" t="s">
        <v>162</v>
      </c>
      <c r="D49" s="83">
        <v>573.71090059999995</v>
      </c>
      <c r="E49" s="83"/>
      <c r="F49" s="83">
        <v>1147.6881713647413</v>
      </c>
      <c r="G49" s="83">
        <v>1167.7175237070628</v>
      </c>
      <c r="H49" s="83">
        <v>1211.5900961953448</v>
      </c>
      <c r="I49" s="83">
        <v>1167.0598373217974</v>
      </c>
    </row>
    <row r="50" spans="2:37" outlineLevel="1">
      <c r="B50" s="237" t="s">
        <v>77</v>
      </c>
      <c r="C50" s="46" t="s">
        <v>162</v>
      </c>
      <c r="D50" s="83"/>
      <c r="E50" s="83"/>
      <c r="F50" s="83"/>
      <c r="G50" s="83"/>
      <c r="H50" s="83"/>
      <c r="I50" s="83"/>
    </row>
    <row r="51" spans="2:37" outlineLevel="1">
      <c r="B51" s="238" t="s">
        <v>78</v>
      </c>
      <c r="C51" s="46" t="s">
        <v>162</v>
      </c>
      <c r="D51" s="83"/>
      <c r="E51" s="83"/>
      <c r="F51" s="83">
        <v>1147.6881713647413</v>
      </c>
      <c r="G51" s="83">
        <v>1167.7175237070628</v>
      </c>
      <c r="H51" s="83">
        <v>1211.5900961953448</v>
      </c>
      <c r="I51" s="83">
        <v>1167.0598373217974</v>
      </c>
    </row>
    <row r="52" spans="2:37" outlineLevel="1">
      <c r="B52" s="238" t="s">
        <v>79</v>
      </c>
      <c r="C52" s="46" t="s">
        <v>162</v>
      </c>
      <c r="D52" s="83">
        <v>1123.8122989999999</v>
      </c>
      <c r="E52" s="83"/>
      <c r="F52" s="83">
        <v>1147.6881713647413</v>
      </c>
      <c r="G52" s="83">
        <v>1167.7175237070628</v>
      </c>
      <c r="H52" s="83">
        <v>1211.5900961953448</v>
      </c>
      <c r="I52" s="83">
        <v>1167.0598373217974</v>
      </c>
    </row>
    <row r="53" spans="2:37" outlineLevel="1">
      <c r="B53" s="238" t="s">
        <v>80</v>
      </c>
      <c r="C53" s="46" t="s">
        <v>162</v>
      </c>
      <c r="D53" s="83"/>
      <c r="E53" s="83"/>
      <c r="F53" s="83">
        <v>1147.6881713647413</v>
      </c>
      <c r="G53" s="83">
        <v>1167.7175237070628</v>
      </c>
      <c r="H53" s="83">
        <v>1211.5900961953448</v>
      </c>
      <c r="I53" s="83">
        <v>1167.0598373217974</v>
      </c>
    </row>
    <row r="54" spans="2:37" outlineLevel="1">
      <c r="B54" s="238" t="s">
        <v>81</v>
      </c>
      <c r="C54" s="46" t="s">
        <v>162</v>
      </c>
      <c r="D54" s="83"/>
      <c r="E54" s="83"/>
      <c r="F54" s="83">
        <v>1147.6881713647413</v>
      </c>
      <c r="G54" s="83">
        <v>1167.7175237070628</v>
      </c>
      <c r="H54" s="83">
        <v>1211.5900961953448</v>
      </c>
      <c r="I54" s="83">
        <v>1167.0598373217974</v>
      </c>
    </row>
    <row r="55" spans="2:37" outlineLevel="1">
      <c r="B55" s="236" t="s">
        <v>82</v>
      </c>
      <c r="C55" s="46" t="s">
        <v>162</v>
      </c>
      <c r="D55" s="83"/>
      <c r="E55" s="83"/>
      <c r="F55" s="83">
        <v>1147.6881713647413</v>
      </c>
      <c r="G55" s="83">
        <v>1167.7175237070628</v>
      </c>
      <c r="H55" s="83">
        <v>1211.5900961953448</v>
      </c>
      <c r="I55" s="83">
        <v>1167.0598373217974</v>
      </c>
    </row>
    <row r="56" spans="2:37" outlineLevel="1">
      <c r="B56" s="235" t="s">
        <v>83</v>
      </c>
      <c r="C56" s="46" t="s">
        <v>162</v>
      </c>
      <c r="D56" s="83"/>
      <c r="E56" s="83"/>
      <c r="F56" s="83"/>
      <c r="G56" s="83"/>
      <c r="H56" s="83"/>
      <c r="I56" s="83"/>
    </row>
    <row r="57" spans="2:37" outlineLevel="1">
      <c r="B57" s="236" t="s">
        <v>84</v>
      </c>
      <c r="C57" s="46" t="s">
        <v>162</v>
      </c>
      <c r="D57" s="83">
        <v>1124.10022</v>
      </c>
      <c r="E57" s="83"/>
      <c r="F57" s="83">
        <v>1147.6881713647413</v>
      </c>
      <c r="G57" s="83">
        <v>1167.7175237070628</v>
      </c>
      <c r="H57" s="83">
        <v>1211.5900961953448</v>
      </c>
      <c r="I57" s="83">
        <v>1167.0598373217974</v>
      </c>
    </row>
    <row r="58" spans="2:37" outlineLevel="1">
      <c r="B58" s="235" t="s">
        <v>85</v>
      </c>
      <c r="C58" s="46" t="s">
        <v>162</v>
      </c>
      <c r="D58" s="83"/>
      <c r="E58" s="83"/>
      <c r="F58" s="83"/>
      <c r="G58" s="83"/>
      <c r="H58" s="83"/>
      <c r="I58" s="83"/>
    </row>
    <row r="59" spans="2:37" outlineLevel="1">
      <c r="B59" s="236" t="s">
        <v>86</v>
      </c>
      <c r="C59" s="46" t="s">
        <v>162</v>
      </c>
      <c r="D59" s="83">
        <v>1123.9090590000001</v>
      </c>
      <c r="E59" s="83"/>
      <c r="F59" s="83">
        <v>1147.6881713647413</v>
      </c>
      <c r="G59" s="83">
        <v>1167.7175237070628</v>
      </c>
      <c r="H59" s="83">
        <v>1211.5900961953448</v>
      </c>
      <c r="I59" s="83">
        <v>1167.0598373217974</v>
      </c>
    </row>
    <row r="60" spans="2:37" outlineLevel="1">
      <c r="B60" s="235" t="s">
        <v>87</v>
      </c>
      <c r="C60" s="46" t="s">
        <v>162</v>
      </c>
      <c r="D60" s="83"/>
      <c r="E60" s="83"/>
      <c r="F60" s="83"/>
      <c r="G60" s="83"/>
      <c r="H60" s="83"/>
      <c r="I60" s="83"/>
    </row>
    <row r="61" spans="2:37" outlineLevel="1">
      <c r="B61" s="236" t="s">
        <v>88</v>
      </c>
      <c r="C61" s="46" t="s">
        <v>162</v>
      </c>
      <c r="D61" s="83">
        <v>1122.7460639999999</v>
      </c>
      <c r="E61" s="83"/>
      <c r="F61" s="83">
        <v>1147.6881713647413</v>
      </c>
      <c r="G61" s="83">
        <v>1167.7175237070628</v>
      </c>
      <c r="H61" s="83">
        <v>1211.5900961953448</v>
      </c>
      <c r="I61" s="83">
        <v>1167.0598373217974</v>
      </c>
    </row>
    <row r="63" spans="2:37" ht="15.6">
      <c r="B63" s="270" t="s">
        <v>132</v>
      </c>
      <c r="C63" s="270"/>
      <c r="D63" s="270"/>
      <c r="E63" s="270"/>
      <c r="F63" s="270"/>
      <c r="G63" s="270"/>
      <c r="H63" s="270"/>
      <c r="I63" s="270"/>
    </row>
    <row r="64" spans="2:37" ht="5.45" customHeight="1" outlineLevel="1">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row>
    <row r="65" spans="2:9" ht="43.5" outlineLevel="1">
      <c r="B65" s="78"/>
      <c r="C65" s="62" t="s">
        <v>94</v>
      </c>
      <c r="D65" s="91" t="str">
        <f>"Μέσο μοναδιαίο κόστος υποδομής "&amp;($C$3-5)&amp;" - "&amp;(($C$3-1))</f>
        <v>Μέσο μοναδιαίο κόστος υποδομής 2019 - 2023</v>
      </c>
      <c r="E65" s="82">
        <f>$C$3</f>
        <v>2024</v>
      </c>
      <c r="F65" s="82">
        <f>$C$3+1</f>
        <v>2025</v>
      </c>
      <c r="G65" s="82">
        <f>$C$3+2</f>
        <v>2026</v>
      </c>
      <c r="H65" s="82">
        <f>$C$3+3</f>
        <v>2027</v>
      </c>
      <c r="I65" s="82">
        <f>$C$3+4</f>
        <v>2028</v>
      </c>
    </row>
    <row r="66" spans="2:9" outlineLevel="1">
      <c r="B66" s="235" t="s">
        <v>75</v>
      </c>
      <c r="C66" s="46" t="s">
        <v>162</v>
      </c>
      <c r="D66" s="124"/>
      <c r="E66" s="83"/>
      <c r="F66" s="83"/>
      <c r="G66" s="83"/>
      <c r="H66" s="83"/>
      <c r="I66" s="83"/>
    </row>
    <row r="67" spans="2:9" outlineLevel="1">
      <c r="B67" s="236" t="s">
        <v>76</v>
      </c>
      <c r="C67" s="46" t="s">
        <v>162</v>
      </c>
      <c r="D67" s="124"/>
      <c r="E67" s="83">
        <v>21826.775969960931</v>
      </c>
      <c r="F67" s="83">
        <v>469.89989213731917</v>
      </c>
      <c r="G67" s="83">
        <v>408.03225575254254</v>
      </c>
      <c r="H67" s="83">
        <v>505.52820748979047</v>
      </c>
      <c r="I67" s="83">
        <v>512.32110713824568</v>
      </c>
    </row>
    <row r="68" spans="2:9" outlineLevel="1">
      <c r="B68" s="237" t="s">
        <v>77</v>
      </c>
      <c r="C68" s="46" t="s">
        <v>162</v>
      </c>
      <c r="D68" s="124"/>
      <c r="E68" s="83"/>
      <c r="F68" s="83"/>
      <c r="G68" s="83"/>
      <c r="H68" s="83"/>
      <c r="I68" s="83"/>
    </row>
    <row r="69" spans="2:9" outlineLevel="1">
      <c r="B69" s="238" t="s">
        <v>78</v>
      </c>
      <c r="C69" s="46" t="s">
        <v>162</v>
      </c>
      <c r="D69" s="124"/>
      <c r="E69" s="83">
        <v>21826.775969960931</v>
      </c>
      <c r="F69" s="83">
        <v>469.89989213731917</v>
      </c>
      <c r="G69" s="83">
        <v>408.03225575254254</v>
      </c>
      <c r="H69" s="83">
        <v>505.52820748979047</v>
      </c>
      <c r="I69" s="83">
        <v>512.32110713824568</v>
      </c>
    </row>
    <row r="70" spans="2:9" outlineLevel="1">
      <c r="B70" s="238" t="s">
        <v>79</v>
      </c>
      <c r="C70" s="46" t="s">
        <v>162</v>
      </c>
      <c r="D70" s="124"/>
      <c r="E70" s="83">
        <v>21826.775969960931</v>
      </c>
      <c r="F70" s="83">
        <v>469.89989213731917</v>
      </c>
      <c r="G70" s="83">
        <v>408.03225575254254</v>
      </c>
      <c r="H70" s="83">
        <v>505.52820748979047</v>
      </c>
      <c r="I70" s="83">
        <v>512.32110713824568</v>
      </c>
    </row>
    <row r="71" spans="2:9" outlineLevel="1">
      <c r="B71" s="238" t="s">
        <v>80</v>
      </c>
      <c r="C71" s="46" t="s">
        <v>162</v>
      </c>
      <c r="D71" s="124"/>
      <c r="E71" s="83">
        <v>21826.775969960931</v>
      </c>
      <c r="F71" s="83">
        <v>469.89989213731917</v>
      </c>
      <c r="G71" s="83">
        <v>408.03225575254254</v>
      </c>
      <c r="H71" s="83">
        <v>505.52820748979047</v>
      </c>
      <c r="I71" s="83">
        <v>512.32110713824568</v>
      </c>
    </row>
    <row r="72" spans="2:9" outlineLevel="1">
      <c r="B72" s="238" t="s">
        <v>81</v>
      </c>
      <c r="C72" s="46" t="s">
        <v>162</v>
      </c>
      <c r="D72" s="124"/>
      <c r="E72" s="83">
        <v>21826.775969960931</v>
      </c>
      <c r="F72" s="83">
        <v>469.89989213731917</v>
      </c>
      <c r="G72" s="83">
        <v>408.03225575254254</v>
      </c>
      <c r="H72" s="83">
        <v>505.52820748979047</v>
      </c>
      <c r="I72" s="83">
        <v>512.32110713824568</v>
      </c>
    </row>
    <row r="73" spans="2:9" outlineLevel="1">
      <c r="B73" s="236" t="s">
        <v>82</v>
      </c>
      <c r="C73" s="46" t="s">
        <v>162</v>
      </c>
      <c r="D73" s="124"/>
      <c r="E73" s="83">
        <v>21826.775969960931</v>
      </c>
      <c r="F73" s="83">
        <v>469.89989213731917</v>
      </c>
      <c r="G73" s="83">
        <v>408.03225575254254</v>
      </c>
      <c r="H73" s="83">
        <v>505.52820748979047</v>
      </c>
      <c r="I73" s="83">
        <v>512.32110713824568</v>
      </c>
    </row>
    <row r="74" spans="2:9" outlineLevel="1">
      <c r="B74" s="235" t="s">
        <v>83</v>
      </c>
      <c r="C74" s="46" t="s">
        <v>162</v>
      </c>
      <c r="D74" s="124"/>
      <c r="E74" s="83"/>
      <c r="F74" s="83"/>
      <c r="G74" s="83"/>
      <c r="H74" s="83"/>
      <c r="I74" s="83"/>
    </row>
    <row r="75" spans="2:9" outlineLevel="1">
      <c r="B75" s="236" t="s">
        <v>84</v>
      </c>
      <c r="C75" s="46" t="s">
        <v>162</v>
      </c>
      <c r="D75" s="124"/>
      <c r="E75" s="83">
        <v>21826.775969960931</v>
      </c>
      <c r="F75" s="83">
        <v>469.89989213731917</v>
      </c>
      <c r="G75" s="83">
        <v>408.03225575254254</v>
      </c>
      <c r="H75" s="83">
        <v>505.52820748979047</v>
      </c>
      <c r="I75" s="83">
        <v>512.32110713824568</v>
      </c>
    </row>
    <row r="76" spans="2:9" outlineLevel="1">
      <c r="B76" s="235" t="s">
        <v>85</v>
      </c>
      <c r="C76" s="46" t="s">
        <v>162</v>
      </c>
      <c r="D76" s="124"/>
      <c r="E76" s="83"/>
      <c r="F76" s="83"/>
      <c r="G76" s="83"/>
      <c r="H76" s="83"/>
      <c r="I76" s="83"/>
    </row>
    <row r="77" spans="2:9" outlineLevel="1">
      <c r="B77" s="236" t="s">
        <v>86</v>
      </c>
      <c r="C77" s="46" t="s">
        <v>162</v>
      </c>
      <c r="D77" s="124"/>
      <c r="E77" s="83">
        <v>21826.775969960931</v>
      </c>
      <c r="F77" s="83">
        <v>469.89989213731917</v>
      </c>
      <c r="G77" s="83">
        <v>408.03225575254254</v>
      </c>
      <c r="H77" s="83">
        <v>505.52820748979047</v>
      </c>
      <c r="I77" s="83">
        <v>512.32110713824568</v>
      </c>
    </row>
    <row r="78" spans="2:9" outlineLevel="1">
      <c r="B78" s="235" t="s">
        <v>87</v>
      </c>
      <c r="C78" s="46" t="s">
        <v>162</v>
      </c>
      <c r="D78" s="124"/>
      <c r="E78" s="83"/>
      <c r="F78" s="83"/>
      <c r="G78" s="83"/>
      <c r="H78" s="83"/>
      <c r="I78" s="83"/>
    </row>
    <row r="79" spans="2:9" outlineLevel="1">
      <c r="B79" s="236" t="s">
        <v>88</v>
      </c>
      <c r="C79" s="46" t="s">
        <v>162</v>
      </c>
      <c r="D79" s="124"/>
      <c r="E79" s="83">
        <v>21826.775969960931</v>
      </c>
      <c r="F79" s="83">
        <v>469.89989213731917</v>
      </c>
      <c r="G79" s="83">
        <v>408.03225575254254</v>
      </c>
      <c r="H79" s="83">
        <v>505.52820748979047</v>
      </c>
      <c r="I79" s="83">
        <v>512.32110713824568</v>
      </c>
    </row>
    <row r="81" spans="2:37" ht="15.6">
      <c r="B81" s="270" t="s">
        <v>135</v>
      </c>
      <c r="C81" s="270"/>
      <c r="D81" s="270"/>
      <c r="E81" s="270"/>
      <c r="F81" s="270"/>
      <c r="G81" s="270"/>
      <c r="H81" s="270"/>
      <c r="I81" s="270"/>
    </row>
    <row r="82" spans="2:37" ht="5.45" customHeight="1" outlineLevel="1">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row>
    <row r="83" spans="2:37" ht="43.5" outlineLevel="1">
      <c r="B83" s="78"/>
      <c r="C83" s="62" t="s">
        <v>94</v>
      </c>
      <c r="D83" s="91" t="str">
        <f>"Μέσο μοναδιαίο κόστος υποδομής "&amp;($C$3-5)&amp;" - "&amp;(($C$3-1))</f>
        <v>Μέσο μοναδιαίο κόστος υποδομής 2019 - 2023</v>
      </c>
      <c r="E83" s="82">
        <f>$C$3</f>
        <v>2024</v>
      </c>
      <c r="F83" s="82">
        <f>$C$3+1</f>
        <v>2025</v>
      </c>
      <c r="G83" s="82">
        <f>$C$3+2</f>
        <v>2026</v>
      </c>
      <c r="H83" s="82">
        <f>$C$3+3</f>
        <v>2027</v>
      </c>
      <c r="I83" s="82">
        <f>$C$3+4</f>
        <v>2028</v>
      </c>
    </row>
    <row r="84" spans="2:37" outlineLevel="1">
      <c r="B84" s="235" t="s">
        <v>75</v>
      </c>
      <c r="C84" s="46" t="s">
        <v>162</v>
      </c>
      <c r="D84" s="124"/>
      <c r="E84" s="83"/>
      <c r="F84" s="83"/>
      <c r="G84" s="83"/>
      <c r="H84" s="83"/>
      <c r="I84" s="83"/>
    </row>
    <row r="85" spans="2:37" outlineLevel="1">
      <c r="B85" s="236" t="s">
        <v>76</v>
      </c>
      <c r="C85" s="46" t="s">
        <v>162</v>
      </c>
      <c r="D85" s="124"/>
      <c r="E85" s="239">
        <v>51929.241581144866</v>
      </c>
      <c r="F85" s="239">
        <v>51929.241581144866</v>
      </c>
      <c r="G85" s="239">
        <v>51929.241581144866</v>
      </c>
      <c r="H85" s="239">
        <v>53145.271396073709</v>
      </c>
      <c r="I85" s="239">
        <v>53145.271396073709</v>
      </c>
    </row>
    <row r="86" spans="2:37" outlineLevel="1">
      <c r="B86" s="237" t="s">
        <v>77</v>
      </c>
      <c r="C86" s="46" t="s">
        <v>162</v>
      </c>
      <c r="D86" s="124"/>
      <c r="E86" s="83"/>
      <c r="F86" s="83"/>
      <c r="G86" s="83"/>
      <c r="H86" s="83"/>
      <c r="I86" s="83"/>
    </row>
    <row r="87" spans="2:37" outlineLevel="1">
      <c r="B87" s="238" t="s">
        <v>78</v>
      </c>
      <c r="C87" s="46" t="s">
        <v>162</v>
      </c>
      <c r="D87" s="124"/>
      <c r="E87" s="239">
        <v>51929.241581144866</v>
      </c>
      <c r="F87" s="239">
        <v>51929.241581144866</v>
      </c>
      <c r="G87" s="239">
        <v>51929.241581144866</v>
      </c>
      <c r="H87" s="239">
        <v>53145.271396073709</v>
      </c>
      <c r="I87" s="239">
        <v>53145.271396073709</v>
      </c>
    </row>
    <row r="88" spans="2:37" outlineLevel="1">
      <c r="B88" s="238" t="s">
        <v>79</v>
      </c>
      <c r="C88" s="46" t="s">
        <v>162</v>
      </c>
      <c r="D88" s="124"/>
      <c r="E88" s="239">
        <v>51929.241581144866</v>
      </c>
      <c r="F88" s="239">
        <v>51929.241581144866</v>
      </c>
      <c r="G88" s="239">
        <v>51929.241581144866</v>
      </c>
      <c r="H88" s="239">
        <v>53145.271396073709</v>
      </c>
      <c r="I88" s="239">
        <v>53145.271396073709</v>
      </c>
    </row>
    <row r="89" spans="2:37" outlineLevel="1">
      <c r="B89" s="238" t="s">
        <v>80</v>
      </c>
      <c r="C89" s="46" t="s">
        <v>162</v>
      </c>
      <c r="D89" s="124"/>
      <c r="E89" s="239">
        <v>51929.241581144866</v>
      </c>
      <c r="F89" s="239">
        <v>51929.241581144866</v>
      </c>
      <c r="G89" s="239">
        <v>51929.241581144866</v>
      </c>
      <c r="H89" s="239">
        <v>53145.271396073709</v>
      </c>
      <c r="I89" s="239">
        <v>53145.271396073709</v>
      </c>
    </row>
    <row r="90" spans="2:37" outlineLevel="1">
      <c r="B90" s="238" t="s">
        <v>81</v>
      </c>
      <c r="C90" s="46" t="s">
        <v>162</v>
      </c>
      <c r="D90" s="124"/>
      <c r="E90" s="239">
        <v>51929.241581144866</v>
      </c>
      <c r="F90" s="239">
        <v>51929.241581144866</v>
      </c>
      <c r="G90" s="239">
        <v>51929.241581144866</v>
      </c>
      <c r="H90" s="239">
        <v>53145.271396073709</v>
      </c>
      <c r="I90" s="239">
        <v>53145.271396073709</v>
      </c>
    </row>
    <row r="91" spans="2:37" outlineLevel="1">
      <c r="B91" s="236" t="s">
        <v>82</v>
      </c>
      <c r="C91" s="46" t="s">
        <v>162</v>
      </c>
      <c r="D91" s="124"/>
      <c r="E91" s="239">
        <v>51929.241581144866</v>
      </c>
      <c r="F91" s="239">
        <v>51929.241581144866</v>
      </c>
      <c r="G91" s="239">
        <v>51929.241581144866</v>
      </c>
      <c r="H91" s="239">
        <v>53145.271396073709</v>
      </c>
      <c r="I91" s="239">
        <v>53145.271396073709</v>
      </c>
    </row>
    <row r="92" spans="2:37" outlineLevel="1">
      <c r="B92" s="235" t="s">
        <v>83</v>
      </c>
      <c r="C92" s="46" t="s">
        <v>162</v>
      </c>
      <c r="D92" s="124"/>
      <c r="E92" s="83"/>
      <c r="F92" s="83"/>
      <c r="G92" s="83"/>
      <c r="H92" s="83"/>
      <c r="I92" s="83"/>
    </row>
    <row r="93" spans="2:37" outlineLevel="1">
      <c r="B93" s="236" t="s">
        <v>84</v>
      </c>
      <c r="C93" s="46" t="s">
        <v>162</v>
      </c>
      <c r="D93" s="124"/>
      <c r="E93" s="239">
        <v>51929.241581144866</v>
      </c>
      <c r="F93" s="239">
        <v>51929.241581144866</v>
      </c>
      <c r="G93" s="239">
        <v>51929.241581144866</v>
      </c>
      <c r="H93" s="239">
        <v>53145.271396073709</v>
      </c>
      <c r="I93" s="239">
        <v>53145.271396073709</v>
      </c>
    </row>
    <row r="94" spans="2:37" outlineLevel="1">
      <c r="B94" s="235" t="s">
        <v>85</v>
      </c>
      <c r="C94" s="46" t="s">
        <v>162</v>
      </c>
      <c r="D94" s="124"/>
      <c r="E94" s="83"/>
      <c r="F94" s="83"/>
      <c r="G94" s="83"/>
      <c r="H94" s="83"/>
      <c r="I94" s="83"/>
    </row>
    <row r="95" spans="2:37" outlineLevel="1">
      <c r="B95" s="236" t="s">
        <v>86</v>
      </c>
      <c r="C95" s="46" t="s">
        <v>162</v>
      </c>
      <c r="D95" s="124"/>
      <c r="E95" s="239">
        <v>51929.241581144866</v>
      </c>
      <c r="F95" s="239">
        <v>51929.241581144866</v>
      </c>
      <c r="G95" s="239">
        <v>51929.241581144866</v>
      </c>
      <c r="H95" s="239">
        <v>53145.271396073709</v>
      </c>
      <c r="I95" s="239">
        <v>53145.271396073709</v>
      </c>
    </row>
    <row r="96" spans="2:37" outlineLevel="1">
      <c r="B96" s="235" t="s">
        <v>87</v>
      </c>
      <c r="C96" s="46" t="s">
        <v>162</v>
      </c>
      <c r="D96" s="124"/>
      <c r="E96" s="83"/>
      <c r="F96" s="83"/>
      <c r="G96" s="83"/>
      <c r="H96" s="83"/>
      <c r="I96" s="83"/>
    </row>
    <row r="97" spans="2:37" outlineLevel="1">
      <c r="B97" s="236" t="s">
        <v>88</v>
      </c>
      <c r="C97" s="46" t="s">
        <v>162</v>
      </c>
      <c r="D97" s="124"/>
      <c r="E97" s="239">
        <v>51929.241581144866</v>
      </c>
      <c r="F97" s="239">
        <v>51929.241581144866</v>
      </c>
      <c r="G97" s="239">
        <v>51929.241581144866</v>
      </c>
      <c r="H97" s="239">
        <v>53145.271396073709</v>
      </c>
      <c r="I97" s="239">
        <v>53145.271396073709</v>
      </c>
    </row>
    <row r="99" spans="2:37" ht="15.6">
      <c r="B99" s="270" t="s">
        <v>136</v>
      </c>
      <c r="C99" s="270"/>
      <c r="D99" s="270"/>
      <c r="E99" s="270"/>
      <c r="F99" s="270"/>
      <c r="G99" s="270"/>
      <c r="H99" s="270"/>
      <c r="I99" s="270"/>
    </row>
    <row r="100" spans="2:37" ht="5.45" customHeight="1" outlineLevel="1">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row>
    <row r="101" spans="2:37" ht="43.5" outlineLevel="1">
      <c r="B101" s="78"/>
      <c r="C101" s="62" t="s">
        <v>94</v>
      </c>
      <c r="D101" s="91" t="str">
        <f>"Μέσο μοναδιαίο κόστος υποδομής "&amp;($C$3-5)&amp;" - "&amp;(($C$3-1))</f>
        <v>Μέσο μοναδιαίο κόστος υποδομής 2019 - 2023</v>
      </c>
      <c r="E101" s="82">
        <f>$C$3</f>
        <v>2024</v>
      </c>
      <c r="F101" s="82">
        <f>$C$3+1</f>
        <v>2025</v>
      </c>
      <c r="G101" s="82">
        <f>$C$3+2</f>
        <v>2026</v>
      </c>
      <c r="H101" s="82">
        <f>$C$3+3</f>
        <v>2027</v>
      </c>
      <c r="I101" s="82">
        <f>$C$3+4</f>
        <v>2028</v>
      </c>
    </row>
    <row r="102" spans="2:37" outlineLevel="1">
      <c r="B102" s="235" t="s">
        <v>75</v>
      </c>
      <c r="C102" s="46" t="s">
        <v>162</v>
      </c>
      <c r="D102" s="124"/>
      <c r="E102" s="83"/>
      <c r="F102" s="83"/>
      <c r="G102" s="83"/>
      <c r="H102" s="83"/>
      <c r="I102" s="83"/>
    </row>
    <row r="103" spans="2:37" outlineLevel="1">
      <c r="B103" s="236" t="s">
        <v>76</v>
      </c>
      <c r="C103" s="46" t="s">
        <v>162</v>
      </c>
      <c r="D103" s="124"/>
      <c r="E103" s="239"/>
      <c r="F103" s="239"/>
      <c r="G103" s="239"/>
      <c r="H103" s="239"/>
      <c r="I103" s="239"/>
    </row>
    <row r="104" spans="2:37" outlineLevel="1">
      <c r="B104" s="237" t="s">
        <v>77</v>
      </c>
      <c r="C104" s="46" t="s">
        <v>162</v>
      </c>
      <c r="D104" s="124"/>
      <c r="E104" s="83"/>
      <c r="F104" s="83"/>
      <c r="G104" s="83"/>
      <c r="H104" s="83"/>
      <c r="I104" s="83"/>
    </row>
    <row r="105" spans="2:37" outlineLevel="1">
      <c r="B105" s="238" t="s">
        <v>78</v>
      </c>
      <c r="C105" s="46" t="s">
        <v>162</v>
      </c>
      <c r="D105" s="124"/>
      <c r="E105" s="239"/>
      <c r="F105" s="239"/>
      <c r="G105" s="239"/>
      <c r="H105" s="239"/>
      <c r="I105" s="239"/>
    </row>
    <row r="106" spans="2:37" outlineLevel="1">
      <c r="B106" s="238" t="s">
        <v>79</v>
      </c>
      <c r="C106" s="46" t="s">
        <v>162</v>
      </c>
      <c r="D106" s="124"/>
      <c r="E106" s="239"/>
      <c r="F106" s="239"/>
      <c r="G106" s="239"/>
      <c r="H106" s="239"/>
      <c r="I106" s="239"/>
    </row>
    <row r="107" spans="2:37" outlineLevel="1">
      <c r="B107" s="238" t="s">
        <v>80</v>
      </c>
      <c r="C107" s="46" t="s">
        <v>162</v>
      </c>
      <c r="D107" s="124"/>
      <c r="E107" s="239"/>
      <c r="F107" s="239"/>
      <c r="G107" s="239"/>
      <c r="H107" s="239"/>
      <c r="I107" s="239"/>
    </row>
    <row r="108" spans="2:37" outlineLevel="1">
      <c r="B108" s="238" t="s">
        <v>81</v>
      </c>
      <c r="C108" s="46" t="s">
        <v>162</v>
      </c>
      <c r="D108" s="124"/>
      <c r="E108" s="239"/>
      <c r="F108" s="239"/>
      <c r="G108" s="239"/>
      <c r="H108" s="239"/>
      <c r="I108" s="239"/>
    </row>
    <row r="109" spans="2:37" outlineLevel="1">
      <c r="B109" s="236" t="s">
        <v>82</v>
      </c>
      <c r="C109" s="46" t="s">
        <v>162</v>
      </c>
      <c r="D109" s="124"/>
      <c r="E109" s="239"/>
      <c r="F109" s="239"/>
      <c r="G109" s="239"/>
      <c r="H109" s="239"/>
      <c r="I109" s="239"/>
    </row>
    <row r="110" spans="2:37" outlineLevel="1">
      <c r="B110" s="235" t="s">
        <v>83</v>
      </c>
      <c r="C110" s="46" t="s">
        <v>162</v>
      </c>
      <c r="D110" s="124"/>
      <c r="E110" s="83"/>
      <c r="F110" s="83"/>
      <c r="G110" s="83"/>
      <c r="H110" s="83"/>
      <c r="I110" s="83"/>
    </row>
    <row r="111" spans="2:37" outlineLevel="1">
      <c r="B111" s="236" t="s">
        <v>84</v>
      </c>
      <c r="C111" s="46" t="s">
        <v>162</v>
      </c>
      <c r="D111" s="124"/>
      <c r="E111" s="239"/>
      <c r="F111" s="239"/>
      <c r="G111" s="239"/>
      <c r="H111" s="239"/>
      <c r="I111" s="239"/>
    </row>
    <row r="112" spans="2:37" outlineLevel="1">
      <c r="B112" s="235" t="s">
        <v>85</v>
      </c>
      <c r="C112" s="46" t="s">
        <v>162</v>
      </c>
      <c r="D112" s="124"/>
      <c r="E112" s="83"/>
      <c r="F112" s="83"/>
      <c r="G112" s="83"/>
      <c r="H112" s="83"/>
      <c r="I112" s="83"/>
    </row>
    <row r="113" spans="2:37" outlineLevel="1">
      <c r="B113" s="236" t="s">
        <v>86</v>
      </c>
      <c r="C113" s="46" t="s">
        <v>162</v>
      </c>
      <c r="D113" s="124"/>
      <c r="E113" s="239"/>
      <c r="F113" s="239"/>
      <c r="G113" s="239"/>
      <c r="H113" s="239"/>
      <c r="I113" s="239"/>
    </row>
    <row r="114" spans="2:37" outlineLevel="1">
      <c r="B114" s="235" t="s">
        <v>87</v>
      </c>
      <c r="C114" s="46" t="s">
        <v>162</v>
      </c>
      <c r="D114" s="124"/>
      <c r="E114" s="83"/>
      <c r="F114" s="83"/>
      <c r="G114" s="83"/>
      <c r="H114" s="83"/>
      <c r="I114" s="83"/>
    </row>
    <row r="115" spans="2:37" outlineLevel="1">
      <c r="B115" s="236" t="s">
        <v>88</v>
      </c>
      <c r="C115" s="46" t="s">
        <v>162</v>
      </c>
      <c r="D115" s="124"/>
      <c r="E115" s="239"/>
      <c r="F115" s="239"/>
      <c r="G115" s="239"/>
      <c r="H115" s="239"/>
      <c r="I115" s="239"/>
    </row>
    <row r="117" spans="2:37" ht="15.6">
      <c r="B117" s="270" t="s">
        <v>137</v>
      </c>
      <c r="C117" s="270"/>
      <c r="D117" s="270"/>
      <c r="E117" s="270"/>
      <c r="F117" s="270"/>
      <c r="G117" s="270"/>
      <c r="H117" s="270"/>
      <c r="I117" s="270"/>
    </row>
    <row r="118" spans="2:37" ht="5.45" customHeight="1" outlineLevel="1">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row>
    <row r="119" spans="2:37" ht="43.5" outlineLevel="1">
      <c r="B119" s="78"/>
      <c r="C119" s="62" t="s">
        <v>94</v>
      </c>
      <c r="D119" s="91" t="str">
        <f>"Μέσο μοναδιαίο κόστος υποδομής "&amp;($C$3-5)&amp;" - "&amp;(($C$3-1))</f>
        <v>Μέσο μοναδιαίο κόστος υποδομής 2019 - 2023</v>
      </c>
      <c r="E119" s="82">
        <f>$C$3</f>
        <v>2024</v>
      </c>
      <c r="F119" s="82">
        <f>$C$3+1</f>
        <v>2025</v>
      </c>
      <c r="G119" s="82">
        <f>$C$3+2</f>
        <v>2026</v>
      </c>
      <c r="H119" s="82">
        <f>$C$3+3</f>
        <v>2027</v>
      </c>
      <c r="I119" s="82">
        <f>$C$3+4</f>
        <v>2028</v>
      </c>
    </row>
    <row r="120" spans="2:37" outlineLevel="1">
      <c r="B120" s="235" t="s">
        <v>75</v>
      </c>
      <c r="C120" s="46" t="s">
        <v>162</v>
      </c>
      <c r="D120" s="124"/>
      <c r="E120" s="83"/>
      <c r="F120" s="83"/>
      <c r="G120" s="83"/>
      <c r="H120" s="83"/>
      <c r="I120" s="83"/>
    </row>
    <row r="121" spans="2:37" outlineLevel="1">
      <c r="B121" s="236" t="s">
        <v>76</v>
      </c>
      <c r="C121" s="46" t="s">
        <v>162</v>
      </c>
      <c r="D121" s="124"/>
      <c r="E121" s="253">
        <v>2301761.835286621</v>
      </c>
      <c r="F121" s="253">
        <v>1854775.9885437326</v>
      </c>
      <c r="G121" s="239">
        <v>1854775.9885437326</v>
      </c>
      <c r="H121" s="239">
        <v>1854775.9885437326</v>
      </c>
      <c r="I121" s="239">
        <v>1854775.9885437326</v>
      </c>
    </row>
    <row r="122" spans="2:37" outlineLevel="1">
      <c r="B122" s="237" t="s">
        <v>77</v>
      </c>
      <c r="C122" s="46" t="s">
        <v>162</v>
      </c>
      <c r="D122" s="124"/>
      <c r="E122" s="83"/>
      <c r="F122" s="83"/>
      <c r="G122" s="83"/>
      <c r="H122" s="83"/>
      <c r="I122" s="83"/>
    </row>
    <row r="123" spans="2:37" outlineLevel="1">
      <c r="B123" s="238" t="s">
        <v>78</v>
      </c>
      <c r="C123" s="46" t="s">
        <v>162</v>
      </c>
      <c r="D123" s="124"/>
      <c r="E123" s="253">
        <v>2301761.835286621</v>
      </c>
      <c r="F123" s="253">
        <v>1854775.9885437326</v>
      </c>
      <c r="G123" s="239">
        <v>1854775.9885437326</v>
      </c>
      <c r="H123" s="239">
        <v>1854775.9885437326</v>
      </c>
      <c r="I123" s="239">
        <v>1854775.9885437326</v>
      </c>
    </row>
    <row r="124" spans="2:37" outlineLevel="1">
      <c r="B124" s="238" t="s">
        <v>79</v>
      </c>
      <c r="C124" s="46" t="s">
        <v>162</v>
      </c>
      <c r="D124" s="124"/>
      <c r="E124" s="253">
        <v>2301761.835286621</v>
      </c>
      <c r="F124" s="253">
        <v>1854775.9885437326</v>
      </c>
      <c r="G124" s="239">
        <v>1854775.9885437326</v>
      </c>
      <c r="H124" s="239">
        <v>1854775.9885437326</v>
      </c>
      <c r="I124" s="239">
        <v>1854775.9885437326</v>
      </c>
    </row>
    <row r="125" spans="2:37" outlineLevel="1">
      <c r="B125" s="238" t="s">
        <v>80</v>
      </c>
      <c r="C125" s="46" t="s">
        <v>162</v>
      </c>
      <c r="D125" s="124"/>
      <c r="E125" s="253">
        <v>2301761.835286621</v>
      </c>
      <c r="F125" s="253">
        <v>1854775.9885437326</v>
      </c>
      <c r="G125" s="239">
        <v>1854775.9885437326</v>
      </c>
      <c r="H125" s="239">
        <v>1854775.9885437326</v>
      </c>
      <c r="I125" s="239">
        <v>1854775.9885437326</v>
      </c>
    </row>
    <row r="126" spans="2:37" outlineLevel="1">
      <c r="B126" s="238" t="s">
        <v>81</v>
      </c>
      <c r="C126" s="46" t="s">
        <v>162</v>
      </c>
      <c r="D126" s="124"/>
      <c r="E126" s="253">
        <v>2301761.835286621</v>
      </c>
      <c r="F126" s="253">
        <v>1854775.9885437326</v>
      </c>
      <c r="G126" s="239">
        <v>1854775.9885437326</v>
      </c>
      <c r="H126" s="239">
        <v>1854775.9885437326</v>
      </c>
      <c r="I126" s="239">
        <v>1854775.9885437326</v>
      </c>
    </row>
    <row r="127" spans="2:37" outlineLevel="1">
      <c r="B127" s="236" t="s">
        <v>82</v>
      </c>
      <c r="C127" s="46" t="s">
        <v>162</v>
      </c>
      <c r="D127" s="124"/>
      <c r="E127" s="253">
        <v>2301761.835286621</v>
      </c>
      <c r="F127" s="253">
        <v>1854775.9885437326</v>
      </c>
      <c r="G127" s="239">
        <v>1854775.9885437326</v>
      </c>
      <c r="H127" s="239">
        <v>1854775.9885437326</v>
      </c>
      <c r="I127" s="239">
        <v>1854775.9885437326</v>
      </c>
    </row>
    <row r="128" spans="2:37" outlineLevel="1">
      <c r="B128" s="235" t="s">
        <v>83</v>
      </c>
      <c r="C128" s="46" t="s">
        <v>162</v>
      </c>
      <c r="D128" s="124"/>
      <c r="E128" s="83"/>
      <c r="F128" s="83"/>
      <c r="G128" s="83"/>
      <c r="H128" s="83"/>
      <c r="I128" s="83"/>
    </row>
    <row r="129" spans="2:37" outlineLevel="1">
      <c r="B129" s="236" t="s">
        <v>84</v>
      </c>
      <c r="C129" s="46" t="s">
        <v>162</v>
      </c>
      <c r="D129" s="124"/>
      <c r="E129" s="253">
        <v>2301761.835286621</v>
      </c>
      <c r="F129" s="253">
        <v>1854775.9885437326</v>
      </c>
      <c r="G129" s="239">
        <v>1854775.9885437326</v>
      </c>
      <c r="H129" s="239">
        <v>1854775.9885437326</v>
      </c>
      <c r="I129" s="239">
        <v>1854775.9885437326</v>
      </c>
    </row>
    <row r="130" spans="2:37" outlineLevel="1">
      <c r="B130" s="235" t="s">
        <v>85</v>
      </c>
      <c r="C130" s="46" t="s">
        <v>162</v>
      </c>
      <c r="D130" s="124"/>
      <c r="E130" s="83"/>
      <c r="F130" s="83"/>
      <c r="G130" s="83"/>
      <c r="H130" s="83"/>
      <c r="I130" s="83"/>
    </row>
    <row r="131" spans="2:37" outlineLevel="1">
      <c r="B131" s="236" t="s">
        <v>86</v>
      </c>
      <c r="C131" s="46" t="s">
        <v>162</v>
      </c>
      <c r="D131" s="124"/>
      <c r="E131" s="253">
        <v>2301761.835286621</v>
      </c>
      <c r="F131" s="253">
        <v>1854775.9885437326</v>
      </c>
      <c r="G131" s="239">
        <v>1854775.9885437326</v>
      </c>
      <c r="H131" s="239">
        <v>1854775.9885437326</v>
      </c>
      <c r="I131" s="239">
        <v>1854775.9885437326</v>
      </c>
    </row>
    <row r="132" spans="2:37" outlineLevel="1">
      <c r="B132" s="235" t="s">
        <v>87</v>
      </c>
      <c r="C132" s="46" t="s">
        <v>162</v>
      </c>
      <c r="D132" s="124"/>
      <c r="E132" s="83"/>
      <c r="F132" s="83"/>
      <c r="G132" s="83"/>
      <c r="H132" s="83"/>
      <c r="I132" s="83"/>
    </row>
    <row r="133" spans="2:37" outlineLevel="1">
      <c r="B133" s="236" t="s">
        <v>88</v>
      </c>
      <c r="C133" s="46" t="s">
        <v>162</v>
      </c>
      <c r="D133" s="124"/>
      <c r="E133" s="253">
        <v>2301761.835286621</v>
      </c>
      <c r="F133" s="253">
        <v>1854775.9885437326</v>
      </c>
      <c r="G133" s="239">
        <v>1854775.9885437326</v>
      </c>
      <c r="H133" s="239">
        <v>1854775.9885437326</v>
      </c>
      <c r="I133" s="239">
        <v>1854775.9885437326</v>
      </c>
    </row>
    <row r="135" spans="2:37" ht="15.6">
      <c r="B135" s="270" t="s">
        <v>138</v>
      </c>
      <c r="C135" s="270"/>
      <c r="D135" s="270"/>
      <c r="E135" s="270"/>
      <c r="F135" s="270"/>
      <c r="G135" s="270"/>
      <c r="H135" s="270"/>
      <c r="I135" s="270"/>
    </row>
    <row r="136" spans="2:37" ht="5.45" customHeight="1" outlineLevel="1">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row>
    <row r="137" spans="2:37" ht="43.5" outlineLevel="1">
      <c r="B137" s="78"/>
      <c r="C137" s="62" t="s">
        <v>94</v>
      </c>
      <c r="D137" s="91" t="str">
        <f>"Μέσο μοναδιαίο κόστος υποδομής "&amp;($C$3-5)&amp;" - "&amp;(($C$3-1))</f>
        <v>Μέσο μοναδιαίο κόστος υποδομής 2019 - 2023</v>
      </c>
      <c r="E137" s="82">
        <f>$C$3</f>
        <v>2024</v>
      </c>
      <c r="F137" s="82">
        <f>$C$3+1</f>
        <v>2025</v>
      </c>
      <c r="G137" s="82">
        <f>$C$3+2</f>
        <v>2026</v>
      </c>
      <c r="H137" s="82">
        <f>$C$3+3</f>
        <v>2027</v>
      </c>
      <c r="I137" s="82">
        <f>$C$3+4</f>
        <v>2028</v>
      </c>
    </row>
    <row r="138" spans="2:37" outlineLevel="1">
      <c r="B138" s="235" t="s">
        <v>75</v>
      </c>
      <c r="C138" s="46" t="s">
        <v>162</v>
      </c>
      <c r="D138" s="124"/>
      <c r="E138" s="83"/>
      <c r="F138" s="83"/>
      <c r="G138" s="83"/>
      <c r="H138" s="83"/>
      <c r="I138" s="83"/>
    </row>
    <row r="139" spans="2:37" outlineLevel="1">
      <c r="B139" s="236" t="s">
        <v>76</v>
      </c>
      <c r="C139" s="46" t="s">
        <v>162</v>
      </c>
      <c r="D139" s="124"/>
      <c r="E139" s="239">
        <v>425657.74044471799</v>
      </c>
      <c r="F139" s="239">
        <v>425657.74044471799</v>
      </c>
      <c r="G139" s="239">
        <v>425657.74044471799</v>
      </c>
      <c r="H139" s="239">
        <v>425657.74044471799</v>
      </c>
      <c r="I139" s="239">
        <v>425657.74044471799</v>
      </c>
    </row>
    <row r="140" spans="2:37" outlineLevel="1">
      <c r="B140" s="237" t="s">
        <v>77</v>
      </c>
      <c r="C140" s="46" t="s">
        <v>162</v>
      </c>
      <c r="D140" s="124"/>
      <c r="E140" s="83"/>
      <c r="F140" s="83"/>
      <c r="G140" s="83"/>
      <c r="H140" s="83"/>
      <c r="I140" s="83"/>
    </row>
    <row r="141" spans="2:37" outlineLevel="1">
      <c r="B141" s="238" t="s">
        <v>78</v>
      </c>
      <c r="C141" s="46" t="s">
        <v>162</v>
      </c>
      <c r="D141" s="124"/>
      <c r="E141" s="239">
        <v>425657.74044471799</v>
      </c>
      <c r="F141" s="239">
        <v>425657.74044471799</v>
      </c>
      <c r="G141" s="239">
        <v>425657.74044471799</v>
      </c>
      <c r="H141" s="239">
        <v>425657.74044471799</v>
      </c>
      <c r="I141" s="239">
        <v>425657.74044471799</v>
      </c>
    </row>
    <row r="142" spans="2:37" outlineLevel="1">
      <c r="B142" s="238" t="s">
        <v>79</v>
      </c>
      <c r="C142" s="46" t="s">
        <v>162</v>
      </c>
      <c r="D142" s="124"/>
      <c r="E142" s="239">
        <v>425657.74044471799</v>
      </c>
      <c r="F142" s="239">
        <v>425657.74044471799</v>
      </c>
      <c r="G142" s="239">
        <v>425657.74044471799</v>
      </c>
      <c r="H142" s="239">
        <v>425657.74044471799</v>
      </c>
      <c r="I142" s="239">
        <v>425657.74044471799</v>
      </c>
    </row>
    <row r="143" spans="2:37" outlineLevel="1">
      <c r="B143" s="238" t="s">
        <v>80</v>
      </c>
      <c r="C143" s="46" t="s">
        <v>162</v>
      </c>
      <c r="D143" s="124"/>
      <c r="E143" s="239">
        <v>425657.74044471799</v>
      </c>
      <c r="F143" s="239">
        <v>425657.74044471799</v>
      </c>
      <c r="G143" s="239">
        <v>425657.74044471799</v>
      </c>
      <c r="H143" s="239">
        <v>425657.74044471799</v>
      </c>
      <c r="I143" s="239">
        <v>425657.74044471799</v>
      </c>
    </row>
    <row r="144" spans="2:37" outlineLevel="1">
      <c r="B144" s="238" t="s">
        <v>81</v>
      </c>
      <c r="C144" s="46" t="s">
        <v>162</v>
      </c>
      <c r="D144" s="124"/>
      <c r="E144" s="239">
        <v>425657.74044471799</v>
      </c>
      <c r="F144" s="239">
        <v>425657.74044471799</v>
      </c>
      <c r="G144" s="239">
        <v>425657.74044471799</v>
      </c>
      <c r="H144" s="239">
        <v>425657.74044471799</v>
      </c>
      <c r="I144" s="239">
        <v>425657.74044471799</v>
      </c>
    </row>
    <row r="145" spans="2:9" outlineLevel="1">
      <c r="B145" s="236" t="s">
        <v>82</v>
      </c>
      <c r="C145" s="46" t="s">
        <v>162</v>
      </c>
      <c r="D145" s="124"/>
      <c r="E145" s="239">
        <v>425657.74044471799</v>
      </c>
      <c r="F145" s="239">
        <v>425657.74044471799</v>
      </c>
      <c r="G145" s="239">
        <v>425657.74044471799</v>
      </c>
      <c r="H145" s="239">
        <v>425657.74044471799</v>
      </c>
      <c r="I145" s="239">
        <v>425657.74044471799</v>
      </c>
    </row>
    <row r="146" spans="2:9" outlineLevel="1">
      <c r="B146" s="235" t="s">
        <v>83</v>
      </c>
      <c r="C146" s="46" t="s">
        <v>162</v>
      </c>
      <c r="D146" s="124"/>
      <c r="E146" s="83"/>
      <c r="F146" s="83"/>
      <c r="G146" s="83"/>
      <c r="H146" s="83"/>
      <c r="I146" s="83"/>
    </row>
    <row r="147" spans="2:9" outlineLevel="1">
      <c r="B147" s="236" t="s">
        <v>84</v>
      </c>
      <c r="C147" s="46" t="s">
        <v>162</v>
      </c>
      <c r="D147" s="124"/>
      <c r="E147" s="239">
        <v>425657.74044471799</v>
      </c>
      <c r="F147" s="239">
        <v>425657.74044471799</v>
      </c>
      <c r="G147" s="239">
        <v>425657.74044471799</v>
      </c>
      <c r="H147" s="239">
        <v>425657.74044471799</v>
      </c>
      <c r="I147" s="239">
        <v>425657.74044471799</v>
      </c>
    </row>
    <row r="148" spans="2:9" outlineLevel="1">
      <c r="B148" s="235" t="s">
        <v>85</v>
      </c>
      <c r="C148" s="46" t="s">
        <v>162</v>
      </c>
      <c r="D148" s="124"/>
      <c r="E148" s="83"/>
      <c r="F148" s="83"/>
      <c r="G148" s="83"/>
      <c r="H148" s="83"/>
      <c r="I148" s="83"/>
    </row>
    <row r="149" spans="2:9" outlineLevel="1">
      <c r="B149" s="236" t="s">
        <v>86</v>
      </c>
      <c r="C149" s="46" t="s">
        <v>162</v>
      </c>
      <c r="D149" s="124"/>
      <c r="E149" s="239">
        <v>425657.74044471799</v>
      </c>
      <c r="F149" s="239">
        <v>425657.74044471799</v>
      </c>
      <c r="G149" s="239">
        <v>425657.74044471799</v>
      </c>
      <c r="H149" s="239">
        <v>425657.74044471799</v>
      </c>
      <c r="I149" s="239">
        <v>425657.74044471799</v>
      </c>
    </row>
    <row r="150" spans="2:9" outlineLevel="1">
      <c r="B150" s="235" t="s">
        <v>87</v>
      </c>
      <c r="C150" s="46" t="s">
        <v>162</v>
      </c>
      <c r="D150" s="124"/>
      <c r="E150" s="83"/>
      <c r="F150" s="83"/>
      <c r="G150" s="83"/>
      <c r="H150" s="83"/>
      <c r="I150" s="83"/>
    </row>
    <row r="151" spans="2:9" outlineLevel="1">
      <c r="B151" s="236" t="s">
        <v>88</v>
      </c>
      <c r="C151" s="46" t="s">
        <v>162</v>
      </c>
      <c r="D151" s="124"/>
      <c r="E151" s="239">
        <v>450000</v>
      </c>
      <c r="F151" s="239">
        <v>450000</v>
      </c>
      <c r="G151" s="239">
        <v>400000</v>
      </c>
      <c r="H151" s="239">
        <v>400000</v>
      </c>
      <c r="I151" s="239">
        <v>380000</v>
      </c>
    </row>
  </sheetData>
  <mergeCells count="11">
    <mergeCell ref="J2:L2"/>
    <mergeCell ref="B135:I135"/>
    <mergeCell ref="B63:I63"/>
    <mergeCell ref="B81:I81"/>
    <mergeCell ref="B9:I9"/>
    <mergeCell ref="C2:G2"/>
    <mergeCell ref="B27:I27"/>
    <mergeCell ref="B117:I117"/>
    <mergeCell ref="B99:I99"/>
    <mergeCell ref="B5:I5"/>
    <mergeCell ref="B45:I45"/>
  </mergeCells>
  <hyperlinks>
    <hyperlink ref="J2" location="'Αρχική σελίδα'!A1" display="Πίσω στην αρχική σελίδα" xr:uid="{BCCC15E5-B1DA-4962-BD7B-11D142F2E258}"/>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D2A5-BBDD-4001-8CC9-FE0A5DE42D77}">
  <sheetPr>
    <tabColor theme="4" tint="0.79998168889431442"/>
  </sheetPr>
  <dimension ref="B2:AK181"/>
  <sheetViews>
    <sheetView showGridLines="0" topLeftCell="A5" zoomScale="70" zoomScaleNormal="70" workbookViewId="0">
      <selection activeCell="I26" sqref="I26"/>
    </sheetView>
  </sheetViews>
  <sheetFormatPr defaultColWidth="8.85546875" defaultRowHeight="14.45" outlineLevelRow="1"/>
  <cols>
    <col min="1" max="1" width="2.85546875" customWidth="1"/>
    <col min="2" max="2" width="50.42578125" customWidth="1"/>
    <col min="3" max="3" width="13.7109375" customWidth="1"/>
    <col min="4" max="4" width="14.140625" customWidth="1"/>
    <col min="5" max="5" width="15.85546875" bestFit="1" customWidth="1"/>
    <col min="6" max="7" width="14.85546875" bestFit="1" customWidth="1"/>
    <col min="8" max="8" width="13.7109375" customWidth="1"/>
    <col min="9" max="9" width="15.85546875" bestFit="1" customWidth="1"/>
    <col min="10" max="10" width="9.140625" bestFit="1" customWidth="1"/>
  </cols>
  <sheetData>
    <row r="2" spans="2:37" ht="18.600000000000001">
      <c r="B2" s="1" t="s">
        <v>0</v>
      </c>
      <c r="C2" s="271" t="str">
        <f>'Αρχική σελίδα'!C3</f>
        <v>Ήπειρος</v>
      </c>
      <c r="D2" s="271"/>
      <c r="E2" s="271"/>
      <c r="F2" s="271"/>
      <c r="G2" s="98"/>
      <c r="H2" s="98"/>
      <c r="J2" s="272" t="s">
        <v>59</v>
      </c>
      <c r="K2" s="272"/>
      <c r="L2" s="272"/>
    </row>
    <row r="3" spans="2:37" ht="18.600000000000001">
      <c r="B3" s="2" t="s">
        <v>2</v>
      </c>
      <c r="C3" s="99">
        <f>'Αρχική σελίδα'!C4</f>
        <v>2024</v>
      </c>
      <c r="D3" s="45" t="s">
        <v>3</v>
      </c>
      <c r="E3" s="45">
        <f>C3+4</f>
        <v>2028</v>
      </c>
    </row>
    <row r="4" spans="2:37" ht="14.45" customHeight="1">
      <c r="C4" s="2"/>
      <c r="D4" s="45"/>
    </row>
    <row r="5" spans="2:37" ht="44.45" customHeight="1">
      <c r="B5" s="273" t="s">
        <v>163</v>
      </c>
      <c r="C5" s="273"/>
      <c r="D5" s="273"/>
      <c r="E5" s="273"/>
      <c r="F5" s="273"/>
      <c r="G5" s="273"/>
      <c r="H5" s="273"/>
      <c r="I5" s="273"/>
    </row>
    <row r="6" spans="2:37">
      <c r="B6" s="225"/>
      <c r="C6" s="225"/>
      <c r="D6" s="225"/>
      <c r="E6" s="225"/>
      <c r="F6" s="225"/>
      <c r="G6" s="225"/>
      <c r="H6" s="225"/>
    </row>
    <row r="7" spans="2:37" ht="18.600000000000001">
      <c r="B7" s="100" t="s">
        <v>164</v>
      </c>
      <c r="C7" s="101"/>
      <c r="D7" s="101"/>
      <c r="E7" s="101"/>
      <c r="F7" s="101"/>
      <c r="G7" s="98"/>
      <c r="H7" s="98"/>
      <c r="I7" s="98"/>
    </row>
    <row r="8" spans="2:37" ht="18.600000000000001">
      <c r="C8" s="2"/>
      <c r="D8" s="45"/>
      <c r="E8" s="45"/>
    </row>
    <row r="9" spans="2:37" ht="15.6">
      <c r="B9" s="270" t="s">
        <v>165</v>
      </c>
      <c r="C9" s="270"/>
      <c r="D9" s="270"/>
      <c r="E9" s="270"/>
      <c r="F9" s="270"/>
      <c r="G9" s="270"/>
      <c r="H9" s="270"/>
      <c r="I9" s="270"/>
    </row>
    <row r="10" spans="2:37"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37" outlineLevel="1">
      <c r="B11" s="78"/>
      <c r="C11" s="62" t="s">
        <v>94</v>
      </c>
      <c r="D11" s="82">
        <f>$C$3</f>
        <v>2024</v>
      </c>
      <c r="E11" s="82">
        <f>$C$3+1</f>
        <v>2025</v>
      </c>
      <c r="F11" s="82">
        <f>$C$3+2</f>
        <v>2026</v>
      </c>
      <c r="G11" s="82">
        <f>$C$3+3</f>
        <v>2027</v>
      </c>
      <c r="H11" s="82">
        <f>$C$3+4</f>
        <v>2028</v>
      </c>
      <c r="I11" s="81" t="str">
        <f xml:space="preserve"> D11&amp;" - "&amp;H11</f>
        <v>2024 - 2028</v>
      </c>
    </row>
    <row r="12" spans="2:37" outlineLevel="1">
      <c r="B12" s="235" t="s">
        <v>75</v>
      </c>
      <c r="C12" s="89" t="s">
        <v>166</v>
      </c>
      <c r="D12" s="187">
        <f t="shared" ref="D12:I25" si="0">D31+D50+D69+D88+D107+D126+D164+D145</f>
        <v>0</v>
      </c>
      <c r="E12" s="187">
        <f t="shared" si="0"/>
        <v>0</v>
      </c>
      <c r="F12" s="187">
        <f t="shared" si="0"/>
        <v>0</v>
      </c>
      <c r="G12" s="187">
        <f t="shared" si="0"/>
        <v>0</v>
      </c>
      <c r="H12" s="187">
        <f t="shared" si="0"/>
        <v>0</v>
      </c>
      <c r="I12" s="171">
        <f t="shared" si="0"/>
        <v>0</v>
      </c>
    </row>
    <row r="13" spans="2:37" outlineLevel="1">
      <c r="B13" s="236" t="s">
        <v>76</v>
      </c>
      <c r="C13" s="89" t="s">
        <v>166</v>
      </c>
      <c r="D13" s="187">
        <f t="shared" si="0"/>
        <v>5385339.0329831522</v>
      </c>
      <c r="E13" s="187">
        <f t="shared" si="0"/>
        <v>1858011.1646707368</v>
      </c>
      <c r="F13" s="187">
        <f t="shared" si="0"/>
        <v>0</v>
      </c>
      <c r="G13" s="187">
        <f t="shared" si="0"/>
        <v>362930.03918978956</v>
      </c>
      <c r="H13" s="187">
        <f t="shared" si="0"/>
        <v>65353.439210896373</v>
      </c>
      <c r="I13" s="171">
        <f>I32+I51+I70+I89+I108+I127+I165+I146</f>
        <v>7671633.6760545755</v>
      </c>
    </row>
    <row r="14" spans="2:37" outlineLevel="1">
      <c r="B14" s="237" t="s">
        <v>77</v>
      </c>
      <c r="C14" s="89" t="s">
        <v>166</v>
      </c>
      <c r="D14" s="187">
        <f t="shared" si="0"/>
        <v>0</v>
      </c>
      <c r="E14" s="187">
        <f t="shared" si="0"/>
        <v>0</v>
      </c>
      <c r="F14" s="187">
        <f t="shared" si="0"/>
        <v>0</v>
      </c>
      <c r="G14" s="187">
        <f t="shared" si="0"/>
        <v>0</v>
      </c>
      <c r="H14" s="187">
        <f t="shared" si="0"/>
        <v>0</v>
      </c>
      <c r="I14" s="171">
        <f t="shared" si="0"/>
        <v>0</v>
      </c>
    </row>
    <row r="15" spans="2:37" outlineLevel="1">
      <c r="B15" s="238" t="s">
        <v>78</v>
      </c>
      <c r="C15" s="89" t="s">
        <v>166</v>
      </c>
      <c r="D15" s="187">
        <f t="shared" si="0"/>
        <v>0</v>
      </c>
      <c r="E15" s="187">
        <f t="shared" si="0"/>
        <v>0</v>
      </c>
      <c r="F15" s="187">
        <f t="shared" si="0"/>
        <v>0</v>
      </c>
      <c r="G15" s="187">
        <f t="shared" si="0"/>
        <v>0</v>
      </c>
      <c r="H15" s="187">
        <f t="shared" si="0"/>
        <v>0</v>
      </c>
      <c r="I15" s="171">
        <f t="shared" si="0"/>
        <v>0</v>
      </c>
    </row>
    <row r="16" spans="2:37" outlineLevel="1">
      <c r="B16" s="238" t="s">
        <v>79</v>
      </c>
      <c r="C16" s="89" t="s">
        <v>166</v>
      </c>
      <c r="D16" s="187">
        <f t="shared" si="0"/>
        <v>3301693.2666301797</v>
      </c>
      <c r="E16" s="187">
        <f t="shared" si="0"/>
        <v>3777422.1407194128</v>
      </c>
      <c r="F16" s="187">
        <f t="shared" si="0"/>
        <v>7495210.0389744882</v>
      </c>
      <c r="G16" s="187">
        <f t="shared" si="0"/>
        <v>4468901.2367478833</v>
      </c>
      <c r="H16" s="187">
        <f t="shared" si="0"/>
        <v>2352810.6492821709</v>
      </c>
      <c r="I16" s="171">
        <f t="shared" si="0"/>
        <v>21396037.332354136</v>
      </c>
    </row>
    <row r="17" spans="2:37" outlineLevel="1">
      <c r="B17" s="238" t="s">
        <v>80</v>
      </c>
      <c r="C17" s="89" t="s">
        <v>166</v>
      </c>
      <c r="D17" s="187">
        <f t="shared" si="0"/>
        <v>0</v>
      </c>
      <c r="E17" s="187">
        <f t="shared" si="0"/>
        <v>0</v>
      </c>
      <c r="F17" s="187">
        <f t="shared" si="0"/>
        <v>0</v>
      </c>
      <c r="G17" s="187">
        <f t="shared" si="0"/>
        <v>0</v>
      </c>
      <c r="H17" s="187">
        <f t="shared" si="0"/>
        <v>0</v>
      </c>
      <c r="I17" s="171">
        <f t="shared" si="0"/>
        <v>0</v>
      </c>
    </row>
    <row r="18" spans="2:37" outlineLevel="1">
      <c r="B18" s="238" t="s">
        <v>81</v>
      </c>
      <c r="C18" s="89" t="s">
        <v>166</v>
      </c>
      <c r="D18" s="187">
        <f t="shared" si="0"/>
        <v>0</v>
      </c>
      <c r="E18" s="187">
        <f t="shared" si="0"/>
        <v>0</v>
      </c>
      <c r="F18" s="187">
        <f t="shared" si="0"/>
        <v>0</v>
      </c>
      <c r="G18" s="187">
        <f t="shared" si="0"/>
        <v>0</v>
      </c>
      <c r="H18" s="187">
        <f t="shared" si="0"/>
        <v>0</v>
      </c>
      <c r="I18" s="171">
        <f t="shared" si="0"/>
        <v>0</v>
      </c>
    </row>
    <row r="19" spans="2:37" outlineLevel="1">
      <c r="B19" s="236" t="s">
        <v>82</v>
      </c>
      <c r="C19" s="89" t="s">
        <v>166</v>
      </c>
      <c r="D19" s="187">
        <f t="shared" si="0"/>
        <v>0</v>
      </c>
      <c r="E19" s="187">
        <f t="shared" si="0"/>
        <v>0</v>
      </c>
      <c r="F19" s="187">
        <f t="shared" si="0"/>
        <v>0</v>
      </c>
      <c r="G19" s="187">
        <f t="shared" si="0"/>
        <v>0</v>
      </c>
      <c r="H19" s="187">
        <f t="shared" si="0"/>
        <v>0</v>
      </c>
      <c r="I19" s="171">
        <f t="shared" si="0"/>
        <v>0</v>
      </c>
    </row>
    <row r="20" spans="2:37" outlineLevel="1">
      <c r="B20" s="235" t="s">
        <v>83</v>
      </c>
      <c r="C20" s="89" t="s">
        <v>166</v>
      </c>
      <c r="D20" s="187">
        <f t="shared" si="0"/>
        <v>0</v>
      </c>
      <c r="E20" s="187">
        <f t="shared" si="0"/>
        <v>0</v>
      </c>
      <c r="F20" s="187">
        <f t="shared" si="0"/>
        <v>0</v>
      </c>
      <c r="G20" s="187">
        <f t="shared" si="0"/>
        <v>0</v>
      </c>
      <c r="H20" s="187">
        <f t="shared" si="0"/>
        <v>0</v>
      </c>
      <c r="I20" s="171">
        <f t="shared" si="0"/>
        <v>0</v>
      </c>
    </row>
    <row r="21" spans="2:37" outlineLevel="1">
      <c r="B21" s="236" t="s">
        <v>84</v>
      </c>
      <c r="C21" s="89" t="s">
        <v>166</v>
      </c>
      <c r="D21" s="187">
        <f t="shared" si="0"/>
        <v>89483.869973367604</v>
      </c>
      <c r="E21" s="187">
        <f t="shared" si="0"/>
        <v>3109813.2177351508</v>
      </c>
      <c r="F21" s="187">
        <f t="shared" si="0"/>
        <v>411681.59373466577</v>
      </c>
      <c r="G21" s="187">
        <f t="shared" si="0"/>
        <v>245172.0140912451</v>
      </c>
      <c r="H21" s="187">
        <f t="shared" si="0"/>
        <v>278065.14866514062</v>
      </c>
      <c r="I21" s="171">
        <f t="shared" si="0"/>
        <v>4134215.8441995694</v>
      </c>
    </row>
    <row r="22" spans="2:37" outlineLevel="1">
      <c r="B22" s="235" t="s">
        <v>85</v>
      </c>
      <c r="C22" s="89" t="s">
        <v>166</v>
      </c>
      <c r="D22" s="187">
        <f t="shared" si="0"/>
        <v>0</v>
      </c>
      <c r="E22" s="187">
        <f t="shared" si="0"/>
        <v>0</v>
      </c>
      <c r="F22" s="187">
        <f t="shared" si="0"/>
        <v>0</v>
      </c>
      <c r="G22" s="187">
        <f t="shared" si="0"/>
        <v>0</v>
      </c>
      <c r="H22" s="187">
        <f t="shared" si="0"/>
        <v>0</v>
      </c>
      <c r="I22" s="171">
        <f t="shared" si="0"/>
        <v>0</v>
      </c>
    </row>
    <row r="23" spans="2:37" outlineLevel="1">
      <c r="B23" s="236" t="s">
        <v>86</v>
      </c>
      <c r="C23" s="89" t="s">
        <v>166</v>
      </c>
      <c r="D23" s="187">
        <f t="shared" si="0"/>
        <v>0</v>
      </c>
      <c r="E23" s="187">
        <f t="shared" si="0"/>
        <v>3191370.3290684186</v>
      </c>
      <c r="F23" s="187">
        <f t="shared" si="0"/>
        <v>292233.26181528578</v>
      </c>
      <c r="G23" s="187">
        <f t="shared" si="0"/>
        <v>137586.7739938281</v>
      </c>
      <c r="H23" s="187">
        <f t="shared" si="0"/>
        <v>156922.23480296988</v>
      </c>
      <c r="I23" s="171">
        <f t="shared" si="0"/>
        <v>3778112.599680502</v>
      </c>
    </row>
    <row r="24" spans="2:37" outlineLevel="1">
      <c r="B24" s="235" t="s">
        <v>87</v>
      </c>
      <c r="C24" s="89" t="s">
        <v>166</v>
      </c>
      <c r="D24" s="187">
        <f t="shared" si="0"/>
        <v>0</v>
      </c>
      <c r="E24" s="187">
        <f t="shared" si="0"/>
        <v>0</v>
      </c>
      <c r="F24" s="187">
        <f t="shared" si="0"/>
        <v>0</v>
      </c>
      <c r="G24" s="187">
        <f t="shared" si="0"/>
        <v>0</v>
      </c>
      <c r="H24" s="187">
        <f t="shared" si="0"/>
        <v>0</v>
      </c>
      <c r="I24" s="171">
        <f t="shared" si="0"/>
        <v>0</v>
      </c>
    </row>
    <row r="25" spans="2:37" outlineLevel="1">
      <c r="B25" s="236" t="s">
        <v>88</v>
      </c>
      <c r="C25" s="89" t="s">
        <v>166</v>
      </c>
      <c r="D25" s="187">
        <f t="shared" si="0"/>
        <v>0</v>
      </c>
      <c r="E25" s="187">
        <f t="shared" si="0"/>
        <v>3075934.8263469823</v>
      </c>
      <c r="F25" s="187">
        <f t="shared" si="0"/>
        <v>320709.51633265975</v>
      </c>
      <c r="G25" s="187">
        <f t="shared" si="0"/>
        <v>227190.30832062993</v>
      </c>
      <c r="H25" s="187">
        <f>H44+H63+H82+H101+H120+H139+H177+H158</f>
        <v>255720.87528002181</v>
      </c>
      <c r="I25" s="171">
        <f t="shared" ref="I25" si="1">I44+I63+I82+I101+I120+I139+I177+I158</f>
        <v>3879555.5262802932</v>
      </c>
    </row>
    <row r="26" spans="2:37" outlineLevel="1">
      <c r="B26" s="49" t="s">
        <v>96</v>
      </c>
      <c r="C26" s="89" t="s">
        <v>166</v>
      </c>
      <c r="D26" s="188">
        <f t="shared" ref="D26:H26" si="2">SUM(D12:D25)</f>
        <v>8776516.1695866995</v>
      </c>
      <c r="E26" s="188">
        <f t="shared" si="2"/>
        <v>15012551.678540701</v>
      </c>
      <c r="F26" s="188">
        <f t="shared" si="2"/>
        <v>8519834.4108571</v>
      </c>
      <c r="G26" s="188">
        <f t="shared" si="2"/>
        <v>5441780.3723433763</v>
      </c>
      <c r="H26" s="188">
        <f t="shared" si="2"/>
        <v>3108872.3472411996</v>
      </c>
      <c r="I26" s="188">
        <f>SUM(I12:I25)</f>
        <v>40859554.978569068</v>
      </c>
      <c r="J26" s="254"/>
    </row>
    <row r="28" spans="2:37" ht="15.6">
      <c r="B28" s="270" t="s">
        <v>119</v>
      </c>
      <c r="C28" s="270"/>
      <c r="D28" s="270"/>
      <c r="E28" s="270"/>
      <c r="F28" s="270"/>
      <c r="G28" s="270"/>
      <c r="H28" s="270"/>
      <c r="I28" s="270"/>
    </row>
    <row r="29" spans="2:37" ht="5.45" customHeight="1" outlineLevel="1">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row>
    <row r="30" spans="2:37" outlineLevel="1">
      <c r="B30" s="78"/>
      <c r="C30" s="62" t="s">
        <v>94</v>
      </c>
      <c r="D30" s="82">
        <f>$C$3</f>
        <v>2024</v>
      </c>
      <c r="E30" s="82">
        <f>$C$3+1</f>
        <v>2025</v>
      </c>
      <c r="F30" s="82">
        <f>$C$3+2</f>
        <v>2026</v>
      </c>
      <c r="G30" s="82">
        <f>$C$3+3</f>
        <v>2027</v>
      </c>
      <c r="H30" s="82">
        <f>$C$3+4</f>
        <v>2028</v>
      </c>
      <c r="I30" s="81" t="str">
        <f xml:space="preserve"> D30&amp;" - "&amp;H30</f>
        <v>2024 - 2028</v>
      </c>
    </row>
    <row r="31" spans="2:37" outlineLevel="1">
      <c r="B31" s="235" t="s">
        <v>75</v>
      </c>
      <c r="C31" s="89" t="s">
        <v>166</v>
      </c>
      <c r="D31" s="187">
        <f>'Παραδοχές μοναδιαίου κόστους'!E12*'Ανάπτυξη δικτύου'!U14</f>
        <v>0</v>
      </c>
      <c r="E31" s="187">
        <f>'Παραδοχές μοναδιαίου κόστους'!F12*'Ανάπτυξη δικτύου'!X14</f>
        <v>0</v>
      </c>
      <c r="F31" s="187">
        <f>'Παραδοχές μοναδιαίου κόστους'!G12*'Ανάπτυξη δικτύου'!AA14</f>
        <v>0</v>
      </c>
      <c r="G31" s="187">
        <f>'Παραδοχές μοναδιαίου κόστους'!H12*'Ανάπτυξη δικτύου'!AD14</f>
        <v>0</v>
      </c>
      <c r="H31" s="187">
        <f>'Παραδοχές μοναδιαίου κόστους'!I12*'Ανάπτυξη δικτύου'!AG14</f>
        <v>0</v>
      </c>
      <c r="I31" s="171">
        <f>D31+E31+F31+G31+H31</f>
        <v>0</v>
      </c>
    </row>
    <row r="32" spans="2:37" outlineLevel="1">
      <c r="B32" s="236" t="s">
        <v>76</v>
      </c>
      <c r="C32" s="89" t="s">
        <v>166</v>
      </c>
      <c r="D32" s="187">
        <f>'Παραδοχές μοναδιαίου κόστους'!E13*'Ανάπτυξη δικτύου'!U15</f>
        <v>2974443.3178467271</v>
      </c>
      <c r="E32" s="187">
        <f>'Παραδοχές μοναδιαίου κόστους'!F13*'Ανάπτυξη δικτύου'!X15</f>
        <v>0</v>
      </c>
      <c r="F32" s="187">
        <f>'Παραδοχές μοναδιαίου κόστους'!G13*'Ανάπτυξη δικτύου'!AA15</f>
        <v>0</v>
      </c>
      <c r="G32" s="187">
        <f>'Παραδοχές μοναδιαίου κόστους'!H13*'Ανάπτυξη δικτύου'!AD15</f>
        <v>0</v>
      </c>
      <c r="H32" s="187">
        <f>'Παραδοχές μοναδιαίου κόστους'!I13*'Ανάπτυξη δικτύου'!AG15</f>
        <v>0</v>
      </c>
      <c r="I32" s="171">
        <f t="shared" ref="I32:I44" si="3">D32+E32+F32+G32+H32</f>
        <v>2974443.3178467271</v>
      </c>
    </row>
    <row r="33" spans="2:37" outlineLevel="1">
      <c r="B33" s="237" t="s">
        <v>77</v>
      </c>
      <c r="C33" s="89" t="s">
        <v>166</v>
      </c>
      <c r="D33" s="187">
        <f>'Παραδοχές μοναδιαίου κόστους'!E14*'Ανάπτυξη δικτύου'!U16</f>
        <v>0</v>
      </c>
      <c r="E33" s="187">
        <f>'Παραδοχές μοναδιαίου κόστους'!F14*'Ανάπτυξη δικτύου'!X16</f>
        <v>0</v>
      </c>
      <c r="F33" s="187">
        <f>'Παραδοχές μοναδιαίου κόστους'!G14*'Ανάπτυξη δικτύου'!AA16</f>
        <v>0</v>
      </c>
      <c r="G33" s="187">
        <f>'Παραδοχές μοναδιαίου κόστους'!H14*'Ανάπτυξη δικτύου'!AD16</f>
        <v>0</v>
      </c>
      <c r="H33" s="187">
        <f>'Παραδοχές μοναδιαίου κόστους'!I14*'Ανάπτυξη δικτύου'!AG16</f>
        <v>0</v>
      </c>
      <c r="I33" s="171">
        <f t="shared" si="3"/>
        <v>0</v>
      </c>
    </row>
    <row r="34" spans="2:37" outlineLevel="1">
      <c r="B34" s="238" t="s">
        <v>78</v>
      </c>
      <c r="C34" s="89" t="s">
        <v>166</v>
      </c>
      <c r="D34" s="187">
        <f>'Παραδοχές μοναδιαίου κόστους'!E15*'Ανάπτυξη δικτύου'!U17</f>
        <v>0</v>
      </c>
      <c r="E34" s="187">
        <f>'Παραδοχές μοναδιαίου κόστους'!F15*'Ανάπτυξη δικτύου'!X17</f>
        <v>0</v>
      </c>
      <c r="F34" s="187">
        <f>'Παραδοχές μοναδιαίου κόστους'!G15*'Ανάπτυξη δικτύου'!AA17</f>
        <v>0</v>
      </c>
      <c r="G34" s="187">
        <f>'Παραδοχές μοναδιαίου κόστους'!H15*'Ανάπτυξη δικτύου'!AD17</f>
        <v>0</v>
      </c>
      <c r="H34" s="187">
        <f>'Παραδοχές μοναδιαίου κόστους'!I15*'Ανάπτυξη δικτύου'!AG17</f>
        <v>0</v>
      </c>
      <c r="I34" s="171">
        <f t="shared" si="3"/>
        <v>0</v>
      </c>
    </row>
    <row r="35" spans="2:37" outlineLevel="1">
      <c r="B35" s="238" t="s">
        <v>79</v>
      </c>
      <c r="C35" s="89" t="s">
        <v>166</v>
      </c>
      <c r="D35" s="187">
        <f>'Παραδοχές μοναδιαίου κόστους'!E16*'Ανάπτυξη δικτύου'!U18</f>
        <v>2199137.6005719244</v>
      </c>
      <c r="E35" s="187">
        <f>'Παραδοχές μοναδιαίου κόστους'!F16*'Ανάπτυξη δικτύου'!X18</f>
        <v>0</v>
      </c>
      <c r="F35" s="187">
        <f>'Παραδοχές μοναδιαίου κόστους'!G16*'Ανάπτυξη δικτύου'!AA18</f>
        <v>2480967.7170555452</v>
      </c>
      <c r="G35" s="187">
        <f>'Παραδοχές μοναδιαίου κόστους'!H16*'Ανάπτυξη δικτύου'!AD18</f>
        <v>0</v>
      </c>
      <c r="H35" s="187">
        <f>'Παραδοχές μοναδιαίου κόστους'!I16*'Ανάπτυξη δικτύου'!AG18</f>
        <v>0</v>
      </c>
      <c r="I35" s="171">
        <f t="shared" si="3"/>
        <v>4680105.3176274691</v>
      </c>
    </row>
    <row r="36" spans="2:37" outlineLevel="1">
      <c r="B36" s="238" t="s">
        <v>80</v>
      </c>
      <c r="C36" s="89" t="s">
        <v>166</v>
      </c>
      <c r="D36" s="187">
        <f>'Παραδοχές μοναδιαίου κόστους'!E17*'Ανάπτυξη δικτύου'!U19</f>
        <v>0</v>
      </c>
      <c r="E36" s="187">
        <f>'Παραδοχές μοναδιαίου κόστους'!F17*'Ανάπτυξη δικτύου'!X19</f>
        <v>0</v>
      </c>
      <c r="F36" s="187">
        <f>'Παραδοχές μοναδιαίου κόστους'!G17*'Ανάπτυξη δικτύου'!AA19</f>
        <v>0</v>
      </c>
      <c r="G36" s="187">
        <f>'Παραδοχές μοναδιαίου κόστους'!H17*'Ανάπτυξη δικτύου'!AD19</f>
        <v>0</v>
      </c>
      <c r="H36" s="187">
        <f>'Παραδοχές μοναδιαίου κόστους'!I17*'Ανάπτυξη δικτύου'!AG19</f>
        <v>0</v>
      </c>
      <c r="I36" s="171">
        <f t="shared" si="3"/>
        <v>0</v>
      </c>
    </row>
    <row r="37" spans="2:37" outlineLevel="1">
      <c r="B37" s="238" t="s">
        <v>81</v>
      </c>
      <c r="C37" s="89" t="s">
        <v>166</v>
      </c>
      <c r="D37" s="187">
        <f>'Παραδοχές μοναδιαίου κόστους'!E18*'Ανάπτυξη δικτύου'!U20</f>
        <v>0</v>
      </c>
      <c r="E37" s="187">
        <f>'Παραδοχές μοναδιαίου κόστους'!F18*'Ανάπτυξη δικτύου'!X20</f>
        <v>0</v>
      </c>
      <c r="F37" s="187">
        <f>'Παραδοχές μοναδιαίου κόστους'!G18*'Ανάπτυξη δικτύου'!AA20</f>
        <v>0</v>
      </c>
      <c r="G37" s="187">
        <f>'Παραδοχές μοναδιαίου κόστους'!H18*'Ανάπτυξη δικτύου'!AD20</f>
        <v>0</v>
      </c>
      <c r="H37" s="187">
        <f>'Παραδοχές μοναδιαίου κόστους'!I18*'Ανάπτυξη δικτύου'!AG20</f>
        <v>0</v>
      </c>
      <c r="I37" s="171">
        <f t="shared" si="3"/>
        <v>0</v>
      </c>
    </row>
    <row r="38" spans="2:37" outlineLevel="1">
      <c r="B38" s="236" t="s">
        <v>82</v>
      </c>
      <c r="C38" s="89" t="s">
        <v>166</v>
      </c>
      <c r="D38" s="187">
        <f>'Παραδοχές μοναδιαίου κόστους'!E19*'Ανάπτυξη δικτύου'!U21</f>
        <v>0</v>
      </c>
      <c r="E38" s="187">
        <f>'Παραδοχές μοναδιαίου κόστους'!F19*'Ανάπτυξη δικτύου'!X21</f>
        <v>0</v>
      </c>
      <c r="F38" s="187">
        <f>'Παραδοχές μοναδιαίου κόστους'!G19*'Ανάπτυξη δικτύου'!AA21</f>
        <v>0</v>
      </c>
      <c r="G38" s="187">
        <f>'Παραδοχές μοναδιαίου κόστους'!H19*'Ανάπτυξη δικτύου'!AD21</f>
        <v>0</v>
      </c>
      <c r="H38" s="187">
        <f>'Παραδοχές μοναδιαίου κόστους'!I19*'Ανάπτυξη δικτύου'!AG21</f>
        <v>0</v>
      </c>
      <c r="I38" s="171">
        <f t="shared" si="3"/>
        <v>0</v>
      </c>
    </row>
    <row r="39" spans="2:37" outlineLevel="1">
      <c r="B39" s="235" t="s">
        <v>83</v>
      </c>
      <c r="C39" s="89" t="s">
        <v>166</v>
      </c>
      <c r="D39" s="187">
        <f>'Παραδοχές μοναδιαίου κόστους'!E20*'Ανάπτυξη δικτύου'!U22</f>
        <v>0</v>
      </c>
      <c r="E39" s="187">
        <f>'Παραδοχές μοναδιαίου κόστους'!F20*'Ανάπτυξη δικτύου'!X22</f>
        <v>0</v>
      </c>
      <c r="F39" s="187">
        <f>'Παραδοχές μοναδιαίου κόστους'!G20*'Ανάπτυξη δικτύου'!AA22</f>
        <v>0</v>
      </c>
      <c r="G39" s="187">
        <f>'Παραδοχές μοναδιαίου κόστους'!H20*'Ανάπτυξη δικτύου'!AD22</f>
        <v>0</v>
      </c>
      <c r="H39" s="187">
        <f>'Παραδοχές μοναδιαίου κόστους'!I20*'Ανάπτυξη δικτύου'!AG22</f>
        <v>0</v>
      </c>
      <c r="I39" s="171">
        <f t="shared" si="3"/>
        <v>0</v>
      </c>
    </row>
    <row r="40" spans="2:37" outlineLevel="1">
      <c r="B40" s="236" t="s">
        <v>84</v>
      </c>
      <c r="C40" s="89" t="s">
        <v>166</v>
      </c>
      <c r="D40" s="187">
        <f>'Παραδοχές μοναδιαίου κόστους'!E21*'Ανάπτυξη δικτύου'!U23</f>
        <v>0</v>
      </c>
      <c r="E40" s="187">
        <f>'Παραδοχές μοναδιαίου κόστους'!F21*'Ανάπτυξη δικτύου'!X23</f>
        <v>0</v>
      </c>
      <c r="F40" s="187">
        <f>'Παραδοχές μοναδιαίου κόστους'!G21*'Ανάπτυξη δικτύου'!AA23</f>
        <v>0</v>
      </c>
      <c r="G40" s="187">
        <f>'Παραδοχές μοναδιαίου κόστους'!H21*'Ανάπτυξη δικτύου'!AD23</f>
        <v>0</v>
      </c>
      <c r="H40" s="187">
        <f>'Παραδοχές μοναδιαίου κόστους'!I21*'Ανάπτυξη δικτύου'!AG23</f>
        <v>0</v>
      </c>
      <c r="I40" s="171">
        <f t="shared" si="3"/>
        <v>0</v>
      </c>
    </row>
    <row r="41" spans="2:37" outlineLevel="1">
      <c r="B41" s="235" t="s">
        <v>85</v>
      </c>
      <c r="C41" s="89" t="s">
        <v>166</v>
      </c>
      <c r="D41" s="187">
        <f>'Παραδοχές μοναδιαίου κόστους'!E22*'Ανάπτυξη δικτύου'!U24</f>
        <v>0</v>
      </c>
      <c r="E41" s="187">
        <f>'Παραδοχές μοναδιαίου κόστους'!F22*'Ανάπτυξη δικτύου'!X24</f>
        <v>0</v>
      </c>
      <c r="F41" s="187">
        <f>'Παραδοχές μοναδιαίου κόστους'!G22*'Ανάπτυξη δικτύου'!AA24</f>
        <v>0</v>
      </c>
      <c r="G41" s="187">
        <f>'Παραδοχές μοναδιαίου κόστους'!H22*'Ανάπτυξη δικτύου'!AD24</f>
        <v>0</v>
      </c>
      <c r="H41" s="187">
        <f>'Παραδοχές μοναδιαίου κόστους'!I22*'Ανάπτυξη δικτύου'!AG24</f>
        <v>0</v>
      </c>
      <c r="I41" s="171">
        <f t="shared" si="3"/>
        <v>0</v>
      </c>
    </row>
    <row r="42" spans="2:37" outlineLevel="1">
      <c r="B42" s="236" t="s">
        <v>86</v>
      </c>
      <c r="C42" s="89" t="s">
        <v>166</v>
      </c>
      <c r="D42" s="187">
        <f>'Παραδοχές μοναδιαίου κόστους'!E23*'Ανάπτυξη δικτύου'!U25</f>
        <v>0</v>
      </c>
      <c r="E42" s="187">
        <f>'Παραδοχές μοναδιαίου κόστους'!F23*'Ανάπτυξη δικτύου'!X25</f>
        <v>0</v>
      </c>
      <c r="F42" s="187">
        <f>'Παραδοχές μοναδιαίου κόστους'!G23*'Ανάπτυξη δικτύου'!AA25</f>
        <v>0</v>
      </c>
      <c r="G42" s="187">
        <f>'Παραδοχές μοναδιαίου κόστους'!H23*'Ανάπτυξη δικτύου'!AD25</f>
        <v>0</v>
      </c>
      <c r="H42" s="187">
        <f>'Παραδοχές μοναδιαίου κόστους'!I23*'Ανάπτυξη δικτύου'!AG25</f>
        <v>0</v>
      </c>
      <c r="I42" s="171">
        <f t="shared" si="3"/>
        <v>0</v>
      </c>
    </row>
    <row r="43" spans="2:37" outlineLevel="1">
      <c r="B43" s="235" t="s">
        <v>87</v>
      </c>
      <c r="C43" s="89" t="s">
        <v>166</v>
      </c>
      <c r="D43" s="187">
        <f>'Παραδοχές μοναδιαίου κόστους'!E24*'Ανάπτυξη δικτύου'!U26</f>
        <v>0</v>
      </c>
      <c r="E43" s="187">
        <f>'Παραδοχές μοναδιαίου κόστους'!F24*'Ανάπτυξη δικτύου'!X26</f>
        <v>0</v>
      </c>
      <c r="F43" s="187">
        <f>'Παραδοχές μοναδιαίου κόστους'!G24*'Ανάπτυξη δικτύου'!AA26</f>
        <v>0</v>
      </c>
      <c r="G43" s="187">
        <f>'Παραδοχές μοναδιαίου κόστους'!H24*'Ανάπτυξη δικτύου'!AD26</f>
        <v>0</v>
      </c>
      <c r="H43" s="187">
        <f>'Παραδοχές μοναδιαίου κόστους'!I24*'Ανάπτυξη δικτύου'!AG26</f>
        <v>0</v>
      </c>
      <c r="I43" s="171">
        <f t="shared" si="3"/>
        <v>0</v>
      </c>
    </row>
    <row r="44" spans="2:37" outlineLevel="1">
      <c r="B44" s="236" t="s">
        <v>88</v>
      </c>
      <c r="C44" s="89" t="s">
        <v>166</v>
      </c>
      <c r="D44" s="187">
        <f>'Παραδοχές μοναδιαίου κόστους'!E25*'Ανάπτυξη δικτύου'!U27</f>
        <v>0</v>
      </c>
      <c r="E44" s="187">
        <f>'Παραδοχές μοναδιαίου κόστους'!F25*'Ανάπτυξη δικτύου'!X27</f>
        <v>0</v>
      </c>
      <c r="F44" s="187">
        <f>'Παραδοχές μοναδιαίου κόστους'!G25*'Ανάπτυξη δικτύου'!AA27</f>
        <v>0</v>
      </c>
      <c r="G44" s="187">
        <f>'Παραδοχές μοναδιαίου κόστους'!H25*'Ανάπτυξη δικτύου'!AD27</f>
        <v>0</v>
      </c>
      <c r="H44" s="187">
        <f>'Παραδοχές μοναδιαίου κόστους'!I25*'Ανάπτυξη δικτύου'!AG27</f>
        <v>0</v>
      </c>
      <c r="I44" s="171">
        <f t="shared" si="3"/>
        <v>0</v>
      </c>
    </row>
    <row r="45" spans="2:37" outlineLevel="1">
      <c r="B45" s="49" t="s">
        <v>96</v>
      </c>
      <c r="C45" s="89" t="s">
        <v>166</v>
      </c>
      <c r="D45" s="188">
        <f t="shared" ref="D45:I45" si="4">SUM(D31:D44)</f>
        <v>5173580.9184186514</v>
      </c>
      <c r="E45" s="188">
        <f t="shared" si="4"/>
        <v>0</v>
      </c>
      <c r="F45" s="188">
        <f t="shared" si="4"/>
        <v>2480967.7170555452</v>
      </c>
      <c r="G45" s="188">
        <f t="shared" si="4"/>
        <v>0</v>
      </c>
      <c r="H45" s="188">
        <f t="shared" si="4"/>
        <v>0</v>
      </c>
      <c r="I45" s="188">
        <f t="shared" si="4"/>
        <v>7654548.6354741957</v>
      </c>
    </row>
    <row r="47" spans="2:37" ht="15.6">
      <c r="B47" s="270" t="s">
        <v>128</v>
      </c>
      <c r="C47" s="270"/>
      <c r="D47" s="270"/>
      <c r="E47" s="270"/>
      <c r="F47" s="270"/>
      <c r="G47" s="270"/>
      <c r="H47" s="270"/>
      <c r="I47" s="270"/>
    </row>
    <row r="48" spans="2:37" ht="5.45" customHeight="1" outlineLevel="1">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row>
    <row r="49" spans="2:9" outlineLevel="1">
      <c r="B49" s="78"/>
      <c r="C49" s="62" t="s">
        <v>94</v>
      </c>
      <c r="D49" s="82">
        <f>$C$3</f>
        <v>2024</v>
      </c>
      <c r="E49" s="82">
        <f>$C$3+1</f>
        <v>2025</v>
      </c>
      <c r="F49" s="82">
        <f>$C$3+2</f>
        <v>2026</v>
      </c>
      <c r="G49" s="82">
        <f>$C$3+3</f>
        <v>2027</v>
      </c>
      <c r="H49" s="82">
        <f>$C$3+4</f>
        <v>2028</v>
      </c>
      <c r="I49" s="81" t="str">
        <f xml:space="preserve"> D49&amp;" - "&amp;H49</f>
        <v>2024 - 2028</v>
      </c>
    </row>
    <row r="50" spans="2:9" outlineLevel="1">
      <c r="B50" s="235" t="s">
        <v>75</v>
      </c>
      <c r="C50" s="89" t="s">
        <v>166</v>
      </c>
      <c r="D50" s="187">
        <f>'Παραδοχές μοναδιαίου κόστους'!E30*'Ανάπτυξη δικτύου'!U36</f>
        <v>0</v>
      </c>
      <c r="E50" s="187">
        <f>'Παραδοχές μοναδιαίου κόστους'!F30*'Ανάπτυξη δικτύου'!X36</f>
        <v>0</v>
      </c>
      <c r="F50" s="187">
        <f>'Παραδοχές μοναδιαίου κόστους'!G30*'Ανάπτυξη δικτύου'!AA36</f>
        <v>0</v>
      </c>
      <c r="G50" s="187">
        <f>'Παραδοχές μοναδιαίου κόστους'!H30*'Ανάπτυξη δικτύου'!AD36</f>
        <v>0</v>
      </c>
      <c r="H50" s="187">
        <f>'Παραδοχές μοναδιαίου κόστους'!I30*'Ανάπτυξη δικτύου'!AG36</f>
        <v>0</v>
      </c>
      <c r="I50" s="171">
        <f t="shared" ref="I50:I63" si="5">D50+E50+F50+G50+H50</f>
        <v>0</v>
      </c>
    </row>
    <row r="51" spans="2:9" outlineLevel="1">
      <c r="B51" s="236" t="s">
        <v>76</v>
      </c>
      <c r="C51" s="89" t="s">
        <v>166</v>
      </c>
      <c r="D51" s="187">
        <f>'Παραδοχές μοναδιαίου κόστους'!E31*'Ανάπτυξη δικτύου'!U37</f>
        <v>0</v>
      </c>
      <c r="E51" s="187">
        <f>'Παραδοχές μοναδιαίου κόστους'!F31*'Ανάπτυξη δικτύου'!X37</f>
        <v>0</v>
      </c>
      <c r="F51" s="187">
        <f>'Παραδοχές μοναδιαίου κόστους'!G31*'Ανάπτυξη δικτύου'!AA37</f>
        <v>0</v>
      </c>
      <c r="G51" s="187">
        <f>'Παραδοχές μοναδιαίου κόστους'!H31*'Ανάπτυξη δικτύου'!AD37</f>
        <v>253921.99849696949</v>
      </c>
      <c r="H51" s="187">
        <f>'Παραδοχές μοναδιαίου κόστους'!I31*'Ανάπτυξη δικτύου'!AG37</f>
        <v>0</v>
      </c>
      <c r="I51" s="171">
        <f t="shared" si="5"/>
        <v>253921.99849696949</v>
      </c>
    </row>
    <row r="52" spans="2:9" outlineLevel="1">
      <c r="B52" s="237" t="s">
        <v>77</v>
      </c>
      <c r="C52" s="89" t="s">
        <v>166</v>
      </c>
      <c r="D52" s="187">
        <f>'Παραδοχές μοναδιαίου κόστους'!E32*'Ανάπτυξη δικτύου'!U38</f>
        <v>0</v>
      </c>
      <c r="E52" s="187">
        <f>'Παραδοχές μοναδιαίου κόστους'!F32*'Ανάπτυξη δικτύου'!X38</f>
        <v>0</v>
      </c>
      <c r="F52" s="187">
        <f>'Παραδοχές μοναδιαίου κόστους'!G32*'Ανάπτυξη δικτύου'!AA38</f>
        <v>0</v>
      </c>
      <c r="G52" s="187">
        <f>'Παραδοχές μοναδιαίου κόστους'!H32*'Ανάπτυξη δικτύου'!AD38</f>
        <v>0</v>
      </c>
      <c r="H52" s="187">
        <f>'Παραδοχές μοναδιαίου κόστους'!I32*'Ανάπτυξη δικτύου'!AG38</f>
        <v>0</v>
      </c>
      <c r="I52" s="171">
        <f t="shared" si="5"/>
        <v>0</v>
      </c>
    </row>
    <row r="53" spans="2:9" outlineLevel="1">
      <c r="B53" s="238" t="s">
        <v>78</v>
      </c>
      <c r="C53" s="89" t="s">
        <v>166</v>
      </c>
      <c r="D53" s="187">
        <f>'Παραδοχές μοναδιαίου κόστους'!E33*'Ανάπτυξη δικτύου'!U39</f>
        <v>0</v>
      </c>
      <c r="E53" s="187">
        <f>'Παραδοχές μοναδιαίου κόστους'!F33*'Ανάπτυξη δικτύου'!X39</f>
        <v>0</v>
      </c>
      <c r="F53" s="187">
        <f>'Παραδοχές μοναδιαίου κόστους'!G33*'Ανάπτυξη δικτύου'!AA39</f>
        <v>0</v>
      </c>
      <c r="G53" s="187">
        <f>'Παραδοχές μοναδιαίου κόστους'!H33*'Ανάπτυξη δικτύου'!AD39</f>
        <v>0</v>
      </c>
      <c r="H53" s="187">
        <f>'Παραδοχές μοναδιαίου κόστους'!I33*'Ανάπτυξη δικτύου'!AG39</f>
        <v>0</v>
      </c>
      <c r="I53" s="171">
        <f t="shared" si="5"/>
        <v>0</v>
      </c>
    </row>
    <row r="54" spans="2:9" outlineLevel="1">
      <c r="B54" s="238" t="s">
        <v>79</v>
      </c>
      <c r="C54" s="89" t="s">
        <v>166</v>
      </c>
      <c r="D54" s="187">
        <f>'Παραδοχές μοναδιαίου κόστους'!E34*'Ανάπτυξη δικτύου'!U40</f>
        <v>894838.69973367604</v>
      </c>
      <c r="E54" s="187">
        <f>'Παραδοχές μοναδιαίου κόστους'!F34*'Ανάπτυξη δικτύου'!X40</f>
        <v>2813652.1826295047</v>
      </c>
      <c r="F54" s="187">
        <f>'Παραδοχές μοναδιαίου κόστους'!G34*'Ανάπτυξη δικτύου'!AA40</f>
        <v>3886335.148167301</v>
      </c>
      <c r="G54" s="187">
        <f>'Παραδοχές μοναδιαίου κόστους'!H34*'Ανάπτυξη δικτύου'!AD40</f>
        <v>3047063.981963634</v>
      </c>
      <c r="H54" s="187">
        <f>'Παραδοχές μοναδιαίου κόστους'!I34*'Ανάπτυξη δικτύου'!AG40</f>
        <v>808082.88648586615</v>
      </c>
      <c r="I54" s="171">
        <f t="shared" si="5"/>
        <v>11449972.89897998</v>
      </c>
    </row>
    <row r="55" spans="2:9" outlineLevel="1">
      <c r="B55" s="238" t="s">
        <v>80</v>
      </c>
      <c r="C55" s="89" t="s">
        <v>166</v>
      </c>
      <c r="D55" s="187">
        <f>'Παραδοχές μοναδιαίου κόστους'!E35*'Ανάπτυξη δικτύου'!U41</f>
        <v>0</v>
      </c>
      <c r="E55" s="187">
        <f>'Παραδοχές μοναδιαίου κόστους'!F35*'Ανάπτυξη δικτύου'!X41</f>
        <v>0</v>
      </c>
      <c r="F55" s="187">
        <f>'Παραδοχές μοναδιαίου κόστους'!G35*'Ανάπτυξη δικτύου'!AA41</f>
        <v>0</v>
      </c>
      <c r="G55" s="187">
        <f>'Παραδοχές μοναδιαίου κόστους'!H35*'Ανάπτυξη δικτύου'!AD41</f>
        <v>0</v>
      </c>
      <c r="H55" s="187">
        <f>'Παραδοχές μοναδιαίου κόστους'!I35*'Ανάπτυξη δικτύου'!AG41</f>
        <v>0</v>
      </c>
      <c r="I55" s="171">
        <f t="shared" si="5"/>
        <v>0</v>
      </c>
    </row>
    <row r="56" spans="2:9" outlineLevel="1">
      <c r="B56" s="238" t="s">
        <v>81</v>
      </c>
      <c r="C56" s="89" t="s">
        <v>166</v>
      </c>
      <c r="D56" s="187">
        <f>'Παραδοχές μοναδιαίου κόστους'!E36*'Ανάπτυξη δικτύου'!U42</f>
        <v>0</v>
      </c>
      <c r="E56" s="187">
        <f>'Παραδοχές μοναδιαίου κόστους'!F36*'Ανάπτυξη δικτύου'!X42</f>
        <v>0</v>
      </c>
      <c r="F56" s="187">
        <f>'Παραδοχές μοναδιαίου κόστους'!G36*'Ανάπτυξη δικτύου'!AA42</f>
        <v>0</v>
      </c>
      <c r="G56" s="187">
        <f>'Παραδοχές μοναδιαίου κόστους'!H36*'Ανάπτυξη δικτύου'!AD42</f>
        <v>0</v>
      </c>
      <c r="H56" s="187">
        <f>'Παραδοχές μοναδιαίου κόστους'!I36*'Ανάπτυξη δικτύου'!AG42</f>
        <v>0</v>
      </c>
      <c r="I56" s="171">
        <f t="shared" si="5"/>
        <v>0</v>
      </c>
    </row>
    <row r="57" spans="2:9" outlineLevel="1">
      <c r="B57" s="236" t="s">
        <v>82</v>
      </c>
      <c r="C57" s="89" t="s">
        <v>166</v>
      </c>
      <c r="D57" s="187">
        <f>'Παραδοχές μοναδιαίου κόστους'!E37*'Ανάπτυξη δικτύου'!U43</f>
        <v>0</v>
      </c>
      <c r="E57" s="187">
        <f>'Παραδοχές μοναδιαίου κόστους'!F37*'Ανάπτυξη δικτύου'!X43</f>
        <v>0</v>
      </c>
      <c r="F57" s="187">
        <f>'Παραδοχές μοναδιαίου κόστους'!G37*'Ανάπτυξη δικτύου'!AA43</f>
        <v>0</v>
      </c>
      <c r="G57" s="187">
        <f>'Παραδοχές μοναδιαίου κόστους'!H37*'Ανάπτυξη δικτύου'!AD43</f>
        <v>0</v>
      </c>
      <c r="H57" s="187">
        <f>'Παραδοχές μοναδιαίου κόστους'!I37*'Ανάπτυξη δικτύου'!AG43</f>
        <v>0</v>
      </c>
      <c r="I57" s="171">
        <f t="shared" si="5"/>
        <v>0</v>
      </c>
    </row>
    <row r="58" spans="2:9" outlineLevel="1">
      <c r="B58" s="235" t="s">
        <v>83</v>
      </c>
      <c r="C58" s="89" t="s">
        <v>166</v>
      </c>
      <c r="D58" s="187">
        <f>'Παραδοχές μοναδιαίου κόστους'!E38*'Ανάπτυξη δικτύου'!U44</f>
        <v>0</v>
      </c>
      <c r="E58" s="187">
        <f>'Παραδοχές μοναδιαίου κόστους'!F38*'Ανάπτυξη δικτύου'!X44</f>
        <v>0</v>
      </c>
      <c r="F58" s="187">
        <f>'Παραδοχές μοναδιαίου κόστους'!G38*'Ανάπτυξη δικτύου'!AA44</f>
        <v>0</v>
      </c>
      <c r="G58" s="187">
        <f>'Παραδοχές μοναδιαίου κόστους'!H38*'Ανάπτυξη δικτύου'!AD44</f>
        <v>0</v>
      </c>
      <c r="H58" s="187">
        <f>'Παραδοχές μοναδιαίου κόστους'!I38*'Ανάπτυξη δικτύου'!AG44</f>
        <v>0</v>
      </c>
      <c r="I58" s="171">
        <f t="shared" si="5"/>
        <v>0</v>
      </c>
    </row>
    <row r="59" spans="2:9" outlineLevel="1">
      <c r="B59" s="236" t="s">
        <v>84</v>
      </c>
      <c r="C59" s="89" t="s">
        <v>166</v>
      </c>
      <c r="D59" s="187">
        <f>'Παραδοχές μοναδιαίου κόστους'!E39*'Ανάπτυξη δικτύου'!U45</f>
        <v>89483.869973367604</v>
      </c>
      <c r="E59" s="187">
        <f>'Παραδοχές μοναδιαίου κόστους'!F39*'Ανάπτυξη δικτύου'!X45</f>
        <v>767359.68617168302</v>
      </c>
      <c r="F59" s="187">
        <f>'Παραδοχές μοναδιαίου κόστους'!G39*'Ανάπτυξη δικτύου'!AA45</f>
        <v>0</v>
      </c>
      <c r="G59" s="187">
        <f>'Παραδοχές μοναδιαίου κόστους'!H39*'Ανάπτυξη δικτύου'!AD45</f>
        <v>0</v>
      </c>
      <c r="H59" s="187">
        <f>'Παραδοχές μοναδιαίου κόστους'!I39*'Ανάπτυξη δικτύου'!AG45</f>
        <v>0</v>
      </c>
      <c r="I59" s="171">
        <f t="shared" si="5"/>
        <v>856843.55614505056</v>
      </c>
    </row>
    <row r="60" spans="2:9" outlineLevel="1">
      <c r="B60" s="235" t="s">
        <v>85</v>
      </c>
      <c r="C60" s="89" t="s">
        <v>166</v>
      </c>
      <c r="D60" s="187">
        <f>'Παραδοχές μοναδιαίου κόστους'!E40*'Ανάπτυξη δικτύου'!U46</f>
        <v>0</v>
      </c>
      <c r="E60" s="187">
        <f>'Παραδοχές μοναδιαίου κόστους'!F40*'Ανάπτυξη δικτύου'!X46</f>
        <v>0</v>
      </c>
      <c r="F60" s="187">
        <f>'Παραδοχές μοναδιαίου κόστους'!G40*'Ανάπτυξη δικτύου'!AA46</f>
        <v>0</v>
      </c>
      <c r="G60" s="187">
        <f>'Παραδοχές μοναδιαίου κόστους'!H40*'Ανάπτυξη δικτύου'!AD46</f>
        <v>0</v>
      </c>
      <c r="H60" s="187">
        <f>'Παραδοχές μοναδιαίου κόστους'!I40*'Ανάπτυξη δικτύου'!AG46</f>
        <v>0</v>
      </c>
      <c r="I60" s="171">
        <f t="shared" si="5"/>
        <v>0</v>
      </c>
    </row>
    <row r="61" spans="2:9" outlineLevel="1">
      <c r="B61" s="236" t="s">
        <v>86</v>
      </c>
      <c r="C61" s="89" t="s">
        <v>166</v>
      </c>
      <c r="D61" s="187">
        <f>'Παραδοχές μοναδιαίου κόστους'!E41*'Ανάπτυξη δικτύου'!U47</f>
        <v>0</v>
      </c>
      <c r="E61" s="187">
        <f>'Παραδοχές μοναδιαίου κόστους'!F41*'Ανάπτυξη δικτύου'!X47</f>
        <v>852621.87352409225</v>
      </c>
      <c r="F61" s="187">
        <f>'Παραδοχές μοναδιαίου κόστους'!G41*'Ανάπτυξη δικτύου'!AA47</f>
        <v>0</v>
      </c>
      <c r="G61" s="187">
        <f>'Παραδοχές μοναδιαίου κόστους'!H41*'Ανάπτυξη δικτύου'!AD47</f>
        <v>0</v>
      </c>
      <c r="H61" s="187">
        <f>'Παραδοχές μοναδιαίου κόστους'!I41*'Ανάπτυξη δικτύου'!AG47</f>
        <v>0</v>
      </c>
      <c r="I61" s="171">
        <f t="shared" si="5"/>
        <v>852621.87352409225</v>
      </c>
    </row>
    <row r="62" spans="2:9" outlineLevel="1">
      <c r="B62" s="235" t="s">
        <v>87</v>
      </c>
      <c r="C62" s="89" t="s">
        <v>166</v>
      </c>
      <c r="D62" s="187">
        <f>'Παραδοχές μοναδιαίου κόστους'!E42*'Ανάπτυξη δικτύου'!U48</f>
        <v>0</v>
      </c>
      <c r="E62" s="187">
        <f>'Παραδοχές μοναδιαίου κόστους'!F42*'Ανάπτυξη δικτύου'!X48</f>
        <v>0</v>
      </c>
      <c r="F62" s="187">
        <f>'Παραδοχές μοναδιαίου κόστους'!G42*'Ανάπτυξη δικτύου'!AA48</f>
        <v>0</v>
      </c>
      <c r="G62" s="187">
        <f>'Παραδοχές μοναδιαίου κόστους'!H42*'Ανάπτυξη δικτύου'!AD48</f>
        <v>0</v>
      </c>
      <c r="H62" s="187">
        <f>'Παραδοχές μοναδιαίου κόστους'!I42*'Ανάπτυξη δικτύου'!AG48</f>
        <v>0</v>
      </c>
      <c r="I62" s="171">
        <f t="shared" si="5"/>
        <v>0</v>
      </c>
    </row>
    <row r="63" spans="2:9" outlineLevel="1">
      <c r="B63" s="236" t="s">
        <v>88</v>
      </c>
      <c r="C63" s="89" t="s">
        <v>166</v>
      </c>
      <c r="D63" s="187">
        <f>'Παραδοχές μοναδιαίου κόστους'!E43*'Ανάπτυξη δικτύου'!U49</f>
        <v>0</v>
      </c>
      <c r="E63" s="187">
        <f>'Παραδοχές μοναδιαίου κόστους'!F43*'Ανάπτυξη δικτύου'!X49</f>
        <v>852621.87352409225</v>
      </c>
      <c r="F63" s="187">
        <f>'Παραδοχές μοναδιαίου κόστους'!G43*'Ανάπτυξη δικτύου'!AA49</f>
        <v>0</v>
      </c>
      <c r="G63" s="187">
        <f>'Παραδοχές μοναδιαίου κόστους'!H43*'Ανάπτυξη δικτύου'!AD49</f>
        <v>0</v>
      </c>
      <c r="H63" s="187">
        <f>'Παραδοχές μοναδιαίου κόστους'!I43*'Ανάπτυξη δικτύου'!AG49</f>
        <v>0</v>
      </c>
      <c r="I63" s="171">
        <f t="shared" si="5"/>
        <v>852621.87352409225</v>
      </c>
    </row>
    <row r="64" spans="2:9" outlineLevel="1">
      <c r="B64" s="49" t="s">
        <v>96</v>
      </c>
      <c r="C64" s="89" t="s">
        <v>166</v>
      </c>
      <c r="D64" s="188">
        <f t="shared" ref="D64:I64" si="6">SUM(D50:D63)</f>
        <v>984322.5697070437</v>
      </c>
      <c r="E64" s="188">
        <f t="shared" si="6"/>
        <v>5286255.615849372</v>
      </c>
      <c r="F64" s="188">
        <f t="shared" si="6"/>
        <v>3886335.148167301</v>
      </c>
      <c r="G64" s="188">
        <f t="shared" si="6"/>
        <v>3300985.9804606037</v>
      </c>
      <c r="H64" s="188">
        <f t="shared" si="6"/>
        <v>808082.88648586615</v>
      </c>
      <c r="I64" s="188">
        <f t="shared" si="6"/>
        <v>14265982.200670186</v>
      </c>
    </row>
    <row r="66" spans="2:37" ht="15.6">
      <c r="B66" s="270" t="s">
        <v>129</v>
      </c>
      <c r="C66" s="270"/>
      <c r="D66" s="270"/>
      <c r="E66" s="270"/>
      <c r="F66" s="270"/>
      <c r="G66" s="270"/>
      <c r="H66" s="270"/>
      <c r="I66" s="270"/>
    </row>
    <row r="67" spans="2:37" ht="5.45" customHeight="1" outlineLevel="1">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row>
    <row r="68" spans="2:37" outlineLevel="1">
      <c r="B68" s="78"/>
      <c r="C68" s="62" t="s">
        <v>94</v>
      </c>
      <c r="D68" s="82">
        <f>$C$3</f>
        <v>2024</v>
      </c>
      <c r="E68" s="82">
        <f>$C$3+1</f>
        <v>2025</v>
      </c>
      <c r="F68" s="82">
        <f>$C$3+2</f>
        <v>2026</v>
      </c>
      <c r="G68" s="82">
        <f>$C$3+3</f>
        <v>2027</v>
      </c>
      <c r="H68" s="82">
        <f>$C$3+4</f>
        <v>2028</v>
      </c>
      <c r="I68" s="81" t="str">
        <f xml:space="preserve"> D68&amp;" - "&amp;H68</f>
        <v>2024 - 2028</v>
      </c>
    </row>
    <row r="69" spans="2:37" outlineLevel="1">
      <c r="B69" s="235" t="s">
        <v>75</v>
      </c>
      <c r="C69" s="89" t="s">
        <v>166</v>
      </c>
      <c r="D69" s="187">
        <f>'Παραδοχές μοναδιαίου κόστους'!E48*'Ανάπτυξη δικτύου'!U57</f>
        <v>0</v>
      </c>
      <c r="E69" s="187">
        <f>'Παραδοχές μοναδιαίου κόστους'!F48*'Ανάπτυξη δικτύου'!X57</f>
        <v>0</v>
      </c>
      <c r="F69" s="187">
        <f>'Παραδοχές μοναδιαίου κόστους'!G48*'Ανάπτυξη δικτύου'!AA57</f>
        <v>0</v>
      </c>
      <c r="G69" s="187">
        <f>'Παραδοχές μοναδιαίου κόστους'!H48*'Ανάπτυξη δικτύου'!AD57</f>
        <v>0</v>
      </c>
      <c r="H69" s="187">
        <f>'Παραδοχές μοναδιαίου κόστους'!I48*'Ανάπτυξη δικτύου'!AG57</f>
        <v>0</v>
      </c>
      <c r="I69" s="171">
        <f t="shared" ref="I69:I82" si="7">D69+E69+F69+G69+H69</f>
        <v>0</v>
      </c>
    </row>
    <row r="70" spans="2:37" outlineLevel="1">
      <c r="B70" s="236" t="s">
        <v>76</v>
      </c>
      <c r="C70" s="89" t="s">
        <v>166</v>
      </c>
      <c r="D70" s="187">
        <f>'Παραδοχές μοναδιαίου κόστους'!E49*'Ανάπτυξη δικτύου'!U58</f>
        <v>0</v>
      </c>
      <c r="E70" s="187">
        <f>'Παραδοχές μοναδιαίου κόστους'!F49*'Ανάπτυξη δικτύου'!X58</f>
        <v>2295.3763427294825</v>
      </c>
      <c r="F70" s="187">
        <f>'Παραδοχές μοναδιαίου κόστους'!G49*'Ανάπτυξη δικτύου'!AA58</f>
        <v>0</v>
      </c>
      <c r="G70" s="187">
        <f>'Παραδοχές μοναδιαίου κόστους'!H49*'Ανάπτυξη δικτύου'!AD58</f>
        <v>35136.112789665</v>
      </c>
      <c r="H70" s="187">
        <f>'Παραδοχές μοναδιαίου κόστους'!I49*'Ανάπτυξη δικτύου'!AG58</f>
        <v>44348.273818228299</v>
      </c>
      <c r="I70" s="171">
        <f t="shared" si="7"/>
        <v>81779.762950622782</v>
      </c>
    </row>
    <row r="71" spans="2:37" outlineLevel="1">
      <c r="B71" s="237" t="s">
        <v>77</v>
      </c>
      <c r="C71" s="89" t="s">
        <v>166</v>
      </c>
      <c r="D71" s="187">
        <f>'Παραδοχές μοναδιαίου κόστους'!E50*'Ανάπτυξη δικτύου'!U59</f>
        <v>0</v>
      </c>
      <c r="E71" s="187">
        <f>'Παραδοχές μοναδιαίου κόστους'!F50*'Ανάπτυξη δικτύου'!X59</f>
        <v>0</v>
      </c>
      <c r="F71" s="187">
        <f>'Παραδοχές μοναδιαίου κόστους'!G50*'Ανάπτυξη δικτύου'!AA59</f>
        <v>0</v>
      </c>
      <c r="G71" s="187">
        <f>'Παραδοχές μοναδιαίου κόστους'!H50*'Ανάπτυξη δικτύου'!AD59</f>
        <v>0</v>
      </c>
      <c r="H71" s="187">
        <f>'Παραδοχές μοναδιαίου κόστους'!I50*'Ανάπτυξη δικτύου'!AG59</f>
        <v>0</v>
      </c>
      <c r="I71" s="171">
        <f t="shared" si="7"/>
        <v>0</v>
      </c>
    </row>
    <row r="72" spans="2:37" outlineLevel="1">
      <c r="B72" s="238" t="s">
        <v>78</v>
      </c>
      <c r="C72" s="89" t="s">
        <v>166</v>
      </c>
      <c r="D72" s="187">
        <f>'Παραδοχές μοναδιαίου κόστους'!E51*'Ανάπτυξη δικτύου'!U60</f>
        <v>0</v>
      </c>
      <c r="E72" s="187">
        <f>'Παραδοχές μοναδιαίου κόστους'!F51*'Ανάπτυξη δικτύου'!X60</f>
        <v>0</v>
      </c>
      <c r="F72" s="187">
        <f>'Παραδοχές μοναδιαίου κόστους'!G51*'Ανάπτυξη δικτύου'!AA60</f>
        <v>0</v>
      </c>
      <c r="G72" s="187">
        <f>'Παραδοχές μοναδιαίου κόστους'!H51*'Ανάπτυξη δικτύου'!AD60</f>
        <v>0</v>
      </c>
      <c r="H72" s="187">
        <f>'Παραδοχές μοναδιαίου κόστους'!I51*'Ανάπτυξη δικτύου'!AG60</f>
        <v>0</v>
      </c>
      <c r="I72" s="171">
        <f t="shared" si="7"/>
        <v>0</v>
      </c>
    </row>
    <row r="73" spans="2:37" outlineLevel="1">
      <c r="B73" s="238" t="s">
        <v>79</v>
      </c>
      <c r="C73" s="89" t="s">
        <v>166</v>
      </c>
      <c r="D73" s="187">
        <f>'Παραδοχές μοναδιαίου κόστους'!E52*'Ανάπτυξη δικτύου'!U61</f>
        <v>0</v>
      </c>
      <c r="E73" s="187">
        <f>'Παραδοχές μοναδιαίου κόστους'!F52*'Ανάπτυξη δικτύου'!X61</f>
        <v>557776.45128326421</v>
      </c>
      <c r="F73" s="187">
        <f>'Παραδοχές μοναδιαίου κόστους'!G52*'Ανάπτυξη δικτύου'!AA61</f>
        <v>741500.62755398487</v>
      </c>
      <c r="G73" s="187">
        <f>'Παραδοχές μοναδιαίου κόστους'!H52*'Ανάπτυξη δικτύου'!AD61</f>
        <v>884460.77022260171</v>
      </c>
      <c r="H73" s="187">
        <f>'Παραδοχές μοναδιαίου κόστους'!I52*'Ανάπτυξη δικτύου'!AG61</f>
        <v>467990.99476604076</v>
      </c>
      <c r="I73" s="171">
        <f t="shared" si="7"/>
        <v>2651728.8438258916</v>
      </c>
    </row>
    <row r="74" spans="2:37" outlineLevel="1">
      <c r="B74" s="238" t="s">
        <v>80</v>
      </c>
      <c r="C74" s="89" t="s">
        <v>166</v>
      </c>
      <c r="D74" s="187">
        <f>'Παραδοχές μοναδιαίου κόστους'!E53*'Ανάπτυξη δικτύου'!U62</f>
        <v>0</v>
      </c>
      <c r="E74" s="187">
        <f>'Παραδοχές μοναδιαίου κόστους'!F53*'Ανάπτυξη δικτύου'!X62</f>
        <v>0</v>
      </c>
      <c r="F74" s="187">
        <f>'Παραδοχές μοναδιαίου κόστους'!G53*'Ανάπτυξη δικτύου'!AA62</f>
        <v>0</v>
      </c>
      <c r="G74" s="187">
        <f>'Παραδοχές μοναδιαίου κόστους'!H53*'Ανάπτυξη δικτύου'!AD62</f>
        <v>0</v>
      </c>
      <c r="H74" s="187">
        <f>'Παραδοχές μοναδιαίου κόστους'!I53*'Ανάπτυξη δικτύου'!AG62</f>
        <v>0</v>
      </c>
      <c r="I74" s="171">
        <f t="shared" si="7"/>
        <v>0</v>
      </c>
    </row>
    <row r="75" spans="2:37" outlineLevel="1">
      <c r="B75" s="238" t="s">
        <v>81</v>
      </c>
      <c r="C75" s="89" t="s">
        <v>166</v>
      </c>
      <c r="D75" s="187">
        <f>'Παραδοχές μοναδιαίου κόστους'!E54*'Ανάπτυξη δικτύου'!U63</f>
        <v>0</v>
      </c>
      <c r="E75" s="187">
        <f>'Παραδοχές μοναδιαίου κόστους'!F54*'Ανάπτυξη δικτύου'!X63</f>
        <v>0</v>
      </c>
      <c r="F75" s="187">
        <f>'Παραδοχές μοναδιαίου κόστους'!G54*'Ανάπτυξη δικτύου'!AA63</f>
        <v>0</v>
      </c>
      <c r="G75" s="187">
        <f>'Παραδοχές μοναδιαίου κόστους'!H54*'Ανάπτυξη δικτύου'!AD63</f>
        <v>0</v>
      </c>
      <c r="H75" s="187">
        <f>'Παραδοχές μοναδιαίου κόστους'!I54*'Ανάπτυξη δικτύου'!AG63</f>
        <v>0</v>
      </c>
      <c r="I75" s="171">
        <f t="shared" si="7"/>
        <v>0</v>
      </c>
    </row>
    <row r="76" spans="2:37" outlineLevel="1">
      <c r="B76" s="236" t="s">
        <v>82</v>
      </c>
      <c r="C76" s="89" t="s">
        <v>166</v>
      </c>
      <c r="D76" s="187">
        <f>'Παραδοχές μοναδιαίου κόστους'!E55*'Ανάπτυξη δικτύου'!U64</f>
        <v>0</v>
      </c>
      <c r="E76" s="187">
        <f>'Παραδοχές μοναδιαίου κόστους'!F55*'Ανάπτυξη δικτύου'!X64</f>
        <v>0</v>
      </c>
      <c r="F76" s="187">
        <f>'Παραδοχές μοναδιαίου κόστους'!G55*'Ανάπτυξη δικτύου'!AA64</f>
        <v>0</v>
      </c>
      <c r="G76" s="187">
        <f>'Παραδοχές μοναδιαίου κόστους'!H55*'Ανάπτυξη δικτύου'!AD64</f>
        <v>0</v>
      </c>
      <c r="H76" s="187">
        <f>'Παραδοχές μοναδιαίου κόστους'!I55*'Ανάπτυξη δικτύου'!AG64</f>
        <v>0</v>
      </c>
      <c r="I76" s="171">
        <f t="shared" si="7"/>
        <v>0</v>
      </c>
    </row>
    <row r="77" spans="2:37" outlineLevel="1">
      <c r="B77" s="235" t="s">
        <v>83</v>
      </c>
      <c r="C77" s="89" t="s">
        <v>166</v>
      </c>
      <c r="D77" s="187">
        <f>'Παραδοχές μοναδιαίου κόστους'!E56*'Ανάπτυξη δικτύου'!U65</f>
        <v>0</v>
      </c>
      <c r="E77" s="187">
        <f>'Παραδοχές μοναδιαίου κόστους'!F56*'Ανάπτυξη δικτύου'!X65</f>
        <v>0</v>
      </c>
      <c r="F77" s="187">
        <f>'Παραδοχές μοναδιαίου κόστους'!G56*'Ανάπτυξη δικτύου'!AA65</f>
        <v>0</v>
      </c>
      <c r="G77" s="187">
        <f>'Παραδοχές μοναδιαίου κόστους'!H56*'Ανάπτυξη δικτύου'!AD65</f>
        <v>0</v>
      </c>
      <c r="H77" s="187">
        <f>'Παραδοχές μοναδιαίου κόστους'!I56*'Ανάπτυξη δικτύου'!AG65</f>
        <v>0</v>
      </c>
      <c r="I77" s="171">
        <f t="shared" si="7"/>
        <v>0</v>
      </c>
    </row>
    <row r="78" spans="2:37" outlineLevel="1">
      <c r="B78" s="236" t="s">
        <v>84</v>
      </c>
      <c r="C78" s="89" t="s">
        <v>166</v>
      </c>
      <c r="D78" s="187">
        <f>'Παραδοχές μοναδιαίου κόστους'!E57*'Ανάπτυξη δικτύου'!U66</f>
        <v>0</v>
      </c>
      <c r="E78" s="187">
        <f>'Παραδοχές μοναδιαίου κόστους'!F57*'Ανάπτυξη δικτύου'!X66</f>
        <v>282331.29015572637</v>
      </c>
      <c r="F78" s="187">
        <f>'Παραδοχές μοναδιαίου κόστους'!G57*'Ανάπτυξη δικτύου'!AA66</f>
        <v>270910.46550003858</v>
      </c>
      <c r="G78" s="187">
        <f>'Παραδοχές μοναδιαίου κόστους'!H57*'Ανάπτυξη δικτύου'!AD66</f>
        <v>152660.35212061345</v>
      </c>
      <c r="H78" s="187">
        <f>'Παραδοχές μοναδιαίου κόστους'!I57*'Ανάπτυξη δικτύου'!AG66</f>
        <v>187896.63380880939</v>
      </c>
      <c r="I78" s="171">
        <f t="shared" si="7"/>
        <v>893798.74158518785</v>
      </c>
    </row>
    <row r="79" spans="2:37" outlineLevel="1">
      <c r="B79" s="235" t="s">
        <v>85</v>
      </c>
      <c r="C79" s="89" t="s">
        <v>166</v>
      </c>
      <c r="D79" s="187">
        <f>'Παραδοχές μοναδιαίου κόστους'!E58*'Ανάπτυξη δικτύου'!U67</f>
        <v>0</v>
      </c>
      <c r="E79" s="187">
        <f>'Παραδοχές μοναδιαίου κόστους'!F58*'Ανάπτυξη δικτύου'!X67</f>
        <v>0</v>
      </c>
      <c r="F79" s="187">
        <f>'Παραδοχές μοναδιαίου κόστους'!G58*'Ανάπτυξη δικτύου'!AA67</f>
        <v>0</v>
      </c>
      <c r="G79" s="187">
        <f>'Παραδοχές μοναδιαίου κόστους'!H58*'Ανάπτυξη δικτύου'!AD67</f>
        <v>0</v>
      </c>
      <c r="H79" s="187">
        <f>'Παραδοχές μοναδιαίου κόστους'!I58*'Ανάπτυξη δικτύου'!AG67</f>
        <v>0</v>
      </c>
      <c r="I79" s="171">
        <f t="shared" si="7"/>
        <v>0</v>
      </c>
    </row>
    <row r="80" spans="2:37" outlineLevel="1">
      <c r="B80" s="236" t="s">
        <v>86</v>
      </c>
      <c r="C80" s="89" t="s">
        <v>166</v>
      </c>
      <c r="D80" s="187">
        <f>'Παραδοχές μοναδιαίου κόστους'!E59*'Ανάπτυξη δικτύου'!U68</f>
        <v>0</v>
      </c>
      <c r="E80" s="187">
        <f>'Παραδοχές μοναδιαίου κόστους'!F59*'Ανάπτυξη δικτύου'!X68</f>
        <v>280035.91381299688</v>
      </c>
      <c r="F80" s="187">
        <f>'Παραδοχές μοναδιαίου κόστους'!G59*'Ανάπτυξη δικτύου'!AA68</f>
        <v>192673.39141166536</v>
      </c>
      <c r="G80" s="187">
        <f>'Παραδοχές μοναδιαίου κόστους'!H59*'Ανάπτυξη δικτύου'!AD68</f>
        <v>86022.896829869482</v>
      </c>
      <c r="H80" s="187">
        <f>'Παραδοχές μοναδιαίου κόστους'!I59*'Ανάπτυξη δικτύου'!AG68</f>
        <v>106202.44519628356</v>
      </c>
      <c r="I80" s="171">
        <f t="shared" si="7"/>
        <v>664934.64725081529</v>
      </c>
    </row>
    <row r="81" spans="2:37" outlineLevel="1">
      <c r="B81" s="235" t="s">
        <v>87</v>
      </c>
      <c r="C81" s="89" t="s">
        <v>166</v>
      </c>
      <c r="D81" s="187">
        <f>'Παραδοχές μοναδιαίου κόστους'!E60*'Ανάπτυξη δικτύου'!U69</f>
        <v>0</v>
      </c>
      <c r="E81" s="187">
        <f>'Παραδοχές μοναδιαίου κόστους'!F60*'Ανάπτυξη δικτύου'!X69</f>
        <v>0</v>
      </c>
      <c r="F81" s="187">
        <f>'Παραδοχές μοναδιαίου κόστους'!G60*'Ανάπτυξη δικτύου'!AA69</f>
        <v>0</v>
      </c>
      <c r="G81" s="187">
        <f>'Παραδοχές μοναδιαίου κόστους'!H60*'Ανάπτυξη δικτύου'!AD69</f>
        <v>0</v>
      </c>
      <c r="H81" s="187">
        <f>'Παραδοχές μοναδιαίου κόστους'!I60*'Ανάπτυξη δικτύου'!AG69</f>
        <v>0</v>
      </c>
      <c r="I81" s="171">
        <f t="shared" si="7"/>
        <v>0</v>
      </c>
    </row>
    <row r="82" spans="2:37" outlineLevel="1">
      <c r="B82" s="236" t="s">
        <v>88</v>
      </c>
      <c r="C82" s="89" t="s">
        <v>166</v>
      </c>
      <c r="D82" s="187">
        <f>'Παραδοχές μοναδιαίου κόστους'!E61*'Ανάπτυξη δικτύου'!U70</f>
        <v>0</v>
      </c>
      <c r="E82" s="187">
        <f>'Παραδοχές μοναδιαίου κόστους'!F61*'Ανάπτυξη δικτύου'!X70</f>
        <v>213469.99987384188</v>
      </c>
      <c r="F82" s="187">
        <f>'Παραδοχές μοναδιαίου κόστους'!G61*'Ανάπτυξη δικτύου'!AA70</f>
        <v>211356.87179097836</v>
      </c>
      <c r="G82" s="187">
        <f>'Παραδοχές μοναδιαίου κόστους'!H61*'Ανάπτυξη δικτύου'!AD70</f>
        <v>141756.04125485534</v>
      </c>
      <c r="H82" s="187">
        <f>'Παραδοχές μοναδιαίου κόστους'!I61*'Ανάπτυξη δικτύου'!AG70</f>
        <v>172724.85592362602</v>
      </c>
      <c r="I82" s="171">
        <f t="shared" si="7"/>
        <v>739307.76884330157</v>
      </c>
    </row>
    <row r="83" spans="2:37" outlineLevel="1">
      <c r="B83" s="49" t="s">
        <v>96</v>
      </c>
      <c r="C83" s="89" t="s">
        <v>166</v>
      </c>
      <c r="D83" s="188">
        <f t="shared" ref="D83:I83" si="8">SUM(D69:D82)</f>
        <v>0</v>
      </c>
      <c r="E83" s="188">
        <f t="shared" si="8"/>
        <v>1335909.0314685588</v>
      </c>
      <c r="F83" s="188">
        <f t="shared" si="8"/>
        <v>1416441.3562566673</v>
      </c>
      <c r="G83" s="188">
        <f t="shared" si="8"/>
        <v>1300036.1732176049</v>
      </c>
      <c r="H83" s="188">
        <f t="shared" si="8"/>
        <v>979163.20351298794</v>
      </c>
      <c r="I83" s="188">
        <f t="shared" si="8"/>
        <v>5031549.7644558195</v>
      </c>
    </row>
    <row r="85" spans="2:37" ht="15.6">
      <c r="B85" s="270" t="s">
        <v>132</v>
      </c>
      <c r="C85" s="270"/>
      <c r="D85" s="270"/>
      <c r="E85" s="270"/>
      <c r="F85" s="270"/>
      <c r="G85" s="270"/>
      <c r="H85" s="270"/>
      <c r="I85" s="270"/>
    </row>
    <row r="86" spans="2:37" ht="5.45" customHeight="1" outlineLevel="1">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row>
    <row r="87" spans="2:37" outlineLevel="1">
      <c r="B87" s="78"/>
      <c r="C87" s="62" t="s">
        <v>94</v>
      </c>
      <c r="D87" s="82">
        <f>$C$3</f>
        <v>2024</v>
      </c>
      <c r="E87" s="82">
        <f>$C$3+1</f>
        <v>2025</v>
      </c>
      <c r="F87" s="82">
        <f>$C$3+2</f>
        <v>2026</v>
      </c>
      <c r="G87" s="82">
        <f>$C$3+3</f>
        <v>2027</v>
      </c>
      <c r="H87" s="82">
        <f>$C$3+4</f>
        <v>2028</v>
      </c>
      <c r="I87" s="81" t="str">
        <f xml:space="preserve"> D87&amp;" - "&amp;H87</f>
        <v>2024 - 2028</v>
      </c>
    </row>
    <row r="88" spans="2:37" outlineLevel="1">
      <c r="B88" s="235" t="s">
        <v>75</v>
      </c>
      <c r="C88" s="89" t="s">
        <v>166</v>
      </c>
      <c r="D88" s="187">
        <f>'Παραδοχές μοναδιαίου κόστους'!E66*'Ανάπτυξη δικτύου'!U78</f>
        <v>0</v>
      </c>
      <c r="E88" s="187">
        <f>'Παραδοχές μοναδιαίου κόστους'!F66*'Ανάπτυξη δικτύου'!X78</f>
        <v>0</v>
      </c>
      <c r="F88" s="187">
        <f>'Παραδοχές μοναδιαίου κόστους'!G66*'Ανάπτυξη δικτύου'!AA78</f>
        <v>0</v>
      </c>
      <c r="G88" s="187">
        <f>'Παραδοχές μοναδιαίου κόστους'!H66*'Ανάπτυξη δικτύου'!AD78</f>
        <v>0</v>
      </c>
      <c r="H88" s="187">
        <f>'Παραδοχές μοναδιαίου κόστους'!I66*'Ανάπτυξη δικτύου'!AG78</f>
        <v>0</v>
      </c>
      <c r="I88" s="171">
        <f t="shared" ref="I88:I101" si="9">D88+E88+F88+G88+H88</f>
        <v>0</v>
      </c>
    </row>
    <row r="89" spans="2:37" outlineLevel="1">
      <c r="B89" s="236" t="s">
        <v>76</v>
      </c>
      <c r="C89" s="89" t="s">
        <v>166</v>
      </c>
      <c r="D89" s="187">
        <f>'Παραδοχές μοναδιαίου κόστους'!E67*'Ανάπτυξη δικτύου'!U79</f>
        <v>109133.87984980465</v>
      </c>
      <c r="E89" s="187">
        <f>'Παραδοχές μοναδιαίου κόστους'!F67*'Ανάπτυξη δικτύου'!X79</f>
        <v>939.79978427463834</v>
      </c>
      <c r="F89" s="187">
        <f>'Παραδοχές μοναδιαίου κόστους'!G67*'Ανάπτυξη δικτύου'!AA79</f>
        <v>0</v>
      </c>
      <c r="G89" s="187">
        <f>'Παραδοχές μοναδιαίου κόστους'!H67*'Ανάπτυξη δικτύου'!AD79</f>
        <v>20726.65650708141</v>
      </c>
      <c r="H89" s="187">
        <f>'Παραδοχές μοναδιαίου κόστους'!I67*'Ανάπτυξη δικτύου'!AG79</f>
        <v>21005.165392668074</v>
      </c>
      <c r="I89" s="171">
        <f t="shared" si="9"/>
        <v>151805.50153382879</v>
      </c>
    </row>
    <row r="90" spans="2:37" outlineLevel="1">
      <c r="B90" s="237" t="s">
        <v>77</v>
      </c>
      <c r="C90" s="89" t="s">
        <v>166</v>
      </c>
      <c r="D90" s="187">
        <f>'Παραδοχές μοναδιαίου κόστους'!E68*'Ανάπτυξη δικτύου'!U80</f>
        <v>0</v>
      </c>
      <c r="E90" s="187">
        <f>'Παραδοχές μοναδιαίου κόστους'!F68*'Ανάπτυξη δικτύου'!X80</f>
        <v>0</v>
      </c>
      <c r="F90" s="187">
        <f>'Παραδοχές μοναδιαίου κόστους'!G68*'Ανάπτυξη δικτύου'!AA80</f>
        <v>0</v>
      </c>
      <c r="G90" s="187">
        <f>'Παραδοχές μοναδιαίου κόστους'!H68*'Ανάπτυξη δικτύου'!AD80</f>
        <v>0</v>
      </c>
      <c r="H90" s="187">
        <f>'Παραδοχές μοναδιαίου κόστους'!I68*'Ανάπτυξη δικτύου'!AG80</f>
        <v>0</v>
      </c>
      <c r="I90" s="171">
        <f t="shared" si="9"/>
        <v>0</v>
      </c>
    </row>
    <row r="91" spans="2:37" outlineLevel="1">
      <c r="B91" s="238" t="s">
        <v>78</v>
      </c>
      <c r="C91" s="89" t="s">
        <v>166</v>
      </c>
      <c r="D91" s="187">
        <f>'Παραδοχές μοναδιαίου κόστους'!E69*'Ανάπτυξη δικτύου'!U81</f>
        <v>0</v>
      </c>
      <c r="E91" s="187">
        <f>'Παραδοχές μοναδιαίου κόστους'!F69*'Ανάπτυξη δικτύου'!X81</f>
        <v>0</v>
      </c>
      <c r="F91" s="187">
        <f>'Παραδοχές μοναδιαίου κόστους'!G69*'Ανάπτυξη δικτύου'!AA81</f>
        <v>0</v>
      </c>
      <c r="G91" s="187">
        <f>'Παραδοχές μοναδιαίου κόστους'!H69*'Ανάπτυξη δικτύου'!AD81</f>
        <v>0</v>
      </c>
      <c r="H91" s="187">
        <f>'Παραδοχές μοναδιαίου κόστους'!I69*'Ανάπτυξη δικτύου'!AG81</f>
        <v>0</v>
      </c>
      <c r="I91" s="171">
        <f t="shared" si="9"/>
        <v>0</v>
      </c>
    </row>
    <row r="92" spans="2:37" outlineLevel="1">
      <c r="B92" s="238" t="s">
        <v>79</v>
      </c>
      <c r="C92" s="89" t="s">
        <v>166</v>
      </c>
      <c r="D92" s="187">
        <f>'Παραδοχές μοναδιαίου κόστους'!E70*'Ανάπτυξη δικτύου'!U82</f>
        <v>0</v>
      </c>
      <c r="E92" s="187">
        <f>'Παραδοχές μοναδιαίου κόστους'!F70*'Ανάπτυξη δικτύου'!X82</f>
        <v>405993.50680664374</v>
      </c>
      <c r="F92" s="187">
        <f>'Παραδοχές μοναδιαίου κόστους'!G70*'Ανάπτυξη δικτύου'!AA82</f>
        <v>386406.54619765776</v>
      </c>
      <c r="G92" s="187">
        <f>'Παραδοχές μοναδιαίου κόστους'!H70*'Ανάπτυξη δικτύου'!AD82</f>
        <v>537376.48456164729</v>
      </c>
      <c r="H92" s="187">
        <f>'Παραδοχές μοναδιαίου κόστους'!I70*'Ανάπτυξη δικτύου'!AG82</f>
        <v>225421.28714082809</v>
      </c>
      <c r="I92" s="171">
        <f t="shared" si="9"/>
        <v>1555197.824706777</v>
      </c>
    </row>
    <row r="93" spans="2:37" outlineLevel="1">
      <c r="B93" s="238" t="s">
        <v>80</v>
      </c>
      <c r="C93" s="89" t="s">
        <v>166</v>
      </c>
      <c r="D93" s="187">
        <f>'Παραδοχές μοναδιαίου κόστους'!E71*'Ανάπτυξη δικτύου'!U83</f>
        <v>0</v>
      </c>
      <c r="E93" s="187">
        <f>'Παραδοχές μοναδιαίου κόστους'!F71*'Ανάπτυξη δικτύου'!X83</f>
        <v>0</v>
      </c>
      <c r="F93" s="187">
        <f>'Παραδοχές μοναδιαίου κόστους'!G71*'Ανάπτυξη δικτύου'!AA83</f>
        <v>0</v>
      </c>
      <c r="G93" s="187">
        <f>'Παραδοχές μοναδιαίου κόστους'!H71*'Ανάπτυξη δικτύου'!AD83</f>
        <v>0</v>
      </c>
      <c r="H93" s="187">
        <f>'Παραδοχές μοναδιαίου κόστους'!I71*'Ανάπτυξη δικτύου'!AG83</f>
        <v>0</v>
      </c>
      <c r="I93" s="171">
        <f t="shared" si="9"/>
        <v>0</v>
      </c>
    </row>
    <row r="94" spans="2:37" outlineLevel="1">
      <c r="B94" s="238" t="s">
        <v>81</v>
      </c>
      <c r="C94" s="89" t="s">
        <v>166</v>
      </c>
      <c r="D94" s="187">
        <f>'Παραδοχές μοναδιαίου κόστους'!E72*'Ανάπτυξη δικτύου'!U84</f>
        <v>0</v>
      </c>
      <c r="E94" s="187">
        <f>'Παραδοχές μοναδιαίου κόστους'!F72*'Ανάπτυξη δικτύου'!X84</f>
        <v>0</v>
      </c>
      <c r="F94" s="187">
        <f>'Παραδοχές μοναδιαίου κόστους'!G72*'Ανάπτυξη δικτύου'!AA84</f>
        <v>0</v>
      </c>
      <c r="G94" s="187">
        <f>'Παραδοχές μοναδιαίου κόστους'!H72*'Ανάπτυξη δικτύου'!AD84</f>
        <v>0</v>
      </c>
      <c r="H94" s="187">
        <f>'Παραδοχές μοναδιαίου κόστους'!I72*'Ανάπτυξη δικτύου'!AG84</f>
        <v>0</v>
      </c>
      <c r="I94" s="171">
        <f t="shared" si="9"/>
        <v>0</v>
      </c>
    </row>
    <row r="95" spans="2:37" outlineLevel="1">
      <c r="B95" s="236" t="s">
        <v>82</v>
      </c>
      <c r="C95" s="89" t="s">
        <v>166</v>
      </c>
      <c r="D95" s="187">
        <f>'Παραδοχές μοναδιαίου κόστους'!E73*'Ανάπτυξη δικτύου'!U85</f>
        <v>0</v>
      </c>
      <c r="E95" s="187">
        <f>'Παραδοχές μοναδιαίου κόστους'!F73*'Ανάπτυξη δικτύου'!X85</f>
        <v>0</v>
      </c>
      <c r="F95" s="187">
        <f>'Παραδοχές μοναδιαίου κόστους'!G73*'Ανάπτυξη δικτύου'!AA85</f>
        <v>0</v>
      </c>
      <c r="G95" s="187">
        <f>'Παραδοχές μοναδιαίου κόστους'!H73*'Ανάπτυξη δικτύου'!AD85</f>
        <v>0</v>
      </c>
      <c r="H95" s="187">
        <f>'Παραδοχές μοναδιαίου κόστους'!I73*'Ανάπτυξη δικτύου'!AG85</f>
        <v>0</v>
      </c>
      <c r="I95" s="171">
        <f t="shared" si="9"/>
        <v>0</v>
      </c>
    </row>
    <row r="96" spans="2:37" outlineLevel="1">
      <c r="B96" s="235" t="s">
        <v>83</v>
      </c>
      <c r="C96" s="89" t="s">
        <v>166</v>
      </c>
      <c r="D96" s="187">
        <f>'Παραδοχές μοναδιαίου κόστους'!E74*'Ανάπτυξη δικτύου'!U86</f>
        <v>0</v>
      </c>
      <c r="E96" s="187">
        <f>'Παραδοχές μοναδιαίου κόστους'!F74*'Ανάπτυξη δικτύου'!X86</f>
        <v>0</v>
      </c>
      <c r="F96" s="187">
        <f>'Παραδοχές μοναδιαίου κόστους'!G74*'Ανάπτυξη δικτύου'!AA86</f>
        <v>0</v>
      </c>
      <c r="G96" s="187">
        <f>'Παραδοχές μοναδιαίου κόστους'!H74*'Ανάπτυξη δικτύου'!AD86</f>
        <v>0</v>
      </c>
      <c r="H96" s="187">
        <f>'Παραδοχές μοναδιαίου κόστους'!I74*'Ανάπτυξη δικτύου'!AG86</f>
        <v>0</v>
      </c>
      <c r="I96" s="171">
        <f t="shared" si="9"/>
        <v>0</v>
      </c>
    </row>
    <row r="97" spans="2:37" outlineLevel="1">
      <c r="B97" s="236" t="s">
        <v>84</v>
      </c>
      <c r="C97" s="89" t="s">
        <v>166</v>
      </c>
      <c r="D97" s="187">
        <f>'Παραδοχές μοναδιαίου κόστους'!E75*'Ανάπτυξη δικτύου'!U87</f>
        <v>0</v>
      </c>
      <c r="E97" s="187">
        <f>'Παραδοχές μοναδιαίου κόστους'!F75*'Ανάπτυξη δικτύου'!X87</f>
        <v>205346.25286400848</v>
      </c>
      <c r="F97" s="187">
        <f>'Παραδοχές μοναδιαίου κόστους'!G75*'Ανάπτυξη δικτύου'!AA87</f>
        <v>140771.12823462716</v>
      </c>
      <c r="G97" s="187">
        <f>'Παραδοχές μοναδιαίου κόστους'!H75*'Ανάπτυξη δικτύου'!AD87</f>
        <v>92511.661970631656</v>
      </c>
      <c r="H97" s="187">
        <f>'Παραδοχές μοναδιαίου κόστους'!I75*'Ανάπτυξη δικτύου'!AG87</f>
        <v>90168.51485633124</v>
      </c>
      <c r="I97" s="171">
        <f t="shared" si="9"/>
        <v>528797.55792559858</v>
      </c>
    </row>
    <row r="98" spans="2:37" outlineLevel="1">
      <c r="B98" s="235" t="s">
        <v>85</v>
      </c>
      <c r="C98" s="89" t="s">
        <v>166</v>
      </c>
      <c r="D98" s="187">
        <f>'Παραδοχές μοναδιαίου κόστους'!E76*'Ανάπτυξη δικτύου'!U88</f>
        <v>0</v>
      </c>
      <c r="E98" s="187">
        <f>'Παραδοχές μοναδιαίου κόστους'!F76*'Ανάπτυξη δικτύου'!X88</f>
        <v>0</v>
      </c>
      <c r="F98" s="187">
        <f>'Παραδοχές μοναδιαίου κόστους'!G76*'Ανάπτυξη δικτύου'!AA88</f>
        <v>0</v>
      </c>
      <c r="G98" s="187">
        <f>'Παραδοχές μοναδιαίου κόστους'!H76*'Ανάπτυξη δικτύου'!AD88</f>
        <v>0</v>
      </c>
      <c r="H98" s="187">
        <f>'Παραδοχές μοναδιαίου κόστους'!I76*'Ανάπτυξη δικτύου'!AG88</f>
        <v>0</v>
      </c>
      <c r="I98" s="171">
        <f t="shared" si="9"/>
        <v>0</v>
      </c>
    </row>
    <row r="99" spans="2:37" outlineLevel="1">
      <c r="B99" s="236" t="s">
        <v>86</v>
      </c>
      <c r="C99" s="89" t="s">
        <v>166</v>
      </c>
      <c r="D99" s="187">
        <f>'Παραδοχές μοναδιαίου κόστους'!E77*'Ανάπτυξη δικτύου'!U89</f>
        <v>0</v>
      </c>
      <c r="E99" s="187">
        <f>'Παραδοχές μοναδιαίου κόστους'!F77*'Ανάπτυξη δικτύου'!X89</f>
        <v>203936.55318759652</v>
      </c>
      <c r="F99" s="187">
        <f>'Παραδοχές μοναδιαίου κόστους'!G77*'Ανάπτυξη δικτύου'!AA89</f>
        <v>99559.870403620385</v>
      </c>
      <c r="G99" s="187">
        <f>'Παραδοχές μοναδιαίου κόστους'!H77*'Ανάπτυξη δικτύου'!AD89</f>
        <v>51563.877163958627</v>
      </c>
      <c r="H99" s="187">
        <f>'Παραδοχές μοναδιαίου κόστους'!I77*'Ανάπτυξη δικτύου'!AG89</f>
        <v>50719.789606686325</v>
      </c>
      <c r="I99" s="171">
        <f t="shared" si="9"/>
        <v>405780.09036186186</v>
      </c>
    </row>
    <row r="100" spans="2:37" outlineLevel="1">
      <c r="B100" s="235" t="s">
        <v>87</v>
      </c>
      <c r="C100" s="89" t="s">
        <v>166</v>
      </c>
      <c r="D100" s="187">
        <f>'Παραδοχές μοναδιαίου κόστους'!E78*'Ανάπτυξη δικτύου'!U90</f>
        <v>0</v>
      </c>
      <c r="E100" s="187">
        <f>'Παραδοχές μοναδιαίου κόστους'!F78*'Ανάπτυξη δικτύου'!X90</f>
        <v>0</v>
      </c>
      <c r="F100" s="187">
        <f>'Παραδοχές μοναδιαίου κόστους'!G78*'Ανάπτυξη δικτύου'!AA90</f>
        <v>0</v>
      </c>
      <c r="G100" s="187">
        <f>'Παραδοχές μοναδιαίου κόστους'!H78*'Ανάπτυξη δικτύου'!AD90</f>
        <v>0</v>
      </c>
      <c r="H100" s="187">
        <f>'Παραδοχές μοναδιαίου κόστους'!I78*'Ανάπτυξη δικτύου'!AG90</f>
        <v>0</v>
      </c>
      <c r="I100" s="171">
        <f t="shared" si="9"/>
        <v>0</v>
      </c>
    </row>
    <row r="101" spans="2:37" outlineLevel="1">
      <c r="B101" s="236" t="s">
        <v>88</v>
      </c>
      <c r="C101" s="89" t="s">
        <v>166</v>
      </c>
      <c r="D101" s="187">
        <f>'Παραδοχές μοναδιαίου κόστους'!E79*'Ανάπτυξη δικτύου'!U91</f>
        <v>0</v>
      </c>
      <c r="E101" s="187">
        <f>'Παραδοχές μοναδιαίου κόστους'!F79*'Ανάπτυξη δικτύου'!X91</f>
        <v>155066.96440531532</v>
      </c>
      <c r="F101" s="187">
        <f>'Παραδοχές μοναδιαίου κόστους'!G79*'Ανάπτυξη δικτύου'!AA91</f>
        <v>109352.64454168139</v>
      </c>
      <c r="G101" s="187">
        <f>'Παραδοχές μοναδιαίου κόστους'!H79*'Ανάπτυξη δικτύου'!AD91</f>
        <v>85434.267065774591</v>
      </c>
      <c r="H101" s="187">
        <f>'Παραδοχές μοναδιαίου κόστους'!I79*'Ανάπτυξη δικτύου'!AG91</f>
        <v>82996.019356395802</v>
      </c>
      <c r="I101" s="171">
        <f t="shared" si="9"/>
        <v>432849.89536916715</v>
      </c>
    </row>
    <row r="102" spans="2:37" outlineLevel="1">
      <c r="B102" s="49" t="s">
        <v>96</v>
      </c>
      <c r="C102" s="89" t="s">
        <v>166</v>
      </c>
      <c r="D102" s="188">
        <f t="shared" ref="D102:I102" si="10">SUM(D88:D101)</f>
        <v>109133.87984980465</v>
      </c>
      <c r="E102" s="188">
        <f t="shared" si="10"/>
        <v>971283.07704783871</v>
      </c>
      <c r="F102" s="188">
        <f t="shared" si="10"/>
        <v>736090.18937758671</v>
      </c>
      <c r="G102" s="188">
        <f t="shared" si="10"/>
        <v>787612.94726909348</v>
      </c>
      <c r="H102" s="188">
        <f t="shared" si="10"/>
        <v>470310.77635290957</v>
      </c>
      <c r="I102" s="188">
        <f t="shared" si="10"/>
        <v>3074430.8698972333</v>
      </c>
    </row>
    <row r="104" spans="2:37" ht="15.6">
      <c r="B104" s="270" t="s">
        <v>135</v>
      </c>
      <c r="C104" s="270"/>
      <c r="D104" s="270"/>
      <c r="E104" s="270"/>
      <c r="F104" s="270"/>
      <c r="G104" s="270"/>
      <c r="H104" s="270"/>
      <c r="I104" s="270"/>
    </row>
    <row r="105" spans="2:37" ht="5.45" customHeight="1" outlineLevel="1">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row>
    <row r="106" spans="2:37" outlineLevel="1">
      <c r="B106" s="78"/>
      <c r="C106" s="62"/>
      <c r="D106" s="82">
        <f>$C$3</f>
        <v>2024</v>
      </c>
      <c r="E106" s="82">
        <f>$C$3+1</f>
        <v>2025</v>
      </c>
      <c r="F106" s="82">
        <f>$C$3+2</f>
        <v>2026</v>
      </c>
      <c r="G106" s="82">
        <f>$C$3+3</f>
        <v>2027</v>
      </c>
      <c r="H106" s="82">
        <f>$C$3+4</f>
        <v>2028</v>
      </c>
      <c r="I106" s="81" t="str">
        <f xml:space="preserve"> D106&amp;" - "&amp;H106</f>
        <v>2024 - 2028</v>
      </c>
    </row>
    <row r="107" spans="2:37" outlineLevel="1">
      <c r="B107" s="235" t="s">
        <v>75</v>
      </c>
      <c r="C107" s="89" t="s">
        <v>166</v>
      </c>
      <c r="D107" s="187">
        <f>'Παραδοχές μοναδιαίου κόστους'!E84*'Ανάπτυξη δικτύου'!U99</f>
        <v>0</v>
      </c>
      <c r="E107" s="187">
        <f>'Παραδοχές μοναδιαίου κόστους'!F84*'Ανάπτυξη δικτύου'!X99</f>
        <v>0</v>
      </c>
      <c r="F107" s="187">
        <f>'Παραδοχές μοναδιαίου κόστους'!G84*'Ανάπτυξη δικτύου'!AA99</f>
        <v>0</v>
      </c>
      <c r="G107" s="187">
        <f>'Παραδοχές μοναδιαίου κόστους'!H84*'Ανάπτυξη δικτύου'!AD99</f>
        <v>0</v>
      </c>
      <c r="H107" s="187">
        <f>'Παραδοχές μοναδιαίου κόστους'!I84*'Ανάπτυξη δικτύου'!AG99</f>
        <v>0</v>
      </c>
      <c r="I107" s="171">
        <f t="shared" ref="I107:I120" si="11">D107+E107+F107+G107+H107</f>
        <v>0</v>
      </c>
    </row>
    <row r="108" spans="2:37" outlineLevel="1">
      <c r="B108" s="236" t="s">
        <v>76</v>
      </c>
      <c r="C108" s="89" t="s">
        <v>166</v>
      </c>
      <c r="D108" s="187">
        <f>'Παραδοχές μοναδιαίου κόστους'!E85*'Ανάπτυξη δικτύου'!U100</f>
        <v>0</v>
      </c>
      <c r="E108" s="187">
        <f>'Παραδοχές μοναδιαίου κόστους'!F85*'Ανάπτυξη δικτύου'!X100</f>
        <v>0</v>
      </c>
      <c r="F108" s="187">
        <f>'Παραδοχές μοναδιαίου κόστους'!G85*'Ανάπτυξη δικτύου'!AA100</f>
        <v>0</v>
      </c>
      <c r="G108" s="187">
        <f>'Παραδοχές μοναδιαίου κόστους'!H85*'Ανάπτυξη δικτύου'!AD100</f>
        <v>53145.271396073709</v>
      </c>
      <c r="H108" s="187">
        <f>'Παραδοχές μοναδιαίου κόστους'!I85*'Ανάπτυξη δικτύου'!AG100</f>
        <v>0</v>
      </c>
      <c r="I108" s="171">
        <f t="shared" si="11"/>
        <v>53145.271396073709</v>
      </c>
    </row>
    <row r="109" spans="2:37" outlineLevel="1">
      <c r="B109" s="237" t="s">
        <v>77</v>
      </c>
      <c r="C109" s="89" t="s">
        <v>166</v>
      </c>
      <c r="D109" s="187">
        <f>'Παραδοχές μοναδιαίου κόστους'!E86*'Ανάπτυξη δικτύου'!U101</f>
        <v>0</v>
      </c>
      <c r="E109" s="187">
        <f>'Παραδοχές μοναδιαίου κόστους'!F86*'Ανάπτυξη δικτύου'!X101</f>
        <v>0</v>
      </c>
      <c r="F109" s="187">
        <f>'Παραδοχές μοναδιαίου κόστους'!G86*'Ανάπτυξη δικτύου'!AA101</f>
        <v>0</v>
      </c>
      <c r="G109" s="187">
        <f>'Παραδοχές μοναδιαίου κόστους'!H86*'Ανάπτυξη δικτύου'!AD101</f>
        <v>0</v>
      </c>
      <c r="H109" s="187">
        <f>'Παραδοχές μοναδιαίου κόστους'!I86*'Ανάπτυξη δικτύου'!AG101</f>
        <v>0</v>
      </c>
      <c r="I109" s="171">
        <f t="shared" si="11"/>
        <v>0</v>
      </c>
    </row>
    <row r="110" spans="2:37" outlineLevel="1">
      <c r="B110" s="238" t="s">
        <v>78</v>
      </c>
      <c r="C110" s="89" t="s">
        <v>166</v>
      </c>
      <c r="D110" s="187">
        <f>'Παραδοχές μοναδιαίου κόστους'!E87*'Ανάπτυξη δικτύου'!U102</f>
        <v>0</v>
      </c>
      <c r="E110" s="187">
        <f>'Παραδοχές μοναδιαίου κόστους'!F87*'Ανάπτυξη δικτύου'!X102</f>
        <v>0</v>
      </c>
      <c r="F110" s="187">
        <f>'Παραδοχές μοναδιαίου κόστους'!G87*'Ανάπτυξη δικτύου'!AA102</f>
        <v>0</v>
      </c>
      <c r="G110" s="187">
        <f>'Παραδοχές μοναδιαίου κόστους'!H87*'Ανάπτυξη δικτύου'!AD102</f>
        <v>0</v>
      </c>
      <c r="H110" s="187">
        <f>'Παραδοχές μοναδιαίου κόστους'!I87*'Ανάπτυξη δικτύου'!AG102</f>
        <v>0</v>
      </c>
      <c r="I110" s="171">
        <f t="shared" si="11"/>
        <v>0</v>
      </c>
    </row>
    <row r="111" spans="2:37" outlineLevel="1">
      <c r="B111" s="238" t="s">
        <v>79</v>
      </c>
      <c r="C111" s="89" t="s">
        <v>166</v>
      </c>
      <c r="D111" s="187">
        <f>'Παραδοχές μοναδιαίου κόστους'!E88*'Ανάπτυξη δικτύου'!U103</f>
        <v>207716.96632457947</v>
      </c>
      <c r="E111" s="187">
        <f>'Παραδοχές μοναδιαίου κόστους'!F88*'Ανάπτυξη δικτύου'!X103</f>
        <v>0</v>
      </c>
      <c r="F111" s="187">
        <f>'Παραδοχές μοναδιαίου κόστους'!G88*'Ανάπτυξη δικτύου'!AA103</f>
        <v>0</v>
      </c>
      <c r="G111" s="187">
        <f>'Παραδοχές μοναδιαίου κόστους'!H88*'Ανάπτυξη δικτύου'!AD103</f>
        <v>0</v>
      </c>
      <c r="H111" s="187">
        <f>'Παραδοχές μοναδιαίου κόστους'!I88*'Ανάπτυξη δικτύου'!AG103</f>
        <v>0</v>
      </c>
      <c r="I111" s="171">
        <f t="shared" si="11"/>
        <v>207716.96632457947</v>
      </c>
    </row>
    <row r="112" spans="2:37" outlineLevel="1">
      <c r="B112" s="238" t="s">
        <v>80</v>
      </c>
      <c r="C112" s="89" t="s">
        <v>166</v>
      </c>
      <c r="D112" s="187">
        <f>'Παραδοχές μοναδιαίου κόστους'!E89*'Ανάπτυξη δικτύου'!U104</f>
        <v>0</v>
      </c>
      <c r="E112" s="187">
        <f>'Παραδοχές μοναδιαίου κόστους'!F89*'Ανάπτυξη δικτύου'!X104</f>
        <v>0</v>
      </c>
      <c r="F112" s="187">
        <f>'Παραδοχές μοναδιαίου κόστους'!G89*'Ανάπτυξη δικτύου'!AA104</f>
        <v>0</v>
      </c>
      <c r="G112" s="187">
        <f>'Παραδοχές μοναδιαίου κόστους'!H89*'Ανάπτυξη δικτύου'!AD104</f>
        <v>0</v>
      </c>
      <c r="H112" s="187">
        <f>'Παραδοχές μοναδιαίου κόστους'!I89*'Ανάπτυξη δικτύου'!AG104</f>
        <v>0</v>
      </c>
      <c r="I112" s="171">
        <f t="shared" si="11"/>
        <v>0</v>
      </c>
    </row>
    <row r="113" spans="2:37" outlineLevel="1">
      <c r="B113" s="238" t="s">
        <v>81</v>
      </c>
      <c r="C113" s="89" t="s">
        <v>166</v>
      </c>
      <c r="D113" s="187">
        <f>'Παραδοχές μοναδιαίου κόστους'!E90*'Ανάπτυξη δικτύου'!U105</f>
        <v>0</v>
      </c>
      <c r="E113" s="187">
        <f>'Παραδοχές μοναδιαίου κόστους'!F90*'Ανάπτυξη δικτύου'!X105</f>
        <v>0</v>
      </c>
      <c r="F113" s="187">
        <f>'Παραδοχές μοναδιαίου κόστους'!G90*'Ανάπτυξη δικτύου'!AA105</f>
        <v>0</v>
      </c>
      <c r="G113" s="187">
        <f>'Παραδοχές μοναδιαίου κόστους'!H90*'Ανάπτυξη δικτύου'!AD105</f>
        <v>0</v>
      </c>
      <c r="H113" s="187">
        <f>'Παραδοχές μοναδιαίου κόστους'!I90*'Ανάπτυξη δικτύου'!AG105</f>
        <v>0</v>
      </c>
      <c r="I113" s="171">
        <f t="shared" si="11"/>
        <v>0</v>
      </c>
    </row>
    <row r="114" spans="2:37" outlineLevel="1">
      <c r="B114" s="236" t="s">
        <v>82</v>
      </c>
      <c r="C114" s="89" t="s">
        <v>166</v>
      </c>
      <c r="D114" s="187">
        <f>'Παραδοχές μοναδιαίου κόστους'!E91*'Ανάπτυξη δικτύου'!U106</f>
        <v>0</v>
      </c>
      <c r="E114" s="187">
        <f>'Παραδοχές μοναδιαίου κόστους'!F91*'Ανάπτυξη δικτύου'!X106</f>
        <v>0</v>
      </c>
      <c r="F114" s="187">
        <f>'Παραδοχές μοναδιαίου κόστους'!G91*'Ανάπτυξη δικτύου'!AA106</f>
        <v>0</v>
      </c>
      <c r="G114" s="187">
        <f>'Παραδοχές μοναδιαίου κόστους'!H91*'Ανάπτυξη δικτύου'!AD106</f>
        <v>0</v>
      </c>
      <c r="H114" s="187">
        <f>'Παραδοχές μοναδιαίου κόστους'!I91*'Ανάπτυξη δικτύου'!AG106</f>
        <v>0</v>
      </c>
      <c r="I114" s="171">
        <f t="shared" si="11"/>
        <v>0</v>
      </c>
    </row>
    <row r="115" spans="2:37" outlineLevel="1">
      <c r="B115" s="235" t="s">
        <v>83</v>
      </c>
      <c r="C115" s="89" t="s">
        <v>166</v>
      </c>
      <c r="D115" s="187">
        <f>'Παραδοχές μοναδιαίου κόστους'!E92*'Ανάπτυξη δικτύου'!U107</f>
        <v>0</v>
      </c>
      <c r="E115" s="187">
        <f>'Παραδοχές μοναδιαίου κόστους'!F92*'Ανάπτυξη δικτύου'!X107</f>
        <v>0</v>
      </c>
      <c r="F115" s="187">
        <f>'Παραδοχές μοναδιαίου κόστους'!G92*'Ανάπτυξη δικτύου'!AA107</f>
        <v>0</v>
      </c>
      <c r="G115" s="187">
        <f>'Παραδοχές μοναδιαίου κόστους'!H92*'Ανάπτυξη δικτύου'!AD107</f>
        <v>0</v>
      </c>
      <c r="H115" s="187">
        <f>'Παραδοχές μοναδιαίου κόστους'!I92*'Ανάπτυξη δικτύου'!AG107</f>
        <v>0</v>
      </c>
      <c r="I115" s="171">
        <f t="shared" si="11"/>
        <v>0</v>
      </c>
    </row>
    <row r="116" spans="2:37" outlineLevel="1">
      <c r="B116" s="236" t="s">
        <v>84</v>
      </c>
      <c r="C116" s="89" t="s">
        <v>166</v>
      </c>
      <c r="D116" s="187">
        <f>'Παραδοχές μοναδιαίου κόστους'!E93*'Ανάπτυξη δικτύου'!U108</f>
        <v>0</v>
      </c>
      <c r="E116" s="187">
        <f>'Παραδοχές μοναδιαίου κόστους'!F93*'Ανάπτυξη δικτύου'!X108</f>
        <v>0</v>
      </c>
      <c r="F116" s="187">
        <f>'Παραδοχές μοναδιαίου κόστους'!G93*'Ανάπτυξη δικτύου'!AA108</f>
        <v>0</v>
      </c>
      <c r="G116" s="187">
        <f>'Παραδοχές μοναδιαίου κόστους'!H93*'Ανάπτυξη δικτύου'!AD108</f>
        <v>0</v>
      </c>
      <c r="H116" s="187">
        <f>'Παραδοχές μοναδιαίου κόστους'!I93*'Ανάπτυξη δικτύου'!AG108</f>
        <v>0</v>
      </c>
      <c r="I116" s="171">
        <f t="shared" si="11"/>
        <v>0</v>
      </c>
    </row>
    <row r="117" spans="2:37" outlineLevel="1">
      <c r="B117" s="235" t="s">
        <v>85</v>
      </c>
      <c r="C117" s="89" t="s">
        <v>166</v>
      </c>
      <c r="D117" s="187">
        <f>'Παραδοχές μοναδιαίου κόστους'!E94*'Ανάπτυξη δικτύου'!U109</f>
        <v>0</v>
      </c>
      <c r="E117" s="187">
        <f>'Παραδοχές μοναδιαίου κόστους'!F94*'Ανάπτυξη δικτύου'!X109</f>
        <v>0</v>
      </c>
      <c r="F117" s="187">
        <f>'Παραδοχές μοναδιαίου κόστους'!G94*'Ανάπτυξη δικτύου'!AA109</f>
        <v>0</v>
      </c>
      <c r="G117" s="187">
        <f>'Παραδοχές μοναδιαίου κόστους'!H94*'Ανάπτυξη δικτύου'!AD109</f>
        <v>0</v>
      </c>
      <c r="H117" s="187">
        <f>'Παραδοχές μοναδιαίου κόστους'!I94*'Ανάπτυξη δικτύου'!AG109</f>
        <v>0</v>
      </c>
      <c r="I117" s="171">
        <f t="shared" si="11"/>
        <v>0</v>
      </c>
    </row>
    <row r="118" spans="2:37" outlineLevel="1">
      <c r="B118" s="236" t="s">
        <v>86</v>
      </c>
      <c r="C118" s="89" t="s">
        <v>166</v>
      </c>
      <c r="D118" s="187">
        <f>'Παραδοχές μοναδιαίου κόστους'!E95*'Ανάπτυξη δικτύου'!U110</f>
        <v>0</v>
      </c>
      <c r="E118" s="187">
        <f>'Παραδοχές μοναδιαίου κόστους'!F95*'Ανάπτυξη δικτύου'!X110</f>
        <v>0</v>
      </c>
      <c r="F118" s="187">
        <f>'Παραδοχές μοναδιαίου κόστους'!G95*'Ανάπτυξη δικτύου'!AA110</f>
        <v>0</v>
      </c>
      <c r="G118" s="187">
        <f>'Παραδοχές μοναδιαίου κόστους'!H95*'Ανάπτυξη δικτύου'!AD110</f>
        <v>0</v>
      </c>
      <c r="H118" s="187">
        <f>'Παραδοχές μοναδιαίου κόστους'!I95*'Ανάπτυξη δικτύου'!AG110</f>
        <v>0</v>
      </c>
      <c r="I118" s="171">
        <f t="shared" si="11"/>
        <v>0</v>
      </c>
    </row>
    <row r="119" spans="2:37" outlineLevel="1">
      <c r="B119" s="235" t="s">
        <v>87</v>
      </c>
      <c r="C119" s="89" t="s">
        <v>166</v>
      </c>
      <c r="D119" s="187">
        <f>'Παραδοχές μοναδιαίου κόστους'!E96*'Ανάπτυξη δικτύου'!U111</f>
        <v>0</v>
      </c>
      <c r="E119" s="187">
        <f>'Παραδοχές μοναδιαίου κόστους'!F96*'Ανάπτυξη δικτύου'!X111</f>
        <v>0</v>
      </c>
      <c r="F119" s="187">
        <f>'Παραδοχές μοναδιαίου κόστους'!G96*'Ανάπτυξη δικτύου'!AA111</f>
        <v>0</v>
      </c>
      <c r="G119" s="187">
        <f>'Παραδοχές μοναδιαίου κόστους'!H96*'Ανάπτυξη δικτύου'!AD111</f>
        <v>0</v>
      </c>
      <c r="H119" s="187">
        <f>'Παραδοχές μοναδιαίου κόστους'!I96*'Ανάπτυξη δικτύου'!AG111</f>
        <v>0</v>
      </c>
      <c r="I119" s="171">
        <f t="shared" si="11"/>
        <v>0</v>
      </c>
    </row>
    <row r="120" spans="2:37" outlineLevel="1">
      <c r="B120" s="236" t="s">
        <v>88</v>
      </c>
      <c r="C120" s="89" t="s">
        <v>166</v>
      </c>
      <c r="D120" s="187">
        <f>'Παραδοχές μοναδιαίου κόστους'!E97*'Ανάπτυξη δικτύου'!U112</f>
        <v>0</v>
      </c>
      <c r="E120" s="187">
        <f>'Παραδοχές μοναδιαίου κόστους'!F97*'Ανάπτυξη δικτύου'!X112</f>
        <v>0</v>
      </c>
      <c r="F120" s="187">
        <f>'Παραδοχές μοναδιαίου κόστους'!G97*'Ανάπτυξη δικτύου'!AA112</f>
        <v>0</v>
      </c>
      <c r="G120" s="187">
        <f>'Παραδοχές μοναδιαίου κόστους'!H97*'Ανάπτυξη δικτύου'!AD112</f>
        <v>0</v>
      </c>
      <c r="H120" s="187">
        <f>'Παραδοχές μοναδιαίου κόστους'!I97*'Ανάπτυξη δικτύου'!AG112</f>
        <v>0</v>
      </c>
      <c r="I120" s="171">
        <f t="shared" si="11"/>
        <v>0</v>
      </c>
    </row>
    <row r="121" spans="2:37" outlineLevel="1">
      <c r="B121" s="49" t="s">
        <v>96</v>
      </c>
      <c r="C121" s="89" t="s">
        <v>166</v>
      </c>
      <c r="D121" s="188">
        <f t="shared" ref="D121:I121" si="12">SUM(D107:D120)</f>
        <v>207716.96632457947</v>
      </c>
      <c r="E121" s="188">
        <f t="shared" si="12"/>
        <v>0</v>
      </c>
      <c r="F121" s="188">
        <f t="shared" si="12"/>
        <v>0</v>
      </c>
      <c r="G121" s="188">
        <f t="shared" si="12"/>
        <v>53145.271396073709</v>
      </c>
      <c r="H121" s="188">
        <f t="shared" si="12"/>
        <v>0</v>
      </c>
      <c r="I121" s="188">
        <f t="shared" si="12"/>
        <v>260862.23772065318</v>
      </c>
    </row>
    <row r="123" spans="2:37" ht="15.6">
      <c r="B123" s="270" t="s">
        <v>136</v>
      </c>
      <c r="C123" s="270"/>
      <c r="D123" s="270"/>
      <c r="E123" s="270"/>
      <c r="F123" s="270"/>
      <c r="G123" s="270"/>
      <c r="H123" s="270"/>
      <c r="I123" s="270"/>
    </row>
    <row r="124" spans="2:37" ht="5.45" customHeight="1" outlineLevel="1">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row>
    <row r="125" spans="2:37" outlineLevel="1">
      <c r="B125" s="78"/>
      <c r="C125" s="62"/>
      <c r="D125" s="82">
        <f>$C$3</f>
        <v>2024</v>
      </c>
      <c r="E125" s="82">
        <f>$C$3+1</f>
        <v>2025</v>
      </c>
      <c r="F125" s="82">
        <f>$C$3+2</f>
        <v>2026</v>
      </c>
      <c r="G125" s="82">
        <f>$C$3+3</f>
        <v>2027</v>
      </c>
      <c r="H125" s="82">
        <f>$C$3+4</f>
        <v>2028</v>
      </c>
      <c r="I125" s="81" t="str">
        <f xml:space="preserve"> D125&amp;" - "&amp;H125</f>
        <v>2024 - 2028</v>
      </c>
    </row>
    <row r="126" spans="2:37" outlineLevel="1">
      <c r="B126" s="235" t="s">
        <v>75</v>
      </c>
      <c r="C126" s="89" t="s">
        <v>166</v>
      </c>
      <c r="D126" s="187">
        <f>'Παραδοχές μοναδιαίου κόστους'!E102*'Ανάπτυξη δικτύου'!U120</f>
        <v>0</v>
      </c>
      <c r="E126" s="187">
        <f>'Παραδοχές μοναδιαίου κόστους'!F102*'Ανάπτυξη δικτύου'!X120</f>
        <v>0</v>
      </c>
      <c r="F126" s="187">
        <f>'Παραδοχές μοναδιαίου κόστους'!G102*'Ανάπτυξη δικτύου'!AA120</f>
        <v>0</v>
      </c>
      <c r="G126" s="187">
        <f>'Παραδοχές μοναδιαίου κόστους'!H102*'Ανάπτυξη δικτύου'!AD120</f>
        <v>0</v>
      </c>
      <c r="H126" s="187">
        <f>'Παραδοχές μοναδιαίου κόστους'!I102*'Ανάπτυξη δικτύου'!AG120</f>
        <v>0</v>
      </c>
      <c r="I126" s="171">
        <f t="shared" ref="I126:I139" si="13">D126+E126+F126+G126+H126</f>
        <v>0</v>
      </c>
    </row>
    <row r="127" spans="2:37" outlineLevel="1">
      <c r="B127" s="236" t="s">
        <v>76</v>
      </c>
      <c r="C127" s="89" t="s">
        <v>166</v>
      </c>
      <c r="D127" s="187">
        <f>'Παραδοχές μοναδιαίου κόστους'!E103*'Ανάπτυξη δικτύου'!U121</f>
        <v>0</v>
      </c>
      <c r="E127" s="187">
        <f>'Παραδοχές μοναδιαίου κόστους'!F103*'Ανάπτυξη δικτύου'!X121</f>
        <v>0</v>
      </c>
      <c r="F127" s="187">
        <f>'Παραδοχές μοναδιαίου κόστους'!G103*'Ανάπτυξη δικτύου'!AA121</f>
        <v>0</v>
      </c>
      <c r="G127" s="187">
        <f>'Παραδοχές μοναδιαίου κόστους'!H103*'Ανάπτυξη δικτύου'!AD121</f>
        <v>0</v>
      </c>
      <c r="H127" s="187">
        <f>'Παραδοχές μοναδιαίου κόστους'!I103*'Ανάπτυξη δικτύου'!AG121</f>
        <v>0</v>
      </c>
      <c r="I127" s="171">
        <f t="shared" si="13"/>
        <v>0</v>
      </c>
    </row>
    <row r="128" spans="2:37" outlineLevel="1">
      <c r="B128" s="237" t="s">
        <v>77</v>
      </c>
      <c r="C128" s="89" t="s">
        <v>166</v>
      </c>
      <c r="D128" s="187">
        <f>'Παραδοχές μοναδιαίου κόστους'!E104*'Ανάπτυξη δικτύου'!U122</f>
        <v>0</v>
      </c>
      <c r="E128" s="187">
        <f>'Παραδοχές μοναδιαίου κόστους'!F104*'Ανάπτυξη δικτύου'!X122</f>
        <v>0</v>
      </c>
      <c r="F128" s="187">
        <f>'Παραδοχές μοναδιαίου κόστους'!G104*'Ανάπτυξη δικτύου'!AA122</f>
        <v>0</v>
      </c>
      <c r="G128" s="187">
        <f>'Παραδοχές μοναδιαίου κόστους'!H104*'Ανάπτυξη δικτύου'!AD122</f>
        <v>0</v>
      </c>
      <c r="H128" s="187">
        <f>'Παραδοχές μοναδιαίου κόστους'!I104*'Ανάπτυξη δικτύου'!AG122</f>
        <v>0</v>
      </c>
      <c r="I128" s="171">
        <f t="shared" si="13"/>
        <v>0</v>
      </c>
    </row>
    <row r="129" spans="2:37" outlineLevel="1">
      <c r="B129" s="238" t="s">
        <v>78</v>
      </c>
      <c r="C129" s="89" t="s">
        <v>166</v>
      </c>
      <c r="D129" s="187">
        <f>'Παραδοχές μοναδιαίου κόστους'!E105*'Ανάπτυξη δικτύου'!U123</f>
        <v>0</v>
      </c>
      <c r="E129" s="187">
        <f>'Παραδοχές μοναδιαίου κόστους'!F105*'Ανάπτυξη δικτύου'!X123</f>
        <v>0</v>
      </c>
      <c r="F129" s="187">
        <f>'Παραδοχές μοναδιαίου κόστους'!G105*'Ανάπτυξη δικτύου'!AA123</f>
        <v>0</v>
      </c>
      <c r="G129" s="187">
        <f>'Παραδοχές μοναδιαίου κόστους'!H105*'Ανάπτυξη δικτύου'!AD123</f>
        <v>0</v>
      </c>
      <c r="H129" s="187">
        <f>'Παραδοχές μοναδιαίου κόστους'!I105*'Ανάπτυξη δικτύου'!AG123</f>
        <v>0</v>
      </c>
      <c r="I129" s="171">
        <f t="shared" si="13"/>
        <v>0</v>
      </c>
    </row>
    <row r="130" spans="2:37" outlineLevel="1">
      <c r="B130" s="238" t="s">
        <v>79</v>
      </c>
      <c r="C130" s="89" t="s">
        <v>166</v>
      </c>
      <c r="D130" s="187">
        <f>'Παραδοχές μοναδιαίου κόστους'!E106*'Ανάπτυξη δικτύου'!U124</f>
        <v>0</v>
      </c>
      <c r="E130" s="187">
        <f>'Παραδοχές μοναδιαίου κόστους'!F106*'Ανάπτυξη δικτύου'!X124</f>
        <v>0</v>
      </c>
      <c r="F130" s="187">
        <f>'Παραδοχές μοναδιαίου κόστους'!G106*'Ανάπτυξη δικτύου'!AA124</f>
        <v>0</v>
      </c>
      <c r="G130" s="187">
        <f>'Παραδοχές μοναδιαίου κόστους'!H106*'Ανάπτυξη δικτύου'!AD124</f>
        <v>0</v>
      </c>
      <c r="H130" s="187">
        <f>'Παραδοχές μοναδιαίου κόστους'!I106*'Ανάπτυξη δικτύου'!AG124</f>
        <v>0</v>
      </c>
      <c r="I130" s="171">
        <f t="shared" si="13"/>
        <v>0</v>
      </c>
    </row>
    <row r="131" spans="2:37" outlineLevel="1">
      <c r="B131" s="238" t="s">
        <v>80</v>
      </c>
      <c r="C131" s="89" t="s">
        <v>166</v>
      </c>
      <c r="D131" s="187">
        <f>'Παραδοχές μοναδιαίου κόστους'!E107*'Ανάπτυξη δικτύου'!U125</f>
        <v>0</v>
      </c>
      <c r="E131" s="187">
        <f>'Παραδοχές μοναδιαίου κόστους'!F107*'Ανάπτυξη δικτύου'!X125</f>
        <v>0</v>
      </c>
      <c r="F131" s="187">
        <f>'Παραδοχές μοναδιαίου κόστους'!G107*'Ανάπτυξη δικτύου'!AA125</f>
        <v>0</v>
      </c>
      <c r="G131" s="187">
        <f>'Παραδοχές μοναδιαίου κόστους'!H107*'Ανάπτυξη δικτύου'!AD125</f>
        <v>0</v>
      </c>
      <c r="H131" s="187">
        <f>'Παραδοχές μοναδιαίου κόστους'!I107*'Ανάπτυξη δικτύου'!AG125</f>
        <v>0</v>
      </c>
      <c r="I131" s="171">
        <f t="shared" si="13"/>
        <v>0</v>
      </c>
    </row>
    <row r="132" spans="2:37" outlineLevel="1">
      <c r="B132" s="238" t="s">
        <v>81</v>
      </c>
      <c r="C132" s="89" t="s">
        <v>166</v>
      </c>
      <c r="D132" s="187">
        <f>'Παραδοχές μοναδιαίου κόστους'!E108*'Ανάπτυξη δικτύου'!U126</f>
        <v>0</v>
      </c>
      <c r="E132" s="187">
        <f>'Παραδοχές μοναδιαίου κόστους'!F108*'Ανάπτυξη δικτύου'!X126</f>
        <v>0</v>
      </c>
      <c r="F132" s="187">
        <f>'Παραδοχές μοναδιαίου κόστους'!G108*'Ανάπτυξη δικτύου'!AA126</f>
        <v>0</v>
      </c>
      <c r="G132" s="187">
        <f>'Παραδοχές μοναδιαίου κόστους'!H108*'Ανάπτυξη δικτύου'!AD126</f>
        <v>0</v>
      </c>
      <c r="H132" s="187">
        <f>'Παραδοχές μοναδιαίου κόστους'!I108*'Ανάπτυξη δικτύου'!AG126</f>
        <v>0</v>
      </c>
      <c r="I132" s="171">
        <f t="shared" si="13"/>
        <v>0</v>
      </c>
    </row>
    <row r="133" spans="2:37" outlineLevel="1">
      <c r="B133" s="236" t="s">
        <v>82</v>
      </c>
      <c r="C133" s="89" t="s">
        <v>166</v>
      </c>
      <c r="D133" s="187">
        <f>'Παραδοχές μοναδιαίου κόστους'!E109*'Ανάπτυξη δικτύου'!U127</f>
        <v>0</v>
      </c>
      <c r="E133" s="187">
        <f>'Παραδοχές μοναδιαίου κόστους'!F109*'Ανάπτυξη δικτύου'!X127</f>
        <v>0</v>
      </c>
      <c r="F133" s="187">
        <f>'Παραδοχές μοναδιαίου κόστους'!G109*'Ανάπτυξη δικτύου'!AA127</f>
        <v>0</v>
      </c>
      <c r="G133" s="187">
        <f>'Παραδοχές μοναδιαίου κόστους'!H109*'Ανάπτυξη δικτύου'!AD127</f>
        <v>0</v>
      </c>
      <c r="H133" s="187">
        <f>'Παραδοχές μοναδιαίου κόστους'!I109*'Ανάπτυξη δικτύου'!AG127</f>
        <v>0</v>
      </c>
      <c r="I133" s="171">
        <f t="shared" si="13"/>
        <v>0</v>
      </c>
    </row>
    <row r="134" spans="2:37" outlineLevel="1">
      <c r="B134" s="235" t="s">
        <v>83</v>
      </c>
      <c r="C134" s="89" t="s">
        <v>166</v>
      </c>
      <c r="D134" s="187">
        <f>'Παραδοχές μοναδιαίου κόστους'!E110*'Ανάπτυξη δικτύου'!U128</f>
        <v>0</v>
      </c>
      <c r="E134" s="187">
        <f>'Παραδοχές μοναδιαίου κόστους'!F110*'Ανάπτυξη δικτύου'!X128</f>
        <v>0</v>
      </c>
      <c r="F134" s="187">
        <f>'Παραδοχές μοναδιαίου κόστους'!G110*'Ανάπτυξη δικτύου'!AA128</f>
        <v>0</v>
      </c>
      <c r="G134" s="187">
        <f>'Παραδοχές μοναδιαίου κόστους'!H110*'Ανάπτυξη δικτύου'!AD128</f>
        <v>0</v>
      </c>
      <c r="H134" s="187">
        <f>'Παραδοχές μοναδιαίου κόστους'!I110*'Ανάπτυξη δικτύου'!AG128</f>
        <v>0</v>
      </c>
      <c r="I134" s="171">
        <f t="shared" si="13"/>
        <v>0</v>
      </c>
    </row>
    <row r="135" spans="2:37" outlineLevel="1">
      <c r="B135" s="236" t="s">
        <v>84</v>
      </c>
      <c r="C135" s="89" t="s">
        <v>166</v>
      </c>
      <c r="D135" s="187">
        <f>'Παραδοχές μοναδιαίου κόστους'!E111*'Ανάπτυξη δικτύου'!U129</f>
        <v>0</v>
      </c>
      <c r="E135" s="187">
        <f>'Παραδοχές μοναδιαίου κόστους'!F111*'Ανάπτυξη δικτύου'!X129</f>
        <v>0</v>
      </c>
      <c r="F135" s="187">
        <f>'Παραδοχές μοναδιαίου κόστους'!G111*'Ανάπτυξη δικτύου'!AA129</f>
        <v>0</v>
      </c>
      <c r="G135" s="187">
        <f>'Παραδοχές μοναδιαίου κόστους'!H111*'Ανάπτυξη δικτύου'!AD129</f>
        <v>0</v>
      </c>
      <c r="H135" s="187">
        <f>'Παραδοχές μοναδιαίου κόστους'!I111*'Ανάπτυξη δικτύου'!AG129</f>
        <v>0</v>
      </c>
      <c r="I135" s="171">
        <f t="shared" si="13"/>
        <v>0</v>
      </c>
    </row>
    <row r="136" spans="2:37" outlineLevel="1">
      <c r="B136" s="235" t="s">
        <v>85</v>
      </c>
      <c r="C136" s="89" t="s">
        <v>166</v>
      </c>
      <c r="D136" s="187">
        <f>'Παραδοχές μοναδιαίου κόστους'!E112*'Ανάπτυξη δικτύου'!U130</f>
        <v>0</v>
      </c>
      <c r="E136" s="187">
        <f>'Παραδοχές μοναδιαίου κόστους'!F112*'Ανάπτυξη δικτύου'!X130</f>
        <v>0</v>
      </c>
      <c r="F136" s="187">
        <f>'Παραδοχές μοναδιαίου κόστους'!G112*'Ανάπτυξη δικτύου'!AA130</f>
        <v>0</v>
      </c>
      <c r="G136" s="187">
        <f>'Παραδοχές μοναδιαίου κόστους'!H112*'Ανάπτυξη δικτύου'!AD130</f>
        <v>0</v>
      </c>
      <c r="H136" s="187">
        <f>'Παραδοχές μοναδιαίου κόστους'!I112*'Ανάπτυξη δικτύου'!AG130</f>
        <v>0</v>
      </c>
      <c r="I136" s="171">
        <f t="shared" si="13"/>
        <v>0</v>
      </c>
    </row>
    <row r="137" spans="2:37" outlineLevel="1">
      <c r="B137" s="236" t="s">
        <v>86</v>
      </c>
      <c r="C137" s="89" t="s">
        <v>166</v>
      </c>
      <c r="D137" s="187">
        <f>'Παραδοχές μοναδιαίου κόστους'!E113*'Ανάπτυξη δικτύου'!U131</f>
        <v>0</v>
      </c>
      <c r="E137" s="187">
        <f>'Παραδοχές μοναδιαίου κόστους'!F113*'Ανάπτυξη δικτύου'!X131</f>
        <v>0</v>
      </c>
      <c r="F137" s="187">
        <f>'Παραδοχές μοναδιαίου κόστους'!G113*'Ανάπτυξη δικτύου'!AA131</f>
        <v>0</v>
      </c>
      <c r="G137" s="187">
        <f>'Παραδοχές μοναδιαίου κόστους'!H113*'Ανάπτυξη δικτύου'!AD131</f>
        <v>0</v>
      </c>
      <c r="H137" s="187">
        <f>'Παραδοχές μοναδιαίου κόστους'!I113*'Ανάπτυξη δικτύου'!AG131</f>
        <v>0</v>
      </c>
      <c r="I137" s="171">
        <f t="shared" si="13"/>
        <v>0</v>
      </c>
    </row>
    <row r="138" spans="2:37" outlineLevel="1">
      <c r="B138" s="235" t="s">
        <v>87</v>
      </c>
      <c r="C138" s="89" t="s">
        <v>166</v>
      </c>
      <c r="D138" s="187">
        <f>'Παραδοχές μοναδιαίου κόστους'!E114*'Ανάπτυξη δικτύου'!U132</f>
        <v>0</v>
      </c>
      <c r="E138" s="187">
        <f>'Παραδοχές μοναδιαίου κόστους'!F114*'Ανάπτυξη δικτύου'!X132</f>
        <v>0</v>
      </c>
      <c r="F138" s="187">
        <f>'Παραδοχές μοναδιαίου κόστους'!G114*'Ανάπτυξη δικτύου'!AA132</f>
        <v>0</v>
      </c>
      <c r="G138" s="187">
        <f>'Παραδοχές μοναδιαίου κόστους'!H114*'Ανάπτυξη δικτύου'!AD132</f>
        <v>0</v>
      </c>
      <c r="H138" s="187">
        <f>'Παραδοχές μοναδιαίου κόστους'!I114*'Ανάπτυξη δικτύου'!AG132</f>
        <v>0</v>
      </c>
      <c r="I138" s="171">
        <f t="shared" si="13"/>
        <v>0</v>
      </c>
    </row>
    <row r="139" spans="2:37" outlineLevel="1">
      <c r="B139" s="236" t="s">
        <v>88</v>
      </c>
      <c r="C139" s="89" t="s">
        <v>166</v>
      </c>
      <c r="D139" s="187">
        <f>'Παραδοχές μοναδιαίου κόστους'!E115*'Ανάπτυξη δικτύου'!U133</f>
        <v>0</v>
      </c>
      <c r="E139" s="187">
        <f>'Παραδοχές μοναδιαίου κόστους'!F115*'Ανάπτυξη δικτύου'!X133</f>
        <v>0</v>
      </c>
      <c r="F139" s="187">
        <f>'Παραδοχές μοναδιαίου κόστους'!G115*'Ανάπτυξη δικτύου'!AA133</f>
        <v>0</v>
      </c>
      <c r="G139" s="187">
        <f>'Παραδοχές μοναδιαίου κόστους'!H115*'Ανάπτυξη δικτύου'!AD133</f>
        <v>0</v>
      </c>
      <c r="H139" s="187">
        <f>'Παραδοχές μοναδιαίου κόστους'!I115*'Ανάπτυξη δικτύου'!AG133</f>
        <v>0</v>
      </c>
      <c r="I139" s="171">
        <f t="shared" si="13"/>
        <v>0</v>
      </c>
    </row>
    <row r="140" spans="2:37" outlineLevel="1">
      <c r="B140" s="49" t="s">
        <v>96</v>
      </c>
      <c r="C140" s="89" t="s">
        <v>166</v>
      </c>
      <c r="D140" s="188">
        <f t="shared" ref="D140:I140" si="14">SUM(D126:D139)</f>
        <v>0</v>
      </c>
      <c r="E140" s="188">
        <f t="shared" si="14"/>
        <v>0</v>
      </c>
      <c r="F140" s="188">
        <f t="shared" si="14"/>
        <v>0</v>
      </c>
      <c r="G140" s="188">
        <f t="shared" si="14"/>
        <v>0</v>
      </c>
      <c r="H140" s="188">
        <f t="shared" si="14"/>
        <v>0</v>
      </c>
      <c r="I140" s="188">
        <f t="shared" si="14"/>
        <v>0</v>
      </c>
    </row>
    <row r="142" spans="2:37" ht="15.6">
      <c r="B142" s="270" t="s">
        <v>137</v>
      </c>
      <c r="C142" s="270"/>
      <c r="D142" s="270"/>
      <c r="E142" s="270"/>
      <c r="F142" s="270"/>
      <c r="G142" s="270"/>
      <c r="H142" s="270"/>
      <c r="I142" s="270"/>
    </row>
    <row r="143" spans="2:37" ht="5.45" customHeight="1" outlineLevel="1">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row>
    <row r="144" spans="2:37" outlineLevel="1">
      <c r="B144" s="78"/>
      <c r="C144" s="62"/>
      <c r="D144" s="82">
        <f>$C$3</f>
        <v>2024</v>
      </c>
      <c r="E144" s="82">
        <f>$C$3+1</f>
        <v>2025</v>
      </c>
      <c r="F144" s="82">
        <f>$C$3+2</f>
        <v>2026</v>
      </c>
      <c r="G144" s="82">
        <f>$C$3+3</f>
        <v>2027</v>
      </c>
      <c r="H144" s="82">
        <f>$C$3+4</f>
        <v>2028</v>
      </c>
      <c r="I144" s="81" t="str">
        <f xml:space="preserve"> D144&amp;" - "&amp;H144</f>
        <v>2024 - 2028</v>
      </c>
    </row>
    <row r="145" spans="2:9" outlineLevel="1">
      <c r="B145" s="235" t="s">
        <v>75</v>
      </c>
      <c r="C145" s="89" t="s">
        <v>166</v>
      </c>
      <c r="D145" s="187">
        <f>'Παραδοχές μοναδιαίου κόστους'!E120*'Ανάπτυξη δικτύου'!U141</f>
        <v>0</v>
      </c>
      <c r="E145" s="187">
        <f>'Παραδοχές μοναδιαίου κόστους'!F120*'Ανάπτυξη δικτύου'!X141</f>
        <v>0</v>
      </c>
      <c r="F145" s="187">
        <f>'Παραδοχές μοναδιαίου κόστους'!G120*'Ανάπτυξη δικτύου'!AA141</f>
        <v>0</v>
      </c>
      <c r="G145" s="187">
        <f>'Παραδοχές μοναδιαίου κόστους'!H120*'Ανάπτυξη δικτύου'!AD141</f>
        <v>0</v>
      </c>
      <c r="H145" s="187">
        <f>'Παραδοχές μοναδιαίου κόστους'!I120*'Ανάπτυξη δικτύου'!AG141</f>
        <v>0</v>
      </c>
      <c r="I145" s="171">
        <f t="shared" ref="I145:I158" si="15">D145+E145+F145+G145+H145</f>
        <v>0</v>
      </c>
    </row>
    <row r="146" spans="2:9" outlineLevel="1">
      <c r="B146" s="236" t="s">
        <v>76</v>
      </c>
      <c r="C146" s="89" t="s">
        <v>166</v>
      </c>
      <c r="D146" s="187">
        <f>'Παραδοχές μοναδιαίου κόστους'!E121*'Ανάπτυξη δικτύου'!U142</f>
        <v>2301761.835286621</v>
      </c>
      <c r="E146" s="187">
        <f>'Παραδοχές μοναδιαίου κόστους'!F121*'Ανάπτυξη δικτύου'!X142</f>
        <v>1854775.9885437326</v>
      </c>
      <c r="F146" s="187">
        <f>'Παραδοχές μοναδιαίου κόστους'!G121*'Ανάπτυξη δικτύου'!AA142</f>
        <v>0</v>
      </c>
      <c r="G146" s="187">
        <f>'Παραδοχές μοναδιαίου κόστους'!H121*'Ανάπτυξη δικτύου'!AD142</f>
        <v>0</v>
      </c>
      <c r="H146" s="187">
        <f>'Παραδοχές μοναδιαίου κόστους'!I121*'Ανάπτυξη δικτύου'!AG142</f>
        <v>0</v>
      </c>
      <c r="I146" s="171">
        <f t="shared" si="15"/>
        <v>4156537.8238303536</v>
      </c>
    </row>
    <row r="147" spans="2:9" outlineLevel="1">
      <c r="B147" s="237" t="s">
        <v>77</v>
      </c>
      <c r="C147" s="89" t="s">
        <v>166</v>
      </c>
      <c r="D147" s="187">
        <f>'Παραδοχές μοναδιαίου κόστους'!E122*'Ανάπτυξη δικτύου'!U143</f>
        <v>0</v>
      </c>
      <c r="E147" s="187">
        <f>'Παραδοχές μοναδιαίου κόστους'!F122*'Ανάπτυξη δικτύου'!X143</f>
        <v>0</v>
      </c>
      <c r="F147" s="187">
        <f>'Παραδοχές μοναδιαίου κόστους'!G122*'Ανάπτυξη δικτύου'!AA143</f>
        <v>0</v>
      </c>
      <c r="G147" s="187">
        <f>'Παραδοχές μοναδιαίου κόστους'!H122*'Ανάπτυξη δικτύου'!AD143</f>
        <v>0</v>
      </c>
      <c r="H147" s="187">
        <f>'Παραδοχές μοναδιαίου κόστους'!I122*'Ανάπτυξη δικτύου'!AG143</f>
        <v>0</v>
      </c>
      <c r="I147" s="171">
        <f t="shared" si="15"/>
        <v>0</v>
      </c>
    </row>
    <row r="148" spans="2:9" outlineLevel="1">
      <c r="B148" s="238" t="s">
        <v>78</v>
      </c>
      <c r="C148" s="89" t="s">
        <v>166</v>
      </c>
      <c r="D148" s="187">
        <f>'Παραδοχές μοναδιαίου κόστους'!E123*'Ανάπτυξη δικτύου'!U144</f>
        <v>0</v>
      </c>
      <c r="E148" s="187">
        <f>'Παραδοχές μοναδιαίου κόστους'!F123*'Ανάπτυξη δικτύου'!X144</f>
        <v>0</v>
      </c>
      <c r="F148" s="187">
        <f>'Παραδοχές μοναδιαίου κόστους'!G123*'Ανάπτυξη δικτύου'!AA144</f>
        <v>0</v>
      </c>
      <c r="G148" s="187">
        <f>'Παραδοχές μοναδιαίου κόστους'!H123*'Ανάπτυξη δικτύου'!AD144</f>
        <v>0</v>
      </c>
      <c r="H148" s="187">
        <f>'Παραδοχές μοναδιαίου κόστους'!I123*'Ανάπτυξη δικτύου'!AG144</f>
        <v>0</v>
      </c>
      <c r="I148" s="171">
        <f t="shared" si="15"/>
        <v>0</v>
      </c>
    </row>
    <row r="149" spans="2:9" outlineLevel="1">
      <c r="B149" s="238" t="s">
        <v>79</v>
      </c>
      <c r="C149" s="89" t="s">
        <v>166</v>
      </c>
      <c r="D149" s="187">
        <f>'Παραδοχές μοναδιαίου κόστους'!E124*'Ανάπτυξη δικτύου'!U145</f>
        <v>0</v>
      </c>
      <c r="E149" s="187">
        <f>'Παραδοχές μοναδιαίου κόστους'!F124*'Ανάπτυξη δικτύου'!X145</f>
        <v>0</v>
      </c>
      <c r="F149" s="187">
        <f>'Παραδοχές μοναδιαίου κόστους'!G124*'Ανάπτυξη δικτύου'!AA145</f>
        <v>0</v>
      </c>
      <c r="G149" s="187">
        <f>'Παραδοχές μοναδιαίου κόστους'!H124*'Ανάπτυξη δικτύου'!AD145</f>
        <v>0</v>
      </c>
      <c r="H149" s="187">
        <f>'Παραδοχές μοναδιαίου κόστους'!I124*'Ανάπτυξη δικτύου'!AG145</f>
        <v>0</v>
      </c>
      <c r="I149" s="171">
        <f t="shared" si="15"/>
        <v>0</v>
      </c>
    </row>
    <row r="150" spans="2:9" outlineLevel="1">
      <c r="B150" s="238" t="s">
        <v>80</v>
      </c>
      <c r="C150" s="89" t="s">
        <v>166</v>
      </c>
      <c r="D150" s="187">
        <f>'Παραδοχές μοναδιαίου κόστους'!E125*'Ανάπτυξη δικτύου'!U146</f>
        <v>0</v>
      </c>
      <c r="E150" s="187">
        <f>'Παραδοχές μοναδιαίου κόστους'!F125*'Ανάπτυξη δικτύου'!X146</f>
        <v>0</v>
      </c>
      <c r="F150" s="187">
        <f>'Παραδοχές μοναδιαίου κόστους'!G125*'Ανάπτυξη δικτύου'!AA146</f>
        <v>0</v>
      </c>
      <c r="G150" s="187">
        <f>'Παραδοχές μοναδιαίου κόστους'!H125*'Ανάπτυξη δικτύου'!AD146</f>
        <v>0</v>
      </c>
      <c r="H150" s="187">
        <f>'Παραδοχές μοναδιαίου κόστους'!I125*'Ανάπτυξη δικτύου'!AG146</f>
        <v>0</v>
      </c>
      <c r="I150" s="171">
        <f t="shared" si="15"/>
        <v>0</v>
      </c>
    </row>
    <row r="151" spans="2:9" outlineLevel="1">
      <c r="B151" s="238" t="s">
        <v>81</v>
      </c>
      <c r="C151" s="89" t="s">
        <v>166</v>
      </c>
      <c r="D151" s="187">
        <f>'Παραδοχές μοναδιαίου κόστους'!E126*'Ανάπτυξη δικτύου'!U147</f>
        <v>0</v>
      </c>
      <c r="E151" s="187">
        <f>'Παραδοχές μοναδιαίου κόστους'!F126*'Ανάπτυξη δικτύου'!X147</f>
        <v>0</v>
      </c>
      <c r="F151" s="187">
        <f>'Παραδοχές μοναδιαίου κόστους'!G126*'Ανάπτυξη δικτύου'!AA147</f>
        <v>0</v>
      </c>
      <c r="G151" s="187">
        <f>'Παραδοχές μοναδιαίου κόστους'!H126*'Ανάπτυξη δικτύου'!AD147</f>
        <v>0</v>
      </c>
      <c r="H151" s="187">
        <f>'Παραδοχές μοναδιαίου κόστους'!I126*'Ανάπτυξη δικτύου'!AG147</f>
        <v>0</v>
      </c>
      <c r="I151" s="171">
        <f t="shared" si="15"/>
        <v>0</v>
      </c>
    </row>
    <row r="152" spans="2:9" outlineLevel="1">
      <c r="B152" s="236" t="s">
        <v>82</v>
      </c>
      <c r="C152" s="89" t="s">
        <v>166</v>
      </c>
      <c r="D152" s="187">
        <f>'Παραδοχές μοναδιαίου κόστους'!E127*'Ανάπτυξη δικτύου'!U148</f>
        <v>0</v>
      </c>
      <c r="E152" s="187">
        <f>'Παραδοχές μοναδιαίου κόστους'!F127*'Ανάπτυξη δικτύου'!X148</f>
        <v>0</v>
      </c>
      <c r="F152" s="187">
        <f>'Παραδοχές μοναδιαίου κόστους'!G127*'Ανάπτυξη δικτύου'!AA148</f>
        <v>0</v>
      </c>
      <c r="G152" s="187">
        <f>'Παραδοχές μοναδιαίου κόστους'!H127*'Ανάπτυξη δικτύου'!AD148</f>
        <v>0</v>
      </c>
      <c r="H152" s="187">
        <f>'Παραδοχές μοναδιαίου κόστους'!I127*'Ανάπτυξη δικτύου'!AG148</f>
        <v>0</v>
      </c>
      <c r="I152" s="171">
        <f t="shared" si="15"/>
        <v>0</v>
      </c>
    </row>
    <row r="153" spans="2:9" outlineLevel="1">
      <c r="B153" s="235" t="s">
        <v>83</v>
      </c>
      <c r="C153" s="89" t="s">
        <v>166</v>
      </c>
      <c r="D153" s="187">
        <f>'Παραδοχές μοναδιαίου κόστους'!E128*'Ανάπτυξη δικτύου'!U149</f>
        <v>0</v>
      </c>
      <c r="E153" s="187">
        <f>'Παραδοχές μοναδιαίου κόστους'!F128*'Ανάπτυξη δικτύου'!X149</f>
        <v>0</v>
      </c>
      <c r="F153" s="187">
        <f>'Παραδοχές μοναδιαίου κόστους'!G128*'Ανάπτυξη δικτύου'!AA149</f>
        <v>0</v>
      </c>
      <c r="G153" s="187">
        <f>'Παραδοχές μοναδιαίου κόστους'!H128*'Ανάπτυξη δικτύου'!AD149</f>
        <v>0</v>
      </c>
      <c r="H153" s="187">
        <f>'Παραδοχές μοναδιαίου κόστους'!I128*'Ανάπτυξη δικτύου'!AG149</f>
        <v>0</v>
      </c>
      <c r="I153" s="171">
        <f t="shared" si="15"/>
        <v>0</v>
      </c>
    </row>
    <row r="154" spans="2:9" outlineLevel="1">
      <c r="B154" s="236" t="s">
        <v>84</v>
      </c>
      <c r="C154" s="89" t="s">
        <v>166</v>
      </c>
      <c r="D154" s="187">
        <f>'Παραδοχές μοναδιαίου κόστους'!E129*'Ανάπτυξη δικτύου'!U150</f>
        <v>0</v>
      </c>
      <c r="E154" s="187">
        <f>'Παραδοχές μοναδιαίου κόστους'!F129*'Ανάπτυξη δικτύου'!X150</f>
        <v>1854775.9885437326</v>
      </c>
      <c r="F154" s="187">
        <f>'Παραδοχές μοναδιαίου κόστους'!G129*'Ανάπτυξη δικτύου'!AA150</f>
        <v>0</v>
      </c>
      <c r="G154" s="187">
        <f>'Παραδοχές μοναδιαίου κόστους'!H129*'Ανάπτυξη δικτύου'!AD150</f>
        <v>0</v>
      </c>
      <c r="H154" s="187">
        <f>'Παραδοχές μοναδιαίου κόστους'!I129*'Ανάπτυξη δικτύου'!AG150</f>
        <v>0</v>
      </c>
      <c r="I154" s="171">
        <f t="shared" si="15"/>
        <v>1854775.9885437326</v>
      </c>
    </row>
    <row r="155" spans="2:9" outlineLevel="1">
      <c r="B155" s="235" t="s">
        <v>85</v>
      </c>
      <c r="C155" s="89" t="s">
        <v>166</v>
      </c>
      <c r="D155" s="187">
        <f>'Παραδοχές μοναδιαίου κόστους'!E130*'Ανάπτυξη δικτύου'!U151</f>
        <v>0</v>
      </c>
      <c r="E155" s="187">
        <f>'Παραδοχές μοναδιαίου κόστους'!F130*'Ανάπτυξη δικτύου'!X151</f>
        <v>0</v>
      </c>
      <c r="F155" s="187">
        <f>'Παραδοχές μοναδιαίου κόστους'!G130*'Ανάπτυξη δικτύου'!AA151</f>
        <v>0</v>
      </c>
      <c r="G155" s="187">
        <f>'Παραδοχές μοναδιαίου κόστους'!H130*'Ανάπτυξη δικτύου'!AD151</f>
        <v>0</v>
      </c>
      <c r="H155" s="187">
        <f>'Παραδοχές μοναδιαίου κόστους'!I130*'Ανάπτυξη δικτύου'!AG151</f>
        <v>0</v>
      </c>
      <c r="I155" s="171">
        <f t="shared" si="15"/>
        <v>0</v>
      </c>
    </row>
    <row r="156" spans="2:9" outlineLevel="1">
      <c r="B156" s="236" t="s">
        <v>86</v>
      </c>
      <c r="C156" s="89" t="s">
        <v>166</v>
      </c>
      <c r="D156" s="187">
        <f>'Παραδοχές μοναδιαίου κόστους'!E131*'Ανάπτυξη δικτύου'!U152</f>
        <v>0</v>
      </c>
      <c r="E156" s="187">
        <f>'Παραδοχές μοναδιαίου κόστους'!F131*'Ανάπτυξη δικτύου'!X152</f>
        <v>1854775.9885437326</v>
      </c>
      <c r="F156" s="187">
        <f>'Παραδοχές μοναδιαίου κόστους'!G131*'Ανάπτυξη δικτύου'!AA152</f>
        <v>0</v>
      </c>
      <c r="G156" s="187">
        <f>'Παραδοχές μοναδιαίου κόστους'!H131*'Ανάπτυξη δικτύου'!AD152</f>
        <v>0</v>
      </c>
      <c r="H156" s="187">
        <f>'Παραδοχές μοναδιαίου κόστους'!I131*'Ανάπτυξη δικτύου'!AG152</f>
        <v>0</v>
      </c>
      <c r="I156" s="171">
        <f t="shared" si="15"/>
        <v>1854775.9885437326</v>
      </c>
    </row>
    <row r="157" spans="2:9" outlineLevel="1">
      <c r="B157" s="235" t="s">
        <v>87</v>
      </c>
      <c r="C157" s="89" t="s">
        <v>166</v>
      </c>
      <c r="D157" s="187">
        <f>'Παραδοχές μοναδιαίου κόστους'!E132*'Ανάπτυξη δικτύου'!U153</f>
        <v>0</v>
      </c>
      <c r="E157" s="187">
        <f>'Παραδοχές μοναδιαίου κόστους'!F132*'Ανάπτυξη δικτύου'!X153</f>
        <v>0</v>
      </c>
      <c r="F157" s="187">
        <f>'Παραδοχές μοναδιαίου κόστους'!G132*'Ανάπτυξη δικτύου'!AA153</f>
        <v>0</v>
      </c>
      <c r="G157" s="187">
        <f>'Παραδοχές μοναδιαίου κόστους'!H132*'Ανάπτυξη δικτύου'!AD153</f>
        <v>0</v>
      </c>
      <c r="H157" s="187">
        <f>'Παραδοχές μοναδιαίου κόστους'!I132*'Ανάπτυξη δικτύου'!AG153</f>
        <v>0</v>
      </c>
      <c r="I157" s="171">
        <f t="shared" si="15"/>
        <v>0</v>
      </c>
    </row>
    <row r="158" spans="2:9" outlineLevel="1">
      <c r="B158" s="236" t="s">
        <v>88</v>
      </c>
      <c r="C158" s="89" t="s">
        <v>166</v>
      </c>
      <c r="D158" s="187">
        <f>'Παραδοχές μοναδιαίου κόστους'!E133*'Ανάπτυξη δικτύου'!U154</f>
        <v>0</v>
      </c>
      <c r="E158" s="187">
        <f>'Παραδοχές μοναδιαίου κόστους'!F133*'Ανάπτυξη δικτύου'!X154</f>
        <v>1854775.9885437326</v>
      </c>
      <c r="F158" s="187">
        <f>'Παραδοχές μοναδιαίου κόστους'!G133*'Ανάπτυξη δικτύου'!AA154</f>
        <v>0</v>
      </c>
      <c r="G158" s="187">
        <f>'Παραδοχές μοναδιαίου κόστους'!H133*'Ανάπτυξη δικτύου'!AD154</f>
        <v>0</v>
      </c>
      <c r="H158" s="187">
        <f>'Παραδοχές μοναδιαίου κόστους'!I133*'Ανάπτυξη δικτύου'!AG154</f>
        <v>0</v>
      </c>
      <c r="I158" s="171">
        <f t="shared" si="15"/>
        <v>1854775.9885437326</v>
      </c>
    </row>
    <row r="159" spans="2:9" outlineLevel="1">
      <c r="B159" s="49" t="s">
        <v>96</v>
      </c>
      <c r="C159" s="89" t="s">
        <v>166</v>
      </c>
      <c r="D159" s="188">
        <f t="shared" ref="D159:I159" si="16">SUM(D145:D158)</f>
        <v>2301761.835286621</v>
      </c>
      <c r="E159" s="188">
        <f t="shared" si="16"/>
        <v>7419103.9541749302</v>
      </c>
      <c r="F159" s="188">
        <f t="shared" si="16"/>
        <v>0</v>
      </c>
      <c r="G159" s="188">
        <f t="shared" si="16"/>
        <v>0</v>
      </c>
      <c r="H159" s="188">
        <f t="shared" si="16"/>
        <v>0</v>
      </c>
      <c r="I159" s="188">
        <f t="shared" si="16"/>
        <v>9720865.7894615512</v>
      </c>
    </row>
    <row r="161" spans="2:37" ht="15.6">
      <c r="B161" s="270" t="s">
        <v>138</v>
      </c>
      <c r="C161" s="270"/>
      <c r="D161" s="270"/>
      <c r="E161" s="270"/>
      <c r="F161" s="270"/>
      <c r="G161" s="270"/>
      <c r="H161" s="270"/>
      <c r="I161" s="270"/>
    </row>
    <row r="162" spans="2:37" ht="5.45" customHeight="1" outlineLevel="1">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row>
    <row r="163" spans="2:37" outlineLevel="1">
      <c r="B163" s="78"/>
      <c r="C163" s="62"/>
      <c r="D163" s="82">
        <f>$C$3</f>
        <v>2024</v>
      </c>
      <c r="E163" s="82">
        <f>$C$3+1</f>
        <v>2025</v>
      </c>
      <c r="F163" s="82">
        <f>$C$3+2</f>
        <v>2026</v>
      </c>
      <c r="G163" s="82">
        <f>$C$3+3</f>
        <v>2027</v>
      </c>
      <c r="H163" s="82">
        <f>$C$3+4</f>
        <v>2028</v>
      </c>
      <c r="I163" s="81" t="str">
        <f xml:space="preserve"> D163&amp;" - "&amp;H163</f>
        <v>2024 - 2028</v>
      </c>
    </row>
    <row r="164" spans="2:37" outlineLevel="1">
      <c r="B164" s="235" t="s">
        <v>75</v>
      </c>
      <c r="C164" s="89" t="s">
        <v>166</v>
      </c>
      <c r="D164" s="187">
        <f>'Παραδοχές μοναδιαίου κόστους'!E138*'Ανάπτυξη δικτύου'!U162</f>
        <v>0</v>
      </c>
      <c r="E164" s="187">
        <f>'Παραδοχές μοναδιαίου κόστους'!F138*'Ανάπτυξη δικτύου'!X162</f>
        <v>0</v>
      </c>
      <c r="F164" s="187">
        <f>'Παραδοχές μοναδιαίου κόστους'!G138*'Ανάπτυξη δικτύου'!AA162</f>
        <v>0</v>
      </c>
      <c r="G164" s="187">
        <f>'Παραδοχές μοναδιαίου κόστους'!H138*'Ανάπτυξη δικτύου'!AD162</f>
        <v>0</v>
      </c>
      <c r="H164" s="187">
        <f>'Παραδοχές μοναδιαίου κόστους'!I138*'Ανάπτυξη δικτύου'!AG162</f>
        <v>0</v>
      </c>
      <c r="I164" s="171">
        <f t="shared" ref="I164:I177" si="17">D164+E164+F164+G164+H164</f>
        <v>0</v>
      </c>
    </row>
    <row r="165" spans="2:37" outlineLevel="1">
      <c r="B165" s="236" t="s">
        <v>76</v>
      </c>
      <c r="C165" s="89" t="s">
        <v>166</v>
      </c>
      <c r="D165" s="187">
        <f>'Παραδοχές μοναδιαίου κόστους'!E139*'Ανάπτυξη δικτύου'!U163</f>
        <v>0</v>
      </c>
      <c r="E165" s="187">
        <f>'Παραδοχές μοναδιαίου κόστους'!F139*'Ανάπτυξη δικτύου'!X163</f>
        <v>0</v>
      </c>
      <c r="F165" s="187">
        <f>'Παραδοχές μοναδιαίου κόστους'!G139*'Ανάπτυξη δικτύου'!AA163</f>
        <v>0</v>
      </c>
      <c r="G165" s="187">
        <f>'Παραδοχές μοναδιαίου κόστους'!H139*'Ανάπτυξη δικτύου'!AD163</f>
        <v>0</v>
      </c>
      <c r="H165" s="187">
        <f>'Παραδοχές μοναδιαίου κόστους'!I139*'Ανάπτυξη δικτύου'!AG163</f>
        <v>0</v>
      </c>
      <c r="I165" s="171">
        <f t="shared" si="17"/>
        <v>0</v>
      </c>
    </row>
    <row r="166" spans="2:37" outlineLevel="1">
      <c r="B166" s="237" t="s">
        <v>77</v>
      </c>
      <c r="C166" s="89" t="s">
        <v>166</v>
      </c>
      <c r="D166" s="187">
        <f>'Παραδοχές μοναδιαίου κόστους'!E140*'Ανάπτυξη δικτύου'!U164</f>
        <v>0</v>
      </c>
      <c r="E166" s="187">
        <f>'Παραδοχές μοναδιαίου κόστους'!F140*'Ανάπτυξη δικτύου'!X164</f>
        <v>0</v>
      </c>
      <c r="F166" s="187">
        <f>'Παραδοχές μοναδιαίου κόστους'!G140*'Ανάπτυξη δικτύου'!AA164</f>
        <v>0</v>
      </c>
      <c r="G166" s="187">
        <f>'Παραδοχές μοναδιαίου κόστους'!H140*'Ανάπτυξη δικτύου'!AD164</f>
        <v>0</v>
      </c>
      <c r="H166" s="187">
        <f>'Παραδοχές μοναδιαίου κόστους'!I140*'Ανάπτυξη δικτύου'!AG164</f>
        <v>0</v>
      </c>
      <c r="I166" s="171">
        <f t="shared" si="17"/>
        <v>0</v>
      </c>
    </row>
    <row r="167" spans="2:37" outlineLevel="1">
      <c r="B167" s="238" t="s">
        <v>78</v>
      </c>
      <c r="C167" s="89" t="s">
        <v>166</v>
      </c>
      <c r="D167" s="187">
        <f>'Παραδοχές μοναδιαίου κόστους'!E141*'Ανάπτυξη δικτύου'!U165</f>
        <v>0</v>
      </c>
      <c r="E167" s="187">
        <f>'Παραδοχές μοναδιαίου κόστους'!F141*'Ανάπτυξη δικτύου'!X165</f>
        <v>0</v>
      </c>
      <c r="F167" s="187">
        <f>'Παραδοχές μοναδιαίου κόστους'!G141*'Ανάπτυξη δικτύου'!AA165</f>
        <v>0</v>
      </c>
      <c r="G167" s="187">
        <f>'Παραδοχές μοναδιαίου κόστους'!H141*'Ανάπτυξη δικτύου'!AD165</f>
        <v>0</v>
      </c>
      <c r="H167" s="187">
        <f>'Παραδοχές μοναδιαίου κόστους'!I141*'Ανάπτυξη δικτύου'!AG165</f>
        <v>0</v>
      </c>
      <c r="I167" s="171">
        <f t="shared" si="17"/>
        <v>0</v>
      </c>
    </row>
    <row r="168" spans="2:37" outlineLevel="1">
      <c r="B168" s="238" t="s">
        <v>79</v>
      </c>
      <c r="C168" s="89" t="s">
        <v>166</v>
      </c>
      <c r="D168" s="187">
        <f>'Παραδοχές μοναδιαίου κόστους'!E142*'Ανάπτυξη δικτύου'!U166</f>
        <v>0</v>
      </c>
      <c r="E168" s="187">
        <f>'Παραδοχές μοναδιαίου κόστους'!F142*'Ανάπτυξη δικτύου'!X166</f>
        <v>0</v>
      </c>
      <c r="F168" s="187">
        <f>'Παραδοχές μοναδιαίου κόστους'!G142*'Ανάπτυξη δικτύου'!AA166</f>
        <v>0</v>
      </c>
      <c r="G168" s="187">
        <f>'Παραδοχές μοναδιαίου κόστους'!H142*'Ανάπτυξη δικτύου'!AD166</f>
        <v>0</v>
      </c>
      <c r="H168" s="187">
        <f>'Παραδοχές μοναδιαίου κόστους'!I142*'Ανάπτυξη δικτύου'!AG166</f>
        <v>851315.48088943597</v>
      </c>
      <c r="I168" s="171">
        <f t="shared" si="17"/>
        <v>851315.48088943597</v>
      </c>
    </row>
    <row r="169" spans="2:37" outlineLevel="1">
      <c r="B169" s="238" t="s">
        <v>80</v>
      </c>
      <c r="C169" s="89" t="s">
        <v>166</v>
      </c>
      <c r="D169" s="187">
        <f>'Παραδοχές μοναδιαίου κόστους'!E143*'Ανάπτυξη δικτύου'!U167</f>
        <v>0</v>
      </c>
      <c r="E169" s="187">
        <f>'Παραδοχές μοναδιαίου κόστους'!F143*'Ανάπτυξη δικτύου'!X167</f>
        <v>0</v>
      </c>
      <c r="F169" s="187">
        <f>'Παραδοχές μοναδιαίου κόστους'!G143*'Ανάπτυξη δικτύου'!AA167</f>
        <v>0</v>
      </c>
      <c r="G169" s="187">
        <f>'Παραδοχές μοναδιαίου κόστους'!H143*'Ανάπτυξη δικτύου'!AD167</f>
        <v>0</v>
      </c>
      <c r="H169" s="187">
        <f>'Παραδοχές μοναδιαίου κόστους'!I143*'Ανάπτυξη δικτύου'!AG167</f>
        <v>0</v>
      </c>
      <c r="I169" s="171">
        <f t="shared" si="17"/>
        <v>0</v>
      </c>
    </row>
    <row r="170" spans="2:37" outlineLevel="1">
      <c r="B170" s="238" t="s">
        <v>81</v>
      </c>
      <c r="C170" s="89" t="s">
        <v>166</v>
      </c>
      <c r="D170" s="187">
        <f>'Παραδοχές μοναδιαίου κόστους'!E144*'Ανάπτυξη δικτύου'!U168</f>
        <v>0</v>
      </c>
      <c r="E170" s="187">
        <f>'Παραδοχές μοναδιαίου κόστους'!F144*'Ανάπτυξη δικτύου'!X168</f>
        <v>0</v>
      </c>
      <c r="F170" s="187">
        <f>'Παραδοχές μοναδιαίου κόστους'!G144*'Ανάπτυξη δικτύου'!AA168</f>
        <v>0</v>
      </c>
      <c r="G170" s="187">
        <f>'Παραδοχές μοναδιαίου κόστους'!H144*'Ανάπτυξη δικτύου'!AD168</f>
        <v>0</v>
      </c>
      <c r="H170" s="187">
        <f>'Παραδοχές μοναδιαίου κόστους'!I144*'Ανάπτυξη δικτύου'!AG168</f>
        <v>0</v>
      </c>
      <c r="I170" s="171">
        <f t="shared" si="17"/>
        <v>0</v>
      </c>
    </row>
    <row r="171" spans="2:37" outlineLevel="1">
      <c r="B171" s="236" t="s">
        <v>82</v>
      </c>
      <c r="C171" s="89" t="s">
        <v>166</v>
      </c>
      <c r="D171" s="187">
        <f>'Παραδοχές μοναδιαίου κόστους'!E145*'Ανάπτυξη δικτύου'!U169</f>
        <v>0</v>
      </c>
      <c r="E171" s="187">
        <f>'Παραδοχές μοναδιαίου κόστους'!F145*'Ανάπτυξη δικτύου'!X169</f>
        <v>0</v>
      </c>
      <c r="F171" s="187">
        <f>'Παραδοχές μοναδιαίου κόστους'!G145*'Ανάπτυξη δικτύου'!AA169</f>
        <v>0</v>
      </c>
      <c r="G171" s="187">
        <f>'Παραδοχές μοναδιαίου κόστους'!H145*'Ανάπτυξη δικτύου'!AD169</f>
        <v>0</v>
      </c>
      <c r="H171" s="187">
        <f>'Παραδοχές μοναδιαίου κόστους'!I145*'Ανάπτυξη δικτύου'!AG169</f>
        <v>0</v>
      </c>
      <c r="I171" s="171">
        <f t="shared" si="17"/>
        <v>0</v>
      </c>
    </row>
    <row r="172" spans="2:37" outlineLevel="1">
      <c r="B172" s="235" t="s">
        <v>83</v>
      </c>
      <c r="C172" s="89" t="s">
        <v>166</v>
      </c>
      <c r="D172" s="187">
        <f>'Παραδοχές μοναδιαίου κόστους'!E146*'Ανάπτυξη δικτύου'!U170</f>
        <v>0</v>
      </c>
      <c r="E172" s="187">
        <f>'Παραδοχές μοναδιαίου κόστους'!F146*'Ανάπτυξη δικτύου'!X170</f>
        <v>0</v>
      </c>
      <c r="F172" s="187">
        <f>'Παραδοχές μοναδιαίου κόστους'!G146*'Ανάπτυξη δικτύου'!AA170</f>
        <v>0</v>
      </c>
      <c r="G172" s="187">
        <f>'Παραδοχές μοναδιαίου κόστους'!H146*'Ανάπτυξη δικτύου'!AD170</f>
        <v>0</v>
      </c>
      <c r="H172" s="187">
        <f>'Παραδοχές μοναδιαίου κόστους'!I146*'Ανάπτυξη δικτύου'!AG170</f>
        <v>0</v>
      </c>
      <c r="I172" s="171">
        <f t="shared" si="17"/>
        <v>0</v>
      </c>
    </row>
    <row r="173" spans="2:37" outlineLevel="1">
      <c r="B173" s="236" t="s">
        <v>84</v>
      </c>
      <c r="C173" s="89" t="s">
        <v>166</v>
      </c>
      <c r="D173" s="187">
        <f>'Παραδοχές μοναδιαίου κόστους'!E147*'Ανάπτυξη δικτύου'!U171</f>
        <v>0</v>
      </c>
      <c r="E173" s="187">
        <f>'Παραδοχές μοναδιαίου κόστους'!F147*'Ανάπτυξη δικτύου'!X171</f>
        <v>0</v>
      </c>
      <c r="F173" s="187">
        <f>'Παραδοχές μοναδιαίου κόστους'!G147*'Ανάπτυξη δικτύου'!AA171</f>
        <v>0</v>
      </c>
      <c r="G173" s="187">
        <f>'Παραδοχές μοναδιαίου κόστους'!H147*'Ανάπτυξη δικτύου'!AD171</f>
        <v>0</v>
      </c>
      <c r="H173" s="187">
        <f>'Παραδοχές μοναδιαίου κόστους'!I147*'Ανάπτυξη δικτύου'!AG171</f>
        <v>0</v>
      </c>
      <c r="I173" s="171">
        <f t="shared" si="17"/>
        <v>0</v>
      </c>
    </row>
    <row r="174" spans="2:37" outlineLevel="1">
      <c r="B174" s="235" t="s">
        <v>85</v>
      </c>
      <c r="C174" s="89" t="s">
        <v>166</v>
      </c>
      <c r="D174" s="187">
        <f>'Παραδοχές μοναδιαίου κόστους'!E148*'Ανάπτυξη δικτύου'!U172</f>
        <v>0</v>
      </c>
      <c r="E174" s="187">
        <f>'Παραδοχές μοναδιαίου κόστους'!F148*'Ανάπτυξη δικτύου'!X172</f>
        <v>0</v>
      </c>
      <c r="F174" s="187">
        <f>'Παραδοχές μοναδιαίου κόστους'!G148*'Ανάπτυξη δικτύου'!AA172</f>
        <v>0</v>
      </c>
      <c r="G174" s="187">
        <f>'Παραδοχές μοναδιαίου κόστους'!H148*'Ανάπτυξη δικτύου'!AD172</f>
        <v>0</v>
      </c>
      <c r="H174" s="187">
        <f>'Παραδοχές μοναδιαίου κόστους'!I148*'Ανάπτυξη δικτύου'!AG172</f>
        <v>0</v>
      </c>
      <c r="I174" s="171">
        <f t="shared" si="17"/>
        <v>0</v>
      </c>
    </row>
    <row r="175" spans="2:37" outlineLevel="1">
      <c r="B175" s="236" t="s">
        <v>86</v>
      </c>
      <c r="C175" s="89" t="s">
        <v>166</v>
      </c>
      <c r="D175" s="187">
        <f>'Παραδοχές μοναδιαίου κόστους'!E149*'Ανάπτυξη δικτύου'!U173</f>
        <v>0</v>
      </c>
      <c r="E175" s="187">
        <f>'Παραδοχές μοναδιαίου κόστους'!F149*'Ανάπτυξη δικτύου'!X173</f>
        <v>0</v>
      </c>
      <c r="F175" s="187">
        <f>'Παραδοχές μοναδιαίου κόστους'!G149*'Ανάπτυξη δικτύου'!AA173</f>
        <v>0</v>
      </c>
      <c r="G175" s="187">
        <f>'Παραδοχές μοναδιαίου κόστους'!H149*'Ανάπτυξη δικτύου'!AD173</f>
        <v>0</v>
      </c>
      <c r="H175" s="187">
        <f>'Παραδοχές μοναδιαίου κόστους'!I149*'Ανάπτυξη δικτύου'!AG173</f>
        <v>0</v>
      </c>
      <c r="I175" s="171">
        <f t="shared" si="17"/>
        <v>0</v>
      </c>
    </row>
    <row r="176" spans="2:37" outlineLevel="1">
      <c r="B176" s="235" t="s">
        <v>87</v>
      </c>
      <c r="C176" s="89" t="s">
        <v>166</v>
      </c>
      <c r="D176" s="187">
        <f>'Παραδοχές μοναδιαίου κόστους'!E150*'Ανάπτυξη δικτύου'!U174</f>
        <v>0</v>
      </c>
      <c r="E176" s="187">
        <f>'Παραδοχές μοναδιαίου κόστους'!F150*'Ανάπτυξη δικτύου'!X174</f>
        <v>0</v>
      </c>
      <c r="F176" s="187">
        <f>'Παραδοχές μοναδιαίου κόστους'!G150*'Ανάπτυξη δικτύου'!AA174</f>
        <v>0</v>
      </c>
      <c r="G176" s="187">
        <f>'Παραδοχές μοναδιαίου κόστους'!H150*'Ανάπτυξη δικτύου'!AD174</f>
        <v>0</v>
      </c>
      <c r="H176" s="187">
        <f>'Παραδοχές μοναδιαίου κόστους'!I150*'Ανάπτυξη δικτύου'!AG174</f>
        <v>0</v>
      </c>
      <c r="I176" s="171">
        <f t="shared" si="17"/>
        <v>0</v>
      </c>
    </row>
    <row r="177" spans="2:9" outlineLevel="1">
      <c r="B177" s="236" t="s">
        <v>88</v>
      </c>
      <c r="C177" s="89" t="s">
        <v>166</v>
      </c>
      <c r="D177" s="187">
        <f>'Παραδοχές μοναδιαίου κόστους'!E151*'Ανάπτυξη δικτύου'!U175</f>
        <v>0</v>
      </c>
      <c r="E177" s="187">
        <f>'Παραδοχές μοναδιαίου κόστους'!F151*'Ανάπτυξη δικτύου'!X175</f>
        <v>0</v>
      </c>
      <c r="F177" s="187">
        <f>'Παραδοχές μοναδιαίου κόστους'!G151*'Ανάπτυξη δικτύου'!AA175</f>
        <v>0</v>
      </c>
      <c r="G177" s="187">
        <f>'Παραδοχές μοναδιαίου κόστους'!H151*'Ανάπτυξη δικτύου'!AD175</f>
        <v>0</v>
      </c>
      <c r="H177" s="187">
        <f>'Παραδοχές μοναδιαίου κόστους'!I151*'Ανάπτυξη δικτύου'!AG175</f>
        <v>0</v>
      </c>
      <c r="I177" s="171">
        <f t="shared" si="17"/>
        <v>0</v>
      </c>
    </row>
    <row r="178" spans="2:9" outlineLevel="1">
      <c r="B178" s="49" t="s">
        <v>96</v>
      </c>
      <c r="C178" s="89" t="s">
        <v>166</v>
      </c>
      <c r="D178" s="188">
        <f t="shared" ref="D178:I178" si="18">SUM(D164:D177)</f>
        <v>0</v>
      </c>
      <c r="E178" s="188">
        <f t="shared" si="18"/>
        <v>0</v>
      </c>
      <c r="F178" s="188">
        <f t="shared" si="18"/>
        <v>0</v>
      </c>
      <c r="G178" s="188">
        <f t="shared" si="18"/>
        <v>0</v>
      </c>
      <c r="H178" s="188">
        <f t="shared" si="18"/>
        <v>851315.48088943597</v>
      </c>
      <c r="I178" s="188">
        <f t="shared" si="18"/>
        <v>851315.48088943597</v>
      </c>
    </row>
    <row r="181" spans="2:9" ht="15.6">
      <c r="B181" s="103"/>
      <c r="C181" s="103"/>
      <c r="D181" s="103"/>
      <c r="E181" s="103"/>
      <c r="F181" s="103"/>
      <c r="G181" s="103"/>
      <c r="H181" s="103"/>
      <c r="I181" s="103"/>
    </row>
  </sheetData>
  <mergeCells count="12">
    <mergeCell ref="J2:L2"/>
    <mergeCell ref="B5:I5"/>
    <mergeCell ref="B142:I142"/>
    <mergeCell ref="B123:I123"/>
    <mergeCell ref="B161:I161"/>
    <mergeCell ref="B104:I104"/>
    <mergeCell ref="C2:F2"/>
    <mergeCell ref="B9:I9"/>
    <mergeCell ref="B28:I28"/>
    <mergeCell ref="B47:I47"/>
    <mergeCell ref="B66:I66"/>
    <mergeCell ref="B85:I85"/>
  </mergeCells>
  <hyperlinks>
    <hyperlink ref="J2" location="'Αρχική σελίδα'!A1" display="Πίσω στην αρχική σελίδα" xr:uid="{C4FB60D3-6BD8-4EEC-8539-DBFB86FB49B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7098-A16C-4E51-B470-787023C6BBA3}">
  <sheetPr>
    <tabColor theme="4" tint="0.79998168889431442"/>
  </sheetPr>
  <dimension ref="B2:AQ91"/>
  <sheetViews>
    <sheetView showGridLines="0" zoomScale="70" zoomScaleNormal="70" workbookViewId="0">
      <pane xSplit="3" topLeftCell="T1" activePane="topRight" state="frozen"/>
      <selection pane="topRight" activeCell="B14" sqref="B14:B27"/>
    </sheetView>
  </sheetViews>
  <sheetFormatPr defaultColWidth="8.85546875" defaultRowHeight="14.45" outlineLevelRow="1"/>
  <cols>
    <col min="1" max="1" width="2.85546875" customWidth="1"/>
    <col min="2" max="2" width="53.85546875" customWidth="1"/>
    <col min="3" max="8" width="12.7109375" customWidth="1"/>
    <col min="9" max="9" width="16.42578125" bestFit="1" customWidth="1"/>
    <col min="10" max="43" width="12.7109375" customWidth="1"/>
  </cols>
  <sheetData>
    <row r="2" spans="2:43" ht="18.600000000000001">
      <c r="B2" s="1" t="s">
        <v>0</v>
      </c>
      <c r="C2" s="271" t="str">
        <f>'Αρχική σελίδα'!C3</f>
        <v>Ήπειρος</v>
      </c>
      <c r="D2" s="271"/>
      <c r="E2" s="271"/>
      <c r="F2" s="271"/>
      <c r="G2" s="98"/>
      <c r="H2" s="98"/>
      <c r="J2" s="272" t="s">
        <v>59</v>
      </c>
      <c r="K2" s="272"/>
      <c r="L2" s="272"/>
    </row>
    <row r="3" spans="2:43" ht="18.600000000000001">
      <c r="B3" s="2" t="s">
        <v>2</v>
      </c>
      <c r="C3" s="99">
        <f>'Αρχική σελίδα'!C4</f>
        <v>2024</v>
      </c>
      <c r="D3" s="45" t="s">
        <v>3</v>
      </c>
      <c r="E3" s="45">
        <f>C3+4</f>
        <v>2028</v>
      </c>
    </row>
    <row r="4" spans="2:43" ht="14.45" customHeight="1">
      <c r="C4" s="2"/>
      <c r="D4" s="45"/>
    </row>
    <row r="5" spans="2:43" ht="79.349999999999994" customHeight="1">
      <c r="B5" s="273" t="s">
        <v>167</v>
      </c>
      <c r="C5" s="273"/>
      <c r="D5" s="273"/>
      <c r="E5" s="273"/>
      <c r="F5" s="273"/>
      <c r="G5" s="273"/>
      <c r="H5" s="273"/>
      <c r="I5" s="273"/>
    </row>
    <row r="6" spans="2:43">
      <c r="B6" s="225"/>
      <c r="C6" s="225"/>
      <c r="D6" s="225"/>
      <c r="E6" s="225"/>
      <c r="F6" s="225"/>
      <c r="G6" s="225"/>
      <c r="H6" s="225"/>
    </row>
    <row r="7" spans="2:43" ht="18.600000000000001">
      <c r="B7" s="100" t="s">
        <v>168</v>
      </c>
      <c r="C7" s="101"/>
      <c r="D7" s="101"/>
      <c r="E7" s="101"/>
      <c r="F7" s="101"/>
      <c r="G7" s="98"/>
      <c r="H7" s="98"/>
      <c r="I7" s="98"/>
    </row>
    <row r="8" spans="2:43" ht="18.600000000000001">
      <c r="B8" s="229"/>
      <c r="C8" s="56"/>
      <c r="D8" s="56"/>
      <c r="E8" s="56"/>
      <c r="F8" s="56"/>
    </row>
    <row r="9" spans="2:43" ht="15.6">
      <c r="B9" s="270" t="s">
        <v>169</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row>
    <row r="10" spans="2:43"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row>
    <row r="11" spans="2:43" outlineLevel="1">
      <c r="B11" s="309"/>
      <c r="C11" s="298" t="s">
        <v>94</v>
      </c>
      <c r="D11" s="285" t="s">
        <v>120</v>
      </c>
      <c r="E11" s="286"/>
      <c r="F11" s="286"/>
      <c r="G11" s="286"/>
      <c r="H11" s="286"/>
      <c r="I11" s="286"/>
      <c r="J11" s="286"/>
      <c r="K11" s="286"/>
      <c r="L11" s="286"/>
      <c r="M11" s="286"/>
      <c r="N11" s="286"/>
      <c r="O11" s="286"/>
      <c r="P11" s="286"/>
      <c r="Q11" s="286"/>
      <c r="R11" s="286"/>
      <c r="S11" s="286"/>
      <c r="T11" s="286"/>
      <c r="U11" s="286"/>
      <c r="V11" s="286"/>
      <c r="W11" s="288"/>
      <c r="X11" s="285" t="s">
        <v>121</v>
      </c>
      <c r="Y11" s="286"/>
      <c r="Z11" s="286"/>
      <c r="AA11" s="286"/>
      <c r="AB11" s="286"/>
      <c r="AC11" s="286"/>
      <c r="AD11" s="286"/>
      <c r="AE11" s="286"/>
      <c r="AF11" s="286"/>
      <c r="AG11" s="286"/>
      <c r="AH11" s="286"/>
      <c r="AI11" s="286"/>
      <c r="AJ11" s="286"/>
      <c r="AK11" s="286"/>
      <c r="AL11" s="286"/>
      <c r="AM11" s="286"/>
      <c r="AN11" s="286"/>
      <c r="AO11" s="286"/>
      <c r="AP11" s="286"/>
      <c r="AQ11" s="288"/>
    </row>
    <row r="12" spans="2:43" outlineLevel="1">
      <c r="B12" s="310"/>
      <c r="C12" s="299"/>
      <c r="D12" s="285">
        <f>$C$3-5</f>
        <v>2019</v>
      </c>
      <c r="E12" s="286"/>
      <c r="F12" s="286"/>
      <c r="G12" s="288"/>
      <c r="H12" s="285">
        <f>$C$3-4</f>
        <v>2020</v>
      </c>
      <c r="I12" s="286"/>
      <c r="J12" s="286"/>
      <c r="K12" s="288"/>
      <c r="L12" s="285">
        <f>$C$3-3</f>
        <v>2021</v>
      </c>
      <c r="M12" s="286"/>
      <c r="N12" s="286"/>
      <c r="O12" s="288"/>
      <c r="P12" s="285">
        <f>$C$3-2</f>
        <v>2022</v>
      </c>
      <c r="Q12" s="286"/>
      <c r="R12" s="286"/>
      <c r="S12" s="288"/>
      <c r="T12" s="285">
        <f>$C$3-1</f>
        <v>2023</v>
      </c>
      <c r="U12" s="286"/>
      <c r="V12" s="286"/>
      <c r="W12" s="288"/>
      <c r="X12" s="285">
        <f>$C$3</f>
        <v>2024</v>
      </c>
      <c r="Y12" s="286"/>
      <c r="Z12" s="286"/>
      <c r="AA12" s="288"/>
      <c r="AB12" s="285">
        <f>$C$3+1</f>
        <v>2025</v>
      </c>
      <c r="AC12" s="286"/>
      <c r="AD12" s="286"/>
      <c r="AE12" s="288"/>
      <c r="AF12" s="285">
        <f>$C$3+2</f>
        <v>2026</v>
      </c>
      <c r="AG12" s="286"/>
      <c r="AH12" s="286"/>
      <c r="AI12" s="288"/>
      <c r="AJ12" s="285">
        <f>$C$3+3</f>
        <v>2027</v>
      </c>
      <c r="AK12" s="286"/>
      <c r="AL12" s="286"/>
      <c r="AM12" s="288"/>
      <c r="AN12" s="285">
        <f>$C$3+4</f>
        <v>2028</v>
      </c>
      <c r="AO12" s="286"/>
      <c r="AP12" s="286"/>
      <c r="AQ12" s="288"/>
    </row>
    <row r="13" spans="2:43" outlineLevel="1">
      <c r="B13" s="311"/>
      <c r="C13" s="300"/>
      <c r="D13" s="65" t="s">
        <v>170</v>
      </c>
      <c r="E13" s="9" t="s">
        <v>171</v>
      </c>
      <c r="F13" s="9" t="s">
        <v>172</v>
      </c>
      <c r="G13" s="66" t="s">
        <v>100</v>
      </c>
      <c r="H13" s="65" t="s">
        <v>115</v>
      </c>
      <c r="I13" s="9" t="s">
        <v>171</v>
      </c>
      <c r="J13" s="9" t="s">
        <v>173</v>
      </c>
      <c r="K13" s="66" t="s">
        <v>100</v>
      </c>
      <c r="L13" s="65" t="s">
        <v>115</v>
      </c>
      <c r="M13" s="9" t="s">
        <v>171</v>
      </c>
      <c r="N13" s="9" t="s">
        <v>173</v>
      </c>
      <c r="O13" s="66" t="s">
        <v>100</v>
      </c>
      <c r="P13" s="65" t="s">
        <v>115</v>
      </c>
      <c r="Q13" s="9" t="s">
        <v>171</v>
      </c>
      <c r="R13" s="9" t="s">
        <v>173</v>
      </c>
      <c r="S13" s="66" t="s">
        <v>100</v>
      </c>
      <c r="T13" s="65" t="s">
        <v>115</v>
      </c>
      <c r="U13" s="9" t="s">
        <v>171</v>
      </c>
      <c r="V13" s="9" t="s">
        <v>173</v>
      </c>
      <c r="W13" s="66" t="s">
        <v>100</v>
      </c>
      <c r="X13" s="65" t="s">
        <v>115</v>
      </c>
      <c r="Y13" s="9" t="s">
        <v>171</v>
      </c>
      <c r="Z13" s="9" t="s">
        <v>173</v>
      </c>
      <c r="AA13" s="66" t="s">
        <v>100</v>
      </c>
      <c r="AB13" s="65" t="s">
        <v>115</v>
      </c>
      <c r="AC13" s="9" t="s">
        <v>171</v>
      </c>
      <c r="AD13" s="9" t="s">
        <v>173</v>
      </c>
      <c r="AE13" s="66" t="s">
        <v>100</v>
      </c>
      <c r="AF13" s="65" t="s">
        <v>115</v>
      </c>
      <c r="AG13" s="9" t="s">
        <v>171</v>
      </c>
      <c r="AH13" s="9" t="s">
        <v>173</v>
      </c>
      <c r="AI13" s="66" t="s">
        <v>100</v>
      </c>
      <c r="AJ13" s="65" t="s">
        <v>115</v>
      </c>
      <c r="AK13" s="9" t="s">
        <v>171</v>
      </c>
      <c r="AL13" s="9" t="s">
        <v>173</v>
      </c>
      <c r="AM13" s="66" t="s">
        <v>100</v>
      </c>
      <c r="AN13" s="65" t="s">
        <v>115</v>
      </c>
      <c r="AO13" s="9" t="s">
        <v>171</v>
      </c>
      <c r="AP13" s="9" t="s">
        <v>173</v>
      </c>
      <c r="AQ13" s="66" t="s">
        <v>100</v>
      </c>
    </row>
    <row r="14" spans="2:43" outlineLevel="1">
      <c r="B14" s="235" t="s">
        <v>75</v>
      </c>
      <c r="C14" s="63" t="s">
        <v>95</v>
      </c>
      <c r="D14" s="160">
        <f>E14+G14+F14</f>
        <v>0</v>
      </c>
      <c r="E14" s="51"/>
      <c r="F14" s="51"/>
      <c r="G14" s="80"/>
      <c r="H14" s="160">
        <f>I14+K14+J14</f>
        <v>0</v>
      </c>
      <c r="I14" s="51"/>
      <c r="J14" s="51"/>
      <c r="K14" s="80"/>
      <c r="L14" s="160">
        <f>M14+O14+N14</f>
        <v>0</v>
      </c>
      <c r="M14" s="51"/>
      <c r="N14" s="51"/>
      <c r="O14" s="80"/>
      <c r="P14" s="160">
        <f>Q14+S14+R14</f>
        <v>0</v>
      </c>
      <c r="Q14" s="51"/>
      <c r="R14" s="51"/>
      <c r="S14" s="80"/>
      <c r="T14" s="160">
        <f>U14+W14+V14</f>
        <v>0</v>
      </c>
      <c r="U14" s="51"/>
      <c r="V14" s="51"/>
      <c r="W14" s="80"/>
      <c r="X14" s="160">
        <f>Y14+AA14+Z14</f>
        <v>0</v>
      </c>
      <c r="Y14" s="51"/>
      <c r="Z14" s="51"/>
      <c r="AA14" s="80"/>
      <c r="AB14" s="160">
        <f>AC14+AE14+AD14</f>
        <v>0</v>
      </c>
      <c r="AC14" s="51"/>
      <c r="AD14" s="51"/>
      <c r="AE14" s="80"/>
      <c r="AF14" s="160">
        <f>AG14+AI14+AH14</f>
        <v>0</v>
      </c>
      <c r="AG14" s="51"/>
      <c r="AH14" s="51"/>
      <c r="AI14" s="80"/>
      <c r="AJ14" s="160">
        <f>AK14+AM14+AL14</f>
        <v>0</v>
      </c>
      <c r="AK14" s="51"/>
      <c r="AL14" s="51"/>
      <c r="AM14" s="80"/>
      <c r="AN14" s="160">
        <f>AO14+AQ14+AP14</f>
        <v>0</v>
      </c>
      <c r="AO14" s="51"/>
      <c r="AP14" s="51"/>
      <c r="AQ14" s="80"/>
    </row>
    <row r="15" spans="2:43" outlineLevel="1">
      <c r="B15" s="236" t="s">
        <v>76</v>
      </c>
      <c r="C15" s="63" t="s">
        <v>95</v>
      </c>
      <c r="D15" s="160">
        <f t="shared" ref="D15:D27" si="0">E15+G15+F15</f>
        <v>0</v>
      </c>
      <c r="E15" s="51"/>
      <c r="F15" s="51"/>
      <c r="G15" s="80"/>
      <c r="H15" s="160">
        <f t="shared" ref="H15:H27" si="1">I15+K15+J15</f>
        <v>0</v>
      </c>
      <c r="I15" s="51"/>
      <c r="J15" s="51"/>
      <c r="K15" s="80"/>
      <c r="L15" s="160">
        <f t="shared" ref="L15:L27" si="2">M15+O15+N15</f>
        <v>0</v>
      </c>
      <c r="M15" s="51"/>
      <c r="N15" s="51"/>
      <c r="O15" s="80"/>
      <c r="P15" s="160">
        <f t="shared" ref="P15:P27" si="3">Q15+S15+R15</f>
        <v>0</v>
      </c>
      <c r="Q15" s="51"/>
      <c r="R15" s="51"/>
      <c r="S15" s="80"/>
      <c r="T15" s="160">
        <f t="shared" ref="T15:T27" si="4">U15+W15+V15</f>
        <v>0</v>
      </c>
      <c r="U15" s="51"/>
      <c r="V15" s="51"/>
      <c r="W15" s="80"/>
      <c r="X15" s="160">
        <f t="shared" ref="X15:X27" si="5">Y15+AA15+Z15</f>
        <v>0</v>
      </c>
      <c r="Y15" s="51"/>
      <c r="Z15" s="51"/>
      <c r="AA15" s="80"/>
      <c r="AB15" s="160">
        <f t="shared" ref="AB15:AB27" si="6">AC15+AE15+AD15</f>
        <v>0</v>
      </c>
      <c r="AC15" s="51"/>
      <c r="AD15" s="51"/>
      <c r="AE15" s="80"/>
      <c r="AF15" s="160">
        <f t="shared" ref="AF15:AF27" si="7">AG15+AI15+AH15</f>
        <v>0</v>
      </c>
      <c r="AG15" s="51"/>
      <c r="AH15" s="51"/>
      <c r="AI15" s="80"/>
      <c r="AJ15" s="160">
        <f t="shared" ref="AJ15:AJ27" si="8">AK15+AM15+AL15</f>
        <v>0</v>
      </c>
      <c r="AK15" s="51"/>
      <c r="AL15" s="51"/>
      <c r="AM15" s="80"/>
      <c r="AN15" s="160">
        <f t="shared" ref="AN15:AN27" si="9">AO15+AQ15+AP15</f>
        <v>0</v>
      </c>
      <c r="AO15" s="51"/>
      <c r="AP15" s="51"/>
      <c r="AQ15" s="80"/>
    </row>
    <row r="16" spans="2:43" outlineLevel="1">
      <c r="B16" s="237" t="s">
        <v>77</v>
      </c>
      <c r="C16" s="63" t="s">
        <v>95</v>
      </c>
      <c r="D16" s="160">
        <f t="shared" si="0"/>
        <v>0</v>
      </c>
      <c r="E16" s="51"/>
      <c r="F16" s="51"/>
      <c r="G16" s="80"/>
      <c r="H16" s="160">
        <f t="shared" si="1"/>
        <v>0</v>
      </c>
      <c r="I16" s="51"/>
      <c r="J16" s="51"/>
      <c r="K16" s="80"/>
      <c r="L16" s="160">
        <f t="shared" si="2"/>
        <v>0</v>
      </c>
      <c r="M16" s="51"/>
      <c r="N16" s="51"/>
      <c r="O16" s="80"/>
      <c r="P16" s="160">
        <f t="shared" si="3"/>
        <v>0</v>
      </c>
      <c r="Q16" s="51"/>
      <c r="R16" s="51"/>
      <c r="S16" s="80"/>
      <c r="T16" s="160">
        <f t="shared" si="4"/>
        <v>0</v>
      </c>
      <c r="U16" s="51"/>
      <c r="V16" s="51"/>
      <c r="W16" s="80"/>
      <c r="X16" s="160">
        <f t="shared" si="5"/>
        <v>0</v>
      </c>
      <c r="Y16" s="51"/>
      <c r="Z16" s="51"/>
      <c r="AA16" s="80"/>
      <c r="AB16" s="160">
        <f t="shared" si="6"/>
        <v>0</v>
      </c>
      <c r="AC16" s="51"/>
      <c r="AD16" s="51"/>
      <c r="AE16" s="80"/>
      <c r="AF16" s="160">
        <f t="shared" si="7"/>
        <v>0</v>
      </c>
      <c r="AG16" s="51"/>
      <c r="AH16" s="51"/>
      <c r="AI16" s="80"/>
      <c r="AJ16" s="160">
        <f t="shared" si="8"/>
        <v>0</v>
      </c>
      <c r="AK16" s="51"/>
      <c r="AL16" s="51"/>
      <c r="AM16" s="80"/>
      <c r="AN16" s="160">
        <f t="shared" si="9"/>
        <v>0</v>
      </c>
      <c r="AO16" s="51"/>
      <c r="AP16" s="51"/>
      <c r="AQ16" s="80"/>
    </row>
    <row r="17" spans="2:43" outlineLevel="1">
      <c r="B17" s="238" t="s">
        <v>78</v>
      </c>
      <c r="C17" s="63" t="s">
        <v>95</v>
      </c>
      <c r="D17" s="160">
        <f t="shared" si="0"/>
        <v>0</v>
      </c>
      <c r="E17" s="51"/>
      <c r="F17" s="51"/>
      <c r="G17" s="80"/>
      <c r="H17" s="160">
        <f t="shared" si="1"/>
        <v>0</v>
      </c>
      <c r="I17" s="51"/>
      <c r="J17" s="51"/>
      <c r="K17" s="80"/>
      <c r="L17" s="160">
        <f t="shared" si="2"/>
        <v>0</v>
      </c>
      <c r="M17" s="51"/>
      <c r="N17" s="51"/>
      <c r="O17" s="80"/>
      <c r="P17" s="160">
        <f t="shared" si="3"/>
        <v>0</v>
      </c>
      <c r="Q17" s="51"/>
      <c r="R17" s="51"/>
      <c r="S17" s="80"/>
      <c r="T17" s="160">
        <f t="shared" si="4"/>
        <v>0</v>
      </c>
      <c r="U17" s="51"/>
      <c r="V17" s="51"/>
      <c r="W17" s="80"/>
      <c r="X17" s="160">
        <f t="shared" si="5"/>
        <v>0</v>
      </c>
      <c r="Y17" s="51"/>
      <c r="Z17" s="51"/>
      <c r="AA17" s="80"/>
      <c r="AB17" s="160">
        <f t="shared" si="6"/>
        <v>0</v>
      </c>
      <c r="AC17" s="51"/>
      <c r="AD17" s="51"/>
      <c r="AE17" s="80"/>
      <c r="AF17" s="160">
        <f t="shared" si="7"/>
        <v>0</v>
      </c>
      <c r="AG17" s="51"/>
      <c r="AH17" s="51"/>
      <c r="AI17" s="80"/>
      <c r="AJ17" s="160">
        <f t="shared" si="8"/>
        <v>0</v>
      </c>
      <c r="AK17" s="51"/>
      <c r="AL17" s="51"/>
      <c r="AM17" s="80"/>
      <c r="AN17" s="160">
        <f t="shared" si="9"/>
        <v>0</v>
      </c>
      <c r="AO17" s="51"/>
      <c r="AP17" s="51"/>
      <c r="AQ17" s="80"/>
    </row>
    <row r="18" spans="2:43" outlineLevel="1">
      <c r="B18" s="238" t="s">
        <v>79</v>
      </c>
      <c r="C18" s="63" t="s">
        <v>95</v>
      </c>
      <c r="D18" s="160">
        <f t="shared" si="0"/>
        <v>0</v>
      </c>
      <c r="E18" s="51"/>
      <c r="F18" s="51"/>
      <c r="G18" s="80"/>
      <c r="H18" s="160">
        <f t="shared" si="1"/>
        <v>0</v>
      </c>
      <c r="I18" s="51"/>
      <c r="J18" s="51"/>
      <c r="K18" s="80"/>
      <c r="L18" s="160">
        <f t="shared" si="2"/>
        <v>0</v>
      </c>
      <c r="M18" s="51"/>
      <c r="N18" s="51"/>
      <c r="O18" s="80"/>
      <c r="P18" s="160">
        <f t="shared" si="3"/>
        <v>0</v>
      </c>
      <c r="Q18" s="51"/>
      <c r="R18" s="51"/>
      <c r="S18" s="80"/>
      <c r="T18" s="160">
        <f t="shared" si="4"/>
        <v>0</v>
      </c>
      <c r="U18" s="51"/>
      <c r="V18" s="51"/>
      <c r="W18" s="80"/>
      <c r="X18" s="160">
        <f t="shared" si="5"/>
        <v>2480</v>
      </c>
      <c r="Y18" s="51">
        <v>2480</v>
      </c>
      <c r="Z18" s="51"/>
      <c r="AA18" s="80"/>
      <c r="AB18" s="160">
        <f t="shared" si="6"/>
        <v>10664</v>
      </c>
      <c r="AC18" s="51">
        <v>10664</v>
      </c>
      <c r="AD18" s="51"/>
      <c r="AE18" s="80"/>
      <c r="AF18" s="160">
        <f t="shared" si="7"/>
        <v>21576</v>
      </c>
      <c r="AG18" s="51">
        <v>21576</v>
      </c>
      <c r="AH18" s="51"/>
      <c r="AI18" s="80"/>
      <c r="AJ18" s="160">
        <f t="shared" si="8"/>
        <v>30504</v>
      </c>
      <c r="AK18" s="51">
        <v>30504</v>
      </c>
      <c r="AL18" s="51"/>
      <c r="AM18" s="80"/>
      <c r="AN18" s="160">
        <f t="shared" si="9"/>
        <v>32835</v>
      </c>
      <c r="AO18" s="51">
        <v>32835</v>
      </c>
      <c r="AP18" s="51"/>
      <c r="AQ18" s="80"/>
    </row>
    <row r="19" spans="2:43" outlineLevel="1">
      <c r="B19" s="238" t="s">
        <v>80</v>
      </c>
      <c r="C19" s="63" t="s">
        <v>95</v>
      </c>
      <c r="D19" s="160">
        <f t="shared" si="0"/>
        <v>0</v>
      </c>
      <c r="E19" s="51"/>
      <c r="F19" s="51"/>
      <c r="G19" s="80"/>
      <c r="H19" s="160">
        <f t="shared" si="1"/>
        <v>0</v>
      </c>
      <c r="I19" s="51"/>
      <c r="J19" s="51"/>
      <c r="K19" s="80"/>
      <c r="L19" s="160">
        <f t="shared" si="2"/>
        <v>0</v>
      </c>
      <c r="M19" s="51"/>
      <c r="N19" s="51"/>
      <c r="O19" s="80"/>
      <c r="P19" s="160">
        <f t="shared" si="3"/>
        <v>0</v>
      </c>
      <c r="Q19" s="51"/>
      <c r="R19" s="51"/>
      <c r="S19" s="80"/>
      <c r="T19" s="160">
        <f t="shared" si="4"/>
        <v>0</v>
      </c>
      <c r="U19" s="51"/>
      <c r="V19" s="51"/>
      <c r="W19" s="80"/>
      <c r="X19" s="160">
        <f t="shared" si="5"/>
        <v>0</v>
      </c>
      <c r="Y19" s="51"/>
      <c r="Z19" s="51"/>
      <c r="AA19" s="80"/>
      <c r="AB19" s="160">
        <f t="shared" si="6"/>
        <v>0</v>
      </c>
      <c r="AC19" s="51"/>
      <c r="AD19" s="51"/>
      <c r="AE19" s="80"/>
      <c r="AF19" s="160">
        <f t="shared" si="7"/>
        <v>0</v>
      </c>
      <c r="AG19" s="51"/>
      <c r="AH19" s="51"/>
      <c r="AI19" s="80"/>
      <c r="AJ19" s="160">
        <f t="shared" si="8"/>
        <v>0</v>
      </c>
      <c r="AK19" s="51"/>
      <c r="AL19" s="51"/>
      <c r="AM19" s="80"/>
      <c r="AN19" s="160">
        <f t="shared" si="9"/>
        <v>0</v>
      </c>
      <c r="AO19" s="51"/>
      <c r="AP19" s="51"/>
      <c r="AQ19" s="80"/>
    </row>
    <row r="20" spans="2:43" outlineLevel="1">
      <c r="B20" s="238" t="s">
        <v>81</v>
      </c>
      <c r="C20" s="63" t="s">
        <v>95</v>
      </c>
      <c r="D20" s="160">
        <f t="shared" si="0"/>
        <v>0</v>
      </c>
      <c r="E20" s="51"/>
      <c r="F20" s="51"/>
      <c r="G20" s="80"/>
      <c r="H20" s="160">
        <f t="shared" si="1"/>
        <v>0</v>
      </c>
      <c r="I20" s="51"/>
      <c r="J20" s="51"/>
      <c r="K20" s="80"/>
      <c r="L20" s="160">
        <f t="shared" si="2"/>
        <v>0</v>
      </c>
      <c r="M20" s="51"/>
      <c r="N20" s="51"/>
      <c r="O20" s="80"/>
      <c r="P20" s="160">
        <f t="shared" si="3"/>
        <v>0</v>
      </c>
      <c r="Q20" s="51"/>
      <c r="R20" s="51"/>
      <c r="S20" s="80"/>
      <c r="T20" s="160">
        <f t="shared" si="4"/>
        <v>0</v>
      </c>
      <c r="U20" s="51"/>
      <c r="V20" s="51"/>
      <c r="W20" s="80"/>
      <c r="X20" s="160">
        <f t="shared" si="5"/>
        <v>0</v>
      </c>
      <c r="Y20" s="51"/>
      <c r="Z20" s="51"/>
      <c r="AA20" s="80"/>
      <c r="AB20" s="160">
        <f t="shared" si="6"/>
        <v>0</v>
      </c>
      <c r="AC20" s="51"/>
      <c r="AD20" s="51"/>
      <c r="AE20" s="80"/>
      <c r="AF20" s="160">
        <f t="shared" si="7"/>
        <v>0</v>
      </c>
      <c r="AG20" s="51"/>
      <c r="AH20" s="51"/>
      <c r="AI20" s="80"/>
      <c r="AJ20" s="160">
        <f t="shared" si="8"/>
        <v>0</v>
      </c>
      <c r="AK20" s="51"/>
      <c r="AL20" s="51"/>
      <c r="AM20" s="80"/>
      <c r="AN20" s="160">
        <f t="shared" si="9"/>
        <v>0</v>
      </c>
      <c r="AO20" s="51"/>
      <c r="AP20" s="51"/>
      <c r="AQ20" s="80"/>
    </row>
    <row r="21" spans="2:43" outlineLevel="1">
      <c r="B21" s="236" t="s">
        <v>82</v>
      </c>
      <c r="C21" s="63" t="s">
        <v>95</v>
      </c>
      <c r="D21" s="160">
        <f t="shared" si="0"/>
        <v>0</v>
      </c>
      <c r="E21" s="51"/>
      <c r="F21" s="51"/>
      <c r="G21" s="80"/>
      <c r="H21" s="160">
        <f t="shared" si="1"/>
        <v>0</v>
      </c>
      <c r="I21" s="51"/>
      <c r="J21" s="51"/>
      <c r="K21" s="80"/>
      <c r="L21" s="160">
        <f t="shared" si="2"/>
        <v>0</v>
      </c>
      <c r="M21" s="51"/>
      <c r="N21" s="51"/>
      <c r="O21" s="80"/>
      <c r="P21" s="160">
        <f t="shared" si="3"/>
        <v>0</v>
      </c>
      <c r="Q21" s="51"/>
      <c r="R21" s="51"/>
      <c r="S21" s="80"/>
      <c r="T21" s="160">
        <f t="shared" si="4"/>
        <v>0</v>
      </c>
      <c r="U21" s="51"/>
      <c r="V21" s="51"/>
      <c r="W21" s="80"/>
      <c r="X21" s="160">
        <f t="shared" si="5"/>
        <v>0</v>
      </c>
      <c r="Y21" s="51"/>
      <c r="Z21" s="51"/>
      <c r="AA21" s="80"/>
      <c r="AB21" s="160">
        <f t="shared" si="6"/>
        <v>0</v>
      </c>
      <c r="AC21" s="51"/>
      <c r="AD21" s="51"/>
      <c r="AE21" s="80"/>
      <c r="AF21" s="160">
        <f t="shared" si="7"/>
        <v>0</v>
      </c>
      <c r="AG21" s="51"/>
      <c r="AH21" s="51"/>
      <c r="AI21" s="80"/>
      <c r="AJ21" s="160">
        <f t="shared" si="8"/>
        <v>0</v>
      </c>
      <c r="AK21" s="51"/>
      <c r="AL21" s="51"/>
      <c r="AM21" s="80"/>
      <c r="AN21" s="160">
        <f t="shared" si="9"/>
        <v>0</v>
      </c>
      <c r="AO21" s="51"/>
      <c r="AP21" s="51"/>
      <c r="AQ21" s="80"/>
    </row>
    <row r="22" spans="2:43" outlineLevel="1">
      <c r="B22" s="235" t="s">
        <v>83</v>
      </c>
      <c r="C22" s="63" t="s">
        <v>95</v>
      </c>
      <c r="D22" s="160">
        <f t="shared" si="0"/>
        <v>0</v>
      </c>
      <c r="E22" s="51"/>
      <c r="F22" s="51"/>
      <c r="G22" s="80"/>
      <c r="H22" s="160">
        <f t="shared" si="1"/>
        <v>0</v>
      </c>
      <c r="I22" s="51"/>
      <c r="J22" s="51"/>
      <c r="K22" s="80"/>
      <c r="L22" s="160">
        <f t="shared" si="2"/>
        <v>0</v>
      </c>
      <c r="M22" s="51"/>
      <c r="N22" s="51"/>
      <c r="O22" s="80"/>
      <c r="P22" s="160">
        <f t="shared" si="3"/>
        <v>0</v>
      </c>
      <c r="Q22" s="51"/>
      <c r="R22" s="51"/>
      <c r="S22" s="80"/>
      <c r="T22" s="160">
        <f t="shared" si="4"/>
        <v>0</v>
      </c>
      <c r="U22" s="51"/>
      <c r="V22" s="51"/>
      <c r="W22" s="80"/>
      <c r="X22" s="160">
        <f t="shared" si="5"/>
        <v>0</v>
      </c>
      <c r="Y22" s="51"/>
      <c r="Z22" s="51"/>
      <c r="AA22" s="80"/>
      <c r="AB22" s="160">
        <f t="shared" si="6"/>
        <v>0</v>
      </c>
      <c r="AC22" s="51"/>
      <c r="AD22" s="51"/>
      <c r="AE22" s="80"/>
      <c r="AF22" s="160">
        <f t="shared" si="7"/>
        <v>0</v>
      </c>
      <c r="AG22" s="51"/>
      <c r="AH22" s="51"/>
      <c r="AI22" s="80"/>
      <c r="AJ22" s="160">
        <f t="shared" si="8"/>
        <v>0</v>
      </c>
      <c r="AK22" s="51"/>
      <c r="AL22" s="51"/>
      <c r="AM22" s="80"/>
      <c r="AN22" s="160">
        <f t="shared" si="9"/>
        <v>0</v>
      </c>
      <c r="AO22" s="51"/>
      <c r="AP22" s="51"/>
      <c r="AQ22" s="80"/>
    </row>
    <row r="23" spans="2:43" outlineLevel="1">
      <c r="B23" s="236" t="s">
        <v>84</v>
      </c>
      <c r="C23" s="63" t="s">
        <v>95</v>
      </c>
      <c r="D23" s="160">
        <f t="shared" si="0"/>
        <v>0</v>
      </c>
      <c r="E23" s="51"/>
      <c r="F23" s="51"/>
      <c r="G23" s="80"/>
      <c r="H23" s="160">
        <f t="shared" si="1"/>
        <v>0</v>
      </c>
      <c r="I23" s="51"/>
      <c r="J23" s="51"/>
      <c r="K23" s="80"/>
      <c r="L23" s="160">
        <f t="shared" si="2"/>
        <v>0</v>
      </c>
      <c r="M23" s="51"/>
      <c r="N23" s="51"/>
      <c r="O23" s="80"/>
      <c r="P23" s="160">
        <f t="shared" si="3"/>
        <v>0</v>
      </c>
      <c r="Q23" s="51"/>
      <c r="R23" s="51"/>
      <c r="S23" s="80"/>
      <c r="T23" s="160">
        <f t="shared" si="4"/>
        <v>0</v>
      </c>
      <c r="U23" s="51"/>
      <c r="V23" s="51"/>
      <c r="W23" s="80"/>
      <c r="X23" s="160">
        <f t="shared" si="5"/>
        <v>250</v>
      </c>
      <c r="Y23" s="51">
        <v>250</v>
      </c>
      <c r="Z23" s="51"/>
      <c r="AA23" s="80"/>
      <c r="AB23" s="160">
        <f t="shared" si="6"/>
        <v>0</v>
      </c>
      <c r="AC23" s="51"/>
      <c r="AD23" s="51"/>
      <c r="AE23" s="80"/>
      <c r="AF23" s="160">
        <f t="shared" si="7"/>
        <v>2500</v>
      </c>
      <c r="AG23" s="51">
        <v>2500</v>
      </c>
      <c r="AH23" s="51"/>
      <c r="AI23" s="80"/>
      <c r="AJ23" s="160">
        <f t="shared" si="8"/>
        <v>2500</v>
      </c>
      <c r="AK23" s="51">
        <v>2500</v>
      </c>
      <c r="AL23" s="51"/>
      <c r="AM23" s="80"/>
      <c r="AN23" s="160">
        <f t="shared" si="9"/>
        <v>2500</v>
      </c>
      <c r="AO23" s="51">
        <v>2500</v>
      </c>
      <c r="AP23" s="51"/>
      <c r="AQ23" s="80"/>
    </row>
    <row r="24" spans="2:43" outlineLevel="1">
      <c r="B24" s="235" t="s">
        <v>85</v>
      </c>
      <c r="C24" s="63" t="s">
        <v>95</v>
      </c>
      <c r="D24" s="160">
        <f t="shared" si="0"/>
        <v>0</v>
      </c>
      <c r="E24" s="51"/>
      <c r="F24" s="51"/>
      <c r="G24" s="80"/>
      <c r="H24" s="160">
        <f t="shared" si="1"/>
        <v>0</v>
      </c>
      <c r="I24" s="51"/>
      <c r="J24" s="51"/>
      <c r="K24" s="80"/>
      <c r="L24" s="160">
        <f t="shared" si="2"/>
        <v>0</v>
      </c>
      <c r="M24" s="51"/>
      <c r="N24" s="51"/>
      <c r="O24" s="80"/>
      <c r="P24" s="160">
        <f t="shared" si="3"/>
        <v>0</v>
      </c>
      <c r="Q24" s="51"/>
      <c r="R24" s="51"/>
      <c r="S24" s="80"/>
      <c r="T24" s="160">
        <f t="shared" si="4"/>
        <v>0</v>
      </c>
      <c r="U24" s="51"/>
      <c r="V24" s="51"/>
      <c r="W24" s="80"/>
      <c r="X24" s="160">
        <f t="shared" si="5"/>
        <v>0</v>
      </c>
      <c r="Y24" s="51"/>
      <c r="Z24" s="51"/>
      <c r="AA24" s="80"/>
      <c r="AB24" s="160">
        <f t="shared" si="6"/>
        <v>0</v>
      </c>
      <c r="AC24" s="51"/>
      <c r="AD24" s="51"/>
      <c r="AE24" s="80"/>
      <c r="AF24" s="160">
        <f t="shared" si="7"/>
        <v>0</v>
      </c>
      <c r="AG24" s="51"/>
      <c r="AH24" s="51"/>
      <c r="AI24" s="80"/>
      <c r="AJ24" s="160">
        <f t="shared" si="8"/>
        <v>0</v>
      </c>
      <c r="AK24" s="51"/>
      <c r="AL24" s="51"/>
      <c r="AM24" s="80"/>
      <c r="AN24" s="160">
        <f t="shared" si="9"/>
        <v>0</v>
      </c>
      <c r="AO24" s="51"/>
      <c r="AP24" s="51"/>
      <c r="AQ24" s="80"/>
    </row>
    <row r="25" spans="2:43" outlineLevel="1">
      <c r="B25" s="236" t="s">
        <v>86</v>
      </c>
      <c r="C25" s="63" t="s">
        <v>95</v>
      </c>
      <c r="D25" s="160">
        <f t="shared" si="0"/>
        <v>0</v>
      </c>
      <c r="E25" s="51"/>
      <c r="F25" s="51"/>
      <c r="G25" s="80"/>
      <c r="H25" s="160">
        <f t="shared" si="1"/>
        <v>0</v>
      </c>
      <c r="I25" s="51"/>
      <c r="J25" s="51"/>
      <c r="K25" s="80"/>
      <c r="L25" s="160">
        <f t="shared" si="2"/>
        <v>0</v>
      </c>
      <c r="M25" s="51"/>
      <c r="N25" s="51"/>
      <c r="O25" s="80"/>
      <c r="P25" s="160">
        <f t="shared" si="3"/>
        <v>0</v>
      </c>
      <c r="Q25" s="51"/>
      <c r="R25" s="51"/>
      <c r="S25" s="80"/>
      <c r="T25" s="160">
        <f t="shared" si="4"/>
        <v>0</v>
      </c>
      <c r="U25" s="51"/>
      <c r="V25" s="51"/>
      <c r="W25" s="80"/>
      <c r="X25" s="160">
        <f t="shared" si="5"/>
        <v>0</v>
      </c>
      <c r="Y25" s="51"/>
      <c r="Z25" s="51"/>
      <c r="AA25" s="80"/>
      <c r="AB25" s="160">
        <f t="shared" si="6"/>
        <v>1480</v>
      </c>
      <c r="AC25" s="51">
        <v>1480</v>
      </c>
      <c r="AD25" s="51"/>
      <c r="AE25" s="80"/>
      <c r="AF25" s="160">
        <f t="shared" si="7"/>
        <v>1480</v>
      </c>
      <c r="AG25" s="51">
        <v>1480</v>
      </c>
      <c r="AH25" s="51"/>
      <c r="AI25" s="80"/>
      <c r="AJ25" s="160">
        <f t="shared" si="8"/>
        <v>1480</v>
      </c>
      <c r="AK25" s="51">
        <v>1480</v>
      </c>
      <c r="AL25" s="51"/>
      <c r="AM25" s="80"/>
      <c r="AN25" s="160">
        <f t="shared" si="9"/>
        <v>1480</v>
      </c>
      <c r="AO25" s="51">
        <v>1480</v>
      </c>
      <c r="AP25" s="51"/>
      <c r="AQ25" s="80"/>
    </row>
    <row r="26" spans="2:43" outlineLevel="1">
      <c r="B26" s="235" t="s">
        <v>87</v>
      </c>
      <c r="C26" s="63" t="s">
        <v>95</v>
      </c>
      <c r="D26" s="160">
        <f t="shared" si="0"/>
        <v>0</v>
      </c>
      <c r="E26" s="51"/>
      <c r="F26" s="51"/>
      <c r="G26" s="80"/>
      <c r="H26" s="160">
        <f t="shared" si="1"/>
        <v>0</v>
      </c>
      <c r="I26" s="51"/>
      <c r="J26" s="51"/>
      <c r="K26" s="80"/>
      <c r="L26" s="160">
        <f t="shared" si="2"/>
        <v>0</v>
      </c>
      <c r="M26" s="51"/>
      <c r="N26" s="51"/>
      <c r="O26" s="80"/>
      <c r="P26" s="160">
        <f t="shared" si="3"/>
        <v>0</v>
      </c>
      <c r="Q26" s="51"/>
      <c r="R26" s="51"/>
      <c r="S26" s="80"/>
      <c r="T26" s="160">
        <f t="shared" si="4"/>
        <v>0</v>
      </c>
      <c r="U26" s="51"/>
      <c r="V26" s="51"/>
      <c r="W26" s="80"/>
      <c r="X26" s="160">
        <f t="shared" si="5"/>
        <v>0</v>
      </c>
      <c r="Y26" s="51"/>
      <c r="Z26" s="51"/>
      <c r="AA26" s="80"/>
      <c r="AB26" s="160">
        <f t="shared" si="6"/>
        <v>0</v>
      </c>
      <c r="AC26" s="51"/>
      <c r="AD26" s="51"/>
      <c r="AE26" s="80"/>
      <c r="AF26" s="160">
        <f t="shared" si="7"/>
        <v>0</v>
      </c>
      <c r="AG26" s="51"/>
      <c r="AH26" s="51"/>
      <c r="AI26" s="80"/>
      <c r="AJ26" s="160">
        <f t="shared" si="8"/>
        <v>0</v>
      </c>
      <c r="AK26" s="51"/>
      <c r="AL26" s="51"/>
      <c r="AM26" s="80"/>
      <c r="AN26" s="160">
        <f t="shared" si="9"/>
        <v>0</v>
      </c>
      <c r="AO26" s="51"/>
      <c r="AP26" s="51"/>
      <c r="AQ26" s="80"/>
    </row>
    <row r="27" spans="2:43" outlineLevel="1">
      <c r="B27" s="236" t="s">
        <v>88</v>
      </c>
      <c r="C27" s="63" t="s">
        <v>95</v>
      </c>
      <c r="D27" s="160">
        <f t="shared" si="0"/>
        <v>0</v>
      </c>
      <c r="E27" s="51"/>
      <c r="F27" s="51"/>
      <c r="G27" s="80"/>
      <c r="H27" s="160">
        <f t="shared" si="1"/>
        <v>0</v>
      </c>
      <c r="I27" s="51"/>
      <c r="J27" s="51"/>
      <c r="K27" s="80"/>
      <c r="L27" s="160">
        <f t="shared" si="2"/>
        <v>0</v>
      </c>
      <c r="M27" s="51"/>
      <c r="N27" s="51"/>
      <c r="O27" s="80"/>
      <c r="P27" s="160">
        <f t="shared" si="3"/>
        <v>0</v>
      </c>
      <c r="Q27" s="51"/>
      <c r="R27" s="51"/>
      <c r="S27" s="80"/>
      <c r="T27" s="160">
        <f t="shared" si="4"/>
        <v>0</v>
      </c>
      <c r="U27" s="51"/>
      <c r="V27" s="51"/>
      <c r="W27" s="80"/>
      <c r="X27" s="160">
        <f t="shared" si="5"/>
        <v>0</v>
      </c>
      <c r="Y27" s="51"/>
      <c r="Z27" s="51"/>
      <c r="AA27" s="80"/>
      <c r="AB27" s="160">
        <f t="shared" si="6"/>
        <v>2640</v>
      </c>
      <c r="AC27" s="51">
        <v>2640</v>
      </c>
      <c r="AD27" s="51"/>
      <c r="AE27" s="80"/>
      <c r="AF27" s="160">
        <f t="shared" si="7"/>
        <v>2640</v>
      </c>
      <c r="AG27" s="51">
        <v>2640</v>
      </c>
      <c r="AH27" s="51"/>
      <c r="AI27" s="80"/>
      <c r="AJ27" s="160">
        <f t="shared" si="8"/>
        <v>2640</v>
      </c>
      <c r="AK27" s="51">
        <v>2640</v>
      </c>
      <c r="AL27" s="51"/>
      <c r="AM27" s="80"/>
      <c r="AN27" s="160">
        <f t="shared" si="9"/>
        <v>2640</v>
      </c>
      <c r="AO27" s="51">
        <v>2640</v>
      </c>
      <c r="AP27" s="51"/>
      <c r="AQ27" s="80"/>
    </row>
    <row r="28" spans="2:43" outlineLevel="1">
      <c r="B28" s="49" t="s">
        <v>96</v>
      </c>
      <c r="C28" s="46" t="s">
        <v>95</v>
      </c>
      <c r="D28" s="160">
        <f t="shared" ref="D28:AQ28" si="10">SUM(D14:D27)</f>
        <v>0</v>
      </c>
      <c r="E28" s="160">
        <f t="shared" si="10"/>
        <v>0</v>
      </c>
      <c r="F28" s="160">
        <f t="shared" si="10"/>
        <v>0</v>
      </c>
      <c r="G28" s="160">
        <f t="shared" si="10"/>
        <v>0</v>
      </c>
      <c r="H28" s="160">
        <f t="shared" si="10"/>
        <v>0</v>
      </c>
      <c r="I28" s="160">
        <f t="shared" si="10"/>
        <v>0</v>
      </c>
      <c r="J28" s="160">
        <f t="shared" si="10"/>
        <v>0</v>
      </c>
      <c r="K28" s="160">
        <f t="shared" si="10"/>
        <v>0</v>
      </c>
      <c r="L28" s="160">
        <f t="shared" si="10"/>
        <v>0</v>
      </c>
      <c r="M28" s="160">
        <f t="shared" si="10"/>
        <v>0</v>
      </c>
      <c r="N28" s="160">
        <f t="shared" si="10"/>
        <v>0</v>
      </c>
      <c r="O28" s="160">
        <f t="shared" si="10"/>
        <v>0</v>
      </c>
      <c r="P28" s="160">
        <f t="shared" si="10"/>
        <v>0</v>
      </c>
      <c r="Q28" s="160">
        <f t="shared" si="10"/>
        <v>0</v>
      </c>
      <c r="R28" s="160">
        <f t="shared" si="10"/>
        <v>0</v>
      </c>
      <c r="S28" s="160">
        <f t="shared" si="10"/>
        <v>0</v>
      </c>
      <c r="T28" s="160">
        <f t="shared" si="10"/>
        <v>0</v>
      </c>
      <c r="U28" s="160">
        <f t="shared" si="10"/>
        <v>0</v>
      </c>
      <c r="V28" s="160">
        <f t="shared" si="10"/>
        <v>0</v>
      </c>
      <c r="W28" s="160">
        <f t="shared" si="10"/>
        <v>0</v>
      </c>
      <c r="X28" s="160">
        <f t="shared" si="10"/>
        <v>2730</v>
      </c>
      <c r="Y28" s="160">
        <f t="shared" si="10"/>
        <v>2730</v>
      </c>
      <c r="Z28" s="160">
        <f t="shared" si="10"/>
        <v>0</v>
      </c>
      <c r="AA28" s="160">
        <f t="shared" si="10"/>
        <v>0</v>
      </c>
      <c r="AB28" s="160">
        <f t="shared" si="10"/>
        <v>14784</v>
      </c>
      <c r="AC28" s="160">
        <f t="shared" si="10"/>
        <v>14784</v>
      </c>
      <c r="AD28" s="160">
        <f t="shared" si="10"/>
        <v>0</v>
      </c>
      <c r="AE28" s="160">
        <f t="shared" si="10"/>
        <v>0</v>
      </c>
      <c r="AF28" s="160">
        <f t="shared" si="10"/>
        <v>28196</v>
      </c>
      <c r="AG28" s="160">
        <f t="shared" si="10"/>
        <v>28196</v>
      </c>
      <c r="AH28" s="160">
        <f t="shared" si="10"/>
        <v>0</v>
      </c>
      <c r="AI28" s="160">
        <f t="shared" si="10"/>
        <v>0</v>
      </c>
      <c r="AJ28" s="160">
        <f t="shared" si="10"/>
        <v>37124</v>
      </c>
      <c r="AK28" s="160">
        <f t="shared" si="10"/>
        <v>37124</v>
      </c>
      <c r="AL28" s="160">
        <f t="shared" si="10"/>
        <v>0</v>
      </c>
      <c r="AM28" s="160">
        <f t="shared" si="10"/>
        <v>0</v>
      </c>
      <c r="AN28" s="160">
        <f t="shared" si="10"/>
        <v>39455</v>
      </c>
      <c r="AO28" s="160">
        <f t="shared" si="10"/>
        <v>39455</v>
      </c>
      <c r="AP28" s="160">
        <f t="shared" si="10"/>
        <v>0</v>
      </c>
      <c r="AQ28" s="160">
        <f t="shared" si="10"/>
        <v>0</v>
      </c>
    </row>
    <row r="29" spans="2:43" outlineLevel="1">
      <c r="B29" s="17" t="s">
        <v>148</v>
      </c>
      <c r="T29" s="54"/>
    </row>
    <row r="30" spans="2:43" outlineLevel="1">
      <c r="B30" s="17" t="s">
        <v>174</v>
      </c>
    </row>
    <row r="32" spans="2:43" ht="15.6">
      <c r="B32" s="270" t="s">
        <v>175</v>
      </c>
      <c r="C32" s="270"/>
      <c r="D32" s="270"/>
      <c r="E32" s="270"/>
      <c r="F32" s="270"/>
      <c r="G32" s="270"/>
      <c r="H32" s="270"/>
      <c r="I32" s="270"/>
      <c r="J32" s="270"/>
      <c r="K32" s="270"/>
      <c r="L32" s="270"/>
      <c r="M32" s="270"/>
      <c r="N32" s="270"/>
      <c r="O32" s="56"/>
      <c r="P32" s="56"/>
      <c r="Q32" s="56"/>
      <c r="R32" s="56"/>
      <c r="S32" s="56"/>
      <c r="T32" s="56"/>
      <c r="AD32" s="56"/>
      <c r="AE32" s="56"/>
      <c r="AF32" s="56"/>
      <c r="AG32" s="56"/>
      <c r="AH32" s="56"/>
      <c r="AI32" s="56"/>
      <c r="AJ32" s="56"/>
      <c r="AK32" s="56"/>
      <c r="AL32" s="56"/>
      <c r="AM32" s="56"/>
      <c r="AN32" s="56"/>
    </row>
    <row r="33" spans="2:40" ht="5.45" customHeight="1" outlineLevel="1">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row>
    <row r="34" spans="2:40" outlineLevel="1">
      <c r="B34" s="309"/>
      <c r="C34" s="298" t="s">
        <v>94</v>
      </c>
      <c r="D34" s="285" t="s">
        <v>120</v>
      </c>
      <c r="E34" s="286"/>
      <c r="F34" s="286"/>
      <c r="G34" s="286"/>
      <c r="H34" s="286"/>
      <c r="I34" s="288"/>
      <c r="J34" s="285" t="s">
        <v>121</v>
      </c>
      <c r="K34" s="286"/>
      <c r="L34" s="286"/>
      <c r="M34" s="286"/>
      <c r="N34" s="288"/>
    </row>
    <row r="35" spans="2:40" outlineLevel="1">
      <c r="B35" s="310"/>
      <c r="C35" s="299"/>
      <c r="D35" s="82">
        <f>$C$3-5</f>
        <v>2019</v>
      </c>
      <c r="E35" s="82">
        <f>$C$3-4</f>
        <v>2020</v>
      </c>
      <c r="F35" s="82">
        <f>$C$3-3</f>
        <v>2021</v>
      </c>
      <c r="G35" s="82">
        <f>$C$3-2</f>
        <v>2022</v>
      </c>
      <c r="H35" s="82"/>
      <c r="I35" s="82">
        <f>$C$3-1</f>
        <v>2023</v>
      </c>
      <c r="J35" s="82">
        <f>$C$3</f>
        <v>2024</v>
      </c>
      <c r="K35" s="82">
        <f>$C$3+1</f>
        <v>2025</v>
      </c>
      <c r="L35" s="82">
        <f>$C$3+2</f>
        <v>2026</v>
      </c>
      <c r="M35" s="82">
        <f>$C$3+3</f>
        <v>2027</v>
      </c>
      <c r="N35" s="82">
        <f>$C$3+4</f>
        <v>2028</v>
      </c>
    </row>
    <row r="36" spans="2:40" outlineLevel="1">
      <c r="B36" s="235" t="s">
        <v>75</v>
      </c>
      <c r="C36" s="63" t="s">
        <v>95</v>
      </c>
      <c r="D36" s="83"/>
      <c r="E36" s="83"/>
      <c r="F36" s="83"/>
      <c r="G36" s="83"/>
      <c r="H36" s="83"/>
      <c r="I36" s="83"/>
      <c r="J36" s="51"/>
      <c r="K36" s="51"/>
      <c r="L36" s="51"/>
      <c r="M36" s="51"/>
      <c r="N36" s="51"/>
    </row>
    <row r="37" spans="2:40" outlineLevel="1">
      <c r="B37" s="236" t="s">
        <v>76</v>
      </c>
      <c r="C37" s="63" t="s">
        <v>95</v>
      </c>
      <c r="D37" s="83"/>
      <c r="E37" s="83"/>
      <c r="F37" s="83"/>
      <c r="G37" s="83"/>
      <c r="H37" s="83"/>
      <c r="I37" s="83"/>
      <c r="J37" s="51"/>
      <c r="K37" s="51"/>
      <c r="L37" s="51"/>
      <c r="M37" s="51"/>
      <c r="N37" s="51"/>
    </row>
    <row r="38" spans="2:40" outlineLevel="1">
      <c r="B38" s="237" t="s">
        <v>77</v>
      </c>
      <c r="C38" s="63" t="s">
        <v>95</v>
      </c>
      <c r="D38" s="83"/>
      <c r="E38" s="83"/>
      <c r="F38" s="83"/>
      <c r="G38" s="83"/>
      <c r="H38" s="83"/>
      <c r="I38" s="83"/>
      <c r="J38" s="51"/>
      <c r="K38" s="51"/>
      <c r="L38" s="51"/>
      <c r="M38" s="51"/>
      <c r="N38" s="51"/>
    </row>
    <row r="39" spans="2:40" outlineLevel="1">
      <c r="B39" s="238" t="s">
        <v>78</v>
      </c>
      <c r="C39" s="63" t="s">
        <v>95</v>
      </c>
      <c r="D39" s="83"/>
      <c r="E39" s="83"/>
      <c r="F39" s="83"/>
      <c r="G39" s="83"/>
      <c r="H39" s="83"/>
      <c r="I39" s="83"/>
      <c r="J39" s="51"/>
      <c r="K39" s="51"/>
      <c r="L39" s="51"/>
      <c r="M39" s="51"/>
      <c r="N39" s="51"/>
    </row>
    <row r="40" spans="2:40" outlineLevel="1">
      <c r="B40" s="238" t="s">
        <v>79</v>
      </c>
      <c r="C40" s="63" t="s">
        <v>95</v>
      </c>
      <c r="D40" s="83"/>
      <c r="E40" s="83"/>
      <c r="F40" s="83"/>
      <c r="G40" s="83"/>
      <c r="H40" s="83"/>
      <c r="I40" s="83"/>
      <c r="J40" s="51">
        <v>2480</v>
      </c>
      <c r="K40" s="51">
        <v>10664</v>
      </c>
      <c r="L40" s="51">
        <v>21576</v>
      </c>
      <c r="M40" s="51">
        <v>30504</v>
      </c>
      <c r="N40" s="51">
        <v>32835</v>
      </c>
    </row>
    <row r="41" spans="2:40" outlineLevel="1">
      <c r="B41" s="238" t="s">
        <v>80</v>
      </c>
      <c r="C41" s="63" t="s">
        <v>95</v>
      </c>
      <c r="D41" s="83"/>
      <c r="E41" s="83"/>
      <c r="F41" s="83"/>
      <c r="G41" s="83"/>
      <c r="H41" s="83"/>
      <c r="I41" s="83"/>
      <c r="J41" s="51"/>
      <c r="K41" s="51"/>
      <c r="L41" s="51"/>
      <c r="M41" s="51"/>
      <c r="N41" s="51"/>
    </row>
    <row r="42" spans="2:40" outlineLevel="1">
      <c r="B42" s="238" t="s">
        <v>81</v>
      </c>
      <c r="C42" s="63" t="s">
        <v>95</v>
      </c>
      <c r="D42" s="83"/>
      <c r="E42" s="83"/>
      <c r="F42" s="83"/>
      <c r="G42" s="83"/>
      <c r="H42" s="83"/>
      <c r="I42" s="83"/>
      <c r="J42" s="51"/>
      <c r="K42" s="51"/>
      <c r="L42" s="51"/>
      <c r="M42" s="51"/>
      <c r="N42" s="51"/>
    </row>
    <row r="43" spans="2:40" outlineLevel="1">
      <c r="B43" s="236" t="s">
        <v>82</v>
      </c>
      <c r="C43" s="63" t="s">
        <v>95</v>
      </c>
      <c r="D43" s="83"/>
      <c r="E43" s="83"/>
      <c r="F43" s="83"/>
      <c r="G43" s="83"/>
      <c r="H43" s="83"/>
      <c r="I43" s="83"/>
      <c r="J43" s="51"/>
      <c r="K43" s="51"/>
      <c r="L43" s="51"/>
      <c r="M43" s="51"/>
      <c r="N43" s="51"/>
    </row>
    <row r="44" spans="2:40" outlineLevel="1">
      <c r="B44" s="235" t="s">
        <v>83</v>
      </c>
      <c r="C44" s="63" t="s">
        <v>95</v>
      </c>
      <c r="D44" s="83"/>
      <c r="E44" s="83"/>
      <c r="F44" s="83"/>
      <c r="G44" s="83"/>
      <c r="H44" s="83"/>
      <c r="I44" s="83"/>
      <c r="J44" s="51"/>
      <c r="K44" s="51"/>
      <c r="L44" s="51"/>
      <c r="M44" s="51"/>
      <c r="N44" s="51"/>
    </row>
    <row r="45" spans="2:40" outlineLevel="1">
      <c r="B45" s="236" t="s">
        <v>84</v>
      </c>
      <c r="C45" s="63" t="s">
        <v>95</v>
      </c>
      <c r="D45" s="83"/>
      <c r="E45" s="83"/>
      <c r="F45" s="83"/>
      <c r="G45" s="83"/>
      <c r="H45" s="83"/>
      <c r="I45" s="83"/>
      <c r="J45" s="51">
        <v>250</v>
      </c>
      <c r="K45" s="51"/>
      <c r="L45" s="51">
        <v>2500</v>
      </c>
      <c r="M45" s="51">
        <v>2500</v>
      </c>
      <c r="N45" s="51">
        <v>2500</v>
      </c>
    </row>
    <row r="46" spans="2:40" outlineLevel="1">
      <c r="B46" s="235" t="s">
        <v>85</v>
      </c>
      <c r="C46" s="63" t="s">
        <v>95</v>
      </c>
      <c r="D46" s="83"/>
      <c r="E46" s="83"/>
      <c r="F46" s="83"/>
      <c r="G46" s="83"/>
      <c r="H46" s="83"/>
      <c r="I46" s="83"/>
      <c r="J46" s="51"/>
      <c r="K46" s="51"/>
      <c r="L46" s="51"/>
      <c r="M46" s="51"/>
      <c r="N46" s="51"/>
    </row>
    <row r="47" spans="2:40" outlineLevel="1">
      <c r="B47" s="236" t="s">
        <v>86</v>
      </c>
      <c r="C47" s="63" t="s">
        <v>95</v>
      </c>
      <c r="D47" s="83"/>
      <c r="E47" s="83"/>
      <c r="F47" s="83"/>
      <c r="G47" s="83"/>
      <c r="H47" s="83"/>
      <c r="I47" s="83"/>
      <c r="J47" s="51"/>
      <c r="K47" s="51">
        <v>1480</v>
      </c>
      <c r="L47" s="51">
        <v>1480</v>
      </c>
      <c r="M47" s="51">
        <v>1480</v>
      </c>
      <c r="N47" s="51">
        <v>1480</v>
      </c>
    </row>
    <row r="48" spans="2:40" outlineLevel="1">
      <c r="B48" s="235" t="s">
        <v>87</v>
      </c>
      <c r="C48" s="63" t="s">
        <v>95</v>
      </c>
      <c r="D48" s="83"/>
      <c r="E48" s="83"/>
      <c r="F48" s="83"/>
      <c r="G48" s="83"/>
      <c r="H48" s="83"/>
      <c r="I48" s="83"/>
      <c r="J48" s="51"/>
      <c r="K48" s="51"/>
      <c r="L48" s="51"/>
      <c r="M48" s="51"/>
      <c r="N48" s="51"/>
    </row>
    <row r="49" spans="2:40" outlineLevel="1">
      <c r="B49" s="236" t="s">
        <v>88</v>
      </c>
      <c r="C49" s="63" t="s">
        <v>95</v>
      </c>
      <c r="D49" s="83"/>
      <c r="E49" s="83"/>
      <c r="F49" s="83"/>
      <c r="G49" s="83"/>
      <c r="H49" s="83"/>
      <c r="I49" s="83"/>
      <c r="J49" s="51"/>
      <c r="K49" s="51">
        <v>2640</v>
      </c>
      <c r="L49" s="51">
        <v>2640</v>
      </c>
      <c r="M49" s="51">
        <v>2640</v>
      </c>
      <c r="N49" s="51">
        <v>2640</v>
      </c>
    </row>
    <row r="50" spans="2:40" outlineLevel="1">
      <c r="B50" s="47" t="s">
        <v>96</v>
      </c>
      <c r="C50" s="64" t="s">
        <v>95</v>
      </c>
      <c r="D50" s="160">
        <f t="shared" ref="D50:N50" si="11">SUM(D36:D49)</f>
        <v>0</v>
      </c>
      <c r="E50" s="160">
        <f t="shared" si="11"/>
        <v>0</v>
      </c>
      <c r="F50" s="160">
        <f t="shared" si="11"/>
        <v>0</v>
      </c>
      <c r="G50" s="160">
        <f t="shared" si="11"/>
        <v>0</v>
      </c>
      <c r="H50" s="160">
        <f t="shared" si="11"/>
        <v>0</v>
      </c>
      <c r="I50" s="160">
        <f t="shared" si="11"/>
        <v>0</v>
      </c>
      <c r="J50" s="160">
        <f t="shared" si="11"/>
        <v>2730</v>
      </c>
      <c r="K50" s="160">
        <f t="shared" si="11"/>
        <v>14784</v>
      </c>
      <c r="L50" s="160">
        <f t="shared" si="11"/>
        <v>28196</v>
      </c>
      <c r="M50" s="160">
        <f t="shared" si="11"/>
        <v>37124</v>
      </c>
      <c r="N50" s="160">
        <f t="shared" si="11"/>
        <v>39455</v>
      </c>
    </row>
    <row r="52" spans="2:40" ht="15.6">
      <c r="B52" s="270" t="s">
        <v>176</v>
      </c>
      <c r="C52" s="270"/>
      <c r="D52" s="270"/>
      <c r="E52" s="270"/>
      <c r="F52" s="270"/>
      <c r="G52" s="270"/>
      <c r="H52" s="270"/>
      <c r="I52" s="270"/>
      <c r="J52" s="270"/>
      <c r="K52" s="270"/>
      <c r="L52" s="270"/>
      <c r="M52" s="270"/>
      <c r="N52" s="270"/>
    </row>
    <row r="53" spans="2:40" ht="5.45" customHeight="1" outlineLevel="1">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row>
    <row r="54" spans="2:40" ht="18.600000000000001" outlineLevel="1">
      <c r="B54" s="309"/>
      <c r="C54" s="298" t="s">
        <v>94</v>
      </c>
      <c r="D54" s="285" t="s">
        <v>120</v>
      </c>
      <c r="E54" s="286"/>
      <c r="F54" s="286"/>
      <c r="G54" s="286"/>
      <c r="H54" s="286"/>
      <c r="I54" s="288"/>
      <c r="J54" s="285" t="s">
        <v>121</v>
      </c>
      <c r="K54" s="286"/>
      <c r="L54" s="286"/>
      <c r="M54" s="286"/>
      <c r="N54" s="288"/>
      <c r="O54" s="262"/>
    </row>
    <row r="55" spans="2:40" outlineLevel="1">
      <c r="B55" s="310"/>
      <c r="C55" s="299"/>
      <c r="D55" s="82">
        <f>$C$3-5</f>
        <v>2019</v>
      </c>
      <c r="E55" s="82">
        <f>$C$3-4</f>
        <v>2020</v>
      </c>
      <c r="F55" s="82">
        <f>$C$3-3</f>
        <v>2021</v>
      </c>
      <c r="G55" s="82">
        <f>$C$3-2</f>
        <v>2022</v>
      </c>
      <c r="H55" s="82"/>
      <c r="I55" s="82">
        <f>$C$3-1</f>
        <v>2023</v>
      </c>
      <c r="J55" s="82">
        <f>$C$3</f>
        <v>2024</v>
      </c>
      <c r="K55" s="82">
        <f>$C$3+1</f>
        <v>2025</v>
      </c>
      <c r="L55" s="82">
        <f>$C$3+2</f>
        <v>2026</v>
      </c>
      <c r="M55" s="82">
        <f>$C$3+3</f>
        <v>2027</v>
      </c>
      <c r="N55" s="82">
        <f>$C$3+4</f>
        <v>2028</v>
      </c>
      <c r="O55" s="249"/>
    </row>
    <row r="56" spans="2:40" outlineLevel="1">
      <c r="B56" s="235" t="s">
        <v>75</v>
      </c>
      <c r="C56" s="63" t="s">
        <v>126</v>
      </c>
      <c r="D56" s="83"/>
      <c r="E56" s="83"/>
      <c r="F56" s="83"/>
      <c r="G56" s="83"/>
      <c r="H56" s="83"/>
      <c r="I56" s="83"/>
      <c r="J56" s="88"/>
      <c r="K56" s="88"/>
      <c r="L56" s="88"/>
      <c r="M56" s="88"/>
      <c r="N56" s="88"/>
      <c r="O56" s="249"/>
    </row>
    <row r="57" spans="2:40" outlineLevel="1">
      <c r="B57" s="236" t="s">
        <v>76</v>
      </c>
      <c r="C57" s="63" t="s">
        <v>126</v>
      </c>
      <c r="D57" s="83"/>
      <c r="E57" s="83"/>
      <c r="F57" s="83"/>
      <c r="G57" s="83"/>
      <c r="H57" s="83"/>
      <c r="I57" s="83"/>
      <c r="J57" s="88"/>
      <c r="K57" s="88"/>
      <c r="L57" s="88"/>
      <c r="M57" s="88"/>
      <c r="N57" s="88"/>
      <c r="O57" s="249"/>
    </row>
    <row r="58" spans="2:40" outlineLevel="1">
      <c r="B58" s="237" t="s">
        <v>77</v>
      </c>
      <c r="C58" s="63" t="s">
        <v>126</v>
      </c>
      <c r="D58" s="83"/>
      <c r="E58" s="83"/>
      <c r="F58" s="83"/>
      <c r="G58" s="83"/>
      <c r="H58" s="83"/>
      <c r="I58" s="83"/>
      <c r="J58" s="88"/>
      <c r="K58" s="88"/>
      <c r="L58" s="88"/>
      <c r="M58" s="88"/>
      <c r="N58" s="88"/>
      <c r="O58" s="249"/>
    </row>
    <row r="59" spans="2:40" outlineLevel="1">
      <c r="B59" s="238" t="s">
        <v>78</v>
      </c>
      <c r="C59" s="63" t="s">
        <v>126</v>
      </c>
      <c r="D59" s="83"/>
      <c r="E59" s="83"/>
      <c r="F59" s="83"/>
      <c r="G59" s="83"/>
      <c r="H59" s="83"/>
      <c r="I59" s="83"/>
      <c r="J59" s="88"/>
      <c r="K59" s="88"/>
      <c r="L59" s="88"/>
      <c r="M59" s="88"/>
      <c r="N59" s="88"/>
      <c r="O59" s="249"/>
    </row>
    <row r="60" spans="2:40" outlineLevel="1">
      <c r="B60" s="238" t="s">
        <v>79</v>
      </c>
      <c r="C60" s="63" t="s">
        <v>126</v>
      </c>
      <c r="D60" s="83"/>
      <c r="E60" s="83"/>
      <c r="F60" s="83"/>
      <c r="G60" s="83"/>
      <c r="H60" s="83"/>
      <c r="I60" s="83"/>
      <c r="J60" s="88">
        <v>263000</v>
      </c>
      <c r="K60" s="88">
        <v>263000</v>
      </c>
      <c r="L60" s="88">
        <v>263000</v>
      </c>
      <c r="M60" s="88">
        <v>263000</v>
      </c>
      <c r="N60" s="88">
        <v>263000</v>
      </c>
      <c r="O60" s="249"/>
    </row>
    <row r="61" spans="2:40" outlineLevel="1">
      <c r="B61" s="238" t="s">
        <v>80</v>
      </c>
      <c r="C61" s="63" t="s">
        <v>126</v>
      </c>
      <c r="D61" s="83"/>
      <c r="E61" s="83"/>
      <c r="F61" s="83"/>
      <c r="G61" s="83"/>
      <c r="H61" s="83"/>
      <c r="I61" s="83"/>
      <c r="J61" s="88"/>
      <c r="K61" s="88"/>
      <c r="L61" s="88"/>
      <c r="M61" s="88"/>
      <c r="N61" s="88"/>
      <c r="O61" s="249"/>
    </row>
    <row r="62" spans="2:40" outlineLevel="1">
      <c r="B62" s="238" t="s">
        <v>81</v>
      </c>
      <c r="C62" s="63" t="s">
        <v>126</v>
      </c>
      <c r="D62" s="83"/>
      <c r="E62" s="83"/>
      <c r="F62" s="83"/>
      <c r="G62" s="83"/>
      <c r="H62" s="83"/>
      <c r="I62" s="83"/>
      <c r="J62" s="88"/>
      <c r="K62" s="88"/>
      <c r="L62" s="88"/>
      <c r="M62" s="88"/>
      <c r="N62" s="88"/>
      <c r="O62" s="249"/>
    </row>
    <row r="63" spans="2:40" outlineLevel="1">
      <c r="B63" s="236" t="s">
        <v>82</v>
      </c>
      <c r="C63" s="63" t="s">
        <v>126</v>
      </c>
      <c r="D63" s="83"/>
      <c r="E63" s="83"/>
      <c r="F63" s="83"/>
      <c r="G63" s="83"/>
      <c r="H63" s="83"/>
      <c r="I63" s="83"/>
      <c r="J63" s="88"/>
      <c r="K63" s="88"/>
      <c r="L63" s="88"/>
      <c r="M63" s="88"/>
      <c r="N63" s="88"/>
      <c r="O63" s="249"/>
    </row>
    <row r="64" spans="2:40" outlineLevel="1">
      <c r="B64" s="235" t="s">
        <v>83</v>
      </c>
      <c r="C64" s="63" t="s">
        <v>126</v>
      </c>
      <c r="D64" s="83"/>
      <c r="E64" s="83"/>
      <c r="F64" s="83"/>
      <c r="G64" s="83"/>
      <c r="H64" s="83"/>
      <c r="I64" s="83"/>
      <c r="J64" s="88"/>
      <c r="K64" s="88"/>
      <c r="L64" s="88"/>
      <c r="M64" s="88"/>
      <c r="N64" s="88"/>
      <c r="O64" s="249"/>
    </row>
    <row r="65" spans="2:40" outlineLevel="1">
      <c r="B65" s="236" t="s">
        <v>84</v>
      </c>
      <c r="C65" s="63" t="s">
        <v>126</v>
      </c>
      <c r="D65" s="83"/>
      <c r="E65" s="83"/>
      <c r="F65" s="83"/>
      <c r="G65" s="83"/>
      <c r="H65" s="83"/>
      <c r="I65" s="83"/>
      <c r="J65" s="88">
        <v>65000</v>
      </c>
      <c r="K65" s="88">
        <v>65000</v>
      </c>
      <c r="L65" s="88">
        <v>65000</v>
      </c>
      <c r="M65" s="88">
        <v>65000</v>
      </c>
      <c r="N65" s="88">
        <v>65000</v>
      </c>
      <c r="O65" s="249"/>
    </row>
    <row r="66" spans="2:40" outlineLevel="1">
      <c r="B66" s="235" t="s">
        <v>85</v>
      </c>
      <c r="C66" s="63" t="s">
        <v>126</v>
      </c>
      <c r="D66" s="83"/>
      <c r="E66" s="83"/>
      <c r="F66" s="83"/>
      <c r="G66" s="83"/>
      <c r="H66" s="83"/>
      <c r="I66" s="83"/>
      <c r="J66" s="88"/>
      <c r="K66" s="88"/>
      <c r="L66" s="88"/>
      <c r="M66" s="88"/>
      <c r="N66" s="88"/>
      <c r="O66" s="249"/>
    </row>
    <row r="67" spans="2:40" outlineLevel="1">
      <c r="B67" s="236" t="s">
        <v>86</v>
      </c>
      <c r="C67" s="63" t="s">
        <v>126</v>
      </c>
      <c r="D67" s="83"/>
      <c r="E67" s="83"/>
      <c r="F67" s="83"/>
      <c r="G67" s="83"/>
      <c r="H67" s="83"/>
      <c r="I67" s="83"/>
      <c r="J67" s="88">
        <v>67000</v>
      </c>
      <c r="K67" s="88">
        <v>67000</v>
      </c>
      <c r="L67" s="88">
        <v>67000</v>
      </c>
      <c r="M67" s="88">
        <v>67000</v>
      </c>
      <c r="N67" s="88">
        <v>67000</v>
      </c>
      <c r="O67" s="249"/>
    </row>
    <row r="68" spans="2:40" outlineLevel="1">
      <c r="B68" s="235" t="s">
        <v>87</v>
      </c>
      <c r="C68" s="63" t="s">
        <v>126</v>
      </c>
      <c r="D68" s="83"/>
      <c r="E68" s="83"/>
      <c r="F68" s="83"/>
      <c r="G68" s="83"/>
      <c r="H68" s="83"/>
      <c r="I68" s="83"/>
      <c r="J68" s="88"/>
      <c r="K68" s="88"/>
      <c r="L68" s="88"/>
      <c r="M68" s="88"/>
      <c r="N68" s="88"/>
      <c r="O68" s="249"/>
    </row>
    <row r="69" spans="2:40" outlineLevel="1">
      <c r="B69" s="236" t="s">
        <v>88</v>
      </c>
      <c r="C69" s="63" t="s">
        <v>126</v>
      </c>
      <c r="D69" s="83"/>
      <c r="E69" s="83"/>
      <c r="F69" s="83"/>
      <c r="G69" s="83"/>
      <c r="H69" s="83"/>
      <c r="I69" s="83"/>
      <c r="J69" s="88">
        <v>63000</v>
      </c>
      <c r="K69" s="88">
        <v>63000</v>
      </c>
      <c r="L69" s="88">
        <v>63000</v>
      </c>
      <c r="M69" s="88">
        <v>63000</v>
      </c>
      <c r="N69" s="88">
        <v>63000</v>
      </c>
      <c r="O69" s="249"/>
    </row>
    <row r="70" spans="2:40" outlineLevel="1">
      <c r="B70" s="47" t="s">
        <v>96</v>
      </c>
      <c r="C70" s="64" t="s">
        <v>126</v>
      </c>
      <c r="D70" s="160">
        <f t="shared" ref="D70:N70" si="12">SUM(D56:D69)</f>
        <v>0</v>
      </c>
      <c r="E70" s="160">
        <f t="shared" si="12"/>
        <v>0</v>
      </c>
      <c r="F70" s="160">
        <f t="shared" si="12"/>
        <v>0</v>
      </c>
      <c r="G70" s="160">
        <f t="shared" si="12"/>
        <v>0</v>
      </c>
      <c r="H70" s="160">
        <f t="shared" si="12"/>
        <v>0</v>
      </c>
      <c r="I70" s="160">
        <f t="shared" si="12"/>
        <v>0</v>
      </c>
      <c r="J70" s="160">
        <f t="shared" si="12"/>
        <v>458000</v>
      </c>
      <c r="K70" s="160">
        <f t="shared" si="12"/>
        <v>458000</v>
      </c>
      <c r="L70" s="160">
        <f t="shared" si="12"/>
        <v>458000</v>
      </c>
      <c r="M70" s="160">
        <f t="shared" si="12"/>
        <v>458000</v>
      </c>
      <c r="N70" s="160">
        <f t="shared" si="12"/>
        <v>458000</v>
      </c>
      <c r="O70" s="249"/>
    </row>
    <row r="71" spans="2:40">
      <c r="O71" s="249"/>
    </row>
    <row r="72" spans="2:40" ht="15.6">
      <c r="B72" s="270" t="s">
        <v>177</v>
      </c>
      <c r="C72" s="270"/>
      <c r="D72" s="270"/>
      <c r="E72" s="270"/>
      <c r="F72" s="270"/>
      <c r="G72" s="270"/>
      <c r="H72" s="270"/>
      <c r="I72" s="270"/>
      <c r="J72" s="270"/>
      <c r="K72" s="270"/>
      <c r="L72" s="270"/>
      <c r="M72" s="270"/>
      <c r="N72" s="270"/>
      <c r="O72" s="249"/>
    </row>
    <row r="73" spans="2:40" ht="5.45" customHeight="1" outlineLevel="1">
      <c r="B73" s="103"/>
      <c r="C73" s="103"/>
      <c r="D73" s="103"/>
      <c r="E73" s="103"/>
      <c r="F73" s="103"/>
      <c r="G73" s="103"/>
      <c r="H73" s="103"/>
      <c r="I73" s="103"/>
      <c r="J73" s="103"/>
      <c r="K73" s="103"/>
      <c r="L73" s="103"/>
      <c r="M73" s="103"/>
      <c r="N73" s="103"/>
      <c r="O73" s="26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row>
    <row r="74" spans="2:40" ht="18.600000000000001" outlineLevel="1">
      <c r="B74" s="309"/>
      <c r="C74" s="298" t="s">
        <v>94</v>
      </c>
      <c r="D74" s="285" t="s">
        <v>120</v>
      </c>
      <c r="E74" s="286"/>
      <c r="F74" s="286"/>
      <c r="G74" s="286"/>
      <c r="H74" s="286"/>
      <c r="I74" s="288"/>
      <c r="J74" s="285" t="s">
        <v>121</v>
      </c>
      <c r="K74" s="286"/>
      <c r="L74" s="286"/>
      <c r="M74" s="286"/>
      <c r="N74" s="288"/>
      <c r="O74" s="262"/>
    </row>
    <row r="75" spans="2:40" outlineLevel="1">
      <c r="B75" s="310"/>
      <c r="C75" s="299"/>
      <c r="D75" s="82">
        <f>$C$3-5</f>
        <v>2019</v>
      </c>
      <c r="E75" s="82">
        <f>$C$3-4</f>
        <v>2020</v>
      </c>
      <c r="F75" s="82">
        <f>$C$3-3</f>
        <v>2021</v>
      </c>
      <c r="G75" s="82">
        <f>$C$3-2</f>
        <v>2022</v>
      </c>
      <c r="H75" s="82"/>
      <c r="I75" s="82">
        <f>$C$3-1</f>
        <v>2023</v>
      </c>
      <c r="J75" s="82">
        <f>$C$3</f>
        <v>2024</v>
      </c>
      <c r="K75" s="82">
        <f>$C$3+1</f>
        <v>2025</v>
      </c>
      <c r="L75" s="82">
        <f>$C$3+2</f>
        <v>2026</v>
      </c>
      <c r="M75" s="82">
        <f>$C$3+3</f>
        <v>2027</v>
      </c>
      <c r="N75" s="82">
        <f>$C$3+4</f>
        <v>2028</v>
      </c>
      <c r="O75" s="249"/>
    </row>
    <row r="76" spans="2:40" outlineLevel="1">
      <c r="B76" s="235" t="s">
        <v>75</v>
      </c>
      <c r="C76" s="63" t="s">
        <v>126</v>
      </c>
      <c r="D76" s="88"/>
      <c r="E76" s="88"/>
      <c r="F76" s="88"/>
      <c r="G76" s="88"/>
      <c r="H76" s="88"/>
      <c r="I76" s="88"/>
      <c r="J76" s="88"/>
      <c r="K76" s="88"/>
      <c r="L76" s="88"/>
      <c r="M76" s="88"/>
      <c r="N76" s="88"/>
      <c r="O76" s="249"/>
    </row>
    <row r="77" spans="2:40" outlineLevel="1">
      <c r="B77" s="236" t="s">
        <v>76</v>
      </c>
      <c r="C77" s="63" t="s">
        <v>126</v>
      </c>
      <c r="D77" s="88"/>
      <c r="E77" s="88"/>
      <c r="F77" s="88"/>
      <c r="G77" s="88"/>
      <c r="H77" s="88"/>
      <c r="I77" s="88"/>
      <c r="J77" s="88"/>
      <c r="K77" s="88"/>
      <c r="L77" s="88"/>
      <c r="M77" s="88"/>
      <c r="N77" s="88"/>
      <c r="O77" s="249"/>
    </row>
    <row r="78" spans="2:40" outlineLevel="1">
      <c r="B78" s="237" t="s">
        <v>77</v>
      </c>
      <c r="C78" s="63" t="s">
        <v>126</v>
      </c>
      <c r="D78" s="88"/>
      <c r="E78" s="88"/>
      <c r="F78" s="88"/>
      <c r="G78" s="88"/>
      <c r="H78" s="88"/>
      <c r="I78" s="88"/>
      <c r="J78" s="88"/>
      <c r="K78" s="88"/>
      <c r="L78" s="88"/>
      <c r="M78" s="88"/>
      <c r="N78" s="88"/>
      <c r="O78" s="249"/>
    </row>
    <row r="79" spans="2:40" outlineLevel="1">
      <c r="B79" s="238" t="s">
        <v>78</v>
      </c>
      <c r="C79" s="63" t="s">
        <v>126</v>
      </c>
      <c r="D79" s="88"/>
      <c r="E79" s="88"/>
      <c r="F79" s="88"/>
      <c r="G79" s="88"/>
      <c r="H79" s="88"/>
      <c r="I79" s="88"/>
      <c r="J79" s="88"/>
      <c r="K79" s="88"/>
      <c r="L79" s="88"/>
      <c r="M79" s="88"/>
      <c r="N79" s="88"/>
      <c r="O79" s="249"/>
    </row>
    <row r="80" spans="2:40" outlineLevel="1">
      <c r="B80" s="238" t="s">
        <v>79</v>
      </c>
      <c r="C80" s="63" t="s">
        <v>126</v>
      </c>
      <c r="D80" s="88"/>
      <c r="E80" s="88"/>
      <c r="F80" s="88"/>
      <c r="G80" s="88"/>
      <c r="H80" s="88"/>
      <c r="I80" s="88"/>
      <c r="J80" s="88">
        <v>325000</v>
      </c>
      <c r="K80" s="88">
        <v>325000</v>
      </c>
      <c r="L80" s="88">
        <v>325000</v>
      </c>
      <c r="M80" s="88">
        <v>325000</v>
      </c>
      <c r="N80" s="88">
        <v>325000</v>
      </c>
      <c r="O80" s="249"/>
    </row>
    <row r="81" spans="2:15" outlineLevel="1">
      <c r="B81" s="238" t="s">
        <v>80</v>
      </c>
      <c r="C81" s="63" t="s">
        <v>126</v>
      </c>
      <c r="D81" s="88"/>
      <c r="E81" s="88"/>
      <c r="F81" s="88"/>
      <c r="G81" s="88"/>
      <c r="H81" s="88"/>
      <c r="I81" s="88"/>
      <c r="J81" s="88"/>
      <c r="K81" s="88"/>
      <c r="L81" s="88"/>
      <c r="M81" s="88"/>
      <c r="N81" s="88"/>
      <c r="O81" s="249"/>
    </row>
    <row r="82" spans="2:15" outlineLevel="1">
      <c r="B82" s="238" t="s">
        <v>81</v>
      </c>
      <c r="C82" s="63" t="s">
        <v>126</v>
      </c>
      <c r="D82" s="88"/>
      <c r="E82" s="88"/>
      <c r="F82" s="88"/>
      <c r="G82" s="88"/>
      <c r="H82" s="88"/>
      <c r="I82" s="88"/>
      <c r="J82" s="88"/>
      <c r="K82" s="88"/>
      <c r="L82" s="88"/>
      <c r="M82" s="88"/>
      <c r="N82" s="88"/>
      <c r="O82" s="249"/>
    </row>
    <row r="83" spans="2:15" outlineLevel="1">
      <c r="B83" s="236" t="s">
        <v>82</v>
      </c>
      <c r="C83" s="63" t="s">
        <v>126</v>
      </c>
      <c r="D83" s="88"/>
      <c r="E83" s="88"/>
      <c r="F83" s="88"/>
      <c r="G83" s="88"/>
      <c r="H83" s="88"/>
      <c r="I83" s="88"/>
      <c r="J83" s="88"/>
      <c r="K83" s="88"/>
      <c r="L83" s="88"/>
      <c r="M83" s="88"/>
      <c r="N83" s="88"/>
      <c r="O83" s="249"/>
    </row>
    <row r="84" spans="2:15" outlineLevel="1">
      <c r="B84" s="235" t="s">
        <v>83</v>
      </c>
      <c r="C84" s="63" t="s">
        <v>126</v>
      </c>
      <c r="D84" s="88"/>
      <c r="E84" s="88"/>
      <c r="F84" s="88"/>
      <c r="G84" s="88"/>
      <c r="H84" s="88"/>
      <c r="I84" s="88"/>
      <c r="J84" s="88"/>
      <c r="K84" s="88"/>
      <c r="L84" s="88"/>
      <c r="M84" s="88"/>
      <c r="N84" s="88"/>
      <c r="O84" s="249"/>
    </row>
    <row r="85" spans="2:15" outlineLevel="1">
      <c r="B85" s="236" t="s">
        <v>84</v>
      </c>
      <c r="C85" s="63" t="s">
        <v>126</v>
      </c>
      <c r="D85" s="88"/>
      <c r="E85" s="88"/>
      <c r="F85" s="88"/>
      <c r="G85" s="88"/>
      <c r="H85" s="88"/>
      <c r="I85" s="88"/>
      <c r="J85" s="88">
        <v>98000</v>
      </c>
      <c r="K85" s="88">
        <v>98000</v>
      </c>
      <c r="L85" s="88">
        <v>98000</v>
      </c>
      <c r="M85" s="88">
        <v>98000</v>
      </c>
      <c r="N85" s="88">
        <v>98000</v>
      </c>
      <c r="O85" s="249"/>
    </row>
    <row r="86" spans="2:15" outlineLevel="1">
      <c r="B86" s="235" t="s">
        <v>85</v>
      </c>
      <c r="C86" s="63" t="s">
        <v>126</v>
      </c>
      <c r="D86" s="88"/>
      <c r="E86" s="88"/>
      <c r="F86" s="88"/>
      <c r="G86" s="88"/>
      <c r="H86" s="88"/>
      <c r="I86" s="88"/>
      <c r="J86" s="88"/>
      <c r="K86" s="88"/>
      <c r="L86" s="88"/>
      <c r="M86" s="88"/>
      <c r="N86" s="88"/>
      <c r="O86" s="249"/>
    </row>
    <row r="87" spans="2:15" outlineLevel="1">
      <c r="B87" s="236" t="s">
        <v>86</v>
      </c>
      <c r="C87" s="63" t="s">
        <v>126</v>
      </c>
      <c r="D87" s="88"/>
      <c r="E87" s="88"/>
      <c r="F87" s="88"/>
      <c r="G87" s="88"/>
      <c r="H87" s="88"/>
      <c r="I87" s="88"/>
      <c r="J87" s="88">
        <v>80000</v>
      </c>
      <c r="K87" s="88">
        <v>80000</v>
      </c>
      <c r="L87" s="88">
        <v>80000</v>
      </c>
      <c r="M87" s="88">
        <v>80000</v>
      </c>
      <c r="N87" s="88">
        <v>80000</v>
      </c>
      <c r="O87" s="249"/>
    </row>
    <row r="88" spans="2:15" outlineLevel="1">
      <c r="B88" s="235" t="s">
        <v>87</v>
      </c>
      <c r="C88" s="63" t="s">
        <v>126</v>
      </c>
      <c r="D88" s="88"/>
      <c r="E88" s="88"/>
      <c r="F88" s="88"/>
      <c r="G88" s="88"/>
      <c r="H88" s="88"/>
      <c r="I88" s="88"/>
      <c r="J88" s="88"/>
      <c r="K88" s="88"/>
      <c r="L88" s="88"/>
      <c r="M88" s="88"/>
      <c r="N88" s="88"/>
      <c r="O88" s="249"/>
    </row>
    <row r="89" spans="2:15" outlineLevel="1">
      <c r="B89" s="236" t="s">
        <v>88</v>
      </c>
      <c r="C89" s="63" t="s">
        <v>126</v>
      </c>
      <c r="D89" s="88"/>
      <c r="E89" s="88"/>
      <c r="F89" s="88"/>
      <c r="G89" s="88"/>
      <c r="H89" s="88"/>
      <c r="I89" s="88"/>
      <c r="J89" s="88">
        <v>79000</v>
      </c>
      <c r="K89" s="88">
        <v>79000</v>
      </c>
      <c r="L89" s="88">
        <v>79000</v>
      </c>
      <c r="M89" s="88">
        <v>79000</v>
      </c>
      <c r="N89" s="88">
        <v>79000</v>
      </c>
      <c r="O89" s="249"/>
    </row>
    <row r="90" spans="2:15" outlineLevel="1">
      <c r="B90" s="49" t="s">
        <v>96</v>
      </c>
      <c r="C90" s="63" t="s">
        <v>126</v>
      </c>
      <c r="D90" s="160">
        <f t="shared" ref="D90:N90" si="13">SUM(D76:D89)</f>
        <v>0</v>
      </c>
      <c r="E90" s="160">
        <f t="shared" si="13"/>
        <v>0</v>
      </c>
      <c r="F90" s="160">
        <f t="shared" si="13"/>
        <v>0</v>
      </c>
      <c r="G90" s="160">
        <f t="shared" si="13"/>
        <v>0</v>
      </c>
      <c r="H90" s="160">
        <f t="shared" si="13"/>
        <v>0</v>
      </c>
      <c r="I90" s="160">
        <f t="shared" si="13"/>
        <v>0</v>
      </c>
      <c r="J90" s="160">
        <f t="shared" si="13"/>
        <v>582000</v>
      </c>
      <c r="K90" s="160">
        <f t="shared" si="13"/>
        <v>582000</v>
      </c>
      <c r="L90" s="160">
        <f t="shared" si="13"/>
        <v>582000</v>
      </c>
      <c r="M90" s="160">
        <f t="shared" si="13"/>
        <v>582000</v>
      </c>
      <c r="N90" s="160">
        <f t="shared" si="13"/>
        <v>582000</v>
      </c>
      <c r="O90" s="249"/>
    </row>
    <row r="91" spans="2:15" ht="31.35" customHeight="1" outlineLevel="1">
      <c r="B91" s="341" t="s">
        <v>178</v>
      </c>
      <c r="C91" s="341"/>
      <c r="D91" s="341"/>
      <c r="E91" s="341"/>
      <c r="F91" s="341"/>
      <c r="G91" s="341"/>
      <c r="H91" s="341"/>
      <c r="I91" s="341"/>
      <c r="J91" s="58"/>
    </row>
  </sheetData>
  <mergeCells count="34">
    <mergeCell ref="C2:F2"/>
    <mergeCell ref="B91:I91"/>
    <mergeCell ref="D12:G12"/>
    <mergeCell ref="H12:K12"/>
    <mergeCell ref="B32:N32"/>
    <mergeCell ref="B52:N52"/>
    <mergeCell ref="B9:AQ9"/>
    <mergeCell ref="L12:O12"/>
    <mergeCell ref="B5:I5"/>
    <mergeCell ref="AJ12:AM12"/>
    <mergeCell ref="AN12:AQ12"/>
    <mergeCell ref="J2:L2"/>
    <mergeCell ref="AB12:AE12"/>
    <mergeCell ref="P12:S12"/>
    <mergeCell ref="T12:W12"/>
    <mergeCell ref="D11:W11"/>
    <mergeCell ref="X12:AA12"/>
    <mergeCell ref="X11:AQ11"/>
    <mergeCell ref="AF12:AI12"/>
    <mergeCell ref="B11:B13"/>
    <mergeCell ref="C11:C13"/>
    <mergeCell ref="J34:N34"/>
    <mergeCell ref="C34:C35"/>
    <mergeCell ref="B34:B35"/>
    <mergeCell ref="D34:I34"/>
    <mergeCell ref="B54:B55"/>
    <mergeCell ref="C54:C55"/>
    <mergeCell ref="C74:C75"/>
    <mergeCell ref="B74:B75"/>
    <mergeCell ref="B72:N72"/>
    <mergeCell ref="J54:N54"/>
    <mergeCell ref="J74:N74"/>
    <mergeCell ref="D54:I54"/>
    <mergeCell ref="D74:I74"/>
  </mergeCells>
  <hyperlinks>
    <hyperlink ref="J2" location="'Αρχική σελίδα'!A1" display="Πίσω στην αρχική σελίδα" xr:uid="{36AD1299-6F17-4452-BB43-20BCD1CC01B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CD8B-9A5F-40D3-B765-E3BCD7720B75}">
  <sheetPr>
    <tabColor theme="4" tint="0.79998168889431442"/>
  </sheetPr>
  <dimension ref="B2:AG165"/>
  <sheetViews>
    <sheetView showGridLines="0" topLeftCell="A124" zoomScale="85" zoomScaleNormal="85" workbookViewId="0">
      <pane xSplit="2" topLeftCell="J1" activePane="topRight" state="frozen"/>
      <selection pane="topRight" activeCell="W14" sqref="W14:W27"/>
      <selection activeCell="A10" sqref="A10"/>
    </sheetView>
  </sheetViews>
  <sheetFormatPr defaultColWidth="8.85546875" defaultRowHeight="14.45" outlineLevelRow="1"/>
  <cols>
    <col min="1" max="1" width="2.85546875" customWidth="1"/>
    <col min="2" max="2" width="31.7109375" customWidth="1"/>
    <col min="3" max="12" width="13.7109375" customWidth="1"/>
    <col min="13" max="13" width="24.7109375" customWidth="1"/>
    <col min="14" max="14" width="1.7109375" customWidth="1"/>
    <col min="15" max="24" width="13.7109375" customWidth="1"/>
    <col min="25" max="25" width="24.7109375" customWidth="1"/>
    <col min="26" max="26" width="14.28515625" customWidth="1"/>
  </cols>
  <sheetData>
    <row r="2" spans="2:33" ht="18.600000000000001">
      <c r="B2" s="1" t="s">
        <v>0</v>
      </c>
      <c r="C2" s="271" t="str">
        <f>'Αρχική σελίδα'!C3</f>
        <v>Ήπειρος</v>
      </c>
      <c r="D2" s="271"/>
      <c r="E2" s="271"/>
      <c r="F2" s="271"/>
      <c r="G2" s="271"/>
      <c r="H2" s="98"/>
      <c r="J2" s="272" t="s">
        <v>59</v>
      </c>
      <c r="K2" s="272"/>
      <c r="L2" s="272"/>
    </row>
    <row r="3" spans="2:33" ht="18.600000000000001">
      <c r="B3" s="2" t="s">
        <v>2</v>
      </c>
      <c r="C3" s="99">
        <f>'Αρχική σελίδα'!C4</f>
        <v>2024</v>
      </c>
      <c r="D3" s="45" t="s">
        <v>3</v>
      </c>
      <c r="E3" s="45">
        <f>C3+4</f>
        <v>2028</v>
      </c>
    </row>
    <row r="4" spans="2:33" ht="14.45" customHeight="1">
      <c r="C4" s="2"/>
      <c r="D4" s="45"/>
      <c r="E4" s="45"/>
    </row>
    <row r="5" spans="2:33" ht="44.45" customHeight="1">
      <c r="B5" s="273" t="s">
        <v>179</v>
      </c>
      <c r="C5" s="273"/>
      <c r="D5" s="273"/>
      <c r="E5" s="273"/>
      <c r="F5" s="273"/>
      <c r="G5" s="273"/>
      <c r="H5" s="273"/>
      <c r="I5" s="273"/>
    </row>
    <row r="6" spans="2:33">
      <c r="B6" s="225"/>
      <c r="C6" s="225"/>
      <c r="D6" s="225"/>
      <c r="E6" s="225"/>
      <c r="F6" s="225"/>
      <c r="G6" s="225"/>
      <c r="H6" s="225"/>
    </row>
    <row r="7" spans="2:33" ht="18.600000000000001">
      <c r="B7" s="100" t="str">
        <f>"Εξέλιξη δεικτών διείσδυσης αερίου και κάλυψης δικτύου στο υφιστάμενο δίκτυο διανομής ("&amp;(C3-5)&amp;" - "&amp;(C3-1)&amp;") και εξέλιξη σύμφωνα με το Πρόγραμμα Ανάπτυξης  "&amp;C3&amp;" - "&amp;E3</f>
        <v>Εξέλιξη δεικτών διείσδυσης αερίου και κάλυψης δικτύου στο υφιστάμενο δίκτυο διανομής (2019 - 2023) και εξέλιξη σύμφωνα με το Πρόγραμμα Ανάπτυξης  2024 - 2028</v>
      </c>
      <c r="C7" s="101"/>
      <c r="D7" s="101"/>
      <c r="E7" s="101"/>
      <c r="F7" s="101"/>
      <c r="G7" s="101"/>
      <c r="H7" s="101"/>
      <c r="I7" s="101"/>
      <c r="J7" s="102"/>
      <c r="K7" s="98"/>
      <c r="L7" s="98"/>
      <c r="M7" s="98"/>
    </row>
    <row r="8" spans="2:33" ht="18.600000000000001">
      <c r="C8" s="2"/>
      <c r="D8" s="45"/>
      <c r="E8" s="45"/>
    </row>
    <row r="9" spans="2:33" ht="15.6">
      <c r="B9" s="270" t="s">
        <v>180</v>
      </c>
      <c r="C9" s="270"/>
      <c r="D9" s="270"/>
      <c r="E9" s="270"/>
      <c r="F9" s="270"/>
      <c r="G9" s="270"/>
      <c r="H9" s="270"/>
      <c r="I9" s="270"/>
      <c r="J9" s="270"/>
      <c r="K9" s="270"/>
      <c r="L9" s="270"/>
      <c r="M9" s="270"/>
      <c r="N9" s="270"/>
      <c r="O9" s="270"/>
      <c r="P9" s="270"/>
      <c r="Q9" s="270"/>
      <c r="R9" s="270"/>
      <c r="S9" s="270"/>
      <c r="T9" s="270"/>
      <c r="U9" s="270"/>
      <c r="V9" s="270"/>
      <c r="W9" s="270"/>
      <c r="X9" s="270"/>
      <c r="Y9" s="270"/>
    </row>
    <row r="10" spans="2:33"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row>
    <row r="11" spans="2:33" ht="14.25" customHeight="1" outlineLevel="1">
      <c r="B11" s="295"/>
      <c r="C11" s="298" t="s">
        <v>94</v>
      </c>
      <c r="D11" s="285" t="s">
        <v>120</v>
      </c>
      <c r="E11" s="286"/>
      <c r="F11" s="286"/>
      <c r="G11" s="286"/>
      <c r="H11" s="286"/>
      <c r="I11" s="286"/>
      <c r="J11" s="286"/>
      <c r="K11" s="286"/>
      <c r="L11" s="288"/>
      <c r="M11" s="345" t="str">
        <f>"Ετήσιος ρυθμός ανάπτυξης (CAGR) "&amp;($C$3-5)&amp;" - "&amp;(($C$3-1))</f>
        <v>Ετήσιος ρυθμός ανάπτυξης (CAGR) 2019 - 2023</v>
      </c>
      <c r="N11" s="103"/>
      <c r="O11" s="342" t="s">
        <v>121</v>
      </c>
      <c r="P11" s="343"/>
      <c r="Q11" s="343"/>
      <c r="R11" s="343"/>
      <c r="S11" s="343"/>
      <c r="T11" s="343"/>
      <c r="U11" s="343"/>
      <c r="V11" s="343"/>
      <c r="W11" s="343"/>
      <c r="X11" s="344"/>
      <c r="Y11" s="345" t="str">
        <f>"Ετήσιος ρυθμός ανάπτυξης (CAGR) "&amp;$C$3&amp;" - "&amp;$E$3</f>
        <v>Ετήσιος ρυθμός ανάπτυξης (CAGR) 2024 - 2028</v>
      </c>
    </row>
    <row r="12" spans="2:33" ht="15.75" customHeight="1" outlineLevel="1">
      <c r="B12" s="296"/>
      <c r="C12" s="299"/>
      <c r="D12" s="67">
        <f>$C$3-5</f>
        <v>2019</v>
      </c>
      <c r="E12" s="285">
        <f>$C$3-4</f>
        <v>2020</v>
      </c>
      <c r="F12" s="288"/>
      <c r="G12" s="285">
        <f>$C$3-3</f>
        <v>2021</v>
      </c>
      <c r="H12" s="288"/>
      <c r="I12" s="285">
        <f>$C$3+-2</f>
        <v>2022</v>
      </c>
      <c r="J12" s="288"/>
      <c r="K12" s="285">
        <f>$C$3-1</f>
        <v>2023</v>
      </c>
      <c r="L12" s="288"/>
      <c r="M12" s="346"/>
      <c r="N12" s="103"/>
      <c r="O12" s="285">
        <f>$C$3</f>
        <v>2024</v>
      </c>
      <c r="P12" s="288"/>
      <c r="Q12" s="285">
        <f>$C$3+1</f>
        <v>2025</v>
      </c>
      <c r="R12" s="288"/>
      <c r="S12" s="285">
        <f>$C$3+2</f>
        <v>2026</v>
      </c>
      <c r="T12" s="288"/>
      <c r="U12" s="285">
        <f>$C$3+3</f>
        <v>2027</v>
      </c>
      <c r="V12" s="288"/>
      <c r="W12" s="285">
        <f>$C$3+4</f>
        <v>2028</v>
      </c>
      <c r="X12" s="288"/>
      <c r="Y12" s="346"/>
    </row>
    <row r="13" spans="2:33" outlineLevel="1">
      <c r="B13" s="297"/>
      <c r="C13" s="300"/>
      <c r="D13" s="67" t="s">
        <v>181</v>
      </c>
      <c r="E13" s="67" t="s">
        <v>181</v>
      </c>
      <c r="F13" s="66" t="s">
        <v>124</v>
      </c>
      <c r="G13" s="67" t="s">
        <v>181</v>
      </c>
      <c r="H13" s="66" t="s">
        <v>124</v>
      </c>
      <c r="I13" s="67" t="s">
        <v>181</v>
      </c>
      <c r="J13" s="66" t="s">
        <v>124</v>
      </c>
      <c r="K13" s="67" t="s">
        <v>181</v>
      </c>
      <c r="L13" s="66" t="s">
        <v>124</v>
      </c>
      <c r="M13" s="347"/>
      <c r="O13" s="67" t="s">
        <v>181</v>
      </c>
      <c r="P13" s="66" t="s">
        <v>124</v>
      </c>
      <c r="Q13" s="67" t="s">
        <v>181</v>
      </c>
      <c r="R13" s="66" t="s">
        <v>124</v>
      </c>
      <c r="S13" s="67" t="s">
        <v>181</v>
      </c>
      <c r="T13" s="66" t="s">
        <v>124</v>
      </c>
      <c r="U13" s="67" t="s">
        <v>181</v>
      </c>
      <c r="V13" s="66" t="s">
        <v>124</v>
      </c>
      <c r="W13" s="67" t="s">
        <v>181</v>
      </c>
      <c r="X13" s="66" t="s">
        <v>124</v>
      </c>
      <c r="Y13" s="347"/>
    </row>
    <row r="14" spans="2:33" outlineLevel="1">
      <c r="B14" s="235" t="s">
        <v>75</v>
      </c>
      <c r="C14" s="63" t="s">
        <v>182</v>
      </c>
      <c r="D14" s="189">
        <f>IFERROR(Πελάτες!E14/'Παραδοχές διείσδυσης - κάλυψης'!D14,0)</f>
        <v>0</v>
      </c>
      <c r="E14" s="190">
        <f>IFERROR(Πελάτες!G14/'Παραδοχές διείσδυσης - κάλυψης'!H14,0)</f>
        <v>0</v>
      </c>
      <c r="F14" s="163">
        <f>IFERROR((E14-D14)/D14,0)</f>
        <v>0</v>
      </c>
      <c r="G14" s="190">
        <f>IFERROR(Πελάτες!J14/'Παραδοχές διείσδυσης - κάλυψης'!L14,0)</f>
        <v>0</v>
      </c>
      <c r="H14" s="163">
        <f>IFERROR((G14-E14)/E14,0)</f>
        <v>0</v>
      </c>
      <c r="I14" s="190">
        <f>IFERROR(Πελάτες!M14/'Παραδοχές διείσδυσης - κάλυψης'!P14,0)</f>
        <v>0</v>
      </c>
      <c r="J14" s="163">
        <f>IFERROR((I14-G14)/G14,0)</f>
        <v>0</v>
      </c>
      <c r="K14" s="190">
        <f>IFERROR(Πελάτες!P14/'Παραδοχές διείσδυσης - κάλυψης'!T14,0)</f>
        <v>0</v>
      </c>
      <c r="L14" s="163">
        <f>IFERROR((K14-I14)/I14,0)</f>
        <v>0</v>
      </c>
      <c r="M14" s="191">
        <f t="shared" ref="M14:M27" si="0">IFERROR((K14/D14)^(1/4)-1,0)</f>
        <v>0</v>
      </c>
      <c r="O14" s="243">
        <f>IFERROR(Πελάτες!V14/'Παραδοχές διείσδυσης - κάλυψης'!X14,0)</f>
        <v>0</v>
      </c>
      <c r="P14" s="244">
        <f>IFERROR((O14-K14)/K14,0)</f>
        <v>0</v>
      </c>
      <c r="Q14" s="243">
        <f>IFERROR(Πελάτες!Y14/'Παραδοχές διείσδυσης - κάλυψης'!AB14,0)</f>
        <v>0</v>
      </c>
      <c r="R14" s="244">
        <f>IFERROR((Q14-O14)/O14,0)</f>
        <v>0</v>
      </c>
      <c r="S14" s="243">
        <f>IFERROR(Πελάτες!AB14/'Παραδοχές διείσδυσης - κάλυψης'!AF14,0)</f>
        <v>0</v>
      </c>
      <c r="T14" s="244">
        <f>IFERROR((S14-Q14)/Q14,0)</f>
        <v>0</v>
      </c>
      <c r="U14" s="243">
        <f>IFERROR(Πελάτες!AE14/'Παραδοχές διείσδυσης - κάλυψης'!AJ14,0)</f>
        <v>0</v>
      </c>
      <c r="V14" s="244">
        <f>IFERROR((U14-S14)/S14,0)</f>
        <v>0</v>
      </c>
      <c r="W14" s="243">
        <f>IFERROR(Πελάτες!AH14/'Παραδοχές διείσδυσης - κάλυψης'!AN14,0)</f>
        <v>0</v>
      </c>
      <c r="X14" s="244">
        <f>IFERROR((W14-U14)/U14,0)</f>
        <v>0</v>
      </c>
      <c r="Y14" s="245">
        <f>IFERROR((W14/O14)^(1/4)-1,0)</f>
        <v>0</v>
      </c>
    </row>
    <row r="15" spans="2:33" outlineLevel="1">
      <c r="B15" s="236" t="s">
        <v>76</v>
      </c>
      <c r="C15" s="63" t="s">
        <v>182</v>
      </c>
      <c r="D15" s="189">
        <f>IFERROR(Πελάτες!E15/'Παραδοχές διείσδυσης - κάλυψης'!D15,0)</f>
        <v>0</v>
      </c>
      <c r="E15" s="190">
        <f>IFERROR(Πελάτες!G15/'Παραδοχές διείσδυσης - κάλυψης'!H15,0)</f>
        <v>0</v>
      </c>
      <c r="F15" s="163">
        <f t="shared" ref="F15:F27" si="1">IFERROR((E15-D15)/D15,0)</f>
        <v>0</v>
      </c>
      <c r="G15" s="190">
        <f>IFERROR(Πελάτες!J15/'Παραδοχές διείσδυσης - κάλυψης'!L15,0)</f>
        <v>0</v>
      </c>
      <c r="H15" s="163">
        <f t="shared" ref="H15:H27" si="2">IFERROR((G15-E15)/E15,0)</f>
        <v>0</v>
      </c>
      <c r="I15" s="190">
        <f>IFERROR(Πελάτες!M15/'Παραδοχές διείσδυσης - κάλυψης'!P15,0)</f>
        <v>0</v>
      </c>
      <c r="J15" s="163">
        <f t="shared" ref="J15:J27" si="3">IFERROR((I15-G15)/G15,0)</f>
        <v>0</v>
      </c>
      <c r="K15" s="190">
        <f>IFERROR(Πελάτες!P15/'Παραδοχές διείσδυσης - κάλυψης'!T15,0)</f>
        <v>0</v>
      </c>
      <c r="L15" s="163">
        <f t="shared" ref="L15:L27" si="4">IFERROR((K15-I15)/I15,0)</f>
        <v>0</v>
      </c>
      <c r="M15" s="191">
        <f t="shared" si="0"/>
        <v>0</v>
      </c>
      <c r="O15" s="243">
        <f>IFERROR(Πελάτες!V15/'Παραδοχές διείσδυσης - κάλυψης'!X15,0)</f>
        <v>0</v>
      </c>
      <c r="P15" s="244">
        <f t="shared" ref="P15:P27" si="5">IFERROR((O15-K15)/K15,0)</f>
        <v>0</v>
      </c>
      <c r="Q15" s="243">
        <f>IFERROR(Πελάτες!Y15/'Παραδοχές διείσδυσης - κάλυψης'!AB15,0)</f>
        <v>0</v>
      </c>
      <c r="R15" s="244">
        <f t="shared" ref="R15:R27" si="6">IFERROR((Q15-O15)/O15,0)</f>
        <v>0</v>
      </c>
      <c r="S15" s="243">
        <f>IFERROR(Πελάτες!AB15/'Παραδοχές διείσδυσης - κάλυψης'!AF15,0)</f>
        <v>0</v>
      </c>
      <c r="T15" s="244">
        <f t="shared" ref="T15:T27" si="7">IFERROR((S15-Q15)/Q15,0)</f>
        <v>0</v>
      </c>
      <c r="U15" s="243">
        <f>IFERROR(Πελάτες!AE15/'Παραδοχές διείσδυσης - κάλυψης'!AJ15,0)</f>
        <v>0</v>
      </c>
      <c r="V15" s="244">
        <f t="shared" ref="V15:V27" si="8">IFERROR((U15-S15)/S15,0)</f>
        <v>0</v>
      </c>
      <c r="W15" s="243">
        <f>IFERROR(Πελάτες!AH15/'Παραδοχές διείσδυσης - κάλυψης'!AN15,0)</f>
        <v>0</v>
      </c>
      <c r="X15" s="244">
        <f t="shared" ref="X15:X27" si="9">IFERROR((W15-U15)/U15,0)</f>
        <v>0</v>
      </c>
      <c r="Y15" s="245">
        <f t="shared" ref="Y15:Y27" si="10">IFERROR((W15/O15)^(1/4)-1,0)</f>
        <v>0</v>
      </c>
    </row>
    <row r="16" spans="2:33" outlineLevel="1">
      <c r="B16" s="237" t="s">
        <v>77</v>
      </c>
      <c r="C16" s="63" t="s">
        <v>182</v>
      </c>
      <c r="D16" s="189">
        <f>IFERROR(Πελάτες!E16/'Παραδοχές διείσδυσης - κάλυψης'!D16,0)</f>
        <v>0</v>
      </c>
      <c r="E16" s="190">
        <f>IFERROR(Πελάτες!G16/'Παραδοχές διείσδυσης - κάλυψης'!H16,0)</f>
        <v>0</v>
      </c>
      <c r="F16" s="163">
        <f t="shared" si="1"/>
        <v>0</v>
      </c>
      <c r="G16" s="190">
        <f>IFERROR(Πελάτες!J16/'Παραδοχές διείσδυσης - κάλυψης'!L16,0)</f>
        <v>0</v>
      </c>
      <c r="H16" s="163">
        <f t="shared" si="2"/>
        <v>0</v>
      </c>
      <c r="I16" s="190">
        <f>IFERROR(Πελάτες!M16/'Παραδοχές διείσδυσης - κάλυψης'!P16,0)</f>
        <v>0</v>
      </c>
      <c r="J16" s="163">
        <f t="shared" si="3"/>
        <v>0</v>
      </c>
      <c r="K16" s="190">
        <f>IFERROR(Πελάτες!P16/'Παραδοχές διείσδυσης - κάλυψης'!T16,0)</f>
        <v>0</v>
      </c>
      <c r="L16" s="163">
        <f t="shared" si="4"/>
        <v>0</v>
      </c>
      <c r="M16" s="191">
        <f t="shared" si="0"/>
        <v>0</v>
      </c>
      <c r="O16" s="243">
        <f>IFERROR(Πελάτες!V16/'Παραδοχές διείσδυσης - κάλυψης'!X16,0)</f>
        <v>0</v>
      </c>
      <c r="P16" s="244">
        <f t="shared" si="5"/>
        <v>0</v>
      </c>
      <c r="Q16" s="243">
        <f>IFERROR(Πελάτες!Y16/'Παραδοχές διείσδυσης - κάλυψης'!AB16,0)</f>
        <v>0</v>
      </c>
      <c r="R16" s="244">
        <f t="shared" si="6"/>
        <v>0</v>
      </c>
      <c r="S16" s="243">
        <f>IFERROR(Πελάτες!AB16/'Παραδοχές διείσδυσης - κάλυψης'!AF16,0)</f>
        <v>0</v>
      </c>
      <c r="T16" s="244">
        <f t="shared" si="7"/>
        <v>0</v>
      </c>
      <c r="U16" s="243">
        <f>IFERROR(Πελάτες!AE16/'Παραδοχές διείσδυσης - κάλυψης'!AJ16,0)</f>
        <v>0</v>
      </c>
      <c r="V16" s="244">
        <f t="shared" si="8"/>
        <v>0</v>
      </c>
      <c r="W16" s="243">
        <f>IFERROR(Πελάτες!AH16/'Παραδοχές διείσδυσης - κάλυψης'!AN16,0)</f>
        <v>0</v>
      </c>
      <c r="X16" s="244">
        <f t="shared" si="9"/>
        <v>0</v>
      </c>
      <c r="Y16" s="245">
        <f t="shared" si="10"/>
        <v>0</v>
      </c>
    </row>
    <row r="17" spans="2:33" outlineLevel="1">
      <c r="B17" s="238" t="s">
        <v>78</v>
      </c>
      <c r="C17" s="63" t="s">
        <v>182</v>
      </c>
      <c r="D17" s="189">
        <f>IFERROR(Πελάτες!E17/'Παραδοχές διείσδυσης - κάλυψης'!D17,0)</f>
        <v>0</v>
      </c>
      <c r="E17" s="190">
        <f>IFERROR(Πελάτες!G17/'Παραδοχές διείσδυσης - κάλυψης'!H17,0)</f>
        <v>0</v>
      </c>
      <c r="F17" s="163">
        <f t="shared" si="1"/>
        <v>0</v>
      </c>
      <c r="G17" s="190">
        <f>IFERROR(Πελάτες!J17/'Παραδοχές διείσδυσης - κάλυψης'!L17,0)</f>
        <v>0</v>
      </c>
      <c r="H17" s="163">
        <f t="shared" si="2"/>
        <v>0</v>
      </c>
      <c r="I17" s="190">
        <f>IFERROR(Πελάτες!M17/'Παραδοχές διείσδυσης - κάλυψης'!P17,0)</f>
        <v>0</v>
      </c>
      <c r="J17" s="163">
        <f t="shared" si="3"/>
        <v>0</v>
      </c>
      <c r="K17" s="190">
        <f>IFERROR(Πελάτες!P17/'Παραδοχές διείσδυσης - κάλυψης'!T17,0)</f>
        <v>0</v>
      </c>
      <c r="L17" s="163">
        <f t="shared" si="4"/>
        <v>0</v>
      </c>
      <c r="M17" s="191">
        <f t="shared" si="0"/>
        <v>0</v>
      </c>
      <c r="O17" s="243">
        <f>IFERROR(Πελάτες!V17/'Παραδοχές διείσδυσης - κάλυψης'!X17,0)</f>
        <v>0</v>
      </c>
      <c r="P17" s="244">
        <f t="shared" si="5"/>
        <v>0</v>
      </c>
      <c r="Q17" s="243">
        <f>IFERROR(Πελάτες!Y17/'Παραδοχές διείσδυσης - κάλυψης'!AB17,0)</f>
        <v>0</v>
      </c>
      <c r="R17" s="244">
        <f t="shared" si="6"/>
        <v>0</v>
      </c>
      <c r="S17" s="243">
        <f>IFERROR(Πελάτες!AB17/'Παραδοχές διείσδυσης - κάλυψης'!AF17,0)</f>
        <v>0</v>
      </c>
      <c r="T17" s="244">
        <f t="shared" si="7"/>
        <v>0</v>
      </c>
      <c r="U17" s="243">
        <f>IFERROR(Πελάτες!AE17/'Παραδοχές διείσδυσης - κάλυψης'!AJ17,0)</f>
        <v>0</v>
      </c>
      <c r="V17" s="244">
        <f t="shared" si="8"/>
        <v>0</v>
      </c>
      <c r="W17" s="243">
        <f>IFERROR(Πελάτες!AH17/'Παραδοχές διείσδυσης - κάλυψης'!AN17,0)</f>
        <v>0</v>
      </c>
      <c r="X17" s="244">
        <f t="shared" si="9"/>
        <v>0</v>
      </c>
      <c r="Y17" s="245">
        <f t="shared" si="10"/>
        <v>0</v>
      </c>
    </row>
    <row r="18" spans="2:33" outlineLevel="1">
      <c r="B18" s="238" t="s">
        <v>79</v>
      </c>
      <c r="C18" s="63" t="s">
        <v>182</v>
      </c>
      <c r="D18" s="189">
        <f>IFERROR(Πελάτες!E18/'Παραδοχές διείσδυσης - κάλυψης'!D18,0)</f>
        <v>0</v>
      </c>
      <c r="E18" s="190">
        <f>IFERROR(Πελάτες!G18/'Παραδοχές διείσδυσης - κάλυψης'!H18,0)</f>
        <v>0</v>
      </c>
      <c r="F18" s="163">
        <f t="shared" si="1"/>
        <v>0</v>
      </c>
      <c r="G18" s="190">
        <f>IFERROR(Πελάτες!J18/'Παραδοχές διείσδυσης - κάλυψης'!L18,0)</f>
        <v>0</v>
      </c>
      <c r="H18" s="163">
        <f t="shared" si="2"/>
        <v>0</v>
      </c>
      <c r="I18" s="190">
        <f>IFERROR(Πελάτες!M18/'Παραδοχές διείσδυσης - κάλυψης'!P18,0)</f>
        <v>0</v>
      </c>
      <c r="J18" s="163">
        <f t="shared" si="3"/>
        <v>0</v>
      </c>
      <c r="K18" s="190">
        <f>IFERROR(Πελάτες!P18/'Παραδοχές διείσδυσης - κάλυψης'!T18,0)</f>
        <v>0</v>
      </c>
      <c r="L18" s="163">
        <f t="shared" si="4"/>
        <v>0</v>
      </c>
      <c r="M18" s="191">
        <f t="shared" si="0"/>
        <v>0</v>
      </c>
      <c r="O18" s="243">
        <f>IFERROR(Πελάτες!V18/'Παραδοχές διείσδυσης - κάλυψης'!X18,0)</f>
        <v>0</v>
      </c>
      <c r="P18" s="244">
        <f t="shared" si="5"/>
        <v>0</v>
      </c>
      <c r="Q18" s="243">
        <f>IFERROR(Πελάτες!Y18/'Παραδοχές διείσδυσης - κάλυψης'!AB18,0)</f>
        <v>8.1020255063765936E-2</v>
      </c>
      <c r="R18" s="244">
        <f t="shared" si="6"/>
        <v>0</v>
      </c>
      <c r="S18" s="243">
        <f>IFERROR(Πελάτες!AB18/'Παραδοχές διείσδυσης - κάλυψης'!AF18,0)</f>
        <v>8.3935854653318501E-2</v>
      </c>
      <c r="T18" s="244">
        <f t="shared" si="7"/>
        <v>3.5986057896977487E-2</v>
      </c>
      <c r="U18" s="243">
        <f>IFERROR(Πελάτες!AE18/'Παραδοχές διείσδυσης - κάλυψης'!AJ18,0)</f>
        <v>9.421715184893785E-2</v>
      </c>
      <c r="V18" s="244">
        <f t="shared" si="8"/>
        <v>0.12248993279551798</v>
      </c>
      <c r="W18" s="243">
        <f>IFERROR(Πελάτες!AH18/'Παραδοχές διείσδυσης - κάλυψης'!AN18,0)</f>
        <v>0.1009288868585351</v>
      </c>
      <c r="X18" s="244">
        <f t="shared" si="9"/>
        <v>7.1236870122739909E-2</v>
      </c>
      <c r="Y18" s="245">
        <f t="shared" si="10"/>
        <v>0</v>
      </c>
    </row>
    <row r="19" spans="2:33" outlineLevel="1">
      <c r="B19" s="238" t="s">
        <v>80</v>
      </c>
      <c r="C19" s="63" t="s">
        <v>182</v>
      </c>
      <c r="D19" s="189">
        <f>IFERROR(Πελάτες!E19/'Παραδοχές διείσδυσης - κάλυψης'!D19,0)</f>
        <v>0</v>
      </c>
      <c r="E19" s="190">
        <f>IFERROR(Πελάτες!G19/'Παραδοχές διείσδυσης - κάλυψης'!H19,0)</f>
        <v>0</v>
      </c>
      <c r="F19" s="163">
        <f t="shared" si="1"/>
        <v>0</v>
      </c>
      <c r="G19" s="190">
        <f>IFERROR(Πελάτες!J19/'Παραδοχές διείσδυσης - κάλυψης'!L19,0)</f>
        <v>0</v>
      </c>
      <c r="H19" s="163">
        <f t="shared" si="2"/>
        <v>0</v>
      </c>
      <c r="I19" s="190">
        <f>IFERROR(Πελάτες!M19/'Παραδοχές διείσδυσης - κάλυψης'!P19,0)</f>
        <v>0</v>
      </c>
      <c r="J19" s="163">
        <f t="shared" si="3"/>
        <v>0</v>
      </c>
      <c r="K19" s="190">
        <f>IFERROR(Πελάτες!P19/'Παραδοχές διείσδυσης - κάλυψης'!T19,0)</f>
        <v>0</v>
      </c>
      <c r="L19" s="163">
        <f t="shared" si="4"/>
        <v>0</v>
      </c>
      <c r="M19" s="191">
        <f t="shared" si="0"/>
        <v>0</v>
      </c>
      <c r="O19" s="243">
        <f>IFERROR(Πελάτες!V19/'Παραδοχές διείσδυσης - κάλυψης'!X19,0)</f>
        <v>0</v>
      </c>
      <c r="P19" s="244">
        <f t="shared" si="5"/>
        <v>0</v>
      </c>
      <c r="Q19" s="243">
        <f>IFERROR(Πελάτες!Y19/'Παραδοχές διείσδυσης - κάλυψης'!AB19,0)</f>
        <v>0</v>
      </c>
      <c r="R19" s="244">
        <f t="shared" si="6"/>
        <v>0</v>
      </c>
      <c r="S19" s="243">
        <f>IFERROR(Πελάτες!AB19/'Παραδοχές διείσδυσης - κάλυψης'!AF19,0)</f>
        <v>0</v>
      </c>
      <c r="T19" s="244">
        <f t="shared" si="7"/>
        <v>0</v>
      </c>
      <c r="U19" s="243">
        <f>IFERROR(Πελάτες!AE19/'Παραδοχές διείσδυσης - κάλυψης'!AJ19,0)</f>
        <v>0</v>
      </c>
      <c r="V19" s="244">
        <f t="shared" si="8"/>
        <v>0</v>
      </c>
      <c r="W19" s="243">
        <f>IFERROR(Πελάτες!AH19/'Παραδοχές διείσδυσης - κάλυψης'!AN19,0)</f>
        <v>0</v>
      </c>
      <c r="X19" s="244">
        <f t="shared" si="9"/>
        <v>0</v>
      </c>
      <c r="Y19" s="245">
        <f t="shared" si="10"/>
        <v>0</v>
      </c>
    </row>
    <row r="20" spans="2:33" outlineLevel="1">
      <c r="B20" s="238" t="s">
        <v>81</v>
      </c>
      <c r="C20" s="63" t="s">
        <v>182</v>
      </c>
      <c r="D20" s="189">
        <f>IFERROR(Πελάτες!E20/'Παραδοχές διείσδυσης - κάλυψης'!D20,0)</f>
        <v>0</v>
      </c>
      <c r="E20" s="190">
        <f>IFERROR(Πελάτες!G20/'Παραδοχές διείσδυσης - κάλυψης'!H20,0)</f>
        <v>0</v>
      </c>
      <c r="F20" s="163">
        <f t="shared" si="1"/>
        <v>0</v>
      </c>
      <c r="G20" s="190">
        <f>IFERROR(Πελάτες!J20/'Παραδοχές διείσδυσης - κάλυψης'!L20,0)</f>
        <v>0</v>
      </c>
      <c r="H20" s="163">
        <f t="shared" si="2"/>
        <v>0</v>
      </c>
      <c r="I20" s="190">
        <f>IFERROR(Πελάτες!M20/'Παραδοχές διείσδυσης - κάλυψης'!P20,0)</f>
        <v>0</v>
      </c>
      <c r="J20" s="163">
        <f t="shared" si="3"/>
        <v>0</v>
      </c>
      <c r="K20" s="190">
        <f>IFERROR(Πελάτες!P20/'Παραδοχές διείσδυσης - κάλυψης'!T20,0)</f>
        <v>0</v>
      </c>
      <c r="L20" s="163">
        <f t="shared" si="4"/>
        <v>0</v>
      </c>
      <c r="M20" s="191">
        <f t="shared" si="0"/>
        <v>0</v>
      </c>
      <c r="O20" s="243">
        <f>IFERROR(Πελάτες!V20/'Παραδοχές διείσδυσης - κάλυψης'!X20,0)</f>
        <v>0</v>
      </c>
      <c r="P20" s="244">
        <f t="shared" si="5"/>
        <v>0</v>
      </c>
      <c r="Q20" s="243">
        <f>IFERROR(Πελάτες!Y20/'Παραδοχές διείσδυσης - κάλυψης'!AB20,0)</f>
        <v>0</v>
      </c>
      <c r="R20" s="244">
        <f t="shared" si="6"/>
        <v>0</v>
      </c>
      <c r="S20" s="243">
        <f>IFERROR(Πελάτες!AB20/'Παραδοχές διείσδυσης - κάλυψης'!AF20,0)</f>
        <v>0</v>
      </c>
      <c r="T20" s="244">
        <f t="shared" si="7"/>
        <v>0</v>
      </c>
      <c r="U20" s="243">
        <f>IFERROR(Πελάτες!AE20/'Παραδοχές διείσδυσης - κάλυψης'!AJ20,0)</f>
        <v>0</v>
      </c>
      <c r="V20" s="244">
        <f t="shared" si="8"/>
        <v>0</v>
      </c>
      <c r="W20" s="243">
        <f>IFERROR(Πελάτες!AH20/'Παραδοχές διείσδυσης - κάλυψης'!AN20,0)</f>
        <v>0</v>
      </c>
      <c r="X20" s="244">
        <f t="shared" si="9"/>
        <v>0</v>
      </c>
      <c r="Y20" s="245">
        <f t="shared" si="10"/>
        <v>0</v>
      </c>
    </row>
    <row r="21" spans="2:33" outlineLevel="1">
      <c r="B21" s="236" t="s">
        <v>82</v>
      </c>
      <c r="C21" s="63" t="s">
        <v>182</v>
      </c>
      <c r="D21" s="189">
        <f>IFERROR(Πελάτες!E21/'Παραδοχές διείσδυσης - κάλυψης'!D21,0)</f>
        <v>0</v>
      </c>
      <c r="E21" s="190">
        <f>IFERROR(Πελάτες!G21/'Παραδοχές διείσδυσης - κάλυψης'!H21,0)</f>
        <v>0</v>
      </c>
      <c r="F21" s="163">
        <f t="shared" si="1"/>
        <v>0</v>
      </c>
      <c r="G21" s="190">
        <f>IFERROR(Πελάτες!J21/'Παραδοχές διείσδυσης - κάλυψης'!L21,0)</f>
        <v>0</v>
      </c>
      <c r="H21" s="163">
        <f t="shared" si="2"/>
        <v>0</v>
      </c>
      <c r="I21" s="190">
        <f>IFERROR(Πελάτες!M21/'Παραδοχές διείσδυσης - κάλυψης'!P21,0)</f>
        <v>0</v>
      </c>
      <c r="J21" s="163">
        <f t="shared" si="3"/>
        <v>0</v>
      </c>
      <c r="K21" s="190">
        <f>IFERROR(Πελάτες!P21/'Παραδοχές διείσδυσης - κάλυψης'!T21,0)</f>
        <v>0</v>
      </c>
      <c r="L21" s="163">
        <f t="shared" si="4"/>
        <v>0</v>
      </c>
      <c r="M21" s="191">
        <f t="shared" si="0"/>
        <v>0</v>
      </c>
      <c r="O21" s="243">
        <f>IFERROR(Πελάτες!V21/'Παραδοχές διείσδυσης - κάλυψης'!X21,0)</f>
        <v>0</v>
      </c>
      <c r="P21" s="244">
        <f t="shared" si="5"/>
        <v>0</v>
      </c>
      <c r="Q21" s="243">
        <f>IFERROR(Πελάτες!Y21/'Παραδοχές διείσδυσης - κάλυψης'!AB21,0)</f>
        <v>0</v>
      </c>
      <c r="R21" s="244">
        <f t="shared" si="6"/>
        <v>0</v>
      </c>
      <c r="S21" s="243">
        <f>IFERROR(Πελάτες!AB21/'Παραδοχές διείσδυσης - κάλυψης'!AF21,0)</f>
        <v>0</v>
      </c>
      <c r="T21" s="244">
        <f t="shared" si="7"/>
        <v>0</v>
      </c>
      <c r="U21" s="243">
        <f>IFERROR(Πελάτες!AE21/'Παραδοχές διείσδυσης - κάλυψης'!AJ21,0)</f>
        <v>0</v>
      </c>
      <c r="V21" s="244">
        <f t="shared" si="8"/>
        <v>0</v>
      </c>
      <c r="W21" s="243">
        <f>IFERROR(Πελάτες!AH21/'Παραδοχές διείσδυσης - κάλυψης'!AN21,0)</f>
        <v>0</v>
      </c>
      <c r="X21" s="244">
        <f t="shared" si="9"/>
        <v>0</v>
      </c>
      <c r="Y21" s="245">
        <f t="shared" si="10"/>
        <v>0</v>
      </c>
    </row>
    <row r="22" spans="2:33" outlineLevel="1">
      <c r="B22" s="235" t="s">
        <v>83</v>
      </c>
      <c r="C22" s="63" t="s">
        <v>182</v>
      </c>
      <c r="D22" s="189">
        <f>IFERROR(Πελάτες!E22/'Παραδοχές διείσδυσης - κάλυψης'!D22,0)</f>
        <v>0</v>
      </c>
      <c r="E22" s="190">
        <f>IFERROR(Πελάτες!G22/'Παραδοχές διείσδυσης - κάλυψης'!H22,0)</f>
        <v>0</v>
      </c>
      <c r="F22" s="163">
        <f t="shared" si="1"/>
        <v>0</v>
      </c>
      <c r="G22" s="190">
        <f>IFERROR(Πελάτες!J22/'Παραδοχές διείσδυσης - κάλυψης'!L22,0)</f>
        <v>0</v>
      </c>
      <c r="H22" s="163">
        <f t="shared" si="2"/>
        <v>0</v>
      </c>
      <c r="I22" s="190">
        <f>IFERROR(Πελάτες!M22/'Παραδοχές διείσδυσης - κάλυψης'!P22,0)</f>
        <v>0</v>
      </c>
      <c r="J22" s="163">
        <f t="shared" si="3"/>
        <v>0</v>
      </c>
      <c r="K22" s="190">
        <f>IFERROR(Πελάτες!P22/'Παραδοχές διείσδυσης - κάλυψης'!T22,0)</f>
        <v>0</v>
      </c>
      <c r="L22" s="163">
        <f t="shared" si="4"/>
        <v>0</v>
      </c>
      <c r="M22" s="191">
        <f t="shared" si="0"/>
        <v>0</v>
      </c>
      <c r="O22" s="243">
        <f>IFERROR(Πελάτες!V22/'Παραδοχές διείσδυσης - κάλυψης'!X22,0)</f>
        <v>0</v>
      </c>
      <c r="P22" s="244">
        <f t="shared" si="5"/>
        <v>0</v>
      </c>
      <c r="Q22" s="243">
        <f>IFERROR(Πελάτες!Y22/'Παραδοχές διείσδυσης - κάλυψης'!AB22,0)</f>
        <v>0</v>
      </c>
      <c r="R22" s="244">
        <f t="shared" si="6"/>
        <v>0</v>
      </c>
      <c r="S22" s="243">
        <f>IFERROR(Πελάτες!AB22/'Παραδοχές διείσδυσης - κάλυψης'!AF22,0)</f>
        <v>0</v>
      </c>
      <c r="T22" s="244">
        <f t="shared" si="7"/>
        <v>0</v>
      </c>
      <c r="U22" s="243">
        <f>IFERROR(Πελάτες!AE22/'Παραδοχές διείσδυσης - κάλυψης'!AJ22,0)</f>
        <v>0</v>
      </c>
      <c r="V22" s="244">
        <f t="shared" si="8"/>
        <v>0</v>
      </c>
      <c r="W22" s="243">
        <f>IFERROR(Πελάτες!AH22/'Παραδοχές διείσδυσης - κάλυψης'!AN22,0)</f>
        <v>0</v>
      </c>
      <c r="X22" s="244">
        <f t="shared" si="9"/>
        <v>0</v>
      </c>
      <c r="Y22" s="245">
        <f t="shared" si="10"/>
        <v>0</v>
      </c>
    </row>
    <row r="23" spans="2:33" outlineLevel="1">
      <c r="B23" s="236" t="s">
        <v>84</v>
      </c>
      <c r="C23" s="63" t="s">
        <v>182</v>
      </c>
      <c r="D23" s="189">
        <f>IFERROR(Πελάτες!E23/'Παραδοχές διείσδυσης - κάλυψης'!D23,0)</f>
        <v>0</v>
      </c>
      <c r="E23" s="190">
        <f>IFERROR(Πελάτες!G23/'Παραδοχές διείσδυσης - κάλυψης'!H23,0)</f>
        <v>0</v>
      </c>
      <c r="F23" s="163">
        <f t="shared" si="1"/>
        <v>0</v>
      </c>
      <c r="G23" s="190">
        <f>IFERROR(Πελάτες!J23/'Παραδοχές διείσδυσης - κάλυψης'!L23,0)</f>
        <v>0</v>
      </c>
      <c r="H23" s="163">
        <f t="shared" si="2"/>
        <v>0</v>
      </c>
      <c r="I23" s="190">
        <f>IFERROR(Πελάτες!M23/'Παραδοχές διείσδυσης - κάλυψης'!P23,0)</f>
        <v>0</v>
      </c>
      <c r="J23" s="163">
        <f t="shared" si="3"/>
        <v>0</v>
      </c>
      <c r="K23" s="190">
        <f>IFERROR(Πελάτες!P23/'Παραδοχές διείσδυσης - κάλυψης'!T23,0)</f>
        <v>0</v>
      </c>
      <c r="L23" s="163">
        <f t="shared" si="4"/>
        <v>0</v>
      </c>
      <c r="M23" s="191">
        <f t="shared" si="0"/>
        <v>0</v>
      </c>
      <c r="O23" s="243">
        <f>IFERROR(Πελάτες!V23/'Παραδοχές διείσδυσης - κάλυψης'!X23,0)</f>
        <v>0</v>
      </c>
      <c r="P23" s="244">
        <f t="shared" si="5"/>
        <v>0</v>
      </c>
      <c r="Q23" s="243">
        <f>IFERROR(Πελάτες!Y23/'Παραδοχές διείσδυσης - κάλυψης'!AB23,0)</f>
        <v>0</v>
      </c>
      <c r="R23" s="244">
        <f t="shared" si="6"/>
        <v>0</v>
      </c>
      <c r="S23" s="243">
        <f>IFERROR(Πελάτες!AB23/'Παραδοχές διείσδυσης - κάλυψης'!AF23,0)</f>
        <v>0.31280000000000002</v>
      </c>
      <c r="T23" s="244">
        <f t="shared" si="7"/>
        <v>0</v>
      </c>
      <c r="U23" s="243">
        <f>IFERROR(Πελάτες!AE23/'Παραδοχές διείσδυσης - κάλυψης'!AJ23,0)</f>
        <v>0.38600000000000001</v>
      </c>
      <c r="V23" s="244">
        <f t="shared" si="8"/>
        <v>0.23401534526854215</v>
      </c>
      <c r="W23" s="243">
        <f>IFERROR(Πελάτες!AH23/'Παραδοχές διείσδυσης - κάλυψης'!AN23,0)</f>
        <v>0.45639999999999997</v>
      </c>
      <c r="X23" s="244">
        <f t="shared" si="9"/>
        <v>0.18238341968911906</v>
      </c>
      <c r="Y23" s="245">
        <f t="shared" si="10"/>
        <v>0</v>
      </c>
    </row>
    <row r="24" spans="2:33" outlineLevel="1">
      <c r="B24" s="235" t="s">
        <v>85</v>
      </c>
      <c r="C24" s="63" t="s">
        <v>182</v>
      </c>
      <c r="D24" s="189">
        <f>IFERROR(Πελάτες!E24/'Παραδοχές διείσδυσης - κάλυψης'!D24,0)</f>
        <v>0</v>
      </c>
      <c r="E24" s="190">
        <f>IFERROR(Πελάτες!G24/'Παραδοχές διείσδυσης - κάλυψης'!H24,0)</f>
        <v>0</v>
      </c>
      <c r="F24" s="163">
        <f t="shared" si="1"/>
        <v>0</v>
      </c>
      <c r="G24" s="190">
        <f>IFERROR(Πελάτες!J24/'Παραδοχές διείσδυσης - κάλυψης'!L24,0)</f>
        <v>0</v>
      </c>
      <c r="H24" s="163">
        <f t="shared" si="2"/>
        <v>0</v>
      </c>
      <c r="I24" s="190">
        <f>IFERROR(Πελάτες!M24/'Παραδοχές διείσδυσης - κάλυψης'!P24,0)</f>
        <v>0</v>
      </c>
      <c r="J24" s="163">
        <f t="shared" si="3"/>
        <v>0</v>
      </c>
      <c r="K24" s="190">
        <f>IFERROR(Πελάτες!P24/'Παραδοχές διείσδυσης - κάλυψης'!T24,0)</f>
        <v>0</v>
      </c>
      <c r="L24" s="163">
        <f t="shared" si="4"/>
        <v>0</v>
      </c>
      <c r="M24" s="191">
        <f t="shared" si="0"/>
        <v>0</v>
      </c>
      <c r="O24" s="243">
        <f>IFERROR(Πελάτες!V24/'Παραδοχές διείσδυσης - κάλυψης'!X24,0)</f>
        <v>0</v>
      </c>
      <c r="P24" s="244">
        <f t="shared" si="5"/>
        <v>0</v>
      </c>
      <c r="Q24" s="243">
        <f>IFERROR(Πελάτες!Y24/'Παραδοχές διείσδυσης - κάλυψης'!AB24,0)</f>
        <v>0</v>
      </c>
      <c r="R24" s="244">
        <f t="shared" si="6"/>
        <v>0</v>
      </c>
      <c r="S24" s="243">
        <f>IFERROR(Πελάτες!AB24/'Παραδοχές διείσδυσης - κάλυψης'!AF24,0)</f>
        <v>0</v>
      </c>
      <c r="T24" s="244">
        <f t="shared" si="7"/>
        <v>0</v>
      </c>
      <c r="U24" s="243">
        <f>IFERROR(Πελάτες!AE24/'Παραδοχές διείσδυσης - κάλυψης'!AJ24,0)</f>
        <v>0</v>
      </c>
      <c r="V24" s="244">
        <f t="shared" si="8"/>
        <v>0</v>
      </c>
      <c r="W24" s="243">
        <f>IFERROR(Πελάτες!AH24/'Παραδοχές διείσδυσης - κάλυψης'!AN24,0)</f>
        <v>0</v>
      </c>
      <c r="X24" s="244">
        <f t="shared" si="9"/>
        <v>0</v>
      </c>
      <c r="Y24" s="245">
        <f t="shared" si="10"/>
        <v>0</v>
      </c>
    </row>
    <row r="25" spans="2:33" outlineLevel="1">
      <c r="B25" s="236" t="s">
        <v>86</v>
      </c>
      <c r="C25" s="63" t="s">
        <v>182</v>
      </c>
      <c r="D25" s="189">
        <f>IFERROR(Πελάτες!E25/'Παραδοχές διείσδυσης - κάλυψης'!D25,0)</f>
        <v>0</v>
      </c>
      <c r="E25" s="190">
        <f>IFERROR(Πελάτες!G25/'Παραδοχές διείσδυσης - κάλυψης'!H25,0)</f>
        <v>0</v>
      </c>
      <c r="F25" s="163">
        <f t="shared" si="1"/>
        <v>0</v>
      </c>
      <c r="G25" s="190">
        <f>IFERROR(Πελάτες!J25/'Παραδοχές διείσδυσης - κάλυψης'!L25,0)</f>
        <v>0</v>
      </c>
      <c r="H25" s="163">
        <f t="shared" si="2"/>
        <v>0</v>
      </c>
      <c r="I25" s="190">
        <f>IFERROR(Πελάτες!M25/'Παραδοχές διείσδυσης - κάλυψης'!P25,0)</f>
        <v>0</v>
      </c>
      <c r="J25" s="163">
        <f t="shared" si="3"/>
        <v>0</v>
      </c>
      <c r="K25" s="190">
        <f>IFERROR(Πελάτες!P25/'Παραδοχές διείσδυσης - κάλυψης'!T25,0)</f>
        <v>0</v>
      </c>
      <c r="L25" s="163">
        <f t="shared" si="4"/>
        <v>0</v>
      </c>
      <c r="M25" s="191">
        <f t="shared" si="0"/>
        <v>0</v>
      </c>
      <c r="O25" s="243">
        <f>IFERROR(Πελάτες!V25/'Παραδοχές διείσδυσης - κάλυψης'!X25,0)</f>
        <v>0</v>
      </c>
      <c r="P25" s="244">
        <f t="shared" si="5"/>
        <v>0</v>
      </c>
      <c r="Q25" s="243">
        <f>IFERROR(Πελάτες!Y25/'Παραδοχές διείσδυσης - κάλυψης'!AB25,0)</f>
        <v>0.29324324324324325</v>
      </c>
      <c r="R25" s="244">
        <f t="shared" si="6"/>
        <v>0</v>
      </c>
      <c r="S25" s="243">
        <f>IFERROR(Πελάτες!AB25/'Παραδοχές διείσδυσης - κάλυψης'!AF25,0)</f>
        <v>0.45810810810810809</v>
      </c>
      <c r="T25" s="244">
        <f t="shared" si="7"/>
        <v>0.56221198156682017</v>
      </c>
      <c r="U25" s="243">
        <f>IFERROR(Πελάτες!AE25/'Παραδοχές διείσδυσης - κάλυψης'!AJ25,0)</f>
        <v>0.52702702702702697</v>
      </c>
      <c r="V25" s="244">
        <f t="shared" si="8"/>
        <v>0.15044247787610612</v>
      </c>
      <c r="W25" s="243">
        <f>IFERROR(Πελάτες!AH25/'Παραδοχές διείσδυσης - κάλυψης'!AN25,0)</f>
        <v>0.5939189189189189</v>
      </c>
      <c r="X25" s="244">
        <f t="shared" si="9"/>
        <v>0.126923076923077</v>
      </c>
      <c r="Y25" s="245">
        <f t="shared" si="10"/>
        <v>0</v>
      </c>
    </row>
    <row r="26" spans="2:33" outlineLevel="1">
      <c r="B26" s="235" t="s">
        <v>87</v>
      </c>
      <c r="C26" s="63" t="s">
        <v>182</v>
      </c>
      <c r="D26" s="189">
        <f>IFERROR(Πελάτες!E26/'Παραδοχές διείσδυσης - κάλυψης'!D26,0)</f>
        <v>0</v>
      </c>
      <c r="E26" s="190">
        <f>IFERROR(Πελάτες!G26/'Παραδοχές διείσδυσης - κάλυψης'!H26,0)</f>
        <v>0</v>
      </c>
      <c r="F26" s="163">
        <f t="shared" si="1"/>
        <v>0</v>
      </c>
      <c r="G26" s="190">
        <f>IFERROR(Πελάτες!J26/'Παραδοχές διείσδυσης - κάλυψης'!L26,0)</f>
        <v>0</v>
      </c>
      <c r="H26" s="163">
        <f t="shared" si="2"/>
        <v>0</v>
      </c>
      <c r="I26" s="190">
        <f>IFERROR(Πελάτες!M26/'Παραδοχές διείσδυσης - κάλυψης'!P26,0)</f>
        <v>0</v>
      </c>
      <c r="J26" s="163">
        <f t="shared" si="3"/>
        <v>0</v>
      </c>
      <c r="K26" s="190">
        <f>IFERROR(Πελάτες!P26/'Παραδοχές διείσδυσης - κάλυψης'!T26,0)</f>
        <v>0</v>
      </c>
      <c r="L26" s="163">
        <f t="shared" si="4"/>
        <v>0</v>
      </c>
      <c r="M26" s="191">
        <f t="shared" si="0"/>
        <v>0</v>
      </c>
      <c r="O26" s="243">
        <f>IFERROR(Πελάτες!V26/'Παραδοχές διείσδυσης - κάλυψης'!X26,0)</f>
        <v>0</v>
      </c>
      <c r="P26" s="244">
        <f t="shared" si="5"/>
        <v>0</v>
      </c>
      <c r="Q26" s="243">
        <f>IFERROR(Πελάτες!Y26/'Παραδοχές διείσδυσης - κάλυψης'!AB26,0)</f>
        <v>0</v>
      </c>
      <c r="R26" s="244">
        <f t="shared" si="6"/>
        <v>0</v>
      </c>
      <c r="S26" s="243">
        <f>IFERROR(Πελάτες!AB26/'Παραδοχές διείσδυσης - κάλυψης'!AF26,0)</f>
        <v>0</v>
      </c>
      <c r="T26" s="244">
        <f t="shared" si="7"/>
        <v>0</v>
      </c>
      <c r="U26" s="243">
        <f>IFERROR(Πελάτες!AE26/'Παραδοχές διείσδυσης - κάλυψης'!AJ26,0)</f>
        <v>0</v>
      </c>
      <c r="V26" s="244">
        <f t="shared" si="8"/>
        <v>0</v>
      </c>
      <c r="W26" s="243">
        <f>IFERROR(Πελάτες!AH26/'Παραδοχές διείσδυσης - κάλυψης'!AN26,0)</f>
        <v>0</v>
      </c>
      <c r="X26" s="244">
        <f t="shared" si="9"/>
        <v>0</v>
      </c>
      <c r="Y26" s="245">
        <f t="shared" si="10"/>
        <v>0</v>
      </c>
    </row>
    <row r="27" spans="2:33" outlineLevel="1">
      <c r="B27" s="236" t="s">
        <v>88</v>
      </c>
      <c r="C27" s="63" t="s">
        <v>182</v>
      </c>
      <c r="D27" s="189">
        <f>IFERROR(Πελάτες!E27/'Παραδοχές διείσδυσης - κάλυψης'!D27,0)</f>
        <v>0</v>
      </c>
      <c r="E27" s="190">
        <f>IFERROR(Πελάτες!G27/'Παραδοχές διείσδυσης - κάλυψης'!H27,0)</f>
        <v>0</v>
      </c>
      <c r="F27" s="163">
        <f t="shared" si="1"/>
        <v>0</v>
      </c>
      <c r="G27" s="190">
        <f>IFERROR(Πελάτες!J27/'Παραδοχές διείσδυσης - κάλυψης'!L27,0)</f>
        <v>0</v>
      </c>
      <c r="H27" s="163">
        <f t="shared" si="2"/>
        <v>0</v>
      </c>
      <c r="I27" s="190">
        <f>IFERROR(Πελάτες!M27/'Παραδοχές διείσδυσης - κάλυψης'!P27,0)</f>
        <v>0</v>
      </c>
      <c r="J27" s="163">
        <f t="shared" si="3"/>
        <v>0</v>
      </c>
      <c r="K27" s="190">
        <f>IFERROR(Πελάτες!P27/'Παραδοχές διείσδυσης - κάλυψης'!T27,0)</f>
        <v>0</v>
      </c>
      <c r="L27" s="163">
        <f t="shared" si="4"/>
        <v>0</v>
      </c>
      <c r="M27" s="191">
        <f t="shared" si="0"/>
        <v>0</v>
      </c>
      <c r="O27" s="243">
        <f>IFERROR(Πελάτες!V27/'Παραδοχές διείσδυσης - κάλυψης'!X27,0)</f>
        <v>0</v>
      </c>
      <c r="P27" s="244">
        <f t="shared" si="5"/>
        <v>0</v>
      </c>
      <c r="Q27" s="243">
        <f>IFERROR(Πελάτες!Y27/'Παραδοχές διείσδυσης - κάλυψης'!AB27,0)</f>
        <v>0.125</v>
      </c>
      <c r="R27" s="244">
        <f t="shared" si="6"/>
        <v>0</v>
      </c>
      <c r="S27" s="243">
        <f>IFERROR(Πελάτες!AB27/'Παραδοχές διείσδυσης - κάλυψης'!AF27,0)</f>
        <v>0.2265151515151515</v>
      </c>
      <c r="T27" s="244">
        <f t="shared" si="7"/>
        <v>0.81212121212121202</v>
      </c>
      <c r="U27" s="243">
        <f>IFERROR(Πελάτες!AE27/'Παραδοχές διείσδυσης - κάλυψης'!AJ27,0)</f>
        <v>0.29053030303030303</v>
      </c>
      <c r="V27" s="244">
        <f t="shared" si="8"/>
        <v>0.28260869565217395</v>
      </c>
      <c r="W27" s="243">
        <f>IFERROR(Πελάτες!AH27/'Παραδοχές διείσδυσης - κάλυψης'!AN27,0)</f>
        <v>0.35189393939393937</v>
      </c>
      <c r="X27" s="244">
        <f t="shared" si="9"/>
        <v>0.21121251629726198</v>
      </c>
      <c r="Y27" s="245">
        <f t="shared" si="10"/>
        <v>0</v>
      </c>
    </row>
    <row r="28" spans="2:33" ht="15" customHeight="1" outlineLevel="1">
      <c r="B28" s="49" t="s">
        <v>127</v>
      </c>
      <c r="C28" s="46" t="s">
        <v>182</v>
      </c>
      <c r="D28" s="189">
        <f>IFERROR(Πελάτες!E28/'Παραδοχές διείσδυσης - κάλυψης'!D28,0)</f>
        <v>0</v>
      </c>
      <c r="E28" s="190">
        <f>IFERROR(Πελάτες!G28/'Παραδοχές διείσδυσης - κάλυψης'!H28,0)</f>
        <v>0</v>
      </c>
      <c r="F28" s="163">
        <f t="shared" ref="F28" si="11">IFERROR((E28-D28)/D28,0)</f>
        <v>0</v>
      </c>
      <c r="G28" s="190">
        <f>IFERROR(Πελάτες!J28/'Παραδοχές διείσδυσης - κάλυψης'!L28,0)</f>
        <v>0</v>
      </c>
      <c r="H28" s="163">
        <f t="shared" ref="H28:L28" si="12">IFERROR((G28-E28)/E28,0)</f>
        <v>0</v>
      </c>
      <c r="I28" s="190">
        <f>IFERROR(Πελάτες!M28/'Παραδοχές διείσδυσης - κάλυψης'!P28,0)</f>
        <v>0</v>
      </c>
      <c r="J28" s="163">
        <f t="shared" si="12"/>
        <v>0</v>
      </c>
      <c r="K28" s="190">
        <f>IFERROR(Πελάτες!P28/'Παραδοχές διείσδυσης - κάλυψης'!T28,0)</f>
        <v>0</v>
      </c>
      <c r="L28" s="163">
        <f t="shared" si="12"/>
        <v>0</v>
      </c>
      <c r="M28" s="191">
        <f>IFERROR((K28/D28)^(1/4)-1,0)</f>
        <v>0</v>
      </c>
      <c r="O28" s="243">
        <f>IFERROR(Πελάτες!V28/'Παραδοχές διείσδυσης - κάλυψης'!X28,0)</f>
        <v>1.8315018315018315E-3</v>
      </c>
      <c r="P28" s="244">
        <f t="shared" ref="P28" si="13">IFERROR((O28-K28)/K28,0)</f>
        <v>0</v>
      </c>
      <c r="Q28" s="243">
        <f>IFERROR(Πελάτες!Y28/'Παραδοχές διείσδυσης - κάλυψης'!AB28,0)</f>
        <v>0.14015151515151514</v>
      </c>
      <c r="R28" s="244">
        <f t="shared" ref="R28:X28" si="14">IFERROR((Q28-O28)/O28,0)</f>
        <v>75.522727272727266</v>
      </c>
      <c r="S28" s="243">
        <f>IFERROR(Πελάτες!AB28/'Παραδοχές διείσδυσης - κάλυψης'!AF28,0)</f>
        <v>0.13746630727762804</v>
      </c>
      <c r="T28" s="244">
        <f t="shared" si="14"/>
        <v>-1.9159321046113339E-2</v>
      </c>
      <c r="U28" s="243">
        <f>IFERROR(Πελάτες!AE28/'Παραδοχές διείσδυσης - κάλυψης'!AJ28,0)</f>
        <v>0.14637431311281113</v>
      </c>
      <c r="V28" s="244">
        <f t="shared" si="14"/>
        <v>6.4801375781429901E-2</v>
      </c>
      <c r="W28" s="243">
        <f>IFERROR(Πελάτες!AH28/'Παραδοχές διείσδυσης - κάλυψης'!AN28,0)</f>
        <v>0.16099353694081867</v>
      </c>
      <c r="X28" s="244">
        <f t="shared" si="14"/>
        <v>9.9875610119792388E-2</v>
      </c>
      <c r="Y28" s="245">
        <f t="shared" ref="Y28" si="15">IFERROR((W28/O28)^(1/4)-1,0)</f>
        <v>2.0619653450731983</v>
      </c>
    </row>
    <row r="29" spans="2:33" ht="15" customHeight="1">
      <c r="K29" s="54"/>
    </row>
    <row r="30" spans="2:33" ht="15" customHeight="1">
      <c r="K30" s="54"/>
    </row>
    <row r="31" spans="2:33" ht="15.6">
      <c r="B31" s="270" t="s">
        <v>35</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row>
    <row r="32" spans="2:33" ht="5.45" customHeight="1" outlineLevel="1">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row>
    <row r="33" spans="2:25" ht="14.25" customHeight="1" outlineLevel="1">
      <c r="B33" s="295"/>
      <c r="C33" s="316" t="s">
        <v>94</v>
      </c>
      <c r="D33" s="285" t="s">
        <v>120</v>
      </c>
      <c r="E33" s="286"/>
      <c r="F33" s="286"/>
      <c r="G33" s="286"/>
      <c r="H33" s="286"/>
      <c r="I33" s="286"/>
      <c r="J33" s="286"/>
      <c r="K33" s="286"/>
      <c r="L33" s="288"/>
      <c r="M33" s="345" t="str">
        <f>"Ετήσιος ρυθμός ανάπτυξης (CAGR) "&amp;($C$3-5)&amp;" - "&amp;(($C$3-1))</f>
        <v>Ετήσιος ρυθμός ανάπτυξης (CAGR) 2019 - 2023</v>
      </c>
      <c r="N33" s="103"/>
      <c r="O33" s="342" t="s">
        <v>121</v>
      </c>
      <c r="P33" s="343"/>
      <c r="Q33" s="343"/>
      <c r="R33" s="343"/>
      <c r="S33" s="343"/>
      <c r="T33" s="343"/>
      <c r="U33" s="343"/>
      <c r="V33" s="343"/>
      <c r="W33" s="343"/>
      <c r="X33" s="344"/>
      <c r="Y33" s="345" t="str">
        <f>"Ετήσιος ρυθμός ανάπτυξης (CAGR) "&amp;$C$3&amp;" - "&amp;$E$3</f>
        <v>Ετήσιος ρυθμός ανάπτυξης (CAGR) 2024 - 2028</v>
      </c>
    </row>
    <row r="34" spans="2:25" ht="15.75" customHeight="1" outlineLevel="1">
      <c r="B34" s="296"/>
      <c r="C34" s="317"/>
      <c r="D34" s="67">
        <f>$C$3-5</f>
        <v>2019</v>
      </c>
      <c r="E34" s="285">
        <f>$C$3-4</f>
        <v>2020</v>
      </c>
      <c r="F34" s="288"/>
      <c r="G34" s="285">
        <f>$C$3-3</f>
        <v>2021</v>
      </c>
      <c r="H34" s="288"/>
      <c r="I34" s="285">
        <f>$C$3+-2</f>
        <v>2022</v>
      </c>
      <c r="J34" s="288"/>
      <c r="K34" s="285">
        <f>$C$3-1</f>
        <v>2023</v>
      </c>
      <c r="L34" s="288"/>
      <c r="M34" s="346"/>
      <c r="N34" s="103"/>
      <c r="O34" s="285">
        <f>$C$3</f>
        <v>2024</v>
      </c>
      <c r="P34" s="288"/>
      <c r="Q34" s="285">
        <f>$C$3+1</f>
        <v>2025</v>
      </c>
      <c r="R34" s="288"/>
      <c r="S34" s="285">
        <f>$C$3+2</f>
        <v>2026</v>
      </c>
      <c r="T34" s="288"/>
      <c r="U34" s="285">
        <f>$C$3+3</f>
        <v>2027</v>
      </c>
      <c r="V34" s="288"/>
      <c r="W34" s="285">
        <f>$C$3+4</f>
        <v>2028</v>
      </c>
      <c r="X34" s="288"/>
      <c r="Y34" s="346"/>
    </row>
    <row r="35" spans="2:25" ht="15" customHeight="1" outlineLevel="1">
      <c r="B35" s="297"/>
      <c r="C35" s="318"/>
      <c r="D35" s="67" t="s">
        <v>181</v>
      </c>
      <c r="E35" s="67" t="s">
        <v>181</v>
      </c>
      <c r="F35" s="66" t="s">
        <v>124</v>
      </c>
      <c r="G35" s="67" t="s">
        <v>181</v>
      </c>
      <c r="H35" s="66" t="s">
        <v>124</v>
      </c>
      <c r="I35" s="67" t="s">
        <v>181</v>
      </c>
      <c r="J35" s="66" t="s">
        <v>124</v>
      </c>
      <c r="K35" s="67" t="s">
        <v>181</v>
      </c>
      <c r="L35" s="66" t="s">
        <v>124</v>
      </c>
      <c r="M35" s="347"/>
      <c r="O35" s="67" t="s">
        <v>181</v>
      </c>
      <c r="P35" s="66" t="s">
        <v>124</v>
      </c>
      <c r="Q35" s="67" t="s">
        <v>181</v>
      </c>
      <c r="R35" s="66" t="s">
        <v>124</v>
      </c>
      <c r="S35" s="67" t="s">
        <v>181</v>
      </c>
      <c r="T35" s="66" t="s">
        <v>124</v>
      </c>
      <c r="U35" s="67" t="s">
        <v>181</v>
      </c>
      <c r="V35" s="66" t="s">
        <v>124</v>
      </c>
      <c r="W35" s="67" t="s">
        <v>181</v>
      </c>
      <c r="X35" s="66" t="s">
        <v>124</v>
      </c>
      <c r="Y35" s="347"/>
    </row>
    <row r="36" spans="2:25" outlineLevel="1">
      <c r="B36" s="235" t="s">
        <v>75</v>
      </c>
      <c r="C36" s="63" t="s">
        <v>182</v>
      </c>
      <c r="D36" s="189">
        <f>IFERROR('Ανάπτυξη δικτύου'!E36/'Παραδοχές διείσδυσης - κάλυψης'!D76,0)</f>
        <v>0</v>
      </c>
      <c r="E36" s="190">
        <f>IFERROR('Ανάπτυξη δικτύου'!G36/'Παραδοχές διείσδυσης - κάλυψης'!E76,0)</f>
        <v>0</v>
      </c>
      <c r="F36" s="163">
        <f>IFERROR((E36-D36)/D36,0)</f>
        <v>0</v>
      </c>
      <c r="G36" s="190">
        <f>IFERROR('Ανάπτυξη δικτύου'!J36/'Παραδοχές διείσδυσης - κάλυψης'!F76,0)</f>
        <v>0</v>
      </c>
      <c r="H36" s="163">
        <f>IFERROR((G36-E36)/E36,0)</f>
        <v>0</v>
      </c>
      <c r="I36" s="190">
        <f>IFERROR('Ανάπτυξη δικτύου'!M36/'Παραδοχές διείσδυσης - κάλυψης'!G76,0)</f>
        <v>0</v>
      </c>
      <c r="J36" s="163">
        <f>IFERROR((I36-G36)/G36,0)</f>
        <v>0</v>
      </c>
      <c r="K36" s="190">
        <f>IFERROR('Ανάπτυξη δικτύου'!P36/'Παραδοχές διείσδυσης - κάλυψης'!I76,0)</f>
        <v>0</v>
      </c>
      <c r="L36" s="163">
        <f>IFERROR((K36-I36)/I36,0)</f>
        <v>0</v>
      </c>
      <c r="M36" s="191">
        <f>IFERROR((K36/D36)^(1/4)-1,0)</f>
        <v>0</v>
      </c>
      <c r="O36" s="190">
        <f>IFERROR('Ανάπτυξη δικτύου'!V36/'Παραδοχές διείσδυσης - κάλυψης'!J76,0)</f>
        <v>0</v>
      </c>
      <c r="P36" s="163">
        <f>IFERROR((O36-K36)/K36,0)</f>
        <v>0</v>
      </c>
      <c r="Q36" s="190">
        <f>IFERROR('Ανάπτυξη δικτύου'!Y36/'Παραδοχές διείσδυσης - κάλυψης'!K76,0)</f>
        <v>0</v>
      </c>
      <c r="R36" s="163">
        <f>IFERROR((Q36-O36)/O36,0)</f>
        <v>0</v>
      </c>
      <c r="S36" s="190">
        <f>IFERROR('Ανάπτυξη δικτύου'!AB36/'Παραδοχές διείσδυσης - κάλυψης'!L76,0)</f>
        <v>0</v>
      </c>
      <c r="T36" s="163">
        <f>IFERROR((S36-Q36)/Q36,0)</f>
        <v>0</v>
      </c>
      <c r="U36" s="190">
        <f>IFERROR('Ανάπτυξη δικτύου'!AE36/'Παραδοχές διείσδυσης - κάλυψης'!M76,0)</f>
        <v>0</v>
      </c>
      <c r="V36" s="163">
        <f>IFERROR((U36-S36)/S36,0)</f>
        <v>0</v>
      </c>
      <c r="W36" s="190">
        <f>IFERROR('Ανάπτυξη δικτύου'!AH36/'Παραδοχές διείσδυσης - κάλυψης'!N76,0)</f>
        <v>0</v>
      </c>
      <c r="X36" s="163">
        <f>IFERROR((W36-U36)/U36,0)</f>
        <v>0</v>
      </c>
      <c r="Y36" s="191">
        <f>IFERROR((W36/O36)^(1/4)-1,0)</f>
        <v>0</v>
      </c>
    </row>
    <row r="37" spans="2:25" outlineLevel="1">
      <c r="B37" s="236" t="s">
        <v>76</v>
      </c>
      <c r="C37" s="63" t="s">
        <v>182</v>
      </c>
      <c r="D37" s="189">
        <f>IFERROR('Ανάπτυξη δικτύου'!E37/'Παραδοχές διείσδυσης - κάλυψης'!D77,0)</f>
        <v>0</v>
      </c>
      <c r="E37" s="190">
        <f>IFERROR('Ανάπτυξη δικτύου'!G37/'Παραδοχές διείσδυσης - κάλυψης'!E77,0)</f>
        <v>0</v>
      </c>
      <c r="F37" s="163">
        <f t="shared" ref="F37:F49" si="16">IFERROR((E37-D37)/D37,0)</f>
        <v>0</v>
      </c>
      <c r="G37" s="190">
        <f>IFERROR('Ανάπτυξη δικτύου'!J37/'Παραδοχές διείσδυσης - κάλυψης'!F77,0)</f>
        <v>0</v>
      </c>
      <c r="H37" s="163">
        <f t="shared" ref="H37:H49" si="17">IFERROR((G37-E37)/E37,0)</f>
        <v>0</v>
      </c>
      <c r="I37" s="190">
        <f>IFERROR('Ανάπτυξη δικτύου'!M37/'Παραδοχές διείσδυσης - κάλυψης'!G77,0)</f>
        <v>0</v>
      </c>
      <c r="J37" s="163">
        <f t="shared" ref="J37:J49" si="18">IFERROR((I37-G37)/G37,0)</f>
        <v>0</v>
      </c>
      <c r="K37" s="190">
        <f>IFERROR('Ανάπτυξη δικτύου'!P37/'Παραδοχές διείσδυσης - κάλυψης'!I77,0)</f>
        <v>0</v>
      </c>
      <c r="L37" s="163">
        <f t="shared" ref="L37:L49" si="19">IFERROR((K37-I37)/I37,0)</f>
        <v>0</v>
      </c>
      <c r="M37" s="191">
        <f t="shared" ref="M37:M49" si="20">IFERROR((K37/D37)^(1/4)-1,0)</f>
        <v>0</v>
      </c>
      <c r="O37" s="190">
        <f>IFERROR('Ανάπτυξη δικτύου'!V37/'Παραδοχές διείσδυσης - κάλυψης'!J77,0)</f>
        <v>0</v>
      </c>
      <c r="P37" s="163">
        <f t="shared" ref="P37:P49" si="21">IFERROR((O37-K37)/K37,0)</f>
        <v>0</v>
      </c>
      <c r="Q37" s="190">
        <f>IFERROR('Ανάπτυξη δικτύου'!Y37/'Παραδοχές διείσδυσης - κάλυψης'!K77,0)</f>
        <v>0</v>
      </c>
      <c r="R37" s="163">
        <f t="shared" ref="R37:R49" si="22">IFERROR((Q37-O37)/O37,0)</f>
        <v>0</v>
      </c>
      <c r="S37" s="190">
        <f>IFERROR('Ανάπτυξη δικτύου'!AB37/'Παραδοχές διείσδυσης - κάλυψης'!L77,0)</f>
        <v>0</v>
      </c>
      <c r="T37" s="163">
        <f t="shared" ref="T37:T49" si="23">IFERROR((S37-Q37)/Q37,0)</f>
        <v>0</v>
      </c>
      <c r="U37" s="190">
        <f>IFERROR('Ανάπτυξη δικτύου'!AE37/'Παραδοχές διείσδυσης - κάλυψης'!M77,0)</f>
        <v>0</v>
      </c>
      <c r="V37" s="163">
        <f t="shared" ref="V37:V49" si="24">IFERROR((U37-S37)/S37,0)</f>
        <v>0</v>
      </c>
      <c r="W37" s="190">
        <f>IFERROR('Ανάπτυξη δικτύου'!AH37/'Παραδοχές διείσδυσης - κάλυψης'!N77,0)</f>
        <v>0</v>
      </c>
      <c r="X37" s="163">
        <f t="shared" ref="X37:X49" si="25">IFERROR((W37-U37)/U37,0)</f>
        <v>0</v>
      </c>
      <c r="Y37" s="191">
        <f t="shared" ref="Y37:Y49" si="26">IFERROR((W37/O37)^(1/4)-1,0)</f>
        <v>0</v>
      </c>
    </row>
    <row r="38" spans="2:25" outlineLevel="1">
      <c r="B38" s="237" t="s">
        <v>77</v>
      </c>
      <c r="C38" s="63" t="s">
        <v>182</v>
      </c>
      <c r="D38" s="189">
        <f>IFERROR('Ανάπτυξη δικτύου'!E38/'Παραδοχές διείσδυσης - κάλυψης'!D78,0)</f>
        <v>0</v>
      </c>
      <c r="E38" s="190">
        <f>IFERROR('Ανάπτυξη δικτύου'!G38/'Παραδοχές διείσδυσης - κάλυψης'!E78,0)</f>
        <v>0</v>
      </c>
      <c r="F38" s="163">
        <f t="shared" si="16"/>
        <v>0</v>
      </c>
      <c r="G38" s="190">
        <f>IFERROR('Ανάπτυξη δικτύου'!J38/'Παραδοχές διείσδυσης - κάλυψης'!F78,0)</f>
        <v>0</v>
      </c>
      <c r="H38" s="163">
        <f t="shared" si="17"/>
        <v>0</v>
      </c>
      <c r="I38" s="190">
        <f>IFERROR('Ανάπτυξη δικτύου'!M38/'Παραδοχές διείσδυσης - κάλυψης'!G78,0)</f>
        <v>0</v>
      </c>
      <c r="J38" s="163">
        <f t="shared" si="18"/>
        <v>0</v>
      </c>
      <c r="K38" s="190">
        <f>IFERROR('Ανάπτυξη δικτύου'!P38/'Παραδοχές διείσδυσης - κάλυψης'!I78,0)</f>
        <v>0</v>
      </c>
      <c r="L38" s="163">
        <f t="shared" si="19"/>
        <v>0</v>
      </c>
      <c r="M38" s="191">
        <f t="shared" si="20"/>
        <v>0</v>
      </c>
      <c r="O38" s="190">
        <f>IFERROR('Ανάπτυξη δικτύου'!V38/'Παραδοχές διείσδυσης - κάλυψης'!J78,0)</f>
        <v>0</v>
      </c>
      <c r="P38" s="163">
        <f t="shared" si="21"/>
        <v>0</v>
      </c>
      <c r="Q38" s="190">
        <f>IFERROR('Ανάπτυξη δικτύου'!Y38/'Παραδοχές διείσδυσης - κάλυψης'!K78,0)</f>
        <v>0</v>
      </c>
      <c r="R38" s="163">
        <f t="shared" si="22"/>
        <v>0</v>
      </c>
      <c r="S38" s="190">
        <f>IFERROR('Ανάπτυξη δικτύου'!AB38/'Παραδοχές διείσδυσης - κάλυψης'!L78,0)</f>
        <v>0</v>
      </c>
      <c r="T38" s="163">
        <f t="shared" si="23"/>
        <v>0</v>
      </c>
      <c r="U38" s="190">
        <f>IFERROR('Ανάπτυξη δικτύου'!AE38/'Παραδοχές διείσδυσης - κάλυψης'!M78,0)</f>
        <v>0</v>
      </c>
      <c r="V38" s="163">
        <f t="shared" si="24"/>
        <v>0</v>
      </c>
      <c r="W38" s="190">
        <f>IFERROR('Ανάπτυξη δικτύου'!AH38/'Παραδοχές διείσδυσης - κάλυψης'!N78,0)</f>
        <v>0</v>
      </c>
      <c r="X38" s="163">
        <f t="shared" si="25"/>
        <v>0</v>
      </c>
      <c r="Y38" s="191">
        <f t="shared" si="26"/>
        <v>0</v>
      </c>
    </row>
    <row r="39" spans="2:25" outlineLevel="1">
      <c r="B39" s="238" t="s">
        <v>78</v>
      </c>
      <c r="C39" s="63" t="s">
        <v>182</v>
      </c>
      <c r="D39" s="189">
        <f>IFERROR('Ανάπτυξη δικτύου'!E39/'Παραδοχές διείσδυσης - κάλυψης'!D79,0)</f>
        <v>0</v>
      </c>
      <c r="E39" s="190">
        <f>IFERROR('Ανάπτυξη δικτύου'!G39/'Παραδοχές διείσδυσης - κάλυψης'!E79,0)</f>
        <v>0</v>
      </c>
      <c r="F39" s="163">
        <f t="shared" si="16"/>
        <v>0</v>
      </c>
      <c r="G39" s="190">
        <f>IFERROR('Ανάπτυξη δικτύου'!J39/'Παραδοχές διείσδυσης - κάλυψης'!F79,0)</f>
        <v>0</v>
      </c>
      <c r="H39" s="163">
        <f t="shared" si="17"/>
        <v>0</v>
      </c>
      <c r="I39" s="190">
        <f>IFERROR('Ανάπτυξη δικτύου'!M39/'Παραδοχές διείσδυσης - κάλυψης'!G79,0)</f>
        <v>0</v>
      </c>
      <c r="J39" s="163">
        <f t="shared" si="18"/>
        <v>0</v>
      </c>
      <c r="K39" s="190">
        <f>IFERROR('Ανάπτυξη δικτύου'!P39/'Παραδοχές διείσδυσης - κάλυψης'!I79,0)</f>
        <v>0</v>
      </c>
      <c r="L39" s="163">
        <f t="shared" si="19"/>
        <v>0</v>
      </c>
      <c r="M39" s="191">
        <f t="shared" si="20"/>
        <v>0</v>
      </c>
      <c r="O39" s="190">
        <f>IFERROR('Ανάπτυξη δικτύου'!V39/'Παραδοχές διείσδυσης - κάλυψης'!J79,0)</f>
        <v>0</v>
      </c>
      <c r="P39" s="163">
        <f t="shared" si="21"/>
        <v>0</v>
      </c>
      <c r="Q39" s="190">
        <f>IFERROR('Ανάπτυξη δικτύου'!Y39/'Παραδοχές διείσδυσης - κάλυψης'!K79,0)</f>
        <v>0</v>
      </c>
      <c r="R39" s="163">
        <f t="shared" si="22"/>
        <v>0</v>
      </c>
      <c r="S39" s="190">
        <f>IFERROR('Ανάπτυξη δικτύου'!AB39/'Παραδοχές διείσδυσης - κάλυψης'!L79,0)</f>
        <v>0</v>
      </c>
      <c r="T39" s="163">
        <f t="shared" si="23"/>
        <v>0</v>
      </c>
      <c r="U39" s="190">
        <f>IFERROR('Ανάπτυξη δικτύου'!AE39/'Παραδοχές διείσδυσης - κάλυψης'!M79,0)</f>
        <v>0</v>
      </c>
      <c r="V39" s="163">
        <f t="shared" si="24"/>
        <v>0</v>
      </c>
      <c r="W39" s="190">
        <f>IFERROR('Ανάπτυξη δικτύου'!AH39/'Παραδοχές διείσδυσης - κάλυψης'!N79,0)</f>
        <v>0</v>
      </c>
      <c r="X39" s="163">
        <f t="shared" si="25"/>
        <v>0</v>
      </c>
      <c r="Y39" s="191">
        <f t="shared" si="26"/>
        <v>0</v>
      </c>
    </row>
    <row r="40" spans="2:25" outlineLevel="1">
      <c r="B40" s="238" t="s">
        <v>79</v>
      </c>
      <c r="C40" s="63" t="s">
        <v>182</v>
      </c>
      <c r="D40" s="189">
        <f>IFERROR('Ανάπτυξη δικτύου'!E40/'Παραδοχές διείσδυσης - κάλυψης'!D80,0)</f>
        <v>0</v>
      </c>
      <c r="E40" s="190">
        <f>IFERROR('Ανάπτυξη δικτύου'!G40/'Παραδοχές διείσδυσης - κάλυψης'!E80,0)</f>
        <v>0</v>
      </c>
      <c r="F40" s="163">
        <f t="shared" si="16"/>
        <v>0</v>
      </c>
      <c r="G40" s="190">
        <f>IFERROR('Ανάπτυξη δικτύου'!J40/'Παραδοχές διείσδυσης - κάλυψης'!F80,0)</f>
        <v>0</v>
      </c>
      <c r="H40" s="163">
        <f t="shared" si="17"/>
        <v>0</v>
      </c>
      <c r="I40" s="190">
        <f>IFERROR('Ανάπτυξη δικτύου'!M40/'Παραδοχές διείσδυσης - κάλυψης'!G80,0)</f>
        <v>0</v>
      </c>
      <c r="J40" s="163">
        <f t="shared" si="18"/>
        <v>0</v>
      </c>
      <c r="K40" s="190">
        <f>IFERROR('Ανάπτυξη δικτύου'!P40/'Παραδοχές διείσδυσης - κάλυψης'!I80,0)</f>
        <v>0</v>
      </c>
      <c r="L40" s="163">
        <f t="shared" si="19"/>
        <v>0</v>
      </c>
      <c r="M40" s="191">
        <f t="shared" si="20"/>
        <v>0</v>
      </c>
      <c r="O40" s="190">
        <f>IFERROR('Ανάπτυξη δικτύου'!V40/'Παραδοχές διείσδυσης - κάλυψης'!J80,0)</f>
        <v>3.0769230769230771E-2</v>
      </c>
      <c r="P40" s="163">
        <f t="shared" si="21"/>
        <v>0</v>
      </c>
      <c r="Q40" s="190">
        <f>IFERROR('Ανάπτυξη δικτύου'!Y40/'Παραδοχές διείσδυσης - κάλυψης'!K80,0)</f>
        <v>0.13230769230769232</v>
      </c>
      <c r="R40" s="163">
        <f t="shared" si="22"/>
        <v>3.3000000000000003</v>
      </c>
      <c r="S40" s="190">
        <f>IFERROR('Ανάπτυξη δικτύου'!AB40/'Παραδοχές διείσδυσης - κάλυψης'!L80,0)</f>
        <v>0.26769230769230767</v>
      </c>
      <c r="T40" s="163">
        <f t="shared" si="23"/>
        <v>1.023255813953488</v>
      </c>
      <c r="U40" s="190">
        <f>IFERROR('Ανάπτυξη δικτύου'!AE40/'Παραδοχές διείσδυσης - κάλυψης'!M80,0)</f>
        <v>0.37846153846153846</v>
      </c>
      <c r="V40" s="163">
        <f t="shared" si="24"/>
        <v>0.41379310344827597</v>
      </c>
      <c r="W40" s="190">
        <f>IFERROR('Ανάπτυξη δικτύου'!AH40/'Παραδοχές διείσδυσης - κάλυψης'!N80,0)</f>
        <v>0.4073846153846154</v>
      </c>
      <c r="X40" s="163">
        <f t="shared" si="25"/>
        <v>7.6422764227642326E-2</v>
      </c>
      <c r="Y40" s="191">
        <f t="shared" si="26"/>
        <v>0.90753272048792155</v>
      </c>
    </row>
    <row r="41" spans="2:25" outlineLevel="1">
      <c r="B41" s="238" t="s">
        <v>80</v>
      </c>
      <c r="C41" s="63" t="s">
        <v>182</v>
      </c>
      <c r="D41" s="189">
        <f>IFERROR('Ανάπτυξη δικτύου'!E41/'Παραδοχές διείσδυσης - κάλυψης'!D81,0)</f>
        <v>0</v>
      </c>
      <c r="E41" s="190">
        <f>IFERROR('Ανάπτυξη δικτύου'!G41/'Παραδοχές διείσδυσης - κάλυψης'!E81,0)</f>
        <v>0</v>
      </c>
      <c r="F41" s="163">
        <f t="shared" si="16"/>
        <v>0</v>
      </c>
      <c r="G41" s="190">
        <f>IFERROR('Ανάπτυξη δικτύου'!J41/'Παραδοχές διείσδυσης - κάλυψης'!F81,0)</f>
        <v>0</v>
      </c>
      <c r="H41" s="163">
        <f t="shared" si="17"/>
        <v>0</v>
      </c>
      <c r="I41" s="190">
        <f>IFERROR('Ανάπτυξη δικτύου'!M41/'Παραδοχές διείσδυσης - κάλυψης'!G81,0)</f>
        <v>0</v>
      </c>
      <c r="J41" s="163">
        <f t="shared" si="18"/>
        <v>0</v>
      </c>
      <c r="K41" s="190">
        <f>IFERROR('Ανάπτυξη δικτύου'!P41/'Παραδοχές διείσδυσης - κάλυψης'!I81,0)</f>
        <v>0</v>
      </c>
      <c r="L41" s="163">
        <f t="shared" si="19"/>
        <v>0</v>
      </c>
      <c r="M41" s="191">
        <f t="shared" si="20"/>
        <v>0</v>
      </c>
      <c r="O41" s="190">
        <f>IFERROR('Ανάπτυξη δικτύου'!V41/'Παραδοχές διείσδυσης - κάλυψης'!J81,0)</f>
        <v>0</v>
      </c>
      <c r="P41" s="163">
        <f t="shared" si="21"/>
        <v>0</v>
      </c>
      <c r="Q41" s="190">
        <f>IFERROR('Ανάπτυξη δικτύου'!Y41/'Παραδοχές διείσδυσης - κάλυψης'!K81,0)</f>
        <v>0</v>
      </c>
      <c r="R41" s="163">
        <f t="shared" si="22"/>
        <v>0</v>
      </c>
      <c r="S41" s="190">
        <f>IFERROR('Ανάπτυξη δικτύου'!AB41/'Παραδοχές διείσδυσης - κάλυψης'!L81,0)</f>
        <v>0</v>
      </c>
      <c r="T41" s="163">
        <f t="shared" si="23"/>
        <v>0</v>
      </c>
      <c r="U41" s="190">
        <f>IFERROR('Ανάπτυξη δικτύου'!AE41/'Παραδοχές διείσδυσης - κάλυψης'!M81,0)</f>
        <v>0</v>
      </c>
      <c r="V41" s="163">
        <f t="shared" si="24"/>
        <v>0</v>
      </c>
      <c r="W41" s="190">
        <f>IFERROR('Ανάπτυξη δικτύου'!AH41/'Παραδοχές διείσδυσης - κάλυψης'!N81,0)</f>
        <v>0</v>
      </c>
      <c r="X41" s="163">
        <f t="shared" si="25"/>
        <v>0</v>
      </c>
      <c r="Y41" s="191">
        <f t="shared" si="26"/>
        <v>0</v>
      </c>
    </row>
    <row r="42" spans="2:25" outlineLevel="1">
      <c r="B42" s="238" t="s">
        <v>81</v>
      </c>
      <c r="C42" s="63" t="s">
        <v>182</v>
      </c>
      <c r="D42" s="189">
        <f>IFERROR('Ανάπτυξη δικτύου'!E42/'Παραδοχές διείσδυσης - κάλυψης'!D82,0)</f>
        <v>0</v>
      </c>
      <c r="E42" s="190">
        <f>IFERROR('Ανάπτυξη δικτύου'!G42/'Παραδοχές διείσδυσης - κάλυψης'!E82,0)</f>
        <v>0</v>
      </c>
      <c r="F42" s="163">
        <f t="shared" si="16"/>
        <v>0</v>
      </c>
      <c r="G42" s="190">
        <f>IFERROR('Ανάπτυξη δικτύου'!J42/'Παραδοχές διείσδυσης - κάλυψης'!F82,0)</f>
        <v>0</v>
      </c>
      <c r="H42" s="163">
        <f t="shared" si="17"/>
        <v>0</v>
      </c>
      <c r="I42" s="190">
        <f>IFERROR('Ανάπτυξη δικτύου'!M42/'Παραδοχές διείσδυσης - κάλυψης'!G82,0)</f>
        <v>0</v>
      </c>
      <c r="J42" s="163">
        <f t="shared" si="18"/>
        <v>0</v>
      </c>
      <c r="K42" s="190">
        <f>IFERROR('Ανάπτυξη δικτύου'!P42/'Παραδοχές διείσδυσης - κάλυψης'!I82,0)</f>
        <v>0</v>
      </c>
      <c r="L42" s="163">
        <f t="shared" si="19"/>
        <v>0</v>
      </c>
      <c r="M42" s="191">
        <f t="shared" si="20"/>
        <v>0</v>
      </c>
      <c r="O42" s="190">
        <f>IFERROR('Ανάπτυξη δικτύου'!V42/'Παραδοχές διείσδυσης - κάλυψης'!J82,0)</f>
        <v>0</v>
      </c>
      <c r="P42" s="163">
        <f t="shared" si="21"/>
        <v>0</v>
      </c>
      <c r="Q42" s="190">
        <f>IFERROR('Ανάπτυξη δικτύου'!Y42/'Παραδοχές διείσδυσης - κάλυψης'!K82,0)</f>
        <v>0</v>
      </c>
      <c r="R42" s="163">
        <f t="shared" si="22"/>
        <v>0</v>
      </c>
      <c r="S42" s="190">
        <f>IFERROR('Ανάπτυξη δικτύου'!AB42/'Παραδοχές διείσδυσης - κάλυψης'!L82,0)</f>
        <v>0</v>
      </c>
      <c r="T42" s="163">
        <f t="shared" si="23"/>
        <v>0</v>
      </c>
      <c r="U42" s="190">
        <f>IFERROR('Ανάπτυξη δικτύου'!AE42/'Παραδοχές διείσδυσης - κάλυψης'!M82,0)</f>
        <v>0</v>
      </c>
      <c r="V42" s="163">
        <f t="shared" si="24"/>
        <v>0</v>
      </c>
      <c r="W42" s="190">
        <f>IFERROR('Ανάπτυξη δικτύου'!AH42/'Παραδοχές διείσδυσης - κάλυψης'!N82,0)</f>
        <v>0</v>
      </c>
      <c r="X42" s="163">
        <f t="shared" si="25"/>
        <v>0</v>
      </c>
      <c r="Y42" s="191">
        <f t="shared" si="26"/>
        <v>0</v>
      </c>
    </row>
    <row r="43" spans="2:25" outlineLevel="1">
      <c r="B43" s="236" t="s">
        <v>82</v>
      </c>
      <c r="C43" s="63" t="s">
        <v>182</v>
      </c>
      <c r="D43" s="189">
        <f>IFERROR('Ανάπτυξη δικτύου'!E43/'Παραδοχές διείσδυσης - κάλυψης'!D83,0)</f>
        <v>0</v>
      </c>
      <c r="E43" s="190">
        <f>IFERROR('Ανάπτυξη δικτύου'!G43/'Παραδοχές διείσδυσης - κάλυψης'!E83,0)</f>
        <v>0</v>
      </c>
      <c r="F43" s="163">
        <f t="shared" si="16"/>
        <v>0</v>
      </c>
      <c r="G43" s="190">
        <f>IFERROR('Ανάπτυξη δικτύου'!J43/'Παραδοχές διείσδυσης - κάλυψης'!F83,0)</f>
        <v>0</v>
      </c>
      <c r="H43" s="163">
        <f t="shared" si="17"/>
        <v>0</v>
      </c>
      <c r="I43" s="190">
        <f>IFERROR('Ανάπτυξη δικτύου'!M43/'Παραδοχές διείσδυσης - κάλυψης'!G83,0)</f>
        <v>0</v>
      </c>
      <c r="J43" s="163">
        <f t="shared" si="18"/>
        <v>0</v>
      </c>
      <c r="K43" s="190">
        <f>IFERROR('Ανάπτυξη δικτύου'!P43/'Παραδοχές διείσδυσης - κάλυψης'!I83,0)</f>
        <v>0</v>
      </c>
      <c r="L43" s="163">
        <f t="shared" si="19"/>
        <v>0</v>
      </c>
      <c r="M43" s="191">
        <f t="shared" si="20"/>
        <v>0</v>
      </c>
      <c r="O43" s="190">
        <f>IFERROR('Ανάπτυξη δικτύου'!V43/'Παραδοχές διείσδυσης - κάλυψης'!J83,0)</f>
        <v>0</v>
      </c>
      <c r="P43" s="163">
        <f t="shared" si="21"/>
        <v>0</v>
      </c>
      <c r="Q43" s="190">
        <f>IFERROR('Ανάπτυξη δικτύου'!Y43/'Παραδοχές διείσδυσης - κάλυψης'!K83,0)</f>
        <v>0</v>
      </c>
      <c r="R43" s="163">
        <f t="shared" si="22"/>
        <v>0</v>
      </c>
      <c r="S43" s="190">
        <f>IFERROR('Ανάπτυξη δικτύου'!AB43/'Παραδοχές διείσδυσης - κάλυψης'!L83,0)</f>
        <v>0</v>
      </c>
      <c r="T43" s="163">
        <f t="shared" si="23"/>
        <v>0</v>
      </c>
      <c r="U43" s="190">
        <f>IFERROR('Ανάπτυξη δικτύου'!AE43/'Παραδοχές διείσδυσης - κάλυψης'!M83,0)</f>
        <v>0</v>
      </c>
      <c r="V43" s="163">
        <f t="shared" si="24"/>
        <v>0</v>
      </c>
      <c r="W43" s="190">
        <f>IFERROR('Ανάπτυξη δικτύου'!AH43/'Παραδοχές διείσδυσης - κάλυψης'!N83,0)</f>
        <v>0</v>
      </c>
      <c r="X43" s="163">
        <f t="shared" si="25"/>
        <v>0</v>
      </c>
      <c r="Y43" s="191">
        <f t="shared" si="26"/>
        <v>0</v>
      </c>
    </row>
    <row r="44" spans="2:25" outlineLevel="1">
      <c r="B44" s="235" t="s">
        <v>83</v>
      </c>
      <c r="C44" s="63" t="s">
        <v>182</v>
      </c>
      <c r="D44" s="189">
        <f>IFERROR('Ανάπτυξη δικτύου'!E44/'Παραδοχές διείσδυσης - κάλυψης'!D84,0)</f>
        <v>0</v>
      </c>
      <c r="E44" s="190">
        <f>IFERROR('Ανάπτυξη δικτύου'!G44/'Παραδοχές διείσδυσης - κάλυψης'!E84,0)</f>
        <v>0</v>
      </c>
      <c r="F44" s="163">
        <f t="shared" si="16"/>
        <v>0</v>
      </c>
      <c r="G44" s="190">
        <f>IFERROR('Ανάπτυξη δικτύου'!J44/'Παραδοχές διείσδυσης - κάλυψης'!F84,0)</f>
        <v>0</v>
      </c>
      <c r="H44" s="163">
        <f t="shared" si="17"/>
        <v>0</v>
      </c>
      <c r="I44" s="190">
        <f>IFERROR('Ανάπτυξη δικτύου'!M44/'Παραδοχές διείσδυσης - κάλυψης'!G84,0)</f>
        <v>0</v>
      </c>
      <c r="J44" s="163">
        <f t="shared" si="18"/>
        <v>0</v>
      </c>
      <c r="K44" s="190">
        <f>IFERROR('Ανάπτυξη δικτύου'!P44/'Παραδοχές διείσδυσης - κάλυψης'!I84,0)</f>
        <v>0</v>
      </c>
      <c r="L44" s="163">
        <f t="shared" si="19"/>
        <v>0</v>
      </c>
      <c r="M44" s="191">
        <f t="shared" si="20"/>
        <v>0</v>
      </c>
      <c r="O44" s="190">
        <f>IFERROR('Ανάπτυξη δικτύου'!V44/'Παραδοχές διείσδυσης - κάλυψης'!J84,0)</f>
        <v>0</v>
      </c>
      <c r="P44" s="163">
        <f t="shared" si="21"/>
        <v>0</v>
      </c>
      <c r="Q44" s="190">
        <f>IFERROR('Ανάπτυξη δικτύου'!Y44/'Παραδοχές διείσδυσης - κάλυψης'!K84,0)</f>
        <v>0</v>
      </c>
      <c r="R44" s="163">
        <f t="shared" si="22"/>
        <v>0</v>
      </c>
      <c r="S44" s="190">
        <f>IFERROR('Ανάπτυξη δικτύου'!AB44/'Παραδοχές διείσδυσης - κάλυψης'!L84,0)</f>
        <v>0</v>
      </c>
      <c r="T44" s="163">
        <f t="shared" si="23"/>
        <v>0</v>
      </c>
      <c r="U44" s="190">
        <f>IFERROR('Ανάπτυξη δικτύου'!AE44/'Παραδοχές διείσδυσης - κάλυψης'!M84,0)</f>
        <v>0</v>
      </c>
      <c r="V44" s="163">
        <f t="shared" si="24"/>
        <v>0</v>
      </c>
      <c r="W44" s="190">
        <f>IFERROR('Ανάπτυξη δικτύου'!AH44/'Παραδοχές διείσδυσης - κάλυψης'!N84,0)</f>
        <v>0</v>
      </c>
      <c r="X44" s="163">
        <f t="shared" si="25"/>
        <v>0</v>
      </c>
      <c r="Y44" s="191">
        <f t="shared" si="26"/>
        <v>0</v>
      </c>
    </row>
    <row r="45" spans="2:25" outlineLevel="1">
      <c r="B45" s="236" t="s">
        <v>84</v>
      </c>
      <c r="C45" s="63" t="s">
        <v>182</v>
      </c>
      <c r="D45" s="189">
        <f>IFERROR('Ανάπτυξη δικτύου'!E45/'Παραδοχές διείσδυσης - κάλυψης'!D85,0)</f>
        <v>0</v>
      </c>
      <c r="E45" s="190">
        <f>IFERROR('Ανάπτυξη δικτύου'!G45/'Παραδοχές διείσδυσης - κάλυψης'!E85,0)</f>
        <v>0</v>
      </c>
      <c r="F45" s="163">
        <f t="shared" si="16"/>
        <v>0</v>
      </c>
      <c r="G45" s="190">
        <f>IFERROR('Ανάπτυξη δικτύου'!J45/'Παραδοχές διείσδυσης - κάλυψης'!F85,0)</f>
        <v>0</v>
      </c>
      <c r="H45" s="163">
        <f t="shared" si="17"/>
        <v>0</v>
      </c>
      <c r="I45" s="190">
        <f>IFERROR('Ανάπτυξη δικτύου'!M45/'Παραδοχές διείσδυσης - κάλυψης'!G85,0)</f>
        <v>0</v>
      </c>
      <c r="J45" s="163">
        <f t="shared" si="18"/>
        <v>0</v>
      </c>
      <c r="K45" s="190">
        <f>IFERROR('Ανάπτυξη δικτύου'!P45/'Παραδοχές διείσδυσης - κάλυψης'!I85,0)</f>
        <v>0</v>
      </c>
      <c r="L45" s="163">
        <f t="shared" si="19"/>
        <v>0</v>
      </c>
      <c r="M45" s="191">
        <f t="shared" si="20"/>
        <v>0</v>
      </c>
      <c r="O45" s="190">
        <f>IFERROR('Ανάπτυξη δικτύου'!V45/'Παραδοχές διείσδυσης - κάλυψης'!J85,0)</f>
        <v>1.020408163265306E-2</v>
      </c>
      <c r="P45" s="163">
        <f t="shared" si="21"/>
        <v>0</v>
      </c>
      <c r="Q45" s="190">
        <f>IFERROR('Ανάπτυξη δικτύου'!Y45/'Παραδοχές διείσδυσης - κάλυψης'!K85,0)</f>
        <v>0.10204081632653061</v>
      </c>
      <c r="R45" s="163">
        <f t="shared" si="22"/>
        <v>9.0000000000000018</v>
      </c>
      <c r="S45" s="190">
        <f>IFERROR('Ανάπτυξη δικτύου'!AB45/'Παραδοχές διείσδυσης - κάλυψης'!L85,0)</f>
        <v>0.10204081632653061</v>
      </c>
      <c r="T45" s="163">
        <f t="shared" si="23"/>
        <v>0</v>
      </c>
      <c r="U45" s="190">
        <f>IFERROR('Ανάπτυξη δικτύου'!AE45/'Παραδοχές διείσδυσης - κάλυψης'!M85,0)</f>
        <v>0.10204081632653061</v>
      </c>
      <c r="V45" s="163">
        <f t="shared" si="24"/>
        <v>0</v>
      </c>
      <c r="W45" s="190">
        <f>IFERROR('Ανάπτυξη δικτύου'!AH45/'Παραδοχές διείσδυσης - κάλυψης'!N85,0)</f>
        <v>0.10204081632653061</v>
      </c>
      <c r="X45" s="163">
        <f t="shared" si="25"/>
        <v>0</v>
      </c>
      <c r="Y45" s="191">
        <f t="shared" si="26"/>
        <v>0.77827941003892298</v>
      </c>
    </row>
    <row r="46" spans="2:25" outlineLevel="1">
      <c r="B46" s="235" t="s">
        <v>85</v>
      </c>
      <c r="C46" s="63" t="s">
        <v>182</v>
      </c>
      <c r="D46" s="189">
        <f>IFERROR('Ανάπτυξη δικτύου'!E46/'Παραδοχές διείσδυσης - κάλυψης'!D86,0)</f>
        <v>0</v>
      </c>
      <c r="E46" s="190">
        <f>IFERROR('Ανάπτυξη δικτύου'!G46/'Παραδοχές διείσδυσης - κάλυψης'!E86,0)</f>
        <v>0</v>
      </c>
      <c r="F46" s="163">
        <f t="shared" si="16"/>
        <v>0</v>
      </c>
      <c r="G46" s="190">
        <f>IFERROR('Ανάπτυξη δικτύου'!J46/'Παραδοχές διείσδυσης - κάλυψης'!F86,0)</f>
        <v>0</v>
      </c>
      <c r="H46" s="163">
        <f t="shared" si="17"/>
        <v>0</v>
      </c>
      <c r="I46" s="190">
        <f>IFERROR('Ανάπτυξη δικτύου'!M46/'Παραδοχές διείσδυσης - κάλυψης'!G86,0)</f>
        <v>0</v>
      </c>
      <c r="J46" s="163">
        <f t="shared" si="18"/>
        <v>0</v>
      </c>
      <c r="K46" s="190">
        <f>IFERROR('Ανάπτυξη δικτύου'!P46/'Παραδοχές διείσδυσης - κάλυψης'!I86,0)</f>
        <v>0</v>
      </c>
      <c r="L46" s="163">
        <f t="shared" si="19"/>
        <v>0</v>
      </c>
      <c r="M46" s="191">
        <f t="shared" si="20"/>
        <v>0</v>
      </c>
      <c r="O46" s="190">
        <f>IFERROR('Ανάπτυξη δικτύου'!V46/'Παραδοχές διείσδυσης - κάλυψης'!J86,0)</f>
        <v>0</v>
      </c>
      <c r="P46" s="163">
        <f t="shared" si="21"/>
        <v>0</v>
      </c>
      <c r="Q46" s="190">
        <f>IFERROR('Ανάπτυξη δικτύου'!Y46/'Παραδοχές διείσδυσης - κάλυψης'!K86,0)</f>
        <v>0</v>
      </c>
      <c r="R46" s="163">
        <f t="shared" si="22"/>
        <v>0</v>
      </c>
      <c r="S46" s="190">
        <f>IFERROR('Ανάπτυξη δικτύου'!AB46/'Παραδοχές διείσδυσης - κάλυψης'!L86,0)</f>
        <v>0</v>
      </c>
      <c r="T46" s="163">
        <f t="shared" si="23"/>
        <v>0</v>
      </c>
      <c r="U46" s="190">
        <f>IFERROR('Ανάπτυξη δικτύου'!AE46/'Παραδοχές διείσδυσης - κάλυψης'!M86,0)</f>
        <v>0</v>
      </c>
      <c r="V46" s="163">
        <f t="shared" si="24"/>
        <v>0</v>
      </c>
      <c r="W46" s="190">
        <f>IFERROR('Ανάπτυξη δικτύου'!AH46/'Παραδοχές διείσδυσης - κάλυψης'!N86,0)</f>
        <v>0</v>
      </c>
      <c r="X46" s="163">
        <f t="shared" si="25"/>
        <v>0</v>
      </c>
      <c r="Y46" s="191">
        <f t="shared" si="26"/>
        <v>0</v>
      </c>
    </row>
    <row r="47" spans="2:25" outlineLevel="1">
      <c r="B47" s="236" t="s">
        <v>86</v>
      </c>
      <c r="C47" s="63" t="s">
        <v>182</v>
      </c>
      <c r="D47" s="189">
        <f>IFERROR('Ανάπτυξη δικτύου'!E47/'Παραδοχές διείσδυσης - κάλυψης'!D87,0)</f>
        <v>0</v>
      </c>
      <c r="E47" s="190">
        <f>IFERROR('Ανάπτυξη δικτύου'!G47/'Παραδοχές διείσδυσης - κάλυψης'!E87,0)</f>
        <v>0</v>
      </c>
      <c r="F47" s="163">
        <f t="shared" si="16"/>
        <v>0</v>
      </c>
      <c r="G47" s="190">
        <f>IFERROR('Ανάπτυξη δικτύου'!J47/'Παραδοχές διείσδυσης - κάλυψης'!F87,0)</f>
        <v>0</v>
      </c>
      <c r="H47" s="163">
        <f t="shared" si="17"/>
        <v>0</v>
      </c>
      <c r="I47" s="190">
        <f>IFERROR('Ανάπτυξη δικτύου'!M47/'Παραδοχές διείσδυσης - κάλυψης'!G87,0)</f>
        <v>0</v>
      </c>
      <c r="J47" s="163">
        <f t="shared" si="18"/>
        <v>0</v>
      </c>
      <c r="K47" s="190">
        <f>IFERROR('Ανάπτυξη δικτύου'!P47/'Παραδοχές διείσδυσης - κάλυψης'!I87,0)</f>
        <v>0</v>
      </c>
      <c r="L47" s="163">
        <f t="shared" si="19"/>
        <v>0</v>
      </c>
      <c r="M47" s="191">
        <f t="shared" si="20"/>
        <v>0</v>
      </c>
      <c r="O47" s="190">
        <f>IFERROR('Ανάπτυξη δικτύου'!V47/'Παραδοχές διείσδυσης - κάλυψης'!J87,0)</f>
        <v>0</v>
      </c>
      <c r="P47" s="163">
        <f t="shared" si="21"/>
        <v>0</v>
      </c>
      <c r="Q47" s="190">
        <f>IFERROR('Ανάπτυξη δικτύου'!Y47/'Παραδοχές διείσδυσης - κάλυψης'!K87,0)</f>
        <v>0.125</v>
      </c>
      <c r="R47" s="163">
        <f t="shared" si="22"/>
        <v>0</v>
      </c>
      <c r="S47" s="190">
        <f>IFERROR('Ανάπτυξη δικτύου'!AB47/'Παραδοχές διείσδυσης - κάλυψης'!L87,0)</f>
        <v>0.125</v>
      </c>
      <c r="T47" s="163">
        <f t="shared" si="23"/>
        <v>0</v>
      </c>
      <c r="U47" s="190">
        <f>IFERROR('Ανάπτυξη δικτύου'!AE47/'Παραδοχές διείσδυσης - κάλυψης'!M87,0)</f>
        <v>0.125</v>
      </c>
      <c r="V47" s="163">
        <f t="shared" si="24"/>
        <v>0</v>
      </c>
      <c r="W47" s="190">
        <f>IFERROR('Ανάπτυξη δικτύου'!AH47/'Παραδοχές διείσδυσης - κάλυψης'!N87,0)</f>
        <v>0.125</v>
      </c>
      <c r="X47" s="163">
        <f t="shared" si="25"/>
        <v>0</v>
      </c>
      <c r="Y47" s="191">
        <f t="shared" si="26"/>
        <v>0</v>
      </c>
    </row>
    <row r="48" spans="2:25" outlineLevel="1">
      <c r="B48" s="235" t="s">
        <v>87</v>
      </c>
      <c r="C48" s="63" t="s">
        <v>182</v>
      </c>
      <c r="D48" s="189">
        <f>IFERROR('Ανάπτυξη δικτύου'!E48/'Παραδοχές διείσδυσης - κάλυψης'!D88,0)</f>
        <v>0</v>
      </c>
      <c r="E48" s="190">
        <f>IFERROR('Ανάπτυξη δικτύου'!G48/'Παραδοχές διείσδυσης - κάλυψης'!E88,0)</f>
        <v>0</v>
      </c>
      <c r="F48" s="163">
        <f t="shared" si="16"/>
        <v>0</v>
      </c>
      <c r="G48" s="190">
        <f>IFERROR('Ανάπτυξη δικτύου'!J48/'Παραδοχές διείσδυσης - κάλυψης'!F88,0)</f>
        <v>0</v>
      </c>
      <c r="H48" s="163">
        <f t="shared" si="17"/>
        <v>0</v>
      </c>
      <c r="I48" s="190">
        <f>IFERROR('Ανάπτυξη δικτύου'!M48/'Παραδοχές διείσδυσης - κάλυψης'!G88,0)</f>
        <v>0</v>
      </c>
      <c r="J48" s="163">
        <f t="shared" si="18"/>
        <v>0</v>
      </c>
      <c r="K48" s="190">
        <f>IFERROR('Ανάπτυξη δικτύου'!P48/'Παραδοχές διείσδυσης - κάλυψης'!I88,0)</f>
        <v>0</v>
      </c>
      <c r="L48" s="163">
        <f t="shared" si="19"/>
        <v>0</v>
      </c>
      <c r="M48" s="191">
        <f t="shared" si="20"/>
        <v>0</v>
      </c>
      <c r="O48" s="190">
        <f>IFERROR('Ανάπτυξη δικτύου'!V48/'Παραδοχές διείσδυσης - κάλυψης'!J88,0)</f>
        <v>0</v>
      </c>
      <c r="P48" s="163">
        <f t="shared" si="21"/>
        <v>0</v>
      </c>
      <c r="Q48" s="190">
        <f>IFERROR('Ανάπτυξη δικτύου'!Y48/'Παραδοχές διείσδυσης - κάλυψης'!K88,0)</f>
        <v>0</v>
      </c>
      <c r="R48" s="163">
        <f t="shared" si="22"/>
        <v>0</v>
      </c>
      <c r="S48" s="190">
        <f>IFERROR('Ανάπτυξη δικτύου'!AB48/'Παραδοχές διείσδυσης - κάλυψης'!L88,0)</f>
        <v>0</v>
      </c>
      <c r="T48" s="163">
        <f t="shared" si="23"/>
        <v>0</v>
      </c>
      <c r="U48" s="190">
        <f>IFERROR('Ανάπτυξη δικτύου'!AE48/'Παραδοχές διείσδυσης - κάλυψης'!M88,0)</f>
        <v>0</v>
      </c>
      <c r="V48" s="163">
        <f t="shared" si="24"/>
        <v>0</v>
      </c>
      <c r="W48" s="190">
        <f>IFERROR('Ανάπτυξη δικτύου'!AH48/'Παραδοχές διείσδυσης - κάλυψης'!N88,0)</f>
        <v>0</v>
      </c>
      <c r="X48" s="163">
        <f t="shared" si="25"/>
        <v>0</v>
      </c>
      <c r="Y48" s="191">
        <f t="shared" si="26"/>
        <v>0</v>
      </c>
    </row>
    <row r="49" spans="2:33" outlineLevel="1">
      <c r="B49" s="236" t="s">
        <v>88</v>
      </c>
      <c r="C49" s="63" t="s">
        <v>182</v>
      </c>
      <c r="D49" s="189">
        <f>IFERROR('Ανάπτυξη δικτύου'!E49/'Παραδοχές διείσδυσης - κάλυψης'!D89,0)</f>
        <v>0</v>
      </c>
      <c r="E49" s="190">
        <f>IFERROR('Ανάπτυξη δικτύου'!G49/'Παραδοχές διείσδυσης - κάλυψης'!E89,0)</f>
        <v>0</v>
      </c>
      <c r="F49" s="163">
        <f t="shared" si="16"/>
        <v>0</v>
      </c>
      <c r="G49" s="190">
        <f>IFERROR('Ανάπτυξη δικτύου'!J49/'Παραδοχές διείσδυσης - κάλυψης'!F89,0)</f>
        <v>0</v>
      </c>
      <c r="H49" s="163">
        <f t="shared" si="17"/>
        <v>0</v>
      </c>
      <c r="I49" s="190">
        <f>IFERROR('Ανάπτυξη δικτύου'!M49/'Παραδοχές διείσδυσης - κάλυψης'!G89,0)</f>
        <v>0</v>
      </c>
      <c r="J49" s="163">
        <f t="shared" si="18"/>
        <v>0</v>
      </c>
      <c r="K49" s="190">
        <f>IFERROR('Ανάπτυξη δικτύου'!P49/'Παραδοχές διείσδυσης - κάλυψης'!I89,0)</f>
        <v>0</v>
      </c>
      <c r="L49" s="163">
        <f t="shared" si="19"/>
        <v>0</v>
      </c>
      <c r="M49" s="191">
        <f t="shared" si="20"/>
        <v>0</v>
      </c>
      <c r="O49" s="190">
        <f>IFERROR('Ανάπτυξη δικτύου'!V49/'Παραδοχές διείσδυσης - κάλυψης'!J89,0)</f>
        <v>0</v>
      </c>
      <c r="P49" s="163">
        <f t="shared" si="21"/>
        <v>0</v>
      </c>
      <c r="Q49" s="190">
        <f>IFERROR('Ανάπτυξη δικτύου'!Y49/'Παραδοχές διείσδυσης - κάλυψης'!K89,0)</f>
        <v>0.12658227848101267</v>
      </c>
      <c r="R49" s="163">
        <f t="shared" si="22"/>
        <v>0</v>
      </c>
      <c r="S49" s="190">
        <f>IFERROR('Ανάπτυξη δικτύου'!AB49/'Παραδοχές διείσδυσης - κάλυψης'!L89,0)</f>
        <v>0.12658227848101267</v>
      </c>
      <c r="T49" s="163">
        <f t="shared" si="23"/>
        <v>0</v>
      </c>
      <c r="U49" s="190">
        <f>IFERROR('Ανάπτυξη δικτύου'!AE49/'Παραδοχές διείσδυσης - κάλυψης'!M89,0)</f>
        <v>0.12658227848101267</v>
      </c>
      <c r="V49" s="163">
        <f t="shared" si="24"/>
        <v>0</v>
      </c>
      <c r="W49" s="190">
        <f>IFERROR('Ανάπτυξη δικτύου'!AH49/'Παραδοχές διείσδυσης - κάλυψης'!N89,0)</f>
        <v>0.12658227848101267</v>
      </c>
      <c r="X49" s="163">
        <f t="shared" si="25"/>
        <v>0</v>
      </c>
      <c r="Y49" s="191">
        <f t="shared" si="26"/>
        <v>0</v>
      </c>
    </row>
    <row r="50" spans="2:33" ht="15" customHeight="1" outlineLevel="1">
      <c r="B50" s="49" t="s">
        <v>127</v>
      </c>
      <c r="C50" s="46" t="s">
        <v>182</v>
      </c>
      <c r="D50" s="189">
        <f>IFERROR('Ανάπτυξη δικτύου'!E50/'Παραδοχές διείσδυσης - κάλυψης'!D90,0)</f>
        <v>0</v>
      </c>
      <c r="E50" s="190">
        <f>IFERROR('Ανάπτυξη δικτύου'!G50/'Παραδοχές διείσδυσης - κάλυψης'!E90,0)</f>
        <v>0</v>
      </c>
      <c r="F50" s="163">
        <f t="shared" ref="F50" si="27">IFERROR((E50-D50)/D50,0)</f>
        <v>0</v>
      </c>
      <c r="G50" s="190">
        <f>IFERROR('Ανάπτυξη δικτύου'!J50/'Παραδοχές διείσδυσης - κάλυψης'!F90,0)</f>
        <v>0</v>
      </c>
      <c r="H50" s="163">
        <f t="shared" ref="H50" si="28">IFERROR((G50-E50)/E50,0)</f>
        <v>0</v>
      </c>
      <c r="I50" s="190">
        <f>IFERROR('Ανάπτυξη δικτύου'!M50/'Παραδοχές διείσδυσης - κάλυψης'!G90,0)</f>
        <v>0</v>
      </c>
      <c r="J50" s="163">
        <f t="shared" ref="J50" si="29">IFERROR((I50-G50)/G50,0)</f>
        <v>0</v>
      </c>
      <c r="K50" s="190">
        <f>IFERROR('Ανάπτυξη δικτύου'!P50/'Παραδοχές διείσδυσης - κάλυψης'!I90,0)</f>
        <v>0</v>
      </c>
      <c r="L50" s="163">
        <f t="shared" ref="L50" si="30">IFERROR((K50-I50)/I50,0)</f>
        <v>0</v>
      </c>
      <c r="M50" s="191">
        <f>IFERROR((K50/D50)^(1/4)-1,0)</f>
        <v>0</v>
      </c>
      <c r="O50" s="190">
        <f>IFERROR('Ανάπτυξη δικτύου'!V50/'Παραδοχές διείσδυσης - κάλυψης'!J90,0)</f>
        <v>1.8900343642611683E-2</v>
      </c>
      <c r="P50" s="163">
        <f t="shared" ref="P50" si="31">IFERROR((O50-K50)/K50,0)</f>
        <v>0</v>
      </c>
      <c r="Q50" s="190">
        <f>IFERROR('Ανάπτυξη δικτύου'!Y50/'Παραδοχές διείσδυσης - κάλυψης'!K90,0)</f>
        <v>0.12542955326460481</v>
      </c>
      <c r="R50" s="163">
        <f t="shared" ref="R50" si="32">IFERROR((Q50-O50)/O50,0)</f>
        <v>5.6363636363636367</v>
      </c>
      <c r="S50" s="190">
        <f>IFERROR('Ανάπτυξη δικτύου'!AB50/'Παραδοχές διείσδυσης - κάλυψης'!L90,0)</f>
        <v>0.20103092783505155</v>
      </c>
      <c r="T50" s="163">
        <f t="shared" ref="T50" si="33">IFERROR((S50-Q50)/Q50,0)</f>
        <v>0.60273972602739734</v>
      </c>
      <c r="U50" s="190">
        <f>IFERROR('Ανάπτυξη δικτύου'!AE50/'Παραδοχές διείσδυσης - κάλυψης'!M90,0)</f>
        <v>0.26804123711340205</v>
      </c>
      <c r="V50" s="163">
        <f t="shared" ref="V50" si="34">IFERROR((U50-S50)/S50,0)</f>
        <v>0.33333333333333326</v>
      </c>
      <c r="W50" s="190">
        <f>IFERROR('Ανάπτυξη δικτύου'!AH50/'Παραδοχές διείσδυσης - κάλυψης'!N90,0)</f>
        <v>0.28419243986254294</v>
      </c>
      <c r="X50" s="163">
        <f t="shared" ref="X50" si="35">IFERROR((W50-U50)/U50,0)</f>
        <v>6.0256410256410251E-2</v>
      </c>
      <c r="Y50" s="191">
        <f t="shared" ref="Y50" si="36">IFERROR((W50/O50)^(1/4)-1,0)</f>
        <v>0.96918130951727965</v>
      </c>
    </row>
    <row r="51" spans="2:33" ht="15" customHeight="1"/>
    <row r="52" spans="2:33" ht="15.6">
      <c r="B52" s="270" t="s">
        <v>37</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row>
    <row r="53" spans="2:33" ht="5.45" customHeight="1" outlineLevel="1">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row>
    <row r="54" spans="2:33" ht="14.25" customHeight="1" outlineLevel="1">
      <c r="B54" s="295"/>
      <c r="C54" s="316" t="s">
        <v>94</v>
      </c>
      <c r="D54" s="285" t="s">
        <v>120</v>
      </c>
      <c r="E54" s="286"/>
      <c r="F54" s="286"/>
      <c r="G54" s="286"/>
      <c r="H54" s="286"/>
      <c r="I54" s="286"/>
      <c r="J54" s="286"/>
      <c r="K54" s="286"/>
      <c r="L54" s="288"/>
      <c r="M54" s="345" t="str">
        <f>"Ετήσιος ρυθμός ανάπτυξης (CAGR) "&amp;($C$3-5)&amp;" - "&amp;(($C$3-1))</f>
        <v>Ετήσιος ρυθμός ανάπτυξης (CAGR) 2019 - 2023</v>
      </c>
      <c r="N54" s="103"/>
      <c r="O54" s="342" t="s">
        <v>121</v>
      </c>
      <c r="P54" s="343"/>
      <c r="Q54" s="343"/>
      <c r="R54" s="343"/>
      <c r="S54" s="343"/>
      <c r="T54" s="343"/>
      <c r="U54" s="343"/>
      <c r="V54" s="343"/>
      <c r="W54" s="343"/>
      <c r="X54" s="344"/>
      <c r="Y54" s="345" t="str">
        <f>"Ετήσιος ρυθμός ανάπτυξης (CAGR) "&amp;$C$3&amp;" - "&amp;$E$3</f>
        <v>Ετήσιος ρυθμός ανάπτυξης (CAGR) 2024 - 2028</v>
      </c>
    </row>
    <row r="55" spans="2:33" ht="15.75" customHeight="1" outlineLevel="1">
      <c r="B55" s="296"/>
      <c r="C55" s="317"/>
      <c r="D55" s="67">
        <f>$C$3-5</f>
        <v>2019</v>
      </c>
      <c r="E55" s="285">
        <f>$C$3-4</f>
        <v>2020</v>
      </c>
      <c r="F55" s="288"/>
      <c r="G55" s="285">
        <f>$C$3-3</f>
        <v>2021</v>
      </c>
      <c r="H55" s="288"/>
      <c r="I55" s="285">
        <f>$C$3+-2</f>
        <v>2022</v>
      </c>
      <c r="J55" s="288"/>
      <c r="K55" s="285">
        <f>$C$3-1</f>
        <v>2023</v>
      </c>
      <c r="L55" s="288"/>
      <c r="M55" s="346"/>
      <c r="N55" s="103"/>
      <c r="O55" s="285">
        <f>$C$3</f>
        <v>2024</v>
      </c>
      <c r="P55" s="288"/>
      <c r="Q55" s="285">
        <f>$C$3+1</f>
        <v>2025</v>
      </c>
      <c r="R55" s="288"/>
      <c r="S55" s="285">
        <f>$C$3+2</f>
        <v>2026</v>
      </c>
      <c r="T55" s="288"/>
      <c r="U55" s="285">
        <f>$C$3+3</f>
        <v>2027</v>
      </c>
      <c r="V55" s="288"/>
      <c r="W55" s="285">
        <f>$C$3+4</f>
        <v>2028</v>
      </c>
      <c r="X55" s="288"/>
      <c r="Y55" s="346"/>
    </row>
    <row r="56" spans="2:33" ht="15" customHeight="1" outlineLevel="1">
      <c r="B56" s="297"/>
      <c r="C56" s="318"/>
      <c r="D56" s="67" t="s">
        <v>181</v>
      </c>
      <c r="E56" s="67" t="s">
        <v>181</v>
      </c>
      <c r="F56" s="66" t="s">
        <v>124</v>
      </c>
      <c r="G56" s="67" t="s">
        <v>181</v>
      </c>
      <c r="H56" s="66" t="s">
        <v>124</v>
      </c>
      <c r="I56" s="67" t="s">
        <v>181</v>
      </c>
      <c r="J56" s="66" t="s">
        <v>124</v>
      </c>
      <c r="K56" s="67" t="s">
        <v>181</v>
      </c>
      <c r="L56" s="66" t="s">
        <v>124</v>
      </c>
      <c r="M56" s="347"/>
      <c r="O56" s="67" t="s">
        <v>181</v>
      </c>
      <c r="P56" s="66" t="s">
        <v>124</v>
      </c>
      <c r="Q56" s="67" t="s">
        <v>181</v>
      </c>
      <c r="R56" s="66" t="s">
        <v>124</v>
      </c>
      <c r="S56" s="67" t="s">
        <v>181</v>
      </c>
      <c r="T56" s="66" t="s">
        <v>124</v>
      </c>
      <c r="U56" s="67" t="s">
        <v>181</v>
      </c>
      <c r="V56" s="66" t="s">
        <v>124</v>
      </c>
      <c r="W56" s="67" t="s">
        <v>181</v>
      </c>
      <c r="X56" s="66" t="s">
        <v>124</v>
      </c>
      <c r="Y56" s="347"/>
    </row>
    <row r="57" spans="2:33" outlineLevel="1">
      <c r="B57" s="235" t="s">
        <v>75</v>
      </c>
      <c r="C57" s="63" t="s">
        <v>182</v>
      </c>
      <c r="D57" s="189">
        <f>IFERROR(('Ανάπτυξη δικτύου'!E36+'Ανάπτυξη δικτύου'!E14)/'Παραδοχές διείσδυσης - κάλυψης'!D76,0)</f>
        <v>0</v>
      </c>
      <c r="E57" s="190">
        <f>IFERROR(('Ανάπτυξη δικτύου'!G36+'Ανάπτυξη δικτύου'!G14)/'Παραδοχές διείσδυσης - κάλυψης'!E76,0)</f>
        <v>0</v>
      </c>
      <c r="F57" s="163">
        <f>IFERROR((E57-D57)/D57,0)</f>
        <v>0</v>
      </c>
      <c r="G57" s="190">
        <f>IFERROR(('Ανάπτυξη δικτύου'!J36+'Ανάπτυξη δικτύου'!J14)/'Παραδοχές διείσδυσης - κάλυψης'!F76,0)</f>
        <v>0</v>
      </c>
      <c r="H57" s="163">
        <f>IFERROR((G57-E57)/E57,0)</f>
        <v>0</v>
      </c>
      <c r="I57" s="190">
        <f>IFERROR(('Ανάπτυξη δικτύου'!M36+'Ανάπτυξη δικτύου'!M14)/'Παραδοχές διείσδυσης - κάλυψης'!G76,0)</f>
        <v>0</v>
      </c>
      <c r="J57" s="163">
        <f>IFERROR((I57-G57)/G57,0)</f>
        <v>0</v>
      </c>
      <c r="K57" s="190">
        <f>IFERROR(('Ανάπτυξη δικτύου'!P36+'Ανάπτυξη δικτύου'!P14)/'Παραδοχές διείσδυσης - κάλυψης'!I76,0)</f>
        <v>0</v>
      </c>
      <c r="L57" s="163">
        <f>IFERROR((K57-I57)/I57,0)</f>
        <v>0</v>
      </c>
      <c r="M57" s="191">
        <f t="shared" ref="M57:M70" si="37">IFERROR((K57/D57)^(1/4)-1,0)</f>
        <v>0</v>
      </c>
      <c r="O57" s="190">
        <f>IFERROR(('Ανάπτυξη δικτύου'!V36+'Ανάπτυξη δικτύου'!V14)/'Παραδοχές διείσδυσης - κάλυψης'!J76,0)</f>
        <v>0</v>
      </c>
      <c r="P57" s="163">
        <f>IFERROR((O57-K57)/K57,0)</f>
        <v>0</v>
      </c>
      <c r="Q57" s="190">
        <f>IFERROR(('Ανάπτυξη δικτύου'!Y36+'Ανάπτυξη δικτύου'!Y14)/'Παραδοχές διείσδυσης - κάλυψης'!K76,0)</f>
        <v>0</v>
      </c>
      <c r="R57" s="163">
        <f>IFERROR((Q57-O57)/O57,0)</f>
        <v>0</v>
      </c>
      <c r="S57" s="190">
        <f>IFERROR(('Ανάπτυξη δικτύου'!AB36+'Ανάπτυξη δικτύου'!AB14)/'Παραδοχές διείσδυσης - κάλυψης'!L76,0)</f>
        <v>0</v>
      </c>
      <c r="T57" s="163">
        <f>IFERROR((S57-Q57)/Q57,0)</f>
        <v>0</v>
      </c>
      <c r="U57" s="190">
        <f>IFERROR(('Ανάπτυξη δικτύου'!AE36+'Ανάπτυξη δικτύου'!AE14)/'Παραδοχές διείσδυσης - κάλυψης'!M76,0)</f>
        <v>0</v>
      </c>
      <c r="V57" s="163">
        <f>IFERROR((U57-S57)/S57,0)</f>
        <v>0</v>
      </c>
      <c r="W57" s="190">
        <f>IFERROR(('Ανάπτυξη δικτύου'!AH36+'Ανάπτυξη δικτύου'!AH14)/'Παραδοχές διείσδυσης - κάλυψης'!N76,0)</f>
        <v>0</v>
      </c>
      <c r="X57" s="163">
        <f>IFERROR((W57-U57)/U57,0)</f>
        <v>0</v>
      </c>
      <c r="Y57" s="191">
        <f>IFERROR((W57/O57)^(1/4)-1,0)</f>
        <v>0</v>
      </c>
    </row>
    <row r="58" spans="2:33" outlineLevel="1">
      <c r="B58" s="236" t="s">
        <v>76</v>
      </c>
      <c r="C58" s="63" t="s">
        <v>182</v>
      </c>
      <c r="D58" s="189">
        <f>IFERROR(('Ανάπτυξη δικτύου'!E37+'Ανάπτυξη δικτύου'!E15)/'Παραδοχές διείσδυσης - κάλυψης'!D77,0)</f>
        <v>0</v>
      </c>
      <c r="E58" s="190">
        <f>IFERROR(('Ανάπτυξη δικτύου'!G37+'Ανάπτυξη δικτύου'!G15)/'Παραδοχές διείσδυσης - κάλυψης'!E77,0)</f>
        <v>0</v>
      </c>
      <c r="F58" s="163">
        <f t="shared" ref="F58:F70" si="38">IFERROR((E58-D58)/D58,0)</f>
        <v>0</v>
      </c>
      <c r="G58" s="190">
        <f>IFERROR(('Ανάπτυξη δικτύου'!J37+'Ανάπτυξη δικτύου'!J15)/'Παραδοχές διείσδυσης - κάλυψης'!F77,0)</f>
        <v>0</v>
      </c>
      <c r="H58" s="163">
        <f t="shared" ref="H58:H70" si="39">IFERROR((G58-E58)/E58,0)</f>
        <v>0</v>
      </c>
      <c r="I58" s="190">
        <f>IFERROR(('Ανάπτυξη δικτύου'!M37+'Ανάπτυξη δικτύου'!M15)/'Παραδοχές διείσδυσης - κάλυψης'!G77,0)</f>
        <v>0</v>
      </c>
      <c r="J58" s="163">
        <f t="shared" ref="J58:J70" si="40">IFERROR((I58-G58)/G58,0)</f>
        <v>0</v>
      </c>
      <c r="K58" s="190">
        <f>IFERROR(('Ανάπτυξη δικτύου'!P37+'Ανάπτυξη δικτύου'!P15)/'Παραδοχές διείσδυσης - κάλυψης'!I77,0)</f>
        <v>0</v>
      </c>
      <c r="L58" s="163">
        <f t="shared" ref="L58:L70" si="41">IFERROR((K58-I58)/I58,0)</f>
        <v>0</v>
      </c>
      <c r="M58" s="191">
        <f t="shared" si="37"/>
        <v>0</v>
      </c>
      <c r="O58" s="190">
        <f>IFERROR(('Ανάπτυξη δικτύου'!V37+'Ανάπτυξη δικτύου'!V15)/'Παραδοχές διείσδυσης - κάλυψης'!J77,0)</f>
        <v>0</v>
      </c>
      <c r="P58" s="163">
        <f t="shared" ref="P58:P70" si="42">IFERROR((O58-K58)/K58,0)</f>
        <v>0</v>
      </c>
      <c r="Q58" s="190">
        <f>IFERROR(('Ανάπτυξη δικτύου'!Y37+'Ανάπτυξη δικτύου'!Y15)/'Παραδοχές διείσδυσης - κάλυψης'!K77,0)</f>
        <v>0</v>
      </c>
      <c r="R58" s="163">
        <f t="shared" ref="R58:R70" si="43">IFERROR((Q58-O58)/O58,0)</f>
        <v>0</v>
      </c>
      <c r="S58" s="190">
        <f>IFERROR(('Ανάπτυξη δικτύου'!AB37+'Ανάπτυξη δικτύου'!AB15)/'Παραδοχές διείσδυσης - κάλυψης'!L77,0)</f>
        <v>0</v>
      </c>
      <c r="T58" s="163">
        <f t="shared" ref="T58:T70" si="44">IFERROR((S58-Q58)/Q58,0)</f>
        <v>0</v>
      </c>
      <c r="U58" s="190">
        <f>IFERROR(('Ανάπτυξη δικτύου'!AE37+'Ανάπτυξη δικτύου'!AE15)/'Παραδοχές διείσδυσης - κάλυψης'!M77,0)</f>
        <v>0</v>
      </c>
      <c r="V58" s="163">
        <f t="shared" ref="V58:V70" si="45">IFERROR((U58-S58)/S58,0)</f>
        <v>0</v>
      </c>
      <c r="W58" s="190">
        <f>IFERROR(('Ανάπτυξη δικτύου'!AH37+'Ανάπτυξη δικτύου'!AH15)/'Παραδοχές διείσδυσης - κάλυψης'!N77,0)</f>
        <v>0</v>
      </c>
      <c r="X58" s="163">
        <f t="shared" ref="X58:X70" si="46">IFERROR((W58-U58)/U58,0)</f>
        <v>0</v>
      </c>
      <c r="Y58" s="191">
        <f t="shared" ref="Y58:Y70" si="47">IFERROR((W58/O58)^(1/4)-1,0)</f>
        <v>0</v>
      </c>
    </row>
    <row r="59" spans="2:33" outlineLevel="1">
      <c r="B59" s="237" t="s">
        <v>77</v>
      </c>
      <c r="C59" s="63" t="s">
        <v>182</v>
      </c>
      <c r="D59" s="189">
        <f>IFERROR(('Ανάπτυξη δικτύου'!E38+'Ανάπτυξη δικτύου'!E16)/'Παραδοχές διείσδυσης - κάλυψης'!D78,0)</f>
        <v>0</v>
      </c>
      <c r="E59" s="190">
        <f>IFERROR(('Ανάπτυξη δικτύου'!G38+'Ανάπτυξη δικτύου'!G16)/'Παραδοχές διείσδυσης - κάλυψης'!E78,0)</f>
        <v>0</v>
      </c>
      <c r="F59" s="163">
        <f t="shared" si="38"/>
        <v>0</v>
      </c>
      <c r="G59" s="190">
        <f>IFERROR(('Ανάπτυξη δικτύου'!J38+'Ανάπτυξη δικτύου'!J16)/'Παραδοχές διείσδυσης - κάλυψης'!F78,0)</f>
        <v>0</v>
      </c>
      <c r="H59" s="163">
        <f t="shared" si="39"/>
        <v>0</v>
      </c>
      <c r="I59" s="190">
        <f>IFERROR(('Ανάπτυξη δικτύου'!M38+'Ανάπτυξη δικτύου'!M16)/'Παραδοχές διείσδυσης - κάλυψης'!G78,0)</f>
        <v>0</v>
      </c>
      <c r="J59" s="163">
        <f t="shared" si="40"/>
        <v>0</v>
      </c>
      <c r="K59" s="190">
        <f>IFERROR(('Ανάπτυξη δικτύου'!P38+'Ανάπτυξη δικτύου'!P16)/'Παραδοχές διείσδυσης - κάλυψης'!I78,0)</f>
        <v>0</v>
      </c>
      <c r="L59" s="163">
        <f t="shared" si="41"/>
        <v>0</v>
      </c>
      <c r="M59" s="191">
        <f t="shared" si="37"/>
        <v>0</v>
      </c>
      <c r="O59" s="190">
        <f>IFERROR(('Ανάπτυξη δικτύου'!V38+'Ανάπτυξη δικτύου'!V16)/'Παραδοχές διείσδυσης - κάλυψης'!J78,0)</f>
        <v>0</v>
      </c>
      <c r="P59" s="163">
        <f t="shared" si="42"/>
        <v>0</v>
      </c>
      <c r="Q59" s="190">
        <f>IFERROR(('Ανάπτυξη δικτύου'!Y38+'Ανάπτυξη δικτύου'!Y16)/'Παραδοχές διείσδυσης - κάλυψης'!K78,0)</f>
        <v>0</v>
      </c>
      <c r="R59" s="163">
        <f t="shared" si="43"/>
        <v>0</v>
      </c>
      <c r="S59" s="190">
        <f>IFERROR(('Ανάπτυξη δικτύου'!AB38+'Ανάπτυξη δικτύου'!AB16)/'Παραδοχές διείσδυσης - κάλυψης'!L78,0)</f>
        <v>0</v>
      </c>
      <c r="T59" s="163">
        <f t="shared" si="44"/>
        <v>0</v>
      </c>
      <c r="U59" s="190">
        <f>IFERROR(('Ανάπτυξη δικτύου'!AE38+'Ανάπτυξη δικτύου'!AE16)/'Παραδοχές διείσδυσης - κάλυψης'!M78,0)</f>
        <v>0</v>
      </c>
      <c r="V59" s="163">
        <f t="shared" si="45"/>
        <v>0</v>
      </c>
      <c r="W59" s="190">
        <f>IFERROR(('Ανάπτυξη δικτύου'!AH38+'Ανάπτυξη δικτύου'!AH16)/'Παραδοχές διείσδυσης - κάλυψης'!N78,0)</f>
        <v>0</v>
      </c>
      <c r="X59" s="163">
        <f t="shared" si="46"/>
        <v>0</v>
      </c>
      <c r="Y59" s="191">
        <f t="shared" si="47"/>
        <v>0</v>
      </c>
    </row>
    <row r="60" spans="2:33" outlineLevel="1">
      <c r="B60" s="238" t="s">
        <v>78</v>
      </c>
      <c r="C60" s="63" t="s">
        <v>182</v>
      </c>
      <c r="D60" s="189">
        <f>IFERROR(('Ανάπτυξη δικτύου'!E39+'Ανάπτυξη δικτύου'!E17)/'Παραδοχές διείσδυσης - κάλυψης'!D79,0)</f>
        <v>0</v>
      </c>
      <c r="E60" s="190">
        <f>IFERROR(('Ανάπτυξη δικτύου'!G39+'Ανάπτυξη δικτύου'!G17)/'Παραδοχές διείσδυσης - κάλυψης'!E79,0)</f>
        <v>0</v>
      </c>
      <c r="F60" s="163">
        <f t="shared" si="38"/>
        <v>0</v>
      </c>
      <c r="G60" s="190">
        <f>IFERROR(('Ανάπτυξη δικτύου'!J39+'Ανάπτυξη δικτύου'!J17)/'Παραδοχές διείσδυσης - κάλυψης'!F79,0)</f>
        <v>0</v>
      </c>
      <c r="H60" s="163">
        <f t="shared" si="39"/>
        <v>0</v>
      </c>
      <c r="I60" s="190">
        <f>IFERROR(('Ανάπτυξη δικτύου'!M39+'Ανάπτυξη δικτύου'!M17)/'Παραδοχές διείσδυσης - κάλυψης'!G79,0)</f>
        <v>0</v>
      </c>
      <c r="J60" s="163">
        <f t="shared" si="40"/>
        <v>0</v>
      </c>
      <c r="K60" s="190">
        <f>IFERROR(('Ανάπτυξη δικτύου'!P39+'Ανάπτυξη δικτύου'!P17)/'Παραδοχές διείσδυσης - κάλυψης'!I79,0)</f>
        <v>0</v>
      </c>
      <c r="L60" s="163">
        <f t="shared" si="41"/>
        <v>0</v>
      </c>
      <c r="M60" s="191">
        <f t="shared" si="37"/>
        <v>0</v>
      </c>
      <c r="O60" s="190">
        <f>IFERROR(('Ανάπτυξη δικτύου'!V39+'Ανάπτυξη δικτύου'!V17)/'Παραδοχές διείσδυσης - κάλυψης'!J79,0)</f>
        <v>0</v>
      </c>
      <c r="P60" s="163">
        <f t="shared" si="42"/>
        <v>0</v>
      </c>
      <c r="Q60" s="190">
        <f>IFERROR(('Ανάπτυξη δικτύου'!Y39+'Ανάπτυξη δικτύου'!Y17)/'Παραδοχές διείσδυσης - κάλυψης'!K79,0)</f>
        <v>0</v>
      </c>
      <c r="R60" s="163">
        <f t="shared" si="43"/>
        <v>0</v>
      </c>
      <c r="S60" s="190">
        <f>IFERROR(('Ανάπτυξη δικτύου'!AB39+'Ανάπτυξη δικτύου'!AB17)/'Παραδοχές διείσδυσης - κάλυψης'!L79,0)</f>
        <v>0</v>
      </c>
      <c r="T60" s="163">
        <f t="shared" si="44"/>
        <v>0</v>
      </c>
      <c r="U60" s="190">
        <f>IFERROR(('Ανάπτυξη δικτύου'!AE39+'Ανάπτυξη δικτύου'!AE17)/'Παραδοχές διείσδυσης - κάλυψης'!M79,0)</f>
        <v>0</v>
      </c>
      <c r="V60" s="163">
        <f t="shared" si="45"/>
        <v>0</v>
      </c>
      <c r="W60" s="190">
        <f>IFERROR(('Ανάπτυξη δικτύου'!AH39+'Ανάπτυξη δικτύου'!AH17)/'Παραδοχές διείσδυσης - κάλυψης'!N79,0)</f>
        <v>0</v>
      </c>
      <c r="X60" s="163">
        <f t="shared" si="46"/>
        <v>0</v>
      </c>
      <c r="Y60" s="191">
        <f t="shared" si="47"/>
        <v>0</v>
      </c>
    </row>
    <row r="61" spans="2:33" outlineLevel="1">
      <c r="B61" s="238" t="s">
        <v>79</v>
      </c>
      <c r="C61" s="63" t="s">
        <v>182</v>
      </c>
      <c r="D61" s="189">
        <f>IFERROR(('Ανάπτυξη δικτύου'!E40+'Ανάπτυξη δικτύου'!E18)/'Παραδοχές διείσδυσης - κάλυψης'!D80,0)</f>
        <v>0</v>
      </c>
      <c r="E61" s="190">
        <f>IFERROR(('Ανάπτυξη δικτύου'!G40+'Ανάπτυξη δικτύου'!G18)/'Παραδοχές διείσδυσης - κάλυψης'!E80,0)</f>
        <v>0</v>
      </c>
      <c r="F61" s="163">
        <f t="shared" si="38"/>
        <v>0</v>
      </c>
      <c r="G61" s="190">
        <f>IFERROR(('Ανάπτυξη δικτύου'!J40+'Ανάπτυξη δικτύου'!J18)/'Παραδοχές διείσδυσης - κάλυψης'!F80,0)</f>
        <v>0</v>
      </c>
      <c r="H61" s="163">
        <f t="shared" si="39"/>
        <v>0</v>
      </c>
      <c r="I61" s="190">
        <f>IFERROR(('Ανάπτυξη δικτύου'!M40+'Ανάπτυξη δικτύου'!M18)/'Παραδοχές διείσδυσης - κάλυψης'!G80,0)</f>
        <v>0</v>
      </c>
      <c r="J61" s="163">
        <f t="shared" si="40"/>
        <v>0</v>
      </c>
      <c r="K61" s="190">
        <f>IFERROR(('Ανάπτυξη δικτύου'!P40+'Ανάπτυξη δικτύου'!P18)/'Παραδοχές διείσδυσης - κάλυψης'!I80,0)</f>
        <v>0</v>
      </c>
      <c r="L61" s="163">
        <f t="shared" si="41"/>
        <v>0</v>
      </c>
      <c r="M61" s="191">
        <f t="shared" si="37"/>
        <v>0</v>
      </c>
      <c r="O61" s="190">
        <f>IFERROR(('Ανάπτυξη δικτύου'!V40+'Ανάπτυξη δικτύου'!V18)/'Παραδοχές διείσδυσης - κάλυψης'!J80,0)</f>
        <v>4.7815384615384614E-2</v>
      </c>
      <c r="P61" s="163">
        <f t="shared" si="42"/>
        <v>0</v>
      </c>
      <c r="Q61" s="190">
        <f>IFERROR(('Ανάπτυξη δικτύου'!Y40+'Ανάπτυξη δικτύου'!Y18)/'Παραδοχές διείσδυσης - κάλυψης'!K80,0)</f>
        <v>0.14935384615384614</v>
      </c>
      <c r="R61" s="163">
        <f t="shared" si="43"/>
        <v>2.1235521235521233</v>
      </c>
      <c r="S61" s="190">
        <f>IFERROR(('Ανάπτυξη δικτύου'!AB40+'Ανάπτυξη δικτύου'!AB18)/'Παραδοχές διείσδυσης - κάλυψης'!L80,0)</f>
        <v>0.30843076923076923</v>
      </c>
      <c r="T61" s="163">
        <f t="shared" si="44"/>
        <v>1.0651009476720232</v>
      </c>
      <c r="U61" s="190">
        <f>IFERROR(('Ανάπτυξη δικτύου'!AE40+'Ανάπτυξη δικτύου'!AE18)/'Παραδοχές διείσδυσης - κάλυψης'!M80,0)</f>
        <v>0.41920000000000002</v>
      </c>
      <c r="V61" s="163">
        <f t="shared" si="45"/>
        <v>0.35913806863527542</v>
      </c>
      <c r="W61" s="190">
        <f>IFERROR(('Ανάπτυξη δικτύου'!AH40+'Ανάπτυξη δικτύου'!AH18)/'Παραδοχές διείσδυσης - κάλυψης'!N80,0)</f>
        <v>0.4481230769230769</v>
      </c>
      <c r="X61" s="163">
        <f t="shared" si="46"/>
        <v>6.899588960657653E-2</v>
      </c>
      <c r="Y61" s="191">
        <f t="shared" si="47"/>
        <v>0.74967511056066805</v>
      </c>
    </row>
    <row r="62" spans="2:33" outlineLevel="1">
      <c r="B62" s="238" t="s">
        <v>80</v>
      </c>
      <c r="C62" s="63" t="s">
        <v>182</v>
      </c>
      <c r="D62" s="189">
        <f>IFERROR(('Ανάπτυξη δικτύου'!E41+'Ανάπτυξη δικτύου'!E19)/'Παραδοχές διείσδυσης - κάλυψης'!D81,0)</f>
        <v>0</v>
      </c>
      <c r="E62" s="190">
        <f>IFERROR(('Ανάπτυξη δικτύου'!G41+'Ανάπτυξη δικτύου'!G19)/'Παραδοχές διείσδυσης - κάλυψης'!E81,0)</f>
        <v>0</v>
      </c>
      <c r="F62" s="163">
        <f t="shared" si="38"/>
        <v>0</v>
      </c>
      <c r="G62" s="190">
        <f>IFERROR(('Ανάπτυξη δικτύου'!J41+'Ανάπτυξη δικτύου'!J19)/'Παραδοχές διείσδυσης - κάλυψης'!F81,0)</f>
        <v>0</v>
      </c>
      <c r="H62" s="163">
        <f t="shared" si="39"/>
        <v>0</v>
      </c>
      <c r="I62" s="190">
        <f>IFERROR(('Ανάπτυξη δικτύου'!M41+'Ανάπτυξη δικτύου'!M19)/'Παραδοχές διείσδυσης - κάλυψης'!G81,0)</f>
        <v>0</v>
      </c>
      <c r="J62" s="163">
        <f t="shared" si="40"/>
        <v>0</v>
      </c>
      <c r="K62" s="190">
        <f>IFERROR(('Ανάπτυξη δικτύου'!P41+'Ανάπτυξη δικτύου'!P19)/'Παραδοχές διείσδυσης - κάλυψης'!I81,0)</f>
        <v>0</v>
      </c>
      <c r="L62" s="163">
        <f t="shared" si="41"/>
        <v>0</v>
      </c>
      <c r="M62" s="191">
        <f t="shared" si="37"/>
        <v>0</v>
      </c>
      <c r="O62" s="190">
        <f>IFERROR(('Ανάπτυξη δικτύου'!V41+'Ανάπτυξη δικτύου'!V19)/'Παραδοχές διείσδυσης - κάλυψης'!J81,0)</f>
        <v>0</v>
      </c>
      <c r="P62" s="163">
        <f t="shared" si="42"/>
        <v>0</v>
      </c>
      <c r="Q62" s="190">
        <f>IFERROR(('Ανάπτυξη δικτύου'!Y41+'Ανάπτυξη δικτύου'!Y19)/'Παραδοχές διείσδυσης - κάλυψης'!K81,0)</f>
        <v>0</v>
      </c>
      <c r="R62" s="163">
        <f t="shared" si="43"/>
        <v>0</v>
      </c>
      <c r="S62" s="190">
        <f>IFERROR(('Ανάπτυξη δικτύου'!AB41+'Ανάπτυξη δικτύου'!AB19)/'Παραδοχές διείσδυσης - κάλυψης'!L81,0)</f>
        <v>0</v>
      </c>
      <c r="T62" s="163">
        <f t="shared" si="44"/>
        <v>0</v>
      </c>
      <c r="U62" s="190">
        <f>IFERROR(('Ανάπτυξη δικτύου'!AE41+'Ανάπτυξη δικτύου'!AE19)/'Παραδοχές διείσδυσης - κάλυψης'!M81,0)</f>
        <v>0</v>
      </c>
      <c r="V62" s="163">
        <f t="shared" si="45"/>
        <v>0</v>
      </c>
      <c r="W62" s="190">
        <f>IFERROR(('Ανάπτυξη δικτύου'!AH41+'Ανάπτυξη δικτύου'!AH19)/'Παραδοχές διείσδυσης - κάλυψης'!N81,0)</f>
        <v>0</v>
      </c>
      <c r="X62" s="163">
        <f t="shared" si="46"/>
        <v>0</v>
      </c>
      <c r="Y62" s="191">
        <f t="shared" si="47"/>
        <v>0</v>
      </c>
    </row>
    <row r="63" spans="2:33" outlineLevel="1">
      <c r="B63" s="238" t="s">
        <v>81</v>
      </c>
      <c r="C63" s="63" t="s">
        <v>182</v>
      </c>
      <c r="D63" s="189">
        <f>IFERROR(('Ανάπτυξη δικτύου'!E42+'Ανάπτυξη δικτύου'!E20)/'Παραδοχές διείσδυσης - κάλυψης'!D82,0)</f>
        <v>0</v>
      </c>
      <c r="E63" s="190">
        <f>IFERROR(('Ανάπτυξη δικτύου'!G42+'Ανάπτυξη δικτύου'!G20)/'Παραδοχές διείσδυσης - κάλυψης'!E82,0)</f>
        <v>0</v>
      </c>
      <c r="F63" s="163">
        <f t="shared" si="38"/>
        <v>0</v>
      </c>
      <c r="G63" s="190">
        <f>IFERROR(('Ανάπτυξη δικτύου'!J42+'Ανάπτυξη δικτύου'!J20)/'Παραδοχές διείσδυσης - κάλυψης'!F82,0)</f>
        <v>0</v>
      </c>
      <c r="H63" s="163">
        <f t="shared" si="39"/>
        <v>0</v>
      </c>
      <c r="I63" s="190">
        <f>IFERROR(('Ανάπτυξη δικτύου'!M42+'Ανάπτυξη δικτύου'!M20)/'Παραδοχές διείσδυσης - κάλυψης'!G82,0)</f>
        <v>0</v>
      </c>
      <c r="J63" s="163">
        <f t="shared" si="40"/>
        <v>0</v>
      </c>
      <c r="K63" s="190">
        <f>IFERROR(('Ανάπτυξη δικτύου'!P42+'Ανάπτυξη δικτύου'!P20)/'Παραδοχές διείσδυσης - κάλυψης'!I82,0)</f>
        <v>0</v>
      </c>
      <c r="L63" s="163">
        <f t="shared" si="41"/>
        <v>0</v>
      </c>
      <c r="M63" s="191">
        <f t="shared" si="37"/>
        <v>0</v>
      </c>
      <c r="O63" s="190">
        <f>IFERROR(('Ανάπτυξη δικτύου'!V42+'Ανάπτυξη δικτύου'!V20)/'Παραδοχές διείσδυσης - κάλυψης'!J82,0)</f>
        <v>0</v>
      </c>
      <c r="P63" s="163">
        <f t="shared" si="42"/>
        <v>0</v>
      </c>
      <c r="Q63" s="190">
        <f>IFERROR(('Ανάπτυξη δικτύου'!Y42+'Ανάπτυξη δικτύου'!Y20)/'Παραδοχές διείσδυσης - κάλυψης'!K82,0)</f>
        <v>0</v>
      </c>
      <c r="R63" s="163">
        <f t="shared" si="43"/>
        <v>0</v>
      </c>
      <c r="S63" s="190">
        <f>IFERROR(('Ανάπτυξη δικτύου'!AB42+'Ανάπτυξη δικτύου'!AB20)/'Παραδοχές διείσδυσης - κάλυψης'!L82,0)</f>
        <v>0</v>
      </c>
      <c r="T63" s="163">
        <f t="shared" si="44"/>
        <v>0</v>
      </c>
      <c r="U63" s="190">
        <f>IFERROR(('Ανάπτυξη δικτύου'!AE42+'Ανάπτυξη δικτύου'!AE20)/'Παραδοχές διείσδυσης - κάλυψης'!M82,0)</f>
        <v>0</v>
      </c>
      <c r="V63" s="163">
        <f t="shared" si="45"/>
        <v>0</v>
      </c>
      <c r="W63" s="190">
        <f>IFERROR(('Ανάπτυξη δικτύου'!AH42+'Ανάπτυξη δικτύου'!AH20)/'Παραδοχές διείσδυσης - κάλυψης'!N82,0)</f>
        <v>0</v>
      </c>
      <c r="X63" s="163">
        <f t="shared" si="46"/>
        <v>0</v>
      </c>
      <c r="Y63" s="191">
        <f t="shared" si="47"/>
        <v>0</v>
      </c>
    </row>
    <row r="64" spans="2:33" outlineLevel="1">
      <c r="B64" s="236" t="s">
        <v>82</v>
      </c>
      <c r="C64" s="63" t="s">
        <v>182</v>
      </c>
      <c r="D64" s="189">
        <f>IFERROR(('Ανάπτυξη δικτύου'!E43+'Ανάπτυξη δικτύου'!E21)/'Παραδοχές διείσδυσης - κάλυψης'!D83,0)</f>
        <v>0</v>
      </c>
      <c r="E64" s="190">
        <f>IFERROR(('Ανάπτυξη δικτύου'!G43+'Ανάπτυξη δικτύου'!G21)/'Παραδοχές διείσδυσης - κάλυψης'!E83,0)</f>
        <v>0</v>
      </c>
      <c r="F64" s="163">
        <f t="shared" si="38"/>
        <v>0</v>
      </c>
      <c r="G64" s="190">
        <f>IFERROR(('Ανάπτυξη δικτύου'!J43+'Ανάπτυξη δικτύου'!J21)/'Παραδοχές διείσδυσης - κάλυψης'!F83,0)</f>
        <v>0</v>
      </c>
      <c r="H64" s="163">
        <f t="shared" si="39"/>
        <v>0</v>
      </c>
      <c r="I64" s="190">
        <f>IFERROR(('Ανάπτυξη δικτύου'!M43+'Ανάπτυξη δικτύου'!M21)/'Παραδοχές διείσδυσης - κάλυψης'!G83,0)</f>
        <v>0</v>
      </c>
      <c r="J64" s="163">
        <f t="shared" si="40"/>
        <v>0</v>
      </c>
      <c r="K64" s="190">
        <f>IFERROR(('Ανάπτυξη δικτύου'!P43+'Ανάπτυξη δικτύου'!P21)/'Παραδοχές διείσδυσης - κάλυψης'!I83,0)</f>
        <v>0</v>
      </c>
      <c r="L64" s="163">
        <f t="shared" si="41"/>
        <v>0</v>
      </c>
      <c r="M64" s="191">
        <f t="shared" si="37"/>
        <v>0</v>
      </c>
      <c r="O64" s="190">
        <f>IFERROR(('Ανάπτυξη δικτύου'!V43+'Ανάπτυξη δικτύου'!V21)/'Παραδοχές διείσδυσης - κάλυψης'!J83,0)</f>
        <v>0</v>
      </c>
      <c r="P64" s="163">
        <f t="shared" si="42"/>
        <v>0</v>
      </c>
      <c r="Q64" s="190">
        <f>IFERROR(('Ανάπτυξη δικτύου'!Y43+'Ανάπτυξη δικτύου'!Y21)/'Παραδοχές διείσδυσης - κάλυψης'!K83,0)</f>
        <v>0</v>
      </c>
      <c r="R64" s="163">
        <f t="shared" si="43"/>
        <v>0</v>
      </c>
      <c r="S64" s="190">
        <f>IFERROR(('Ανάπτυξη δικτύου'!AB43+'Ανάπτυξη δικτύου'!AB21)/'Παραδοχές διείσδυσης - κάλυψης'!L83,0)</f>
        <v>0</v>
      </c>
      <c r="T64" s="163">
        <f t="shared" si="44"/>
        <v>0</v>
      </c>
      <c r="U64" s="190">
        <f>IFERROR(('Ανάπτυξη δικτύου'!AE43+'Ανάπτυξη δικτύου'!AE21)/'Παραδοχές διείσδυσης - κάλυψης'!M83,0)</f>
        <v>0</v>
      </c>
      <c r="V64" s="163">
        <f t="shared" si="45"/>
        <v>0</v>
      </c>
      <c r="W64" s="190">
        <f>IFERROR(('Ανάπτυξη δικτύου'!AH43+'Ανάπτυξη δικτύου'!AH21)/'Παραδοχές διείσδυσης - κάλυψης'!N83,0)</f>
        <v>0</v>
      </c>
      <c r="X64" s="163">
        <f t="shared" si="46"/>
        <v>0</v>
      </c>
      <c r="Y64" s="191">
        <f t="shared" si="47"/>
        <v>0</v>
      </c>
    </row>
    <row r="65" spans="2:33" outlineLevel="1">
      <c r="B65" s="235" t="s">
        <v>83</v>
      </c>
      <c r="C65" s="63" t="s">
        <v>182</v>
      </c>
      <c r="D65" s="189">
        <f>IFERROR(('Ανάπτυξη δικτύου'!E44+'Ανάπτυξη δικτύου'!E22)/'Παραδοχές διείσδυσης - κάλυψης'!D84,0)</f>
        <v>0</v>
      </c>
      <c r="E65" s="190">
        <f>IFERROR(('Ανάπτυξη δικτύου'!G44+'Ανάπτυξη δικτύου'!G22)/'Παραδοχές διείσδυσης - κάλυψης'!E84,0)</f>
        <v>0</v>
      </c>
      <c r="F65" s="163">
        <f t="shared" si="38"/>
        <v>0</v>
      </c>
      <c r="G65" s="190">
        <f>IFERROR(('Ανάπτυξη δικτύου'!J44+'Ανάπτυξη δικτύου'!J22)/'Παραδοχές διείσδυσης - κάλυψης'!F84,0)</f>
        <v>0</v>
      </c>
      <c r="H65" s="163">
        <f t="shared" si="39"/>
        <v>0</v>
      </c>
      <c r="I65" s="190">
        <f>IFERROR(('Ανάπτυξη δικτύου'!M44+'Ανάπτυξη δικτύου'!M22)/'Παραδοχές διείσδυσης - κάλυψης'!G84,0)</f>
        <v>0</v>
      </c>
      <c r="J65" s="163">
        <f t="shared" si="40"/>
        <v>0</v>
      </c>
      <c r="K65" s="190">
        <f>IFERROR(('Ανάπτυξη δικτύου'!P44+'Ανάπτυξη δικτύου'!P22)/'Παραδοχές διείσδυσης - κάλυψης'!I84,0)</f>
        <v>0</v>
      </c>
      <c r="L65" s="163">
        <f t="shared" si="41"/>
        <v>0</v>
      </c>
      <c r="M65" s="191">
        <f t="shared" si="37"/>
        <v>0</v>
      </c>
      <c r="O65" s="190">
        <f>IFERROR(('Ανάπτυξη δικτύου'!V44+'Ανάπτυξη δικτύου'!V22)/'Παραδοχές διείσδυσης - κάλυψης'!J84,0)</f>
        <v>0</v>
      </c>
      <c r="P65" s="163">
        <f t="shared" si="42"/>
        <v>0</v>
      </c>
      <c r="Q65" s="190">
        <f>IFERROR(('Ανάπτυξη δικτύου'!Y44+'Ανάπτυξη δικτύου'!Y22)/'Παραδοχές διείσδυσης - κάλυψης'!K84,0)</f>
        <v>0</v>
      </c>
      <c r="R65" s="163">
        <f t="shared" si="43"/>
        <v>0</v>
      </c>
      <c r="S65" s="190">
        <f>IFERROR(('Ανάπτυξη δικτύου'!AB44+'Ανάπτυξη δικτύου'!AB22)/'Παραδοχές διείσδυσης - κάλυψης'!L84,0)</f>
        <v>0</v>
      </c>
      <c r="T65" s="163">
        <f t="shared" si="44"/>
        <v>0</v>
      </c>
      <c r="U65" s="190">
        <f>IFERROR(('Ανάπτυξη δικτύου'!AE44+'Ανάπτυξη δικτύου'!AE22)/'Παραδοχές διείσδυσης - κάλυψης'!M84,0)</f>
        <v>0</v>
      </c>
      <c r="V65" s="163">
        <f t="shared" si="45"/>
        <v>0</v>
      </c>
      <c r="W65" s="190">
        <f>IFERROR(('Ανάπτυξη δικτύου'!AH44+'Ανάπτυξη δικτύου'!AH22)/'Παραδοχές διείσδυσης - κάλυψης'!N84,0)</f>
        <v>0</v>
      </c>
      <c r="X65" s="163">
        <f t="shared" si="46"/>
        <v>0</v>
      </c>
      <c r="Y65" s="191">
        <f t="shared" si="47"/>
        <v>0</v>
      </c>
    </row>
    <row r="66" spans="2:33" outlineLevel="1">
      <c r="B66" s="236" t="s">
        <v>84</v>
      </c>
      <c r="C66" s="63" t="s">
        <v>182</v>
      </c>
      <c r="D66" s="189">
        <f>IFERROR(('Ανάπτυξη δικτύου'!E45+'Ανάπτυξη δικτύου'!E23)/'Παραδοχές διείσδυσης - κάλυψης'!D85,0)</f>
        <v>0</v>
      </c>
      <c r="E66" s="190">
        <f>IFERROR(('Ανάπτυξη δικτύου'!G45+'Ανάπτυξη δικτύου'!G23)/'Παραδοχές διείσδυσης - κάλυψης'!E85,0)</f>
        <v>0</v>
      </c>
      <c r="F66" s="163">
        <f t="shared" si="38"/>
        <v>0</v>
      </c>
      <c r="G66" s="190">
        <f>IFERROR(('Ανάπτυξη δικτύου'!J45+'Ανάπτυξη δικτύου'!J23)/'Παραδοχές διείσδυσης - κάλυψης'!F85,0)</f>
        <v>0</v>
      </c>
      <c r="H66" s="163">
        <f t="shared" si="39"/>
        <v>0</v>
      </c>
      <c r="I66" s="190">
        <f>IFERROR(('Ανάπτυξη δικτύου'!M45+'Ανάπτυξη δικτύου'!M23)/'Παραδοχές διείσδυσης - κάλυψης'!G85,0)</f>
        <v>0</v>
      </c>
      <c r="J66" s="163">
        <f t="shared" si="40"/>
        <v>0</v>
      </c>
      <c r="K66" s="190">
        <f>IFERROR(('Ανάπτυξη δικτύου'!P45+'Ανάπτυξη δικτύου'!P23)/'Παραδοχές διείσδυσης - κάλυψης'!I85,0)</f>
        <v>0</v>
      </c>
      <c r="L66" s="163">
        <f t="shared" si="41"/>
        <v>0</v>
      </c>
      <c r="M66" s="191">
        <f t="shared" si="37"/>
        <v>0</v>
      </c>
      <c r="O66" s="190">
        <f>IFERROR(('Ανάπτυξη δικτύου'!V45+'Ανάπτυξη δικτύου'!V23)/'Παραδοχές διείσδυσης - κάλυψης'!J85,0)</f>
        <v>1.020408163265306E-2</v>
      </c>
      <c r="P66" s="163">
        <f t="shared" si="42"/>
        <v>0</v>
      </c>
      <c r="Q66" s="190">
        <f>IFERROR(('Ανάπτυξη δικτύου'!Y45+'Ανάπτυξη δικτύου'!Y23)/'Παραδοχές διείσδυσης - κάλυψης'!K85,0)</f>
        <v>0.10204081632653061</v>
      </c>
      <c r="R66" s="163">
        <f t="shared" si="43"/>
        <v>9.0000000000000018</v>
      </c>
      <c r="S66" s="190">
        <f>IFERROR(('Ανάπτυξη δικτύου'!AB45+'Ανάπτυξη δικτύου'!AB23)/'Παραδοχές διείσδυσης - κάλυψης'!L85,0)</f>
        <v>0.10204081632653061</v>
      </c>
      <c r="T66" s="163">
        <f t="shared" si="44"/>
        <v>0</v>
      </c>
      <c r="U66" s="190">
        <f>IFERROR(('Ανάπτυξη δικτύου'!AE45+'Ανάπτυξη δικτύου'!AE23)/'Παραδοχές διείσδυσης - κάλυψης'!M85,0)</f>
        <v>0.10204081632653061</v>
      </c>
      <c r="V66" s="163">
        <f t="shared" si="45"/>
        <v>0</v>
      </c>
      <c r="W66" s="190">
        <f>IFERROR(('Ανάπτυξη δικτύου'!AH45+'Ανάπτυξη δικτύου'!AH23)/'Παραδοχές διείσδυσης - κάλυψης'!N85,0)</f>
        <v>0.10204081632653061</v>
      </c>
      <c r="X66" s="163">
        <f t="shared" si="46"/>
        <v>0</v>
      </c>
      <c r="Y66" s="191">
        <f t="shared" si="47"/>
        <v>0.77827941003892298</v>
      </c>
    </row>
    <row r="67" spans="2:33" outlineLevel="1">
      <c r="B67" s="235" t="s">
        <v>85</v>
      </c>
      <c r="C67" s="63" t="s">
        <v>182</v>
      </c>
      <c r="D67" s="189">
        <f>IFERROR(('Ανάπτυξη δικτύου'!E46+'Ανάπτυξη δικτύου'!E24)/'Παραδοχές διείσδυσης - κάλυψης'!D86,0)</f>
        <v>0</v>
      </c>
      <c r="E67" s="190">
        <f>IFERROR(('Ανάπτυξη δικτύου'!G46+'Ανάπτυξη δικτύου'!G24)/'Παραδοχές διείσδυσης - κάλυψης'!E86,0)</f>
        <v>0</v>
      </c>
      <c r="F67" s="163">
        <f t="shared" si="38"/>
        <v>0</v>
      </c>
      <c r="G67" s="190">
        <f>IFERROR(('Ανάπτυξη δικτύου'!J46+'Ανάπτυξη δικτύου'!J24)/'Παραδοχές διείσδυσης - κάλυψης'!F86,0)</f>
        <v>0</v>
      </c>
      <c r="H67" s="163">
        <f t="shared" si="39"/>
        <v>0</v>
      </c>
      <c r="I67" s="190">
        <f>IFERROR(('Ανάπτυξη δικτύου'!M46+'Ανάπτυξη δικτύου'!M24)/'Παραδοχές διείσδυσης - κάλυψης'!G86,0)</f>
        <v>0</v>
      </c>
      <c r="J67" s="163">
        <f t="shared" si="40"/>
        <v>0</v>
      </c>
      <c r="K67" s="190">
        <f>IFERROR(('Ανάπτυξη δικτύου'!P46+'Ανάπτυξη δικτύου'!P24)/'Παραδοχές διείσδυσης - κάλυψης'!I86,0)</f>
        <v>0</v>
      </c>
      <c r="L67" s="163">
        <f t="shared" si="41"/>
        <v>0</v>
      </c>
      <c r="M67" s="191">
        <f t="shared" si="37"/>
        <v>0</v>
      </c>
      <c r="O67" s="190">
        <f>IFERROR(('Ανάπτυξη δικτύου'!V46+'Ανάπτυξη δικτύου'!V24)/'Παραδοχές διείσδυσης - κάλυψης'!J86,0)</f>
        <v>0</v>
      </c>
      <c r="P67" s="163">
        <f t="shared" si="42"/>
        <v>0</v>
      </c>
      <c r="Q67" s="190">
        <f>IFERROR(('Ανάπτυξη δικτύου'!Y46+'Ανάπτυξη δικτύου'!Y24)/'Παραδοχές διείσδυσης - κάλυψης'!K86,0)</f>
        <v>0</v>
      </c>
      <c r="R67" s="163">
        <f t="shared" si="43"/>
        <v>0</v>
      </c>
      <c r="S67" s="190">
        <f>IFERROR(('Ανάπτυξη δικτύου'!AB46+'Ανάπτυξη δικτύου'!AB24)/'Παραδοχές διείσδυσης - κάλυψης'!L86,0)</f>
        <v>0</v>
      </c>
      <c r="T67" s="163">
        <f t="shared" si="44"/>
        <v>0</v>
      </c>
      <c r="U67" s="190">
        <f>IFERROR(('Ανάπτυξη δικτύου'!AE46+'Ανάπτυξη δικτύου'!AE24)/'Παραδοχές διείσδυσης - κάλυψης'!M86,0)</f>
        <v>0</v>
      </c>
      <c r="V67" s="163">
        <f t="shared" si="45"/>
        <v>0</v>
      </c>
      <c r="W67" s="190">
        <f>IFERROR(('Ανάπτυξη δικτύου'!AH46+'Ανάπτυξη δικτύου'!AH24)/'Παραδοχές διείσδυσης - κάλυψης'!N86,0)</f>
        <v>0</v>
      </c>
      <c r="X67" s="163">
        <f t="shared" si="46"/>
        <v>0</v>
      </c>
      <c r="Y67" s="191">
        <f t="shared" si="47"/>
        <v>0</v>
      </c>
    </row>
    <row r="68" spans="2:33" outlineLevel="1">
      <c r="B68" s="236" t="s">
        <v>86</v>
      </c>
      <c r="C68" s="63" t="s">
        <v>182</v>
      </c>
      <c r="D68" s="189">
        <f>IFERROR(('Ανάπτυξη δικτύου'!E47+'Ανάπτυξη δικτύου'!E25)/'Παραδοχές διείσδυσης - κάλυψης'!D87,0)</f>
        <v>0</v>
      </c>
      <c r="E68" s="190">
        <f>IFERROR(('Ανάπτυξη δικτύου'!G47+'Ανάπτυξη δικτύου'!G25)/'Παραδοχές διείσδυσης - κάλυψης'!E87,0)</f>
        <v>0</v>
      </c>
      <c r="F68" s="163">
        <f t="shared" si="38"/>
        <v>0</v>
      </c>
      <c r="G68" s="190">
        <f>IFERROR(('Ανάπτυξη δικτύου'!J47+'Ανάπτυξη δικτύου'!J25)/'Παραδοχές διείσδυσης - κάλυψης'!F87,0)</f>
        <v>0</v>
      </c>
      <c r="H68" s="163">
        <f t="shared" si="39"/>
        <v>0</v>
      </c>
      <c r="I68" s="190">
        <f>IFERROR(('Ανάπτυξη δικτύου'!M47+'Ανάπτυξη δικτύου'!M25)/'Παραδοχές διείσδυσης - κάλυψης'!G87,0)</f>
        <v>0</v>
      </c>
      <c r="J68" s="163">
        <f t="shared" si="40"/>
        <v>0</v>
      </c>
      <c r="K68" s="190">
        <f>IFERROR(('Ανάπτυξη δικτύου'!P47+'Ανάπτυξη δικτύου'!P25)/'Παραδοχές διείσδυσης - κάλυψης'!I87,0)</f>
        <v>0</v>
      </c>
      <c r="L68" s="163">
        <f t="shared" si="41"/>
        <v>0</v>
      </c>
      <c r="M68" s="191">
        <f t="shared" si="37"/>
        <v>0</v>
      </c>
      <c r="O68" s="190">
        <f>IFERROR(('Ανάπτυξη δικτύου'!V47+'Ανάπτυξη δικτύου'!V25)/'Παραδοχές διείσδυσης - κάλυψης'!J87,0)</f>
        <v>0</v>
      </c>
      <c r="P68" s="163">
        <f t="shared" si="42"/>
        <v>0</v>
      </c>
      <c r="Q68" s="190">
        <f>IFERROR(('Ανάπτυξη δικτύου'!Y47+'Ανάπτυξη δικτύου'!Y25)/'Παραδοχές διείσδυσης - κάλυψης'!K87,0)</f>
        <v>0.125</v>
      </c>
      <c r="R68" s="163">
        <f t="shared" si="43"/>
        <v>0</v>
      </c>
      <c r="S68" s="190">
        <f>IFERROR(('Ανάπτυξη δικτύου'!AB47+'Ανάπτυξη δικτύου'!AB25)/'Παραδοχές διείσδυσης - κάλυψης'!L87,0)</f>
        <v>0.125</v>
      </c>
      <c r="T68" s="163">
        <f t="shared" si="44"/>
        <v>0</v>
      </c>
      <c r="U68" s="190">
        <f>IFERROR(('Ανάπτυξη δικτύου'!AE47+'Ανάπτυξη δικτύου'!AE25)/'Παραδοχές διείσδυσης - κάλυψης'!M87,0)</f>
        <v>0.125</v>
      </c>
      <c r="V68" s="163">
        <f t="shared" si="45"/>
        <v>0</v>
      </c>
      <c r="W68" s="190">
        <f>IFERROR(('Ανάπτυξη δικτύου'!AH47+'Ανάπτυξη δικτύου'!AH25)/'Παραδοχές διείσδυσης - κάλυψης'!N87,0)</f>
        <v>0.125</v>
      </c>
      <c r="X68" s="163">
        <f t="shared" si="46"/>
        <v>0</v>
      </c>
      <c r="Y68" s="191">
        <f t="shared" si="47"/>
        <v>0</v>
      </c>
    </row>
    <row r="69" spans="2:33" outlineLevel="1">
      <c r="B69" s="235" t="s">
        <v>87</v>
      </c>
      <c r="C69" s="63" t="s">
        <v>182</v>
      </c>
      <c r="D69" s="189">
        <f>IFERROR(('Ανάπτυξη δικτύου'!E48+'Ανάπτυξη δικτύου'!E26)/'Παραδοχές διείσδυσης - κάλυψης'!D88,0)</f>
        <v>0</v>
      </c>
      <c r="E69" s="190">
        <f>IFERROR(('Ανάπτυξη δικτύου'!G48+'Ανάπτυξη δικτύου'!G26)/'Παραδοχές διείσδυσης - κάλυψης'!E88,0)</f>
        <v>0</v>
      </c>
      <c r="F69" s="163">
        <f t="shared" si="38"/>
        <v>0</v>
      </c>
      <c r="G69" s="190">
        <f>IFERROR(('Ανάπτυξη δικτύου'!J48+'Ανάπτυξη δικτύου'!J26)/'Παραδοχές διείσδυσης - κάλυψης'!F88,0)</f>
        <v>0</v>
      </c>
      <c r="H69" s="163">
        <f t="shared" si="39"/>
        <v>0</v>
      </c>
      <c r="I69" s="190">
        <f>IFERROR(('Ανάπτυξη δικτύου'!M48+'Ανάπτυξη δικτύου'!M26)/'Παραδοχές διείσδυσης - κάλυψης'!G88,0)</f>
        <v>0</v>
      </c>
      <c r="J69" s="163">
        <f t="shared" si="40"/>
        <v>0</v>
      </c>
      <c r="K69" s="190">
        <f>IFERROR(('Ανάπτυξη δικτύου'!P48+'Ανάπτυξη δικτύου'!P26)/'Παραδοχές διείσδυσης - κάλυψης'!I88,0)</f>
        <v>0</v>
      </c>
      <c r="L69" s="163">
        <f t="shared" si="41"/>
        <v>0</v>
      </c>
      <c r="M69" s="191">
        <f t="shared" si="37"/>
        <v>0</v>
      </c>
      <c r="O69" s="190">
        <f>IFERROR(('Ανάπτυξη δικτύου'!V48+'Ανάπτυξη δικτύου'!V26)/'Παραδοχές διείσδυσης - κάλυψης'!J88,0)</f>
        <v>0</v>
      </c>
      <c r="P69" s="163">
        <f t="shared" si="42"/>
        <v>0</v>
      </c>
      <c r="Q69" s="190">
        <f>IFERROR(('Ανάπτυξη δικτύου'!Y48+'Ανάπτυξη δικτύου'!Y26)/'Παραδοχές διείσδυσης - κάλυψης'!K88,0)</f>
        <v>0</v>
      </c>
      <c r="R69" s="163">
        <f t="shared" si="43"/>
        <v>0</v>
      </c>
      <c r="S69" s="190">
        <f>IFERROR(('Ανάπτυξη δικτύου'!AB48+'Ανάπτυξη δικτύου'!AB26)/'Παραδοχές διείσδυσης - κάλυψης'!L88,0)</f>
        <v>0</v>
      </c>
      <c r="T69" s="163">
        <f t="shared" si="44"/>
        <v>0</v>
      </c>
      <c r="U69" s="190">
        <f>IFERROR(('Ανάπτυξη δικτύου'!AE48+'Ανάπτυξη δικτύου'!AE26)/'Παραδοχές διείσδυσης - κάλυψης'!M88,0)</f>
        <v>0</v>
      </c>
      <c r="V69" s="163">
        <f t="shared" si="45"/>
        <v>0</v>
      </c>
      <c r="W69" s="190">
        <f>IFERROR(('Ανάπτυξη δικτύου'!AH48+'Ανάπτυξη δικτύου'!AH26)/'Παραδοχές διείσδυσης - κάλυψης'!N88,0)</f>
        <v>0</v>
      </c>
      <c r="X69" s="163">
        <f t="shared" si="46"/>
        <v>0</v>
      </c>
      <c r="Y69" s="191">
        <f t="shared" si="47"/>
        <v>0</v>
      </c>
    </row>
    <row r="70" spans="2:33" outlineLevel="1">
      <c r="B70" s="236" t="s">
        <v>88</v>
      </c>
      <c r="C70" s="63" t="s">
        <v>182</v>
      </c>
      <c r="D70" s="189">
        <f>IFERROR(('Ανάπτυξη δικτύου'!E49+'Ανάπτυξη δικτύου'!E27)/'Παραδοχές διείσδυσης - κάλυψης'!D89,0)</f>
        <v>0</v>
      </c>
      <c r="E70" s="190">
        <f>IFERROR(('Ανάπτυξη δικτύου'!G49+'Ανάπτυξη δικτύου'!G27)/'Παραδοχές διείσδυσης - κάλυψης'!E89,0)</f>
        <v>0</v>
      </c>
      <c r="F70" s="163">
        <f t="shared" si="38"/>
        <v>0</v>
      </c>
      <c r="G70" s="190">
        <f>IFERROR(('Ανάπτυξη δικτύου'!J49+'Ανάπτυξη δικτύου'!J27)/'Παραδοχές διείσδυσης - κάλυψης'!F89,0)</f>
        <v>0</v>
      </c>
      <c r="H70" s="163">
        <f t="shared" si="39"/>
        <v>0</v>
      </c>
      <c r="I70" s="190">
        <f>IFERROR(('Ανάπτυξη δικτύου'!M49+'Ανάπτυξη δικτύου'!M27)/'Παραδοχές διείσδυσης - κάλυψης'!G89,0)</f>
        <v>0</v>
      </c>
      <c r="J70" s="163">
        <f t="shared" si="40"/>
        <v>0</v>
      </c>
      <c r="K70" s="190">
        <f>IFERROR(('Ανάπτυξη δικτύου'!P49+'Ανάπτυξη δικτύου'!P27)/'Παραδοχές διείσδυσης - κάλυψης'!I89,0)</f>
        <v>0</v>
      </c>
      <c r="L70" s="163">
        <f t="shared" si="41"/>
        <v>0</v>
      </c>
      <c r="M70" s="191">
        <f t="shared" si="37"/>
        <v>0</v>
      </c>
      <c r="O70" s="190">
        <f>IFERROR(('Ανάπτυξη δικτύου'!V49+'Ανάπτυξη δικτύου'!V27)/'Παραδοχές διείσδυσης - κάλυψης'!J89,0)</f>
        <v>0</v>
      </c>
      <c r="P70" s="163">
        <f t="shared" si="42"/>
        <v>0</v>
      </c>
      <c r="Q70" s="190">
        <f>IFERROR(('Ανάπτυξη δικτύου'!Y49+'Ανάπτυξη δικτύου'!Y27)/'Παραδοχές διείσδυσης - κάλυψης'!K89,0)</f>
        <v>0.12658227848101267</v>
      </c>
      <c r="R70" s="163">
        <f t="shared" si="43"/>
        <v>0</v>
      </c>
      <c r="S70" s="190">
        <f>IFERROR(('Ανάπτυξη δικτύου'!AB49+'Ανάπτυξη δικτύου'!AB27)/'Παραδοχές διείσδυσης - κάλυψης'!L89,0)</f>
        <v>0.12658227848101267</v>
      </c>
      <c r="T70" s="163">
        <f t="shared" si="44"/>
        <v>0</v>
      </c>
      <c r="U70" s="190">
        <f>IFERROR(('Ανάπτυξη δικτύου'!AE49+'Ανάπτυξη δικτύου'!AE27)/'Παραδοχές διείσδυσης - κάλυψης'!M89,0)</f>
        <v>0.12658227848101267</v>
      </c>
      <c r="V70" s="163">
        <f t="shared" si="45"/>
        <v>0</v>
      </c>
      <c r="W70" s="190">
        <f>IFERROR(('Ανάπτυξη δικτύου'!AH49+'Ανάπτυξη δικτύου'!AH27)/'Παραδοχές διείσδυσης - κάλυψης'!N89,0)</f>
        <v>0.12658227848101267</v>
      </c>
      <c r="X70" s="163">
        <f t="shared" si="46"/>
        <v>0</v>
      </c>
      <c r="Y70" s="191">
        <f t="shared" si="47"/>
        <v>0</v>
      </c>
    </row>
    <row r="71" spans="2:33" ht="15" customHeight="1" outlineLevel="1">
      <c r="B71" s="49" t="s">
        <v>127</v>
      </c>
      <c r="C71" s="46" t="s">
        <v>182</v>
      </c>
      <c r="D71" s="189">
        <f>IFERROR(('Ανάπτυξη δικτύου'!E50+'Ανάπτυξη δικτύου'!E28)/'Παραδοχές διείσδυσης - κάλυψης'!D90,0)</f>
        <v>0</v>
      </c>
      <c r="E71" s="190">
        <f>IFERROR(('Ανάπτυξη δικτύου'!G50+'Ανάπτυξη δικτύου'!G28)/'Παραδοχές διείσδυσης - κάλυψης'!E90,0)</f>
        <v>0</v>
      </c>
      <c r="F71" s="163">
        <f t="shared" ref="F71" si="48">IFERROR((E71-D71)/D71,0)</f>
        <v>0</v>
      </c>
      <c r="G71" s="190">
        <f>IFERROR(('Ανάπτυξη δικτύου'!J50+'Ανάπτυξη δικτύου'!J28)/'Παραδοχές διείσδυσης - κάλυψης'!F90,0)</f>
        <v>0</v>
      </c>
      <c r="H71" s="163">
        <f t="shared" ref="H71" si="49">IFERROR((G71-E71)/E71,0)</f>
        <v>0</v>
      </c>
      <c r="I71" s="190">
        <f>IFERROR(('Ανάπτυξη δικτύου'!M50+'Ανάπτυξη δικτύου'!M28)/'Παραδοχές διείσδυσης - κάλυψης'!G90,0)</f>
        <v>0</v>
      </c>
      <c r="J71" s="163">
        <f t="shared" ref="J71" si="50">IFERROR((I71-G71)/G71,0)</f>
        <v>0</v>
      </c>
      <c r="K71" s="190">
        <f>IFERROR(('Ανάπτυξη δικτύου'!P50+'Ανάπτυξη δικτύου'!P28)/'Παραδοχές διείσδυσης - κάλυψης'!I90,0)</f>
        <v>0</v>
      </c>
      <c r="L71" s="163">
        <f t="shared" ref="L71" si="51">IFERROR((K71-I71)/I71,0)</f>
        <v>0</v>
      </c>
      <c r="M71" s="191">
        <f>IFERROR((K71/D71)^(1/4)-1,0)</f>
        <v>0</v>
      </c>
      <c r="O71" s="190">
        <f>IFERROR(('Ανάπτυξη δικτύου'!V50+'Ανάπτυξη δικτύου'!V28)/'Παραδοχές διείσδυσης - κάλυψης'!J90,0)</f>
        <v>3.8900343642611683E-2</v>
      </c>
      <c r="P71" s="163">
        <f t="shared" ref="P71" si="52">IFERROR((O71-K71)/K71,0)</f>
        <v>0</v>
      </c>
      <c r="Q71" s="190">
        <f>IFERROR(('Ανάπτυξη δικτύου'!Y50+'Ανάπτυξη δικτύου'!Y28)/'Παραδοχές διείσδυσης - κάλυψης'!K90,0)</f>
        <v>0.1454295532646048</v>
      </c>
      <c r="R71" s="163">
        <f t="shared" ref="R71" si="53">IFERROR((Q71-O71)/O71,0)</f>
        <v>2.7385159010600701</v>
      </c>
      <c r="S71" s="190">
        <f>IFERROR(('Ανάπτυξη δικτύου'!AB50+'Ανάπτυξη δικτύου'!AB28)/'Παραδοχές διείσδυσης - κάλυψης'!L90,0)</f>
        <v>0.23426116838487973</v>
      </c>
      <c r="T71" s="163">
        <f t="shared" ref="T71" si="54">IFERROR((S71-Q71)/Q71,0)</f>
        <v>0.61082230623818545</v>
      </c>
      <c r="U71" s="190">
        <f>IFERROR(('Ανάπτυξη δικτύου'!AE50+'Ανάπτυξη δικτύου'!AE28)/'Παραδοχές διείσδυσης - κάλυψης'!M90,0)</f>
        <v>0.30127147766323026</v>
      </c>
      <c r="V71" s="163">
        <f t="shared" ref="V71" si="55">IFERROR((U71-S71)/S71,0)</f>
        <v>0.28604958192753416</v>
      </c>
      <c r="W71" s="190">
        <f>IFERROR(('Ανάπτυξη δικτύου'!AH50+'Ανάπτυξη δικτύου'!AH28)/'Παραδοχές διείσδυσης - κάλυψης'!N90,0)</f>
        <v>0.31742268041237115</v>
      </c>
      <c r="X71" s="163">
        <f t="shared" ref="X71" si="56">IFERROR((W71-U71)/U71,0)</f>
        <v>5.361012889243754E-2</v>
      </c>
      <c r="Y71" s="191">
        <f t="shared" ref="Y71" si="57">IFERROR((W71/O71)^(1/4)-1,0)</f>
        <v>0.69013396404213112</v>
      </c>
    </row>
    <row r="72" spans="2:33" ht="15" customHeight="1"/>
    <row r="73" spans="2:33" ht="15.6">
      <c r="B73" s="270" t="s">
        <v>183</v>
      </c>
      <c r="C73" s="270"/>
      <c r="D73" s="270"/>
      <c r="E73" s="270"/>
      <c r="F73" s="270"/>
      <c r="G73" s="270"/>
      <c r="H73" s="270"/>
      <c r="I73" s="270"/>
      <c r="J73" s="270"/>
      <c r="K73" s="270"/>
      <c r="L73" s="270"/>
      <c r="M73" s="270"/>
      <c r="N73" s="270"/>
      <c r="O73" s="270"/>
      <c r="P73" s="270"/>
      <c r="Q73" s="270"/>
      <c r="R73" s="270"/>
      <c r="S73" s="270"/>
      <c r="T73" s="270"/>
      <c r="U73" s="270"/>
      <c r="V73" s="270"/>
      <c r="W73" s="270"/>
      <c r="X73" s="270"/>
      <c r="Y73" s="270"/>
    </row>
    <row r="74" spans="2:33" ht="5.45" customHeight="1" outlineLevel="1">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row>
    <row r="75" spans="2:33" ht="14.25" customHeight="1" outlineLevel="1">
      <c r="B75" s="295"/>
      <c r="C75" s="316" t="s">
        <v>94</v>
      </c>
      <c r="D75" s="285" t="s">
        <v>120</v>
      </c>
      <c r="E75" s="286"/>
      <c r="F75" s="286"/>
      <c r="G75" s="286"/>
      <c r="H75" s="286"/>
      <c r="I75" s="286"/>
      <c r="J75" s="286"/>
      <c r="K75" s="286"/>
      <c r="L75" s="288"/>
      <c r="M75" s="345" t="str">
        <f>"Ετήσιος ρυθμός ανάπτυξης (CAGR) "&amp;($C$3-5)&amp;" - "&amp;(($C$3-1))</f>
        <v>Ετήσιος ρυθμός ανάπτυξης (CAGR) 2019 - 2023</v>
      </c>
      <c r="N75" s="103"/>
      <c r="O75" s="342" t="s">
        <v>121</v>
      </c>
      <c r="P75" s="343"/>
      <c r="Q75" s="343"/>
      <c r="R75" s="343"/>
      <c r="S75" s="343"/>
      <c r="T75" s="343"/>
      <c r="U75" s="343"/>
      <c r="V75" s="343"/>
      <c r="W75" s="343"/>
      <c r="X75" s="344"/>
      <c r="Y75" s="345" t="str">
        <f>"Ετήσιος ρυθμός ανάπτυξης (CAGR) "&amp;$C$3&amp;" - "&amp;$E$3</f>
        <v>Ετήσιος ρυθμός ανάπτυξης (CAGR) 2024 - 2028</v>
      </c>
    </row>
    <row r="76" spans="2:33" ht="15.75" customHeight="1" outlineLevel="1">
      <c r="B76" s="296"/>
      <c r="C76" s="317"/>
      <c r="D76" s="67">
        <f>$C$3-5</f>
        <v>2019</v>
      </c>
      <c r="E76" s="285">
        <f>$C$3-4</f>
        <v>2020</v>
      </c>
      <c r="F76" s="288"/>
      <c r="G76" s="285">
        <f>$C$3-3</f>
        <v>2021</v>
      </c>
      <c r="H76" s="288"/>
      <c r="I76" s="285">
        <f>$C$3+-2</f>
        <v>2022</v>
      </c>
      <c r="J76" s="288"/>
      <c r="K76" s="285">
        <f>$C$3-1</f>
        <v>2023</v>
      </c>
      <c r="L76" s="288"/>
      <c r="M76" s="346"/>
      <c r="N76" s="103"/>
      <c r="O76" s="285">
        <f>$C$3</f>
        <v>2024</v>
      </c>
      <c r="P76" s="288"/>
      <c r="Q76" s="285">
        <f>$C$3+1</f>
        <v>2025</v>
      </c>
      <c r="R76" s="288"/>
      <c r="S76" s="285">
        <f>$C$3+2</f>
        <v>2026</v>
      </c>
      <c r="T76" s="288"/>
      <c r="U76" s="285">
        <f>$C$3+3</f>
        <v>2027</v>
      </c>
      <c r="V76" s="288"/>
      <c r="W76" s="285">
        <f>$C$3+4</f>
        <v>2028</v>
      </c>
      <c r="X76" s="288"/>
      <c r="Y76" s="346"/>
    </row>
    <row r="77" spans="2:33" ht="15" customHeight="1" outlineLevel="1">
      <c r="B77" s="297"/>
      <c r="C77" s="318"/>
      <c r="D77" s="67" t="s">
        <v>181</v>
      </c>
      <c r="E77" s="67" t="s">
        <v>181</v>
      </c>
      <c r="F77" s="66" t="s">
        <v>124</v>
      </c>
      <c r="G77" s="67" t="s">
        <v>181</v>
      </c>
      <c r="H77" s="66" t="s">
        <v>124</v>
      </c>
      <c r="I77" s="67" t="s">
        <v>181</v>
      </c>
      <c r="J77" s="66" t="s">
        <v>124</v>
      </c>
      <c r="K77" s="67" t="s">
        <v>181</v>
      </c>
      <c r="L77" s="66" t="s">
        <v>124</v>
      </c>
      <c r="M77" s="347"/>
      <c r="O77" s="67" t="s">
        <v>181</v>
      </c>
      <c r="P77" s="66" t="s">
        <v>124</v>
      </c>
      <c r="Q77" s="67" t="s">
        <v>181</v>
      </c>
      <c r="R77" s="66" t="s">
        <v>124</v>
      </c>
      <c r="S77" s="67" t="s">
        <v>181</v>
      </c>
      <c r="T77" s="66" t="s">
        <v>124</v>
      </c>
      <c r="U77" s="67" t="s">
        <v>181</v>
      </c>
      <c r="V77" s="66" t="s">
        <v>124</v>
      </c>
      <c r="W77" s="67" t="s">
        <v>181</v>
      </c>
      <c r="X77" s="66" t="s">
        <v>124</v>
      </c>
      <c r="Y77" s="347"/>
    </row>
    <row r="78" spans="2:33" ht="15.75" customHeight="1" outlineLevel="1">
      <c r="B78" s="235" t="s">
        <v>75</v>
      </c>
      <c r="C78" s="63" t="s">
        <v>182</v>
      </c>
      <c r="D78" s="189">
        <f>IFERROR(Συνδέσεις!E14/'Παραδοχές διείσδυσης - κάλυψης'!D36,0)</f>
        <v>0</v>
      </c>
      <c r="E78" s="190">
        <f>IFERROR(Συνδέσεις!G14/'Παραδοχές διείσδυσης - κάλυψης'!E36,0)</f>
        <v>0</v>
      </c>
      <c r="F78" s="163">
        <f>IFERROR((E78-D78)/D78,0)</f>
        <v>0</v>
      </c>
      <c r="G78" s="190">
        <f>IFERROR(Συνδέσεις!J14/'Παραδοχές διείσδυσης - κάλυψης'!F36,0)</f>
        <v>0</v>
      </c>
      <c r="H78" s="163">
        <f>IFERROR((G78-E78)/E78,0)</f>
        <v>0</v>
      </c>
      <c r="I78" s="190">
        <f>IFERROR(Συνδέσεις!M14/'Παραδοχές διείσδυσης - κάλυψης'!G36,0)</f>
        <v>0</v>
      </c>
      <c r="J78" s="163">
        <f>IFERROR((I78-G78)/G78,0)</f>
        <v>0</v>
      </c>
      <c r="K78" s="190">
        <f>IFERROR(Συνδέσεις!P14/'Παραδοχές διείσδυσης - κάλυψης'!I36,0)</f>
        <v>0</v>
      </c>
      <c r="L78" s="163">
        <f>IFERROR((K78-I78)/I78,0)</f>
        <v>0</v>
      </c>
      <c r="M78" s="191">
        <f t="shared" ref="M78:M91" si="58">IFERROR((K78/D78)^(1/4)-1,0)</f>
        <v>0</v>
      </c>
      <c r="O78" s="190">
        <f>IFERROR(Συνδέσεις!X14/'Παραδοχές διείσδυσης - κάλυψης'!J36,0)</f>
        <v>0</v>
      </c>
      <c r="P78" s="163">
        <f>IFERROR((O78-K78)/K78,0)</f>
        <v>0</v>
      </c>
      <c r="Q78" s="190">
        <f>IFERROR(Συνδέσεις!AC14/'Παραδοχές διείσδυσης - κάλυψης'!K36,0)</f>
        <v>0</v>
      </c>
      <c r="R78" s="163">
        <f>IFERROR((Q78-O78)/O78,0)</f>
        <v>0</v>
      </c>
      <c r="S78" s="190">
        <f>IFERROR(Συνδέσεις!AH14/'Παραδοχές διείσδυσης - κάλυψης'!L36,0)</f>
        <v>0</v>
      </c>
      <c r="T78" s="163">
        <f>IFERROR((S78-Q78)/Q78,0)</f>
        <v>0</v>
      </c>
      <c r="U78" s="190">
        <f>IFERROR(Συνδέσεις!AM14/'Παραδοχές διείσδυσης - κάλυψης'!M36,0)</f>
        <v>0</v>
      </c>
      <c r="V78" s="163">
        <f>IFERROR((U78-S78)/S78,0)</f>
        <v>0</v>
      </c>
      <c r="W78" s="190">
        <f>IFERROR(Συνδέσεις!AR14/'Παραδοχές διείσδυσης - κάλυψης'!N36,0)</f>
        <v>0</v>
      </c>
      <c r="X78" s="163">
        <f>IFERROR((W78-U78)/U78,0)</f>
        <v>0</v>
      </c>
      <c r="Y78" s="191">
        <f>IFERROR((W78/O78)^(1/4)-1,0)</f>
        <v>0</v>
      </c>
    </row>
    <row r="79" spans="2:33" ht="15.75" customHeight="1" outlineLevel="1">
      <c r="B79" s="236" t="s">
        <v>76</v>
      </c>
      <c r="C79" s="63" t="s">
        <v>182</v>
      </c>
      <c r="D79" s="189">
        <f>IFERROR(Συνδέσεις!E15/'Παραδοχές διείσδυσης - κάλυψης'!D37,0)</f>
        <v>0</v>
      </c>
      <c r="E79" s="190">
        <f>IFERROR(Συνδέσεις!G15/'Παραδοχές διείσδυσης - κάλυψης'!E37,0)</f>
        <v>0</v>
      </c>
      <c r="F79" s="163">
        <f t="shared" ref="F79:F91" si="59">IFERROR((E79-D79)/D79,0)</f>
        <v>0</v>
      </c>
      <c r="G79" s="190">
        <f>IFERROR(Συνδέσεις!J15/'Παραδοχές διείσδυσης - κάλυψης'!F37,0)</f>
        <v>0</v>
      </c>
      <c r="H79" s="163">
        <f t="shared" ref="H79:H91" si="60">IFERROR((G79-E79)/E79,0)</f>
        <v>0</v>
      </c>
      <c r="I79" s="190">
        <f>IFERROR(Συνδέσεις!M15/'Παραδοχές διείσδυσης - κάλυψης'!G37,0)</f>
        <v>0</v>
      </c>
      <c r="J79" s="163">
        <f t="shared" ref="J79:J91" si="61">IFERROR((I79-G79)/G79,0)</f>
        <v>0</v>
      </c>
      <c r="K79" s="190">
        <f>IFERROR(Συνδέσεις!P15/'Παραδοχές διείσδυσης - κάλυψης'!I37,0)</f>
        <v>0</v>
      </c>
      <c r="L79" s="163">
        <f t="shared" ref="L79:L91" si="62">IFERROR((K79-I79)/I79,0)</f>
        <v>0</v>
      </c>
      <c r="M79" s="191">
        <f t="shared" si="58"/>
        <v>0</v>
      </c>
      <c r="O79" s="190">
        <f>IFERROR(Συνδέσεις!X15/'Παραδοχές διείσδυσης - κάλυψης'!J37,0)</f>
        <v>0</v>
      </c>
      <c r="P79" s="163">
        <f t="shared" ref="P79:P91" si="63">IFERROR((O79-K79)/K79,0)</f>
        <v>0</v>
      </c>
      <c r="Q79" s="190">
        <f>IFERROR(Συνδέσεις!AC15/'Παραδοχές διείσδυσης - κάλυψης'!K37,0)</f>
        <v>0</v>
      </c>
      <c r="R79" s="163">
        <f t="shared" ref="R79:R91" si="64">IFERROR((Q79-O79)/O79,0)</f>
        <v>0</v>
      </c>
      <c r="S79" s="190">
        <f>IFERROR(Συνδέσεις!AH15/'Παραδοχές διείσδυσης - κάλυψης'!L37,0)</f>
        <v>0</v>
      </c>
      <c r="T79" s="163">
        <f t="shared" ref="T79:T91" si="65">IFERROR((S79-Q79)/Q79,0)</f>
        <v>0</v>
      </c>
      <c r="U79" s="190">
        <f>IFERROR(Συνδέσεις!AM15/'Παραδοχές διείσδυσης - κάλυψης'!M37,0)</f>
        <v>0</v>
      </c>
      <c r="V79" s="163">
        <f t="shared" ref="V79:V91" si="66">IFERROR((U79-S79)/S79,0)</f>
        <v>0</v>
      </c>
      <c r="W79" s="190">
        <f>IFERROR(Συνδέσεις!AR15/'Παραδοχές διείσδυσης - κάλυψης'!N37,0)</f>
        <v>0</v>
      </c>
      <c r="X79" s="163">
        <f t="shared" ref="X79:X91" si="67">IFERROR((W79-U79)/U79,0)</f>
        <v>0</v>
      </c>
      <c r="Y79" s="191">
        <f t="shared" ref="Y79:Y91" si="68">IFERROR((W79/O79)^(1/4)-1,0)</f>
        <v>0</v>
      </c>
    </row>
    <row r="80" spans="2:33" ht="15.75" customHeight="1" outlineLevel="1">
      <c r="B80" s="237" t="s">
        <v>77</v>
      </c>
      <c r="C80" s="63" t="s">
        <v>182</v>
      </c>
      <c r="D80" s="189">
        <f>IFERROR(Συνδέσεις!E16/'Παραδοχές διείσδυσης - κάλυψης'!D38,0)</f>
        <v>0</v>
      </c>
      <c r="E80" s="190">
        <f>IFERROR(Συνδέσεις!G16/'Παραδοχές διείσδυσης - κάλυψης'!E38,0)</f>
        <v>0</v>
      </c>
      <c r="F80" s="163">
        <f t="shared" si="59"/>
        <v>0</v>
      </c>
      <c r="G80" s="190">
        <f>IFERROR(Συνδέσεις!J16/'Παραδοχές διείσδυσης - κάλυψης'!F38,0)</f>
        <v>0</v>
      </c>
      <c r="H80" s="163">
        <f t="shared" si="60"/>
        <v>0</v>
      </c>
      <c r="I80" s="190">
        <f>IFERROR(Συνδέσεις!M16/'Παραδοχές διείσδυσης - κάλυψης'!G38,0)</f>
        <v>0</v>
      </c>
      <c r="J80" s="163">
        <f t="shared" si="61"/>
        <v>0</v>
      </c>
      <c r="K80" s="190">
        <f>IFERROR(Συνδέσεις!P16/'Παραδοχές διείσδυσης - κάλυψης'!I38,0)</f>
        <v>0</v>
      </c>
      <c r="L80" s="163">
        <f t="shared" si="62"/>
        <v>0</v>
      </c>
      <c r="M80" s="191">
        <f t="shared" si="58"/>
        <v>0</v>
      </c>
      <c r="O80" s="190">
        <f>IFERROR(Συνδέσεις!X16/'Παραδοχές διείσδυσης - κάλυψης'!J38,0)</f>
        <v>0</v>
      </c>
      <c r="P80" s="163">
        <f t="shared" si="63"/>
        <v>0</v>
      </c>
      <c r="Q80" s="190">
        <f>IFERROR(Συνδέσεις!AC16/'Παραδοχές διείσδυσης - κάλυψης'!K38,0)</f>
        <v>0</v>
      </c>
      <c r="R80" s="163">
        <f t="shared" si="64"/>
        <v>0</v>
      </c>
      <c r="S80" s="190">
        <f>IFERROR(Συνδέσεις!AH16/'Παραδοχές διείσδυσης - κάλυψης'!L38,0)</f>
        <v>0</v>
      </c>
      <c r="T80" s="163">
        <f t="shared" si="65"/>
        <v>0</v>
      </c>
      <c r="U80" s="190">
        <f>IFERROR(Συνδέσεις!AM16/'Παραδοχές διείσδυσης - κάλυψης'!M38,0)</f>
        <v>0</v>
      </c>
      <c r="V80" s="163">
        <f t="shared" si="66"/>
        <v>0</v>
      </c>
      <c r="W80" s="190">
        <f>IFERROR(Συνδέσεις!AR16/'Παραδοχές διείσδυσης - κάλυψης'!N38,0)</f>
        <v>0</v>
      </c>
      <c r="X80" s="163">
        <f t="shared" si="67"/>
        <v>0</v>
      </c>
      <c r="Y80" s="191">
        <f t="shared" si="68"/>
        <v>0</v>
      </c>
    </row>
    <row r="81" spans="2:33" ht="15.75" customHeight="1" outlineLevel="1">
      <c r="B81" s="238" t="s">
        <v>78</v>
      </c>
      <c r="C81" s="63" t="s">
        <v>182</v>
      </c>
      <c r="D81" s="189">
        <f>IFERROR(Συνδέσεις!E17/'Παραδοχές διείσδυσης - κάλυψης'!D39,0)</f>
        <v>0</v>
      </c>
      <c r="E81" s="190">
        <f>IFERROR(Συνδέσεις!G17/'Παραδοχές διείσδυσης - κάλυψης'!E39,0)</f>
        <v>0</v>
      </c>
      <c r="F81" s="163">
        <f t="shared" si="59"/>
        <v>0</v>
      </c>
      <c r="G81" s="190">
        <f>IFERROR(Συνδέσεις!J17/'Παραδοχές διείσδυσης - κάλυψης'!F39,0)</f>
        <v>0</v>
      </c>
      <c r="H81" s="163">
        <f t="shared" si="60"/>
        <v>0</v>
      </c>
      <c r="I81" s="190">
        <f>IFERROR(Συνδέσεις!M17/'Παραδοχές διείσδυσης - κάλυψης'!G39,0)</f>
        <v>0</v>
      </c>
      <c r="J81" s="163">
        <f t="shared" si="61"/>
        <v>0</v>
      </c>
      <c r="K81" s="190">
        <f>IFERROR(Συνδέσεις!P17/'Παραδοχές διείσδυσης - κάλυψης'!I39,0)</f>
        <v>0</v>
      </c>
      <c r="L81" s="163">
        <f t="shared" si="62"/>
        <v>0</v>
      </c>
      <c r="M81" s="191">
        <f t="shared" si="58"/>
        <v>0</v>
      </c>
      <c r="O81" s="190">
        <f>IFERROR(Συνδέσεις!X17/'Παραδοχές διείσδυσης - κάλυψης'!J39,0)</f>
        <v>0</v>
      </c>
      <c r="P81" s="163">
        <f t="shared" si="63"/>
        <v>0</v>
      </c>
      <c r="Q81" s="190">
        <f>IFERROR(Συνδέσεις!AC17/'Παραδοχές διείσδυσης - κάλυψης'!K39,0)</f>
        <v>0</v>
      </c>
      <c r="R81" s="163">
        <f t="shared" si="64"/>
        <v>0</v>
      </c>
      <c r="S81" s="190">
        <f>IFERROR(Συνδέσεις!AH17/'Παραδοχές διείσδυσης - κάλυψης'!L39,0)</f>
        <v>0</v>
      </c>
      <c r="T81" s="163">
        <f t="shared" si="65"/>
        <v>0</v>
      </c>
      <c r="U81" s="190">
        <f>IFERROR(Συνδέσεις!AM17/'Παραδοχές διείσδυσης - κάλυψης'!M39,0)</f>
        <v>0</v>
      </c>
      <c r="V81" s="163">
        <f t="shared" si="66"/>
        <v>0</v>
      </c>
      <c r="W81" s="190">
        <f>IFERROR(Συνδέσεις!AR17/'Παραδοχές διείσδυσης - κάλυψης'!N39,0)</f>
        <v>0</v>
      </c>
      <c r="X81" s="163">
        <f t="shared" si="67"/>
        <v>0</v>
      </c>
      <c r="Y81" s="191">
        <f t="shared" si="68"/>
        <v>0</v>
      </c>
    </row>
    <row r="82" spans="2:33" ht="15.75" customHeight="1" outlineLevel="1">
      <c r="B82" s="238" t="s">
        <v>79</v>
      </c>
      <c r="C82" s="63" t="s">
        <v>182</v>
      </c>
      <c r="D82" s="189">
        <f>IFERROR(Συνδέσεις!E18/'Παραδοχές διείσδυσης - κάλυψης'!D40,0)</f>
        <v>0</v>
      </c>
      <c r="E82" s="190">
        <f>IFERROR(Συνδέσεις!G18/'Παραδοχές διείσδυσης - κάλυψης'!E40,0)</f>
        <v>0</v>
      </c>
      <c r="F82" s="163">
        <f t="shared" si="59"/>
        <v>0</v>
      </c>
      <c r="G82" s="190">
        <f>IFERROR(Συνδέσεις!J18/'Παραδοχές διείσδυσης - κάλυψης'!F40,0)</f>
        <v>0</v>
      </c>
      <c r="H82" s="163">
        <f t="shared" si="60"/>
        <v>0</v>
      </c>
      <c r="I82" s="190">
        <f>IFERROR(Συνδέσεις!M18/'Παραδοχές διείσδυσης - κάλυψης'!G40,0)</f>
        <v>0</v>
      </c>
      <c r="J82" s="163">
        <f t="shared" si="61"/>
        <v>0</v>
      </c>
      <c r="K82" s="190">
        <f>IFERROR(Συνδέσεις!P18/'Παραδοχές διείσδυσης - κάλυψης'!I40,0)</f>
        <v>0</v>
      </c>
      <c r="L82" s="163">
        <f t="shared" si="62"/>
        <v>0</v>
      </c>
      <c r="M82" s="191">
        <f t="shared" si="58"/>
        <v>0</v>
      </c>
      <c r="O82" s="190">
        <f>IFERROR(Συνδέσεις!X18/'Παραδοχές διείσδυσης - κάλυψης'!J40,0)</f>
        <v>0</v>
      </c>
      <c r="P82" s="163">
        <f t="shared" si="63"/>
        <v>0</v>
      </c>
      <c r="Q82" s="190">
        <f>IFERROR(Συνδέσεις!AC18/'Παραδοχές διείσδυσης - κάλυψης'!K40,0)</f>
        <v>4.5573893473368342E-2</v>
      </c>
      <c r="R82" s="163">
        <f t="shared" si="64"/>
        <v>0</v>
      </c>
      <c r="S82" s="190">
        <f>IFERROR(Συνδέσεις!AH18/'Παραδοχές διείσδυσης - κάλυψης'!L40,0)</f>
        <v>5.1955876900259546E-2</v>
      </c>
      <c r="T82" s="163">
        <f t="shared" si="65"/>
        <v>0.14003594910363745</v>
      </c>
      <c r="U82" s="190">
        <f>IFERROR(Συνδέσεις!AM18/'Παραδοχές διείσδυσης - κάλυψης'!M40,0)</f>
        <v>6.0680566483084189E-2</v>
      </c>
      <c r="V82" s="163">
        <f t="shared" si="66"/>
        <v>0.16792497987424132</v>
      </c>
      <c r="W82" s="190">
        <f>IFERROR(Συνδέσεις!AR18/'Παραδοχές διείσδυσης - κάλυψης'!N40,0)</f>
        <v>6.8585350997411296E-2</v>
      </c>
      <c r="X82" s="163">
        <f t="shared" si="67"/>
        <v>0.13026879893302759</v>
      </c>
      <c r="Y82" s="191">
        <f t="shared" si="68"/>
        <v>0</v>
      </c>
    </row>
    <row r="83" spans="2:33" ht="15.75" customHeight="1" outlineLevel="1">
      <c r="B83" s="238" t="s">
        <v>80</v>
      </c>
      <c r="C83" s="63" t="s">
        <v>182</v>
      </c>
      <c r="D83" s="189">
        <f>IFERROR(Συνδέσεις!E19/'Παραδοχές διείσδυσης - κάλυψης'!D41,0)</f>
        <v>0</v>
      </c>
      <c r="E83" s="190">
        <f>IFERROR(Συνδέσεις!G19/'Παραδοχές διείσδυσης - κάλυψης'!E41,0)</f>
        <v>0</v>
      </c>
      <c r="F83" s="163">
        <f t="shared" si="59"/>
        <v>0</v>
      </c>
      <c r="G83" s="190">
        <f>IFERROR(Συνδέσεις!J19/'Παραδοχές διείσδυσης - κάλυψης'!F41,0)</f>
        <v>0</v>
      </c>
      <c r="H83" s="163">
        <f t="shared" si="60"/>
        <v>0</v>
      </c>
      <c r="I83" s="190">
        <f>IFERROR(Συνδέσεις!M19/'Παραδοχές διείσδυσης - κάλυψης'!G41,0)</f>
        <v>0</v>
      </c>
      <c r="J83" s="163">
        <f t="shared" si="61"/>
        <v>0</v>
      </c>
      <c r="K83" s="190">
        <f>IFERROR(Συνδέσεις!P19/'Παραδοχές διείσδυσης - κάλυψης'!I41,0)</f>
        <v>0</v>
      </c>
      <c r="L83" s="163">
        <f t="shared" si="62"/>
        <v>0</v>
      </c>
      <c r="M83" s="191">
        <f t="shared" si="58"/>
        <v>0</v>
      </c>
      <c r="O83" s="190">
        <f>IFERROR(Συνδέσεις!X19/'Παραδοχές διείσδυσης - κάλυψης'!J41,0)</f>
        <v>0</v>
      </c>
      <c r="P83" s="163">
        <f t="shared" si="63"/>
        <v>0</v>
      </c>
      <c r="Q83" s="190">
        <f>IFERROR(Συνδέσεις!AC19/'Παραδοχές διείσδυσης - κάλυψης'!K41,0)</f>
        <v>0</v>
      </c>
      <c r="R83" s="163">
        <f t="shared" si="64"/>
        <v>0</v>
      </c>
      <c r="S83" s="190">
        <f>IFERROR(Συνδέσεις!AH19/'Παραδοχές διείσδυσης - κάλυψης'!L41,0)</f>
        <v>0</v>
      </c>
      <c r="T83" s="163">
        <f t="shared" si="65"/>
        <v>0</v>
      </c>
      <c r="U83" s="190">
        <f>IFERROR(Συνδέσεις!AM19/'Παραδοχές διείσδυσης - κάλυψης'!M41,0)</f>
        <v>0</v>
      </c>
      <c r="V83" s="163">
        <f t="shared" si="66"/>
        <v>0</v>
      </c>
      <c r="W83" s="190">
        <f>IFERROR(Συνδέσεις!AR19/'Παραδοχές διείσδυσης - κάλυψης'!N41,0)</f>
        <v>0</v>
      </c>
      <c r="X83" s="163">
        <f t="shared" si="67"/>
        <v>0</v>
      </c>
      <c r="Y83" s="191">
        <f t="shared" si="68"/>
        <v>0</v>
      </c>
    </row>
    <row r="84" spans="2:33" ht="15.75" customHeight="1" outlineLevel="1">
      <c r="B84" s="238" t="s">
        <v>81</v>
      </c>
      <c r="C84" s="63" t="s">
        <v>182</v>
      </c>
      <c r="D84" s="189">
        <f>IFERROR(Συνδέσεις!E20/'Παραδοχές διείσδυσης - κάλυψης'!D42,0)</f>
        <v>0</v>
      </c>
      <c r="E84" s="190">
        <f>IFERROR(Συνδέσεις!G20/'Παραδοχές διείσδυσης - κάλυψης'!E42,0)</f>
        <v>0</v>
      </c>
      <c r="F84" s="163">
        <f t="shared" si="59"/>
        <v>0</v>
      </c>
      <c r="G84" s="190">
        <f>IFERROR(Συνδέσεις!J20/'Παραδοχές διείσδυσης - κάλυψης'!F42,0)</f>
        <v>0</v>
      </c>
      <c r="H84" s="163">
        <f t="shared" si="60"/>
        <v>0</v>
      </c>
      <c r="I84" s="190">
        <f>IFERROR(Συνδέσεις!M20/'Παραδοχές διείσδυσης - κάλυψης'!G42,0)</f>
        <v>0</v>
      </c>
      <c r="J84" s="163">
        <f t="shared" si="61"/>
        <v>0</v>
      </c>
      <c r="K84" s="190">
        <f>IFERROR(Συνδέσεις!P20/'Παραδοχές διείσδυσης - κάλυψης'!I42,0)</f>
        <v>0</v>
      </c>
      <c r="L84" s="163">
        <f t="shared" si="62"/>
        <v>0</v>
      </c>
      <c r="M84" s="191">
        <f t="shared" si="58"/>
        <v>0</v>
      </c>
      <c r="O84" s="190">
        <f>IFERROR(Συνδέσεις!X20/'Παραδοχές διείσδυσης - κάλυψης'!J42,0)</f>
        <v>0</v>
      </c>
      <c r="P84" s="163">
        <f t="shared" si="63"/>
        <v>0</v>
      </c>
      <c r="Q84" s="190">
        <f>IFERROR(Συνδέσεις!AC20/'Παραδοχές διείσδυσης - κάλυψης'!K42,0)</f>
        <v>0</v>
      </c>
      <c r="R84" s="163">
        <f t="shared" si="64"/>
        <v>0</v>
      </c>
      <c r="S84" s="190">
        <f>IFERROR(Συνδέσεις!AH20/'Παραδοχές διείσδυσης - κάλυψης'!L42,0)</f>
        <v>0</v>
      </c>
      <c r="T84" s="163">
        <f t="shared" si="65"/>
        <v>0</v>
      </c>
      <c r="U84" s="190">
        <f>IFERROR(Συνδέσεις!AM20/'Παραδοχές διείσδυσης - κάλυψης'!M42,0)</f>
        <v>0</v>
      </c>
      <c r="V84" s="163">
        <f t="shared" si="66"/>
        <v>0</v>
      </c>
      <c r="W84" s="190">
        <f>IFERROR(Συνδέσεις!AR20/'Παραδοχές διείσδυσης - κάλυψης'!N42,0)</f>
        <v>0</v>
      </c>
      <c r="X84" s="163">
        <f t="shared" si="67"/>
        <v>0</v>
      </c>
      <c r="Y84" s="191">
        <f t="shared" si="68"/>
        <v>0</v>
      </c>
    </row>
    <row r="85" spans="2:33" ht="15.75" customHeight="1" outlineLevel="1">
      <c r="B85" s="236" t="s">
        <v>82</v>
      </c>
      <c r="C85" s="63" t="s">
        <v>182</v>
      </c>
      <c r="D85" s="189">
        <f>IFERROR(Συνδέσεις!E21/'Παραδοχές διείσδυσης - κάλυψης'!D43,0)</f>
        <v>0</v>
      </c>
      <c r="E85" s="190">
        <f>IFERROR(Συνδέσεις!G21/'Παραδοχές διείσδυσης - κάλυψης'!E43,0)</f>
        <v>0</v>
      </c>
      <c r="F85" s="163">
        <f t="shared" si="59"/>
        <v>0</v>
      </c>
      <c r="G85" s="190">
        <f>IFERROR(Συνδέσεις!J21/'Παραδοχές διείσδυσης - κάλυψης'!F43,0)</f>
        <v>0</v>
      </c>
      <c r="H85" s="163">
        <f t="shared" si="60"/>
        <v>0</v>
      </c>
      <c r="I85" s="190">
        <f>IFERROR(Συνδέσεις!M21/'Παραδοχές διείσδυσης - κάλυψης'!G43,0)</f>
        <v>0</v>
      </c>
      <c r="J85" s="163">
        <f t="shared" si="61"/>
        <v>0</v>
      </c>
      <c r="K85" s="190">
        <f>IFERROR(Συνδέσεις!P21/'Παραδοχές διείσδυσης - κάλυψης'!I43,0)</f>
        <v>0</v>
      </c>
      <c r="L85" s="163">
        <f t="shared" si="62"/>
        <v>0</v>
      </c>
      <c r="M85" s="191">
        <f t="shared" si="58"/>
        <v>0</v>
      </c>
      <c r="O85" s="190">
        <f>IFERROR(Συνδέσεις!X21/'Παραδοχές διείσδυσης - κάλυψης'!J43,0)</f>
        <v>0</v>
      </c>
      <c r="P85" s="163">
        <f t="shared" si="63"/>
        <v>0</v>
      </c>
      <c r="Q85" s="190">
        <f>IFERROR(Συνδέσεις!AC21/'Παραδοχές διείσδυσης - κάλυψης'!K43,0)</f>
        <v>0</v>
      </c>
      <c r="R85" s="163">
        <f t="shared" si="64"/>
        <v>0</v>
      </c>
      <c r="S85" s="190">
        <f>IFERROR(Συνδέσεις!AH21/'Παραδοχές διείσδυσης - κάλυψης'!L43,0)</f>
        <v>0</v>
      </c>
      <c r="T85" s="163">
        <f t="shared" si="65"/>
        <v>0</v>
      </c>
      <c r="U85" s="190">
        <f>IFERROR(Συνδέσεις!AM21/'Παραδοχές διείσδυσης - κάλυψης'!M43,0)</f>
        <v>0</v>
      </c>
      <c r="V85" s="163">
        <f t="shared" si="66"/>
        <v>0</v>
      </c>
      <c r="W85" s="190">
        <f>IFERROR(Συνδέσεις!AR21/'Παραδοχές διείσδυσης - κάλυψης'!N43,0)</f>
        <v>0</v>
      </c>
      <c r="X85" s="163">
        <f t="shared" si="67"/>
        <v>0</v>
      </c>
      <c r="Y85" s="191">
        <f t="shared" si="68"/>
        <v>0</v>
      </c>
    </row>
    <row r="86" spans="2:33" ht="15.75" customHeight="1" outlineLevel="1">
      <c r="B86" s="235" t="s">
        <v>83</v>
      </c>
      <c r="C86" s="63" t="s">
        <v>182</v>
      </c>
      <c r="D86" s="189">
        <f>IFERROR(Συνδέσεις!E22/'Παραδοχές διείσδυσης - κάλυψης'!D44,0)</f>
        <v>0</v>
      </c>
      <c r="E86" s="190">
        <f>IFERROR(Συνδέσεις!G22/'Παραδοχές διείσδυσης - κάλυψης'!E44,0)</f>
        <v>0</v>
      </c>
      <c r="F86" s="163">
        <f t="shared" si="59"/>
        <v>0</v>
      </c>
      <c r="G86" s="190">
        <f>IFERROR(Συνδέσεις!J22/'Παραδοχές διείσδυσης - κάλυψης'!F44,0)</f>
        <v>0</v>
      </c>
      <c r="H86" s="163">
        <f t="shared" si="60"/>
        <v>0</v>
      </c>
      <c r="I86" s="190">
        <f>IFERROR(Συνδέσεις!M22/'Παραδοχές διείσδυσης - κάλυψης'!G44,0)</f>
        <v>0</v>
      </c>
      <c r="J86" s="163">
        <f t="shared" si="61"/>
        <v>0</v>
      </c>
      <c r="K86" s="190">
        <f>IFERROR(Συνδέσεις!P22/'Παραδοχές διείσδυσης - κάλυψης'!I44,0)</f>
        <v>0</v>
      </c>
      <c r="L86" s="163">
        <f t="shared" si="62"/>
        <v>0</v>
      </c>
      <c r="M86" s="191">
        <f t="shared" si="58"/>
        <v>0</v>
      </c>
      <c r="O86" s="190">
        <f>IFERROR(Συνδέσεις!X22/'Παραδοχές διείσδυσης - κάλυψης'!J44,0)</f>
        <v>0</v>
      </c>
      <c r="P86" s="163">
        <f t="shared" si="63"/>
        <v>0</v>
      </c>
      <c r="Q86" s="190">
        <f>IFERROR(Συνδέσεις!AC22/'Παραδοχές διείσδυσης - κάλυψης'!K44,0)</f>
        <v>0</v>
      </c>
      <c r="R86" s="163">
        <f t="shared" si="64"/>
        <v>0</v>
      </c>
      <c r="S86" s="190">
        <f>IFERROR(Συνδέσεις!AH22/'Παραδοχές διείσδυσης - κάλυψης'!L44,0)</f>
        <v>0</v>
      </c>
      <c r="T86" s="163">
        <f t="shared" si="65"/>
        <v>0</v>
      </c>
      <c r="U86" s="190">
        <f>IFERROR(Συνδέσεις!AM22/'Παραδοχές διείσδυσης - κάλυψης'!M44,0)</f>
        <v>0</v>
      </c>
      <c r="V86" s="163">
        <f t="shared" si="66"/>
        <v>0</v>
      </c>
      <c r="W86" s="190">
        <f>IFERROR(Συνδέσεις!AR22/'Παραδοχές διείσδυσης - κάλυψης'!N44,0)</f>
        <v>0</v>
      </c>
      <c r="X86" s="163">
        <f t="shared" si="67"/>
        <v>0</v>
      </c>
      <c r="Y86" s="191">
        <f t="shared" si="68"/>
        <v>0</v>
      </c>
    </row>
    <row r="87" spans="2:33" ht="15.75" customHeight="1" outlineLevel="1">
      <c r="B87" s="236" t="s">
        <v>84</v>
      </c>
      <c r="C87" s="63" t="s">
        <v>182</v>
      </c>
      <c r="D87" s="189">
        <f>IFERROR(Συνδέσεις!E23/'Παραδοχές διείσδυσης - κάλυψης'!D45,0)</f>
        <v>0</v>
      </c>
      <c r="E87" s="190">
        <f>IFERROR(Συνδέσεις!G23/'Παραδοχές διείσδυσης - κάλυψης'!E45,0)</f>
        <v>0</v>
      </c>
      <c r="F87" s="163">
        <f t="shared" si="59"/>
        <v>0</v>
      </c>
      <c r="G87" s="190">
        <f>IFERROR(Συνδέσεις!J23/'Παραδοχές διείσδυσης - κάλυψης'!F45,0)</f>
        <v>0</v>
      </c>
      <c r="H87" s="163">
        <f t="shared" si="60"/>
        <v>0</v>
      </c>
      <c r="I87" s="190">
        <f>IFERROR(Συνδέσεις!M23/'Παραδοχές διείσδυσης - κάλυψης'!G45,0)</f>
        <v>0</v>
      </c>
      <c r="J87" s="163">
        <f t="shared" si="61"/>
        <v>0</v>
      </c>
      <c r="K87" s="190">
        <f>IFERROR(Συνδέσεις!P23/'Παραδοχές διείσδυσης - κάλυψης'!I45,0)</f>
        <v>0</v>
      </c>
      <c r="L87" s="163">
        <f t="shared" si="62"/>
        <v>0</v>
      </c>
      <c r="M87" s="191">
        <f t="shared" si="58"/>
        <v>0</v>
      </c>
      <c r="O87" s="190">
        <f>IFERROR(Συνδέσεις!X23/'Παραδοχές διείσδυσης - κάλυψης'!J45,0)</f>
        <v>0</v>
      </c>
      <c r="P87" s="163">
        <f t="shared" si="63"/>
        <v>0</v>
      </c>
      <c r="Q87" s="190">
        <f>IFERROR(Συνδέσεις!AC23/'Παραδοχές διείσδυσης - κάλυψης'!K45,0)</f>
        <v>0</v>
      </c>
      <c r="R87" s="163">
        <f t="shared" si="64"/>
        <v>0</v>
      </c>
      <c r="S87" s="190">
        <f>IFERROR(Συνδέσεις!AH23/'Παραδοχές διείσδυσης - κάλυψης'!L45,0)</f>
        <v>0.19120000000000001</v>
      </c>
      <c r="T87" s="163">
        <f t="shared" si="65"/>
        <v>0</v>
      </c>
      <c r="U87" s="190">
        <f>IFERROR(Συνδέσεις!AM23/'Παραδοχές διείσδυσης - κάλυψης'!M45,0)</f>
        <v>0.24160000000000001</v>
      </c>
      <c r="V87" s="163">
        <f t="shared" si="66"/>
        <v>0.2635983263598326</v>
      </c>
      <c r="W87" s="190">
        <f>IFERROR(Συνδέσεις!AR23/'Παραδοχές διείσδυσης - κάλυψης'!N45,0)</f>
        <v>0.30599999999999999</v>
      </c>
      <c r="X87" s="163">
        <f t="shared" si="67"/>
        <v>0.26655629139072839</v>
      </c>
      <c r="Y87" s="191">
        <f t="shared" si="68"/>
        <v>0</v>
      </c>
    </row>
    <row r="88" spans="2:33" ht="15.75" customHeight="1" outlineLevel="1">
      <c r="B88" s="235" t="s">
        <v>85</v>
      </c>
      <c r="C88" s="63" t="s">
        <v>182</v>
      </c>
      <c r="D88" s="189">
        <f>IFERROR(Συνδέσεις!E24/'Παραδοχές διείσδυσης - κάλυψης'!D46,0)</f>
        <v>0</v>
      </c>
      <c r="E88" s="190">
        <f>IFERROR(Συνδέσεις!G24/'Παραδοχές διείσδυσης - κάλυψης'!E46,0)</f>
        <v>0</v>
      </c>
      <c r="F88" s="163">
        <f t="shared" si="59"/>
        <v>0</v>
      </c>
      <c r="G88" s="190">
        <f>IFERROR(Συνδέσεις!J24/'Παραδοχές διείσδυσης - κάλυψης'!F46,0)</f>
        <v>0</v>
      </c>
      <c r="H88" s="163">
        <f t="shared" si="60"/>
        <v>0</v>
      </c>
      <c r="I88" s="190">
        <f>IFERROR(Συνδέσεις!M24/'Παραδοχές διείσδυσης - κάλυψης'!G46,0)</f>
        <v>0</v>
      </c>
      <c r="J88" s="163">
        <f t="shared" si="61"/>
        <v>0</v>
      </c>
      <c r="K88" s="190">
        <f>IFERROR(Συνδέσεις!P24/'Παραδοχές διείσδυσης - κάλυψης'!I46,0)</f>
        <v>0</v>
      </c>
      <c r="L88" s="163">
        <f t="shared" si="62"/>
        <v>0</v>
      </c>
      <c r="M88" s="191">
        <f t="shared" si="58"/>
        <v>0</v>
      </c>
      <c r="O88" s="190">
        <f>IFERROR(Συνδέσεις!X24/'Παραδοχές διείσδυσης - κάλυψης'!J46,0)</f>
        <v>0</v>
      </c>
      <c r="P88" s="163">
        <f t="shared" si="63"/>
        <v>0</v>
      </c>
      <c r="Q88" s="190">
        <f>IFERROR(Συνδέσεις!AC24/'Παραδοχές διείσδυσης - κάλυψης'!K46,0)</f>
        <v>0</v>
      </c>
      <c r="R88" s="163">
        <f t="shared" si="64"/>
        <v>0</v>
      </c>
      <c r="S88" s="190">
        <f>IFERROR(Συνδέσεις!AH24/'Παραδοχές διείσδυσης - κάλυψης'!L46,0)</f>
        <v>0</v>
      </c>
      <c r="T88" s="163">
        <f t="shared" si="65"/>
        <v>0</v>
      </c>
      <c r="U88" s="190">
        <f>IFERROR(Συνδέσεις!AM24/'Παραδοχές διείσδυσης - κάλυψης'!M46,0)</f>
        <v>0</v>
      </c>
      <c r="V88" s="163">
        <f t="shared" si="66"/>
        <v>0</v>
      </c>
      <c r="W88" s="190">
        <f>IFERROR(Συνδέσεις!AR24/'Παραδοχές διείσδυσης - κάλυψης'!N46,0)</f>
        <v>0</v>
      </c>
      <c r="X88" s="163">
        <f t="shared" si="67"/>
        <v>0</v>
      </c>
      <c r="Y88" s="191">
        <f t="shared" si="68"/>
        <v>0</v>
      </c>
    </row>
    <row r="89" spans="2:33" outlineLevel="1">
      <c r="B89" s="236" t="s">
        <v>86</v>
      </c>
      <c r="C89" s="63" t="s">
        <v>182</v>
      </c>
      <c r="D89" s="189">
        <f>IFERROR(Συνδέσεις!E25/'Παραδοχές διείσδυσης - κάλυψης'!D47,0)</f>
        <v>0</v>
      </c>
      <c r="E89" s="190">
        <f>IFERROR(Συνδέσεις!G25/'Παραδοχές διείσδυσης - κάλυψης'!E47,0)</f>
        <v>0</v>
      </c>
      <c r="F89" s="163">
        <f t="shared" si="59"/>
        <v>0</v>
      </c>
      <c r="G89" s="190">
        <f>IFERROR(Συνδέσεις!J25/'Παραδοχές διείσδυσης - κάλυψης'!F47,0)</f>
        <v>0</v>
      </c>
      <c r="H89" s="163">
        <f t="shared" si="60"/>
        <v>0</v>
      </c>
      <c r="I89" s="190">
        <f>IFERROR(Συνδέσεις!M25/'Παραδοχές διείσδυσης - κάλυψης'!G47,0)</f>
        <v>0</v>
      </c>
      <c r="J89" s="163">
        <f t="shared" si="61"/>
        <v>0</v>
      </c>
      <c r="K89" s="190">
        <f>IFERROR(Συνδέσεις!P25/'Παραδοχές διείσδυσης - κάλυψης'!I47,0)</f>
        <v>0</v>
      </c>
      <c r="L89" s="163">
        <f t="shared" si="62"/>
        <v>0</v>
      </c>
      <c r="M89" s="191">
        <f t="shared" si="58"/>
        <v>0</v>
      </c>
      <c r="O89" s="190">
        <f>IFERROR(Συνδέσεις!X25/'Παραδοχές διείσδυσης - κάλυψης'!J47,0)</f>
        <v>0</v>
      </c>
      <c r="P89" s="163">
        <f t="shared" si="63"/>
        <v>0</v>
      </c>
      <c r="Q89" s="190">
        <f>IFERROR(Συνδέσεις!AC25/'Παραδοχές διείσδυσης - κάλυψης'!K47,0)</f>
        <v>0.16486486486486487</v>
      </c>
      <c r="R89" s="163">
        <f t="shared" si="64"/>
        <v>0</v>
      </c>
      <c r="S89" s="190">
        <f>IFERROR(Συνδέσεις!AH25/'Παραδοχές διείσδυσης - κάλυψης'!L47,0)</f>
        <v>0.27635135135135136</v>
      </c>
      <c r="T89" s="163">
        <f t="shared" si="65"/>
        <v>0.67622950819672123</v>
      </c>
      <c r="U89" s="190">
        <f>IFERROR(Συνδέσεις!AM25/'Παραδοχές διείσδυσης - κάλυψης'!M47,0)</f>
        <v>0.32432432432432434</v>
      </c>
      <c r="V89" s="163">
        <f t="shared" si="66"/>
        <v>0.17359413202933988</v>
      </c>
      <c r="W89" s="190">
        <f>IFERROR(Συνδέσεις!AR25/'Παραδοχές διείσδυσης - κάλυψης'!N47,0)</f>
        <v>0.38581081081081081</v>
      </c>
      <c r="X89" s="163">
        <f t="shared" si="67"/>
        <v>0.18958333333333327</v>
      </c>
      <c r="Y89" s="191">
        <f t="shared" si="68"/>
        <v>0</v>
      </c>
    </row>
    <row r="90" spans="2:33" outlineLevel="1">
      <c r="B90" s="235" t="s">
        <v>87</v>
      </c>
      <c r="C90" s="63" t="s">
        <v>182</v>
      </c>
      <c r="D90" s="189">
        <f>IFERROR(Συνδέσεις!E26/'Παραδοχές διείσδυσης - κάλυψης'!D48,0)</f>
        <v>0</v>
      </c>
      <c r="E90" s="190">
        <f>IFERROR(Συνδέσεις!G26/'Παραδοχές διείσδυσης - κάλυψης'!E48,0)</f>
        <v>0</v>
      </c>
      <c r="F90" s="163">
        <f t="shared" si="59"/>
        <v>0</v>
      </c>
      <c r="G90" s="190">
        <f>IFERROR(Συνδέσεις!J26/'Παραδοχές διείσδυσης - κάλυψης'!F48,0)</f>
        <v>0</v>
      </c>
      <c r="H90" s="163">
        <f t="shared" si="60"/>
        <v>0</v>
      </c>
      <c r="I90" s="190">
        <f>IFERROR(Συνδέσεις!M26/'Παραδοχές διείσδυσης - κάλυψης'!G48,0)</f>
        <v>0</v>
      </c>
      <c r="J90" s="163">
        <f t="shared" si="61"/>
        <v>0</v>
      </c>
      <c r="K90" s="190">
        <f>IFERROR(Συνδέσεις!P26/'Παραδοχές διείσδυσης - κάλυψης'!I48,0)</f>
        <v>0</v>
      </c>
      <c r="L90" s="163">
        <f t="shared" si="62"/>
        <v>0</v>
      </c>
      <c r="M90" s="191">
        <f t="shared" si="58"/>
        <v>0</v>
      </c>
      <c r="O90" s="190">
        <f>IFERROR(Συνδέσεις!X26/'Παραδοχές διείσδυσης - κάλυψης'!J48,0)</f>
        <v>0</v>
      </c>
      <c r="P90" s="163">
        <f t="shared" si="63"/>
        <v>0</v>
      </c>
      <c r="Q90" s="190">
        <f>IFERROR(Συνδέσεις!AC26/'Παραδοχές διείσδυσης - κάλυψης'!K48,0)</f>
        <v>0</v>
      </c>
      <c r="R90" s="163">
        <f t="shared" si="64"/>
        <v>0</v>
      </c>
      <c r="S90" s="190">
        <f>IFERROR(Συνδέσεις!AH26/'Παραδοχές διείσδυσης - κάλυψης'!L48,0)</f>
        <v>0</v>
      </c>
      <c r="T90" s="163">
        <f t="shared" si="65"/>
        <v>0</v>
      </c>
      <c r="U90" s="190">
        <f>IFERROR(Συνδέσεις!AM26/'Παραδοχές διείσδυσης - κάλυψης'!M48,0)</f>
        <v>0</v>
      </c>
      <c r="V90" s="163">
        <f t="shared" si="66"/>
        <v>0</v>
      </c>
      <c r="W90" s="190">
        <f>IFERROR(Συνδέσεις!AR26/'Παραδοχές διείσδυσης - κάλυψης'!N48,0)</f>
        <v>0</v>
      </c>
      <c r="X90" s="163">
        <f t="shared" si="67"/>
        <v>0</v>
      </c>
      <c r="Y90" s="191">
        <f t="shared" si="68"/>
        <v>0</v>
      </c>
    </row>
    <row r="91" spans="2:33" outlineLevel="1">
      <c r="B91" s="236" t="s">
        <v>88</v>
      </c>
      <c r="C91" s="63" t="s">
        <v>182</v>
      </c>
      <c r="D91" s="189">
        <f>IFERROR(Συνδέσεις!E27/'Παραδοχές διείσδυσης - κάλυψης'!D49,0)</f>
        <v>0</v>
      </c>
      <c r="E91" s="190">
        <f>IFERROR(Συνδέσεις!G27/'Παραδοχές διείσδυσης - κάλυψης'!E49,0)</f>
        <v>0</v>
      </c>
      <c r="F91" s="163">
        <f t="shared" si="59"/>
        <v>0</v>
      </c>
      <c r="G91" s="190">
        <f>IFERROR(Συνδέσεις!J27/'Παραδοχές διείσδυσης - κάλυψης'!F49,0)</f>
        <v>0</v>
      </c>
      <c r="H91" s="163">
        <f t="shared" si="60"/>
        <v>0</v>
      </c>
      <c r="I91" s="190">
        <f>IFERROR(Συνδέσεις!M27/'Παραδοχές διείσδυσης - κάλυψης'!G49,0)</f>
        <v>0</v>
      </c>
      <c r="J91" s="163">
        <f t="shared" si="61"/>
        <v>0</v>
      </c>
      <c r="K91" s="190">
        <f>IFERROR(Συνδέσεις!P27/'Παραδοχές διείσδυσης - κάλυψης'!I49,0)</f>
        <v>0</v>
      </c>
      <c r="L91" s="163">
        <f t="shared" si="62"/>
        <v>0</v>
      </c>
      <c r="M91" s="191">
        <f t="shared" si="58"/>
        <v>0</v>
      </c>
      <c r="O91" s="190">
        <f>IFERROR(Συνδέσεις!X27/'Παραδοχές διείσδυσης - κάλυψης'!J49,0)</f>
        <v>0</v>
      </c>
      <c r="P91" s="163">
        <f t="shared" si="63"/>
        <v>0</v>
      </c>
      <c r="Q91" s="190">
        <f>IFERROR(Συνδέσεις!AC27/'Παραδοχές διείσδυσης - κάλυψης'!K49,0)</f>
        <v>7.045454545454545E-2</v>
      </c>
      <c r="R91" s="163">
        <f t="shared" si="64"/>
        <v>0</v>
      </c>
      <c r="S91" s="190">
        <f>IFERROR(Συνδέσεις!AH27/'Παραδοχές διείσδυσης - κάλυψης'!L49,0)</f>
        <v>0.13901515151515151</v>
      </c>
      <c r="T91" s="163">
        <f t="shared" si="65"/>
        <v>0.9731182795698925</v>
      </c>
      <c r="U91" s="190">
        <f>IFERROR(Συνδέσεις!AM27/'Παραδοχές διείσδυσης - κάλυψης'!M49,0)</f>
        <v>0.18333333333333332</v>
      </c>
      <c r="V91" s="163">
        <f t="shared" si="66"/>
        <v>0.31880108991825612</v>
      </c>
      <c r="W91" s="190">
        <f>IFERROR(Συνδέσεις!AR27/'Παραδοχές διείσδυσης - κάλυψης'!N49,0)</f>
        <v>0.23939393939393938</v>
      </c>
      <c r="X91" s="163">
        <f t="shared" si="67"/>
        <v>0.30578512396694219</v>
      </c>
      <c r="Y91" s="191">
        <f t="shared" si="68"/>
        <v>0</v>
      </c>
    </row>
    <row r="92" spans="2:33" ht="15" customHeight="1" outlineLevel="1">
      <c r="B92" s="49" t="s">
        <v>127</v>
      </c>
      <c r="C92" s="46" t="s">
        <v>182</v>
      </c>
      <c r="D92" s="189">
        <f>IFERROR(Συνδέσεις!E28/'Παραδοχές διείσδυσης - κάλυψης'!D50,0)</f>
        <v>0</v>
      </c>
      <c r="E92" s="190">
        <f>IFERROR(Συνδέσεις!G28/'Παραδοχές διείσδυσης - κάλυψης'!E50,0)</f>
        <v>0</v>
      </c>
      <c r="F92" s="163">
        <f t="shared" ref="F92" si="69">IFERROR((E92-D92)/D92,0)</f>
        <v>0</v>
      </c>
      <c r="G92" s="190">
        <f>IFERROR(Συνδέσεις!J28/'Παραδοχές διείσδυσης - κάλυψης'!F50,0)</f>
        <v>0</v>
      </c>
      <c r="H92" s="163">
        <f t="shared" ref="H92" si="70">IFERROR((G92-E92)/E92,0)</f>
        <v>0</v>
      </c>
      <c r="I92" s="190">
        <f>IFERROR(Συνδέσεις!M28/'Παραδοχές διείσδυσης - κάλυψης'!G50,0)</f>
        <v>0</v>
      </c>
      <c r="J92" s="163">
        <f t="shared" ref="J92" si="71">IFERROR((I92-G92)/G92,0)</f>
        <v>0</v>
      </c>
      <c r="K92" s="190">
        <f>IFERROR(Συνδέσεις!P28/'Παραδοχές διείσδυσης - κάλυψης'!I50,0)</f>
        <v>0</v>
      </c>
      <c r="L92" s="163">
        <f t="shared" ref="L92" si="72">IFERROR((K92-I92)/I92,0)</f>
        <v>0</v>
      </c>
      <c r="M92" s="191">
        <f>IFERROR((K92/D92)^(1/4)-1,0)</f>
        <v>0</v>
      </c>
      <c r="O92" s="190">
        <f>IFERROR(Συνδέσεις!X28/'Παραδοχές διείσδυσης - κάλυψης'!J50,0)</f>
        <v>1.8315018315018315E-3</v>
      </c>
      <c r="P92" s="163">
        <f t="shared" ref="P92" si="73">IFERROR((O92-K92)/K92,0)</f>
        <v>0</v>
      </c>
      <c r="Q92" s="190">
        <f>IFERROR(Συνδέσεις!AC28/'Παραδοχές διείσδυσης - κάλυψης'!K50,0)</f>
        <v>7.9071969696969696E-2</v>
      </c>
      <c r="R92" s="163">
        <f t="shared" ref="R92" si="74">IFERROR((Q92-O92)/O92,0)</f>
        <v>42.17329545454546</v>
      </c>
      <c r="S92" s="190">
        <f>IFERROR(Συνδέσεις!AH28/'Παραδοχές διείσδυσης - κάλυψης'!L50,0)</f>
        <v>8.4480068094765215E-2</v>
      </c>
      <c r="T92" s="163">
        <f t="shared" ref="T92" si="75">IFERROR((S92-Q92)/Q92,0)</f>
        <v>6.83946336296056E-2</v>
      </c>
      <c r="U92" s="190">
        <f>IFERROR(Συνδέσεις!AM28/'Παραδοχές διείσδυσης - κάλυψης'!M50,0)</f>
        <v>9.3066479905182631E-2</v>
      </c>
      <c r="V92" s="163">
        <f t="shared" ref="V92" si="76">IFERROR((U92-S92)/S92,0)</f>
        <v>0.10163831545194352</v>
      </c>
      <c r="W92" s="190">
        <f>IFERROR(Συνδέσεις!AR28/'Παραδοχές διείσδυσης - κάλυψης'!N50,0)</f>
        <v>0.10883284754783931</v>
      </c>
      <c r="X92" s="163">
        <f t="shared" ref="X92" si="77">IFERROR((W92-U92)/U92,0)</f>
        <v>0.16940973440404822</v>
      </c>
      <c r="Y92" s="191">
        <f t="shared" ref="Y92" si="78">IFERROR((W92/O92)^(1/4)-1,0)</f>
        <v>1.7764391442504319</v>
      </c>
    </row>
    <row r="93" spans="2:33">
      <c r="N93" s="54"/>
    </row>
    <row r="94" spans="2:33" ht="15.6">
      <c r="B94" s="270" t="s">
        <v>184</v>
      </c>
      <c r="C94" s="270"/>
      <c r="D94" s="270"/>
      <c r="E94" s="270"/>
      <c r="F94" s="270"/>
      <c r="G94" s="270"/>
      <c r="H94" s="270"/>
      <c r="I94" s="270"/>
      <c r="J94" s="270"/>
      <c r="K94" s="270"/>
      <c r="L94" s="270"/>
      <c r="M94" s="270"/>
      <c r="N94" s="270"/>
      <c r="O94" s="270"/>
      <c r="P94" s="270"/>
      <c r="Q94" s="270"/>
      <c r="R94" s="270"/>
      <c r="S94" s="270"/>
      <c r="T94" s="270"/>
      <c r="U94" s="270"/>
      <c r="V94" s="270"/>
      <c r="W94" s="270"/>
      <c r="X94" s="270"/>
      <c r="Y94" s="270"/>
    </row>
    <row r="95" spans="2:33" ht="5.45" customHeight="1" outlineLevel="1">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row>
    <row r="96" spans="2:33" ht="14.25" customHeight="1" outlineLevel="1">
      <c r="B96" s="295"/>
      <c r="C96" s="316" t="s">
        <v>94</v>
      </c>
      <c r="D96" s="285" t="s">
        <v>120</v>
      </c>
      <c r="E96" s="286"/>
      <c r="F96" s="286"/>
      <c r="G96" s="286"/>
      <c r="H96" s="286"/>
      <c r="I96" s="286"/>
      <c r="J96" s="286"/>
      <c r="K96" s="286"/>
      <c r="L96" s="288"/>
      <c r="M96" s="345" t="str">
        <f>"Ετήσιος ρυθμός ανάπτυξης (CAGR) "&amp;($C$3-5)&amp;" - "&amp;(($C$3-1))</f>
        <v>Ετήσιος ρυθμός ανάπτυξης (CAGR) 2019 - 2023</v>
      </c>
      <c r="N96" s="103"/>
      <c r="O96" s="342" t="s">
        <v>121</v>
      </c>
      <c r="P96" s="343"/>
      <c r="Q96" s="343"/>
      <c r="R96" s="343"/>
      <c r="S96" s="343"/>
      <c r="T96" s="343"/>
      <c r="U96" s="343"/>
      <c r="V96" s="343"/>
      <c r="W96" s="343"/>
      <c r="X96" s="344"/>
      <c r="Y96" s="345" t="str">
        <f>"Ετήσιος ρυθμός ανάπτυξης (CAGR) "&amp;$C$3&amp;" - "&amp;$E$3</f>
        <v>Ετήσιος ρυθμός ανάπτυξης (CAGR) 2024 - 2028</v>
      </c>
    </row>
    <row r="97" spans="2:25" ht="15.75" customHeight="1" outlineLevel="1">
      <c r="B97" s="296"/>
      <c r="C97" s="317"/>
      <c r="D97" s="67">
        <f>$C$3-5</f>
        <v>2019</v>
      </c>
      <c r="E97" s="285">
        <f>$C$3-4</f>
        <v>2020</v>
      </c>
      <c r="F97" s="288"/>
      <c r="G97" s="285">
        <f>$C$3-3</f>
        <v>2021</v>
      </c>
      <c r="H97" s="288"/>
      <c r="I97" s="285">
        <f>$C$3+-2</f>
        <v>2022</v>
      </c>
      <c r="J97" s="288"/>
      <c r="K97" s="285">
        <f>$C$3-1</f>
        <v>2023</v>
      </c>
      <c r="L97" s="288"/>
      <c r="M97" s="346"/>
      <c r="N97" s="103"/>
      <c r="O97" s="285">
        <f>$C$3</f>
        <v>2024</v>
      </c>
      <c r="P97" s="288"/>
      <c r="Q97" s="285">
        <f>$C$3+1</f>
        <v>2025</v>
      </c>
      <c r="R97" s="288"/>
      <c r="S97" s="285">
        <f>$C$3+2</f>
        <v>2026</v>
      </c>
      <c r="T97" s="288"/>
      <c r="U97" s="285">
        <f>$C$3+3</f>
        <v>2027</v>
      </c>
      <c r="V97" s="288"/>
      <c r="W97" s="285">
        <f>$C$3+4</f>
        <v>2028</v>
      </c>
      <c r="X97" s="288"/>
      <c r="Y97" s="346"/>
    </row>
    <row r="98" spans="2:25" outlineLevel="1">
      <c r="B98" s="297"/>
      <c r="C98" s="318"/>
      <c r="D98" s="67" t="s">
        <v>181</v>
      </c>
      <c r="E98" s="67" t="s">
        <v>181</v>
      </c>
      <c r="F98" s="66" t="s">
        <v>124</v>
      </c>
      <c r="G98" s="67" t="s">
        <v>181</v>
      </c>
      <c r="H98" s="66" t="s">
        <v>124</v>
      </c>
      <c r="I98" s="67" t="s">
        <v>181</v>
      </c>
      <c r="J98" s="66" t="s">
        <v>124</v>
      </c>
      <c r="K98" s="67" t="s">
        <v>181</v>
      </c>
      <c r="L98" s="66" t="s">
        <v>124</v>
      </c>
      <c r="M98" s="347"/>
      <c r="O98" s="67" t="s">
        <v>181</v>
      </c>
      <c r="P98" s="66" t="s">
        <v>124</v>
      </c>
      <c r="Q98" s="67" t="s">
        <v>181</v>
      </c>
      <c r="R98" s="66" t="s">
        <v>124</v>
      </c>
      <c r="S98" s="67" t="s">
        <v>181</v>
      </c>
      <c r="T98" s="66" t="s">
        <v>124</v>
      </c>
      <c r="U98" s="67" t="s">
        <v>181</v>
      </c>
      <c r="V98" s="66" t="s">
        <v>124</v>
      </c>
      <c r="W98" s="67" t="s">
        <v>181</v>
      </c>
      <c r="X98" s="66" t="s">
        <v>124</v>
      </c>
      <c r="Y98" s="347"/>
    </row>
    <row r="99" spans="2:25" outlineLevel="1">
      <c r="B99" s="235" t="s">
        <v>75</v>
      </c>
      <c r="C99" s="63" t="s">
        <v>182</v>
      </c>
      <c r="D99" s="189">
        <f>IFERROR('Παραδοχές διείσδυσης - κάλυψης'!D56/'Παραδοχές διείσδυσης - κάλυψης'!D76,0)</f>
        <v>0</v>
      </c>
      <c r="E99" s="190">
        <f>IFERROR('Παραδοχές διείσδυσης - κάλυψης'!E56/'Παραδοχές διείσδυσης - κάλυψης'!E76,0)</f>
        <v>0</v>
      </c>
      <c r="F99" s="163">
        <f>IFERROR((E99-D99)/D99,0)</f>
        <v>0</v>
      </c>
      <c r="G99" s="190">
        <f>IFERROR('Παραδοχές διείσδυσης - κάλυψης'!F56/'Παραδοχές διείσδυσης - κάλυψης'!F76,0)</f>
        <v>0</v>
      </c>
      <c r="H99" s="163">
        <f>IFERROR((G99-E99)/E99,0)</f>
        <v>0</v>
      </c>
      <c r="I99" s="190">
        <f>IFERROR('Παραδοχές διείσδυσης - κάλυψης'!G56/'Παραδοχές διείσδυσης - κάλυψης'!G76,0)</f>
        <v>0</v>
      </c>
      <c r="J99" s="163">
        <f>IFERROR((I99-G99)/G99,0)</f>
        <v>0</v>
      </c>
      <c r="K99" s="190">
        <f>IFERROR('Παραδοχές διείσδυσης - κάλυψης'!I56/'Παραδοχές διείσδυσης - κάλυψης'!I76,0)</f>
        <v>0</v>
      </c>
      <c r="L99" s="163">
        <f>IFERROR((K99-I99)/I99,0)</f>
        <v>0</v>
      </c>
      <c r="M99" s="191">
        <f t="shared" ref="M99:M112" si="79">IFERROR((K99/D99)^(1/4)-1,0)</f>
        <v>0</v>
      </c>
      <c r="O99" s="190">
        <f>IFERROR('Παραδοχές διείσδυσης - κάλυψης'!J56/'Παραδοχές διείσδυσης - κάλυψης'!J76,0)</f>
        <v>0</v>
      </c>
      <c r="P99" s="163">
        <f>IFERROR((O99-K99)/K99,0)</f>
        <v>0</v>
      </c>
      <c r="Q99" s="190">
        <f>IFERROR('Παραδοχές διείσδυσης - κάλυψης'!K56/'Παραδοχές διείσδυσης - κάλυψης'!K76,0)</f>
        <v>0</v>
      </c>
      <c r="R99" s="163">
        <f>IFERROR((Q99-O99)/O99,0)</f>
        <v>0</v>
      </c>
      <c r="S99" s="190">
        <f>IFERROR('Παραδοχές διείσδυσης - κάλυψης'!L56/'Παραδοχές διείσδυσης - κάλυψης'!L76,0)</f>
        <v>0</v>
      </c>
      <c r="T99" s="163">
        <f>IFERROR((S99-Q99)/Q99,0)</f>
        <v>0</v>
      </c>
      <c r="U99" s="190">
        <f>IFERROR('Παραδοχές διείσδυσης - κάλυψης'!M56/'Παραδοχές διείσδυσης - κάλυψης'!M76,0)</f>
        <v>0</v>
      </c>
      <c r="V99" s="163">
        <f>IFERROR((U99-S99)/S99,0)</f>
        <v>0</v>
      </c>
      <c r="W99" s="190">
        <f>IFERROR('Παραδοχές διείσδυσης - κάλυψης'!N56/'Παραδοχές διείσδυσης - κάλυψης'!N76,0)</f>
        <v>0</v>
      </c>
      <c r="X99" s="163">
        <f>IFERROR((W99-U99)/U99,0)</f>
        <v>0</v>
      </c>
      <c r="Y99" s="191">
        <f>IFERROR((W99/O99)^(1/4)-1,0)</f>
        <v>0</v>
      </c>
    </row>
    <row r="100" spans="2:25" outlineLevel="1">
      <c r="B100" s="236" t="s">
        <v>76</v>
      </c>
      <c r="C100" s="63" t="s">
        <v>182</v>
      </c>
      <c r="D100" s="189">
        <f>IFERROR('Παραδοχές διείσδυσης - κάλυψης'!D57/'Παραδοχές διείσδυσης - κάλυψης'!D77,0)</f>
        <v>0</v>
      </c>
      <c r="E100" s="190">
        <f>IFERROR('Παραδοχές διείσδυσης - κάλυψης'!E57/'Παραδοχές διείσδυσης - κάλυψης'!E77,0)</f>
        <v>0</v>
      </c>
      <c r="F100" s="163">
        <f t="shared" ref="F100:F112" si="80">IFERROR((E100-D100)/D100,0)</f>
        <v>0</v>
      </c>
      <c r="G100" s="190">
        <f>IFERROR('Παραδοχές διείσδυσης - κάλυψης'!F57/'Παραδοχές διείσδυσης - κάλυψης'!F77,0)</f>
        <v>0</v>
      </c>
      <c r="H100" s="163">
        <f t="shared" ref="H100:H112" si="81">IFERROR((G100-E100)/E100,0)</f>
        <v>0</v>
      </c>
      <c r="I100" s="190">
        <f>IFERROR('Παραδοχές διείσδυσης - κάλυψης'!G57/'Παραδοχές διείσδυσης - κάλυψης'!G77,0)</f>
        <v>0</v>
      </c>
      <c r="J100" s="163">
        <f t="shared" ref="J100:J112" si="82">IFERROR((I100-G100)/G100,0)</f>
        <v>0</v>
      </c>
      <c r="K100" s="190">
        <f>IFERROR('Παραδοχές διείσδυσης - κάλυψης'!I57/'Παραδοχές διείσδυσης - κάλυψης'!I77,0)</f>
        <v>0</v>
      </c>
      <c r="L100" s="163">
        <f t="shared" ref="L100:L112" si="83">IFERROR((K100-I100)/I100,0)</f>
        <v>0</v>
      </c>
      <c r="M100" s="191">
        <f t="shared" si="79"/>
        <v>0</v>
      </c>
      <c r="O100" s="190">
        <f>IFERROR('Παραδοχές διείσδυσης - κάλυψης'!J57/'Παραδοχές διείσδυσης - κάλυψης'!J77,0)</f>
        <v>0</v>
      </c>
      <c r="P100" s="163">
        <f t="shared" ref="P100:P112" si="84">IFERROR((O100-K100)/K100,0)</f>
        <v>0</v>
      </c>
      <c r="Q100" s="190">
        <f>IFERROR('Παραδοχές διείσδυσης - κάλυψης'!K57/'Παραδοχές διείσδυσης - κάλυψης'!K77,0)</f>
        <v>0</v>
      </c>
      <c r="R100" s="163">
        <f t="shared" ref="R100:R112" si="85">IFERROR((Q100-O100)/O100,0)</f>
        <v>0</v>
      </c>
      <c r="S100" s="190">
        <f>IFERROR('Παραδοχές διείσδυσης - κάλυψης'!L57/'Παραδοχές διείσδυσης - κάλυψης'!L77,0)</f>
        <v>0</v>
      </c>
      <c r="T100" s="163">
        <f t="shared" ref="T100:T112" si="86">IFERROR((S100-Q100)/Q100,0)</f>
        <v>0</v>
      </c>
      <c r="U100" s="190">
        <f>IFERROR('Παραδοχές διείσδυσης - κάλυψης'!M57/'Παραδοχές διείσδυσης - κάλυψης'!M77,0)</f>
        <v>0</v>
      </c>
      <c r="V100" s="163">
        <f t="shared" ref="V100:V112" si="87">IFERROR((U100-S100)/S100,0)</f>
        <v>0</v>
      </c>
      <c r="W100" s="190">
        <f>IFERROR('Παραδοχές διείσδυσης - κάλυψης'!N57/'Παραδοχές διείσδυσης - κάλυψης'!N77,0)</f>
        <v>0</v>
      </c>
      <c r="X100" s="163">
        <f t="shared" ref="X100:X112" si="88">IFERROR((W100-U100)/U100,0)</f>
        <v>0</v>
      </c>
      <c r="Y100" s="191">
        <f t="shared" ref="Y100:Y112" si="89">IFERROR((W100/O100)^(1/4)-1,0)</f>
        <v>0</v>
      </c>
    </row>
    <row r="101" spans="2:25" outlineLevel="1">
      <c r="B101" s="237" t="s">
        <v>77</v>
      </c>
      <c r="C101" s="63" t="s">
        <v>182</v>
      </c>
      <c r="D101" s="189">
        <f>IFERROR('Παραδοχές διείσδυσης - κάλυψης'!D58/'Παραδοχές διείσδυσης - κάλυψης'!D78,0)</f>
        <v>0</v>
      </c>
      <c r="E101" s="190">
        <f>IFERROR('Παραδοχές διείσδυσης - κάλυψης'!E58/'Παραδοχές διείσδυσης - κάλυψης'!E78,0)</f>
        <v>0</v>
      </c>
      <c r="F101" s="163">
        <f t="shared" si="80"/>
        <v>0</v>
      </c>
      <c r="G101" s="190">
        <f>IFERROR('Παραδοχές διείσδυσης - κάλυψης'!F58/'Παραδοχές διείσδυσης - κάλυψης'!F78,0)</f>
        <v>0</v>
      </c>
      <c r="H101" s="163">
        <f t="shared" si="81"/>
        <v>0</v>
      </c>
      <c r="I101" s="190">
        <f>IFERROR('Παραδοχές διείσδυσης - κάλυψης'!G58/'Παραδοχές διείσδυσης - κάλυψης'!G78,0)</f>
        <v>0</v>
      </c>
      <c r="J101" s="163">
        <f t="shared" si="82"/>
        <v>0</v>
      </c>
      <c r="K101" s="190">
        <f>IFERROR('Παραδοχές διείσδυσης - κάλυψης'!I58/'Παραδοχές διείσδυσης - κάλυψης'!I78,0)</f>
        <v>0</v>
      </c>
      <c r="L101" s="163">
        <f t="shared" si="83"/>
        <v>0</v>
      </c>
      <c r="M101" s="191">
        <f t="shared" si="79"/>
        <v>0</v>
      </c>
      <c r="O101" s="190">
        <f>IFERROR('Παραδοχές διείσδυσης - κάλυψης'!J58/'Παραδοχές διείσδυσης - κάλυψης'!J78,0)</f>
        <v>0</v>
      </c>
      <c r="P101" s="163">
        <f t="shared" si="84"/>
        <v>0</v>
      </c>
      <c r="Q101" s="190">
        <f>IFERROR('Παραδοχές διείσδυσης - κάλυψης'!K58/'Παραδοχές διείσδυσης - κάλυψης'!K78,0)</f>
        <v>0</v>
      </c>
      <c r="R101" s="163">
        <f t="shared" si="85"/>
        <v>0</v>
      </c>
      <c r="S101" s="190">
        <f>IFERROR('Παραδοχές διείσδυσης - κάλυψης'!L58/'Παραδοχές διείσδυσης - κάλυψης'!L78,0)</f>
        <v>0</v>
      </c>
      <c r="T101" s="163">
        <f t="shared" si="86"/>
        <v>0</v>
      </c>
      <c r="U101" s="190">
        <f>IFERROR('Παραδοχές διείσδυσης - κάλυψης'!M58/'Παραδοχές διείσδυσης - κάλυψης'!M78,0)</f>
        <v>0</v>
      </c>
      <c r="V101" s="163">
        <f t="shared" si="87"/>
        <v>0</v>
      </c>
      <c r="W101" s="190">
        <f>IFERROR('Παραδοχές διείσδυσης - κάλυψης'!N58/'Παραδοχές διείσδυσης - κάλυψης'!N78,0)</f>
        <v>0</v>
      </c>
      <c r="X101" s="163">
        <f t="shared" si="88"/>
        <v>0</v>
      </c>
      <c r="Y101" s="191">
        <f t="shared" si="89"/>
        <v>0</v>
      </c>
    </row>
    <row r="102" spans="2:25" outlineLevel="1">
      <c r="B102" s="238" t="s">
        <v>78</v>
      </c>
      <c r="C102" s="63" t="s">
        <v>182</v>
      </c>
      <c r="D102" s="189">
        <f>IFERROR('Παραδοχές διείσδυσης - κάλυψης'!D59/'Παραδοχές διείσδυσης - κάλυψης'!D79,0)</f>
        <v>0</v>
      </c>
      <c r="E102" s="190">
        <f>IFERROR('Παραδοχές διείσδυσης - κάλυψης'!E59/'Παραδοχές διείσδυσης - κάλυψης'!E79,0)</f>
        <v>0</v>
      </c>
      <c r="F102" s="163">
        <f t="shared" si="80"/>
        <v>0</v>
      </c>
      <c r="G102" s="190">
        <f>IFERROR('Παραδοχές διείσδυσης - κάλυψης'!F59/'Παραδοχές διείσδυσης - κάλυψης'!F79,0)</f>
        <v>0</v>
      </c>
      <c r="H102" s="163">
        <f t="shared" si="81"/>
        <v>0</v>
      </c>
      <c r="I102" s="190">
        <f>IFERROR('Παραδοχές διείσδυσης - κάλυψης'!G59/'Παραδοχές διείσδυσης - κάλυψης'!G79,0)</f>
        <v>0</v>
      </c>
      <c r="J102" s="163">
        <f t="shared" si="82"/>
        <v>0</v>
      </c>
      <c r="K102" s="190">
        <f>IFERROR('Παραδοχές διείσδυσης - κάλυψης'!I59/'Παραδοχές διείσδυσης - κάλυψης'!I79,0)</f>
        <v>0</v>
      </c>
      <c r="L102" s="163">
        <f t="shared" si="83"/>
        <v>0</v>
      </c>
      <c r="M102" s="191">
        <f t="shared" si="79"/>
        <v>0</v>
      </c>
      <c r="O102" s="190">
        <f>IFERROR('Παραδοχές διείσδυσης - κάλυψης'!J59/'Παραδοχές διείσδυσης - κάλυψης'!J79,0)</f>
        <v>0</v>
      </c>
      <c r="P102" s="163">
        <f t="shared" si="84"/>
        <v>0</v>
      </c>
      <c r="Q102" s="190">
        <f>IFERROR('Παραδοχές διείσδυσης - κάλυψης'!K59/'Παραδοχές διείσδυσης - κάλυψης'!K79,0)</f>
        <v>0</v>
      </c>
      <c r="R102" s="163">
        <f t="shared" si="85"/>
        <v>0</v>
      </c>
      <c r="S102" s="190">
        <f>IFERROR('Παραδοχές διείσδυσης - κάλυψης'!L59/'Παραδοχές διείσδυσης - κάλυψης'!L79,0)</f>
        <v>0</v>
      </c>
      <c r="T102" s="163">
        <f t="shared" si="86"/>
        <v>0</v>
      </c>
      <c r="U102" s="190">
        <f>IFERROR('Παραδοχές διείσδυσης - κάλυψης'!M59/'Παραδοχές διείσδυσης - κάλυψης'!M79,0)</f>
        <v>0</v>
      </c>
      <c r="V102" s="163">
        <f t="shared" si="87"/>
        <v>0</v>
      </c>
      <c r="W102" s="190">
        <f>IFERROR('Παραδοχές διείσδυσης - κάλυψης'!N59/'Παραδοχές διείσδυσης - κάλυψης'!N79,0)</f>
        <v>0</v>
      </c>
      <c r="X102" s="163">
        <f t="shared" si="88"/>
        <v>0</v>
      </c>
      <c r="Y102" s="191">
        <f t="shared" si="89"/>
        <v>0</v>
      </c>
    </row>
    <row r="103" spans="2:25" outlineLevel="1">
      <c r="B103" s="238" t="s">
        <v>79</v>
      </c>
      <c r="C103" s="63" t="s">
        <v>182</v>
      </c>
      <c r="D103" s="189">
        <f>IFERROR('Παραδοχές διείσδυσης - κάλυψης'!D60/'Παραδοχές διείσδυσης - κάλυψης'!D80,0)</f>
        <v>0</v>
      </c>
      <c r="E103" s="190">
        <f>IFERROR('Παραδοχές διείσδυσης - κάλυψης'!E60/'Παραδοχές διείσδυσης - κάλυψης'!E80,0)</f>
        <v>0</v>
      </c>
      <c r="F103" s="163">
        <f t="shared" si="80"/>
        <v>0</v>
      </c>
      <c r="G103" s="190">
        <f>IFERROR('Παραδοχές διείσδυσης - κάλυψης'!F60/'Παραδοχές διείσδυσης - κάλυψης'!F80,0)</f>
        <v>0</v>
      </c>
      <c r="H103" s="163">
        <f t="shared" si="81"/>
        <v>0</v>
      </c>
      <c r="I103" s="190">
        <f>IFERROR('Παραδοχές διείσδυσης - κάλυψης'!G60/'Παραδοχές διείσδυσης - κάλυψης'!G80,0)</f>
        <v>0</v>
      </c>
      <c r="J103" s="163">
        <f t="shared" si="82"/>
        <v>0</v>
      </c>
      <c r="K103" s="190">
        <f>IFERROR('Παραδοχές διείσδυσης - κάλυψης'!I60/'Παραδοχές διείσδυσης - κάλυψης'!I80,0)</f>
        <v>0</v>
      </c>
      <c r="L103" s="163">
        <f t="shared" si="83"/>
        <v>0</v>
      </c>
      <c r="M103" s="191">
        <f t="shared" si="79"/>
        <v>0</v>
      </c>
      <c r="O103" s="190">
        <f>IFERROR('Παραδοχές διείσδυσης - κάλυψης'!J60/'Παραδοχές διείσδυσης - κάλυψης'!J80,0)</f>
        <v>0.8092307692307692</v>
      </c>
      <c r="P103" s="163">
        <f t="shared" si="84"/>
        <v>0</v>
      </c>
      <c r="Q103" s="190">
        <f>IFERROR('Παραδοχές διείσδυσης - κάλυψης'!K60/'Παραδοχές διείσδυσης - κάλυψης'!K80,0)</f>
        <v>0.8092307692307692</v>
      </c>
      <c r="R103" s="163">
        <f t="shared" si="85"/>
        <v>0</v>
      </c>
      <c r="S103" s="190">
        <f>IFERROR('Παραδοχές διείσδυσης - κάλυψης'!L60/'Παραδοχές διείσδυσης - κάλυψης'!L80,0)</f>
        <v>0.8092307692307692</v>
      </c>
      <c r="T103" s="163">
        <f t="shared" si="86"/>
        <v>0</v>
      </c>
      <c r="U103" s="190">
        <f>IFERROR('Παραδοχές διείσδυσης - κάλυψης'!M60/'Παραδοχές διείσδυσης - κάλυψης'!M80,0)</f>
        <v>0.8092307692307692</v>
      </c>
      <c r="V103" s="163">
        <f t="shared" si="87"/>
        <v>0</v>
      </c>
      <c r="W103" s="190">
        <f>IFERROR('Παραδοχές διείσδυσης - κάλυψης'!N60/'Παραδοχές διείσδυσης - κάλυψης'!N80,0)</f>
        <v>0.8092307692307692</v>
      </c>
      <c r="X103" s="163">
        <f t="shared" si="88"/>
        <v>0</v>
      </c>
      <c r="Y103" s="191">
        <f t="shared" si="89"/>
        <v>0</v>
      </c>
    </row>
    <row r="104" spans="2:25" outlineLevel="1">
      <c r="B104" s="238" t="s">
        <v>80</v>
      </c>
      <c r="C104" s="63" t="s">
        <v>182</v>
      </c>
      <c r="D104" s="189">
        <f>IFERROR('Παραδοχές διείσδυσης - κάλυψης'!D61/'Παραδοχές διείσδυσης - κάλυψης'!D81,0)</f>
        <v>0</v>
      </c>
      <c r="E104" s="190">
        <f>IFERROR('Παραδοχές διείσδυσης - κάλυψης'!E61/'Παραδοχές διείσδυσης - κάλυψης'!E81,0)</f>
        <v>0</v>
      </c>
      <c r="F104" s="163">
        <f t="shared" si="80"/>
        <v>0</v>
      </c>
      <c r="G104" s="190">
        <f>IFERROR('Παραδοχές διείσδυσης - κάλυψης'!F61/'Παραδοχές διείσδυσης - κάλυψης'!F81,0)</f>
        <v>0</v>
      </c>
      <c r="H104" s="163">
        <f t="shared" si="81"/>
        <v>0</v>
      </c>
      <c r="I104" s="190">
        <f>IFERROR('Παραδοχές διείσδυσης - κάλυψης'!G61/'Παραδοχές διείσδυσης - κάλυψης'!G81,0)</f>
        <v>0</v>
      </c>
      <c r="J104" s="163">
        <f t="shared" si="82"/>
        <v>0</v>
      </c>
      <c r="K104" s="190">
        <f>IFERROR('Παραδοχές διείσδυσης - κάλυψης'!I61/'Παραδοχές διείσδυσης - κάλυψης'!I81,0)</f>
        <v>0</v>
      </c>
      <c r="L104" s="163">
        <f t="shared" si="83"/>
        <v>0</v>
      </c>
      <c r="M104" s="191">
        <f t="shared" si="79"/>
        <v>0</v>
      </c>
      <c r="O104" s="190">
        <f>IFERROR('Παραδοχές διείσδυσης - κάλυψης'!J61/'Παραδοχές διείσδυσης - κάλυψης'!J81,0)</f>
        <v>0</v>
      </c>
      <c r="P104" s="163">
        <f t="shared" si="84"/>
        <v>0</v>
      </c>
      <c r="Q104" s="190">
        <f>IFERROR('Παραδοχές διείσδυσης - κάλυψης'!K61/'Παραδοχές διείσδυσης - κάλυψης'!K81,0)</f>
        <v>0</v>
      </c>
      <c r="R104" s="163">
        <f t="shared" si="85"/>
        <v>0</v>
      </c>
      <c r="S104" s="190">
        <f>IFERROR('Παραδοχές διείσδυσης - κάλυψης'!L61/'Παραδοχές διείσδυσης - κάλυψης'!L81,0)</f>
        <v>0</v>
      </c>
      <c r="T104" s="163">
        <f t="shared" si="86"/>
        <v>0</v>
      </c>
      <c r="U104" s="190">
        <f>IFERROR('Παραδοχές διείσδυσης - κάλυψης'!M61/'Παραδοχές διείσδυσης - κάλυψης'!M81,0)</f>
        <v>0</v>
      </c>
      <c r="V104" s="163">
        <f t="shared" si="87"/>
        <v>0</v>
      </c>
      <c r="W104" s="190">
        <f>IFERROR('Παραδοχές διείσδυσης - κάλυψης'!N61/'Παραδοχές διείσδυσης - κάλυψης'!N81,0)</f>
        <v>0</v>
      </c>
      <c r="X104" s="163">
        <f t="shared" si="88"/>
        <v>0</v>
      </c>
      <c r="Y104" s="191">
        <f t="shared" si="89"/>
        <v>0</v>
      </c>
    </row>
    <row r="105" spans="2:25" outlineLevel="1">
      <c r="B105" s="238" t="s">
        <v>81</v>
      </c>
      <c r="C105" s="63" t="s">
        <v>182</v>
      </c>
      <c r="D105" s="189">
        <f>IFERROR('Παραδοχές διείσδυσης - κάλυψης'!D62/'Παραδοχές διείσδυσης - κάλυψης'!D82,0)</f>
        <v>0</v>
      </c>
      <c r="E105" s="190">
        <f>IFERROR('Παραδοχές διείσδυσης - κάλυψης'!E62/'Παραδοχές διείσδυσης - κάλυψης'!E82,0)</f>
        <v>0</v>
      </c>
      <c r="F105" s="163">
        <f t="shared" si="80"/>
        <v>0</v>
      </c>
      <c r="G105" s="190">
        <f>IFERROR('Παραδοχές διείσδυσης - κάλυψης'!F62/'Παραδοχές διείσδυσης - κάλυψης'!F82,0)</f>
        <v>0</v>
      </c>
      <c r="H105" s="163">
        <f t="shared" si="81"/>
        <v>0</v>
      </c>
      <c r="I105" s="190">
        <f>IFERROR('Παραδοχές διείσδυσης - κάλυψης'!G62/'Παραδοχές διείσδυσης - κάλυψης'!G82,0)</f>
        <v>0</v>
      </c>
      <c r="J105" s="163">
        <f t="shared" si="82"/>
        <v>0</v>
      </c>
      <c r="K105" s="190">
        <f>IFERROR('Παραδοχές διείσδυσης - κάλυψης'!I62/'Παραδοχές διείσδυσης - κάλυψης'!I82,0)</f>
        <v>0</v>
      </c>
      <c r="L105" s="163">
        <f t="shared" si="83"/>
        <v>0</v>
      </c>
      <c r="M105" s="191">
        <f t="shared" si="79"/>
        <v>0</v>
      </c>
      <c r="O105" s="190">
        <f>IFERROR('Παραδοχές διείσδυσης - κάλυψης'!J62/'Παραδοχές διείσδυσης - κάλυψης'!J82,0)</f>
        <v>0</v>
      </c>
      <c r="P105" s="163">
        <f t="shared" si="84"/>
        <v>0</v>
      </c>
      <c r="Q105" s="190">
        <f>IFERROR('Παραδοχές διείσδυσης - κάλυψης'!K62/'Παραδοχές διείσδυσης - κάλυψης'!K82,0)</f>
        <v>0</v>
      </c>
      <c r="R105" s="163">
        <f t="shared" si="85"/>
        <v>0</v>
      </c>
      <c r="S105" s="190">
        <f>IFERROR('Παραδοχές διείσδυσης - κάλυψης'!L62/'Παραδοχές διείσδυσης - κάλυψης'!L82,0)</f>
        <v>0</v>
      </c>
      <c r="T105" s="163">
        <f t="shared" si="86"/>
        <v>0</v>
      </c>
      <c r="U105" s="190">
        <f>IFERROR('Παραδοχές διείσδυσης - κάλυψης'!M62/'Παραδοχές διείσδυσης - κάλυψης'!M82,0)</f>
        <v>0</v>
      </c>
      <c r="V105" s="163">
        <f t="shared" si="87"/>
        <v>0</v>
      </c>
      <c r="W105" s="190">
        <f>IFERROR('Παραδοχές διείσδυσης - κάλυψης'!N62/'Παραδοχές διείσδυσης - κάλυψης'!N82,0)</f>
        <v>0</v>
      </c>
      <c r="X105" s="163">
        <f t="shared" si="88"/>
        <v>0</v>
      </c>
      <c r="Y105" s="191">
        <f t="shared" si="89"/>
        <v>0</v>
      </c>
    </row>
    <row r="106" spans="2:25" outlineLevel="1">
      <c r="B106" s="236" t="s">
        <v>82</v>
      </c>
      <c r="C106" s="63" t="s">
        <v>182</v>
      </c>
      <c r="D106" s="189">
        <f>IFERROR('Παραδοχές διείσδυσης - κάλυψης'!D63/'Παραδοχές διείσδυσης - κάλυψης'!D83,0)</f>
        <v>0</v>
      </c>
      <c r="E106" s="190">
        <f>IFERROR('Παραδοχές διείσδυσης - κάλυψης'!E63/'Παραδοχές διείσδυσης - κάλυψης'!E83,0)</f>
        <v>0</v>
      </c>
      <c r="F106" s="163">
        <f t="shared" si="80"/>
        <v>0</v>
      </c>
      <c r="G106" s="190">
        <f>IFERROR('Παραδοχές διείσδυσης - κάλυψης'!F63/'Παραδοχές διείσδυσης - κάλυψης'!F83,0)</f>
        <v>0</v>
      </c>
      <c r="H106" s="163">
        <f t="shared" si="81"/>
        <v>0</v>
      </c>
      <c r="I106" s="190">
        <f>IFERROR('Παραδοχές διείσδυσης - κάλυψης'!G63/'Παραδοχές διείσδυσης - κάλυψης'!G83,0)</f>
        <v>0</v>
      </c>
      <c r="J106" s="163">
        <f t="shared" si="82"/>
        <v>0</v>
      </c>
      <c r="K106" s="190">
        <f>IFERROR('Παραδοχές διείσδυσης - κάλυψης'!I63/'Παραδοχές διείσδυσης - κάλυψης'!I83,0)</f>
        <v>0</v>
      </c>
      <c r="L106" s="163">
        <f t="shared" si="83"/>
        <v>0</v>
      </c>
      <c r="M106" s="191">
        <f t="shared" si="79"/>
        <v>0</v>
      </c>
      <c r="O106" s="190">
        <f>IFERROR('Παραδοχές διείσδυσης - κάλυψης'!J63/'Παραδοχές διείσδυσης - κάλυψης'!J83,0)</f>
        <v>0</v>
      </c>
      <c r="P106" s="163">
        <f t="shared" si="84"/>
        <v>0</v>
      </c>
      <c r="Q106" s="190">
        <f>IFERROR('Παραδοχές διείσδυσης - κάλυψης'!K63/'Παραδοχές διείσδυσης - κάλυψης'!K83,0)</f>
        <v>0</v>
      </c>
      <c r="R106" s="163">
        <f t="shared" si="85"/>
        <v>0</v>
      </c>
      <c r="S106" s="190">
        <f>IFERROR('Παραδοχές διείσδυσης - κάλυψης'!L63/'Παραδοχές διείσδυσης - κάλυψης'!L83,0)</f>
        <v>0</v>
      </c>
      <c r="T106" s="163">
        <f t="shared" si="86"/>
        <v>0</v>
      </c>
      <c r="U106" s="190">
        <f>IFERROR('Παραδοχές διείσδυσης - κάλυψης'!M63/'Παραδοχές διείσδυσης - κάλυψης'!M83,0)</f>
        <v>0</v>
      </c>
      <c r="V106" s="163">
        <f t="shared" si="87"/>
        <v>0</v>
      </c>
      <c r="W106" s="190">
        <f>IFERROR('Παραδοχές διείσδυσης - κάλυψης'!N63/'Παραδοχές διείσδυσης - κάλυψης'!N83,0)</f>
        <v>0</v>
      </c>
      <c r="X106" s="163">
        <f t="shared" si="88"/>
        <v>0</v>
      </c>
      <c r="Y106" s="191">
        <f t="shared" si="89"/>
        <v>0</v>
      </c>
    </row>
    <row r="107" spans="2:25" outlineLevel="1">
      <c r="B107" s="235" t="s">
        <v>83</v>
      </c>
      <c r="C107" s="63" t="s">
        <v>182</v>
      </c>
      <c r="D107" s="189">
        <f>IFERROR('Παραδοχές διείσδυσης - κάλυψης'!D64/'Παραδοχές διείσδυσης - κάλυψης'!D84,0)</f>
        <v>0</v>
      </c>
      <c r="E107" s="190">
        <f>IFERROR('Παραδοχές διείσδυσης - κάλυψης'!E64/'Παραδοχές διείσδυσης - κάλυψης'!E84,0)</f>
        <v>0</v>
      </c>
      <c r="F107" s="163">
        <f t="shared" si="80"/>
        <v>0</v>
      </c>
      <c r="G107" s="190">
        <f>IFERROR('Παραδοχές διείσδυσης - κάλυψης'!F64/'Παραδοχές διείσδυσης - κάλυψης'!F84,0)</f>
        <v>0</v>
      </c>
      <c r="H107" s="163">
        <f t="shared" si="81"/>
        <v>0</v>
      </c>
      <c r="I107" s="190">
        <f>IFERROR('Παραδοχές διείσδυσης - κάλυψης'!G64/'Παραδοχές διείσδυσης - κάλυψης'!G84,0)</f>
        <v>0</v>
      </c>
      <c r="J107" s="163">
        <f t="shared" si="82"/>
        <v>0</v>
      </c>
      <c r="K107" s="190">
        <f>IFERROR('Παραδοχές διείσδυσης - κάλυψης'!I64/'Παραδοχές διείσδυσης - κάλυψης'!I84,0)</f>
        <v>0</v>
      </c>
      <c r="L107" s="163">
        <f t="shared" si="83"/>
        <v>0</v>
      </c>
      <c r="M107" s="191">
        <f t="shared" si="79"/>
        <v>0</v>
      </c>
      <c r="O107" s="190">
        <f>IFERROR('Παραδοχές διείσδυσης - κάλυψης'!J64/'Παραδοχές διείσδυσης - κάλυψης'!J84,0)</f>
        <v>0</v>
      </c>
      <c r="P107" s="163">
        <f t="shared" si="84"/>
        <v>0</v>
      </c>
      <c r="Q107" s="190">
        <f>IFERROR('Παραδοχές διείσδυσης - κάλυψης'!K64/'Παραδοχές διείσδυσης - κάλυψης'!K84,0)</f>
        <v>0</v>
      </c>
      <c r="R107" s="163">
        <f t="shared" si="85"/>
        <v>0</v>
      </c>
      <c r="S107" s="190">
        <f>IFERROR('Παραδοχές διείσδυσης - κάλυψης'!L64/'Παραδοχές διείσδυσης - κάλυψης'!L84,0)</f>
        <v>0</v>
      </c>
      <c r="T107" s="163">
        <f t="shared" si="86"/>
        <v>0</v>
      </c>
      <c r="U107" s="190">
        <f>IFERROR('Παραδοχές διείσδυσης - κάλυψης'!M64/'Παραδοχές διείσδυσης - κάλυψης'!M84,0)</f>
        <v>0</v>
      </c>
      <c r="V107" s="163">
        <f t="shared" si="87"/>
        <v>0</v>
      </c>
      <c r="W107" s="190">
        <f>IFERROR('Παραδοχές διείσδυσης - κάλυψης'!N64/'Παραδοχές διείσδυσης - κάλυψης'!N84,0)</f>
        <v>0</v>
      </c>
      <c r="X107" s="163">
        <f t="shared" si="88"/>
        <v>0</v>
      </c>
      <c r="Y107" s="191">
        <f t="shared" si="89"/>
        <v>0</v>
      </c>
    </row>
    <row r="108" spans="2:25" outlineLevel="1">
      <c r="B108" s="236" t="s">
        <v>84</v>
      </c>
      <c r="C108" s="63" t="s">
        <v>182</v>
      </c>
      <c r="D108" s="189">
        <f>IFERROR('Παραδοχές διείσδυσης - κάλυψης'!D65/'Παραδοχές διείσδυσης - κάλυψης'!D85,0)</f>
        <v>0</v>
      </c>
      <c r="E108" s="190">
        <f>IFERROR('Παραδοχές διείσδυσης - κάλυψης'!E65/'Παραδοχές διείσδυσης - κάλυψης'!E85,0)</f>
        <v>0</v>
      </c>
      <c r="F108" s="163">
        <f t="shared" si="80"/>
        <v>0</v>
      </c>
      <c r="G108" s="190">
        <f>IFERROR('Παραδοχές διείσδυσης - κάλυψης'!F65/'Παραδοχές διείσδυσης - κάλυψης'!F85,0)</f>
        <v>0</v>
      </c>
      <c r="H108" s="163">
        <f t="shared" si="81"/>
        <v>0</v>
      </c>
      <c r="I108" s="190">
        <f>IFERROR('Παραδοχές διείσδυσης - κάλυψης'!G65/'Παραδοχές διείσδυσης - κάλυψης'!G85,0)</f>
        <v>0</v>
      </c>
      <c r="J108" s="163">
        <f t="shared" si="82"/>
        <v>0</v>
      </c>
      <c r="K108" s="190">
        <f>IFERROR('Παραδοχές διείσδυσης - κάλυψης'!I65/'Παραδοχές διείσδυσης - κάλυψης'!I85,0)</f>
        <v>0</v>
      </c>
      <c r="L108" s="163">
        <f t="shared" si="83"/>
        <v>0</v>
      </c>
      <c r="M108" s="191">
        <f t="shared" si="79"/>
        <v>0</v>
      </c>
      <c r="O108" s="190">
        <f>IFERROR('Παραδοχές διείσδυσης - κάλυψης'!J65/'Παραδοχές διείσδυσης - κάλυψης'!J85,0)</f>
        <v>0.66326530612244894</v>
      </c>
      <c r="P108" s="163">
        <f t="shared" si="84"/>
        <v>0</v>
      </c>
      <c r="Q108" s="190">
        <f>IFERROR('Παραδοχές διείσδυσης - κάλυψης'!K65/'Παραδοχές διείσδυσης - κάλυψης'!K85,0)</f>
        <v>0.66326530612244894</v>
      </c>
      <c r="R108" s="163">
        <f t="shared" si="85"/>
        <v>0</v>
      </c>
      <c r="S108" s="190">
        <f>IFERROR('Παραδοχές διείσδυσης - κάλυψης'!L65/'Παραδοχές διείσδυσης - κάλυψης'!L85,0)</f>
        <v>0.66326530612244894</v>
      </c>
      <c r="T108" s="163">
        <f t="shared" si="86"/>
        <v>0</v>
      </c>
      <c r="U108" s="190">
        <f>IFERROR('Παραδοχές διείσδυσης - κάλυψης'!M65/'Παραδοχές διείσδυσης - κάλυψης'!M85,0)</f>
        <v>0.66326530612244894</v>
      </c>
      <c r="V108" s="163">
        <f t="shared" si="87"/>
        <v>0</v>
      </c>
      <c r="W108" s="190">
        <f>IFERROR('Παραδοχές διείσδυσης - κάλυψης'!N65/'Παραδοχές διείσδυσης - κάλυψης'!N85,0)</f>
        <v>0.66326530612244894</v>
      </c>
      <c r="X108" s="163">
        <f t="shared" si="88"/>
        <v>0</v>
      </c>
      <c r="Y108" s="191">
        <f t="shared" si="89"/>
        <v>0</v>
      </c>
    </row>
    <row r="109" spans="2:25" outlineLevel="1">
      <c r="B109" s="235" t="s">
        <v>85</v>
      </c>
      <c r="C109" s="63" t="s">
        <v>182</v>
      </c>
      <c r="D109" s="189">
        <f>IFERROR('Παραδοχές διείσδυσης - κάλυψης'!D66/'Παραδοχές διείσδυσης - κάλυψης'!D86,0)</f>
        <v>0</v>
      </c>
      <c r="E109" s="190">
        <f>IFERROR('Παραδοχές διείσδυσης - κάλυψης'!E66/'Παραδοχές διείσδυσης - κάλυψης'!E86,0)</f>
        <v>0</v>
      </c>
      <c r="F109" s="163">
        <f t="shared" si="80"/>
        <v>0</v>
      </c>
      <c r="G109" s="190">
        <f>IFERROR('Παραδοχές διείσδυσης - κάλυψης'!F66/'Παραδοχές διείσδυσης - κάλυψης'!F86,0)</f>
        <v>0</v>
      </c>
      <c r="H109" s="163">
        <f t="shared" si="81"/>
        <v>0</v>
      </c>
      <c r="I109" s="190">
        <f>IFERROR('Παραδοχές διείσδυσης - κάλυψης'!G66/'Παραδοχές διείσδυσης - κάλυψης'!G86,0)</f>
        <v>0</v>
      </c>
      <c r="J109" s="163">
        <f t="shared" si="82"/>
        <v>0</v>
      </c>
      <c r="K109" s="190">
        <f>IFERROR('Παραδοχές διείσδυσης - κάλυψης'!I66/'Παραδοχές διείσδυσης - κάλυψης'!I86,0)</f>
        <v>0</v>
      </c>
      <c r="L109" s="163">
        <f t="shared" si="83"/>
        <v>0</v>
      </c>
      <c r="M109" s="191">
        <f t="shared" si="79"/>
        <v>0</v>
      </c>
      <c r="O109" s="190">
        <f>IFERROR('Παραδοχές διείσδυσης - κάλυψης'!J66/'Παραδοχές διείσδυσης - κάλυψης'!J86,0)</f>
        <v>0</v>
      </c>
      <c r="P109" s="163">
        <f t="shared" si="84"/>
        <v>0</v>
      </c>
      <c r="Q109" s="190">
        <f>IFERROR('Παραδοχές διείσδυσης - κάλυψης'!K66/'Παραδοχές διείσδυσης - κάλυψης'!K86,0)</f>
        <v>0</v>
      </c>
      <c r="R109" s="163">
        <f t="shared" si="85"/>
        <v>0</v>
      </c>
      <c r="S109" s="190">
        <f>IFERROR('Παραδοχές διείσδυσης - κάλυψης'!L66/'Παραδοχές διείσδυσης - κάλυψης'!L86,0)</f>
        <v>0</v>
      </c>
      <c r="T109" s="163">
        <f t="shared" si="86"/>
        <v>0</v>
      </c>
      <c r="U109" s="190">
        <f>IFERROR('Παραδοχές διείσδυσης - κάλυψης'!M66/'Παραδοχές διείσδυσης - κάλυψης'!M86,0)</f>
        <v>0</v>
      </c>
      <c r="V109" s="163">
        <f t="shared" si="87"/>
        <v>0</v>
      </c>
      <c r="W109" s="190">
        <f>IFERROR('Παραδοχές διείσδυσης - κάλυψης'!N66/'Παραδοχές διείσδυσης - κάλυψης'!N86,0)</f>
        <v>0</v>
      </c>
      <c r="X109" s="163">
        <f t="shared" si="88"/>
        <v>0</v>
      </c>
      <c r="Y109" s="191">
        <f t="shared" si="89"/>
        <v>0</v>
      </c>
    </row>
    <row r="110" spans="2:25" outlineLevel="1">
      <c r="B110" s="236" t="s">
        <v>86</v>
      </c>
      <c r="C110" s="63" t="s">
        <v>182</v>
      </c>
      <c r="D110" s="189">
        <f>IFERROR('Παραδοχές διείσδυσης - κάλυψης'!D67/'Παραδοχές διείσδυσης - κάλυψης'!D87,0)</f>
        <v>0</v>
      </c>
      <c r="E110" s="190">
        <f>IFERROR('Παραδοχές διείσδυσης - κάλυψης'!E67/'Παραδοχές διείσδυσης - κάλυψης'!E87,0)</f>
        <v>0</v>
      </c>
      <c r="F110" s="163">
        <f t="shared" si="80"/>
        <v>0</v>
      </c>
      <c r="G110" s="190">
        <f>IFERROR('Παραδοχές διείσδυσης - κάλυψης'!F67/'Παραδοχές διείσδυσης - κάλυψης'!F87,0)</f>
        <v>0</v>
      </c>
      <c r="H110" s="163">
        <f t="shared" si="81"/>
        <v>0</v>
      </c>
      <c r="I110" s="190">
        <f>IFERROR('Παραδοχές διείσδυσης - κάλυψης'!G67/'Παραδοχές διείσδυσης - κάλυψης'!G87,0)</f>
        <v>0</v>
      </c>
      <c r="J110" s="163">
        <f t="shared" si="82"/>
        <v>0</v>
      </c>
      <c r="K110" s="190">
        <f>IFERROR('Παραδοχές διείσδυσης - κάλυψης'!I67/'Παραδοχές διείσδυσης - κάλυψης'!I87,0)</f>
        <v>0</v>
      </c>
      <c r="L110" s="163">
        <f t="shared" si="83"/>
        <v>0</v>
      </c>
      <c r="M110" s="191">
        <f t="shared" si="79"/>
        <v>0</v>
      </c>
      <c r="O110" s="190">
        <f>IFERROR('Παραδοχές διείσδυσης - κάλυψης'!J67/'Παραδοχές διείσδυσης - κάλυψης'!J87,0)</f>
        <v>0.83750000000000002</v>
      </c>
      <c r="P110" s="163">
        <f t="shared" si="84"/>
        <v>0</v>
      </c>
      <c r="Q110" s="190">
        <f>IFERROR('Παραδοχές διείσδυσης - κάλυψης'!K67/'Παραδοχές διείσδυσης - κάλυψης'!K87,0)</f>
        <v>0.83750000000000002</v>
      </c>
      <c r="R110" s="163">
        <f t="shared" si="85"/>
        <v>0</v>
      </c>
      <c r="S110" s="190">
        <f>IFERROR('Παραδοχές διείσδυσης - κάλυψης'!L67/'Παραδοχές διείσδυσης - κάλυψης'!L87,0)</f>
        <v>0.83750000000000002</v>
      </c>
      <c r="T110" s="163">
        <f t="shared" si="86"/>
        <v>0</v>
      </c>
      <c r="U110" s="190">
        <f>IFERROR('Παραδοχές διείσδυσης - κάλυψης'!M67/'Παραδοχές διείσδυσης - κάλυψης'!M87,0)</f>
        <v>0.83750000000000002</v>
      </c>
      <c r="V110" s="163">
        <f t="shared" si="87"/>
        <v>0</v>
      </c>
      <c r="W110" s="190">
        <f>IFERROR('Παραδοχές διείσδυσης - κάλυψης'!N67/'Παραδοχές διείσδυσης - κάλυψης'!N87,0)</f>
        <v>0.83750000000000002</v>
      </c>
      <c r="X110" s="163">
        <f t="shared" si="88"/>
        <v>0</v>
      </c>
      <c r="Y110" s="191">
        <f t="shared" si="89"/>
        <v>0</v>
      </c>
    </row>
    <row r="111" spans="2:25" outlineLevel="1">
      <c r="B111" s="235" t="s">
        <v>87</v>
      </c>
      <c r="C111" s="63" t="s">
        <v>182</v>
      </c>
      <c r="D111" s="189">
        <f>IFERROR('Παραδοχές διείσδυσης - κάλυψης'!D68/'Παραδοχές διείσδυσης - κάλυψης'!D88,0)</f>
        <v>0</v>
      </c>
      <c r="E111" s="190">
        <f>IFERROR('Παραδοχές διείσδυσης - κάλυψης'!E68/'Παραδοχές διείσδυσης - κάλυψης'!E88,0)</f>
        <v>0</v>
      </c>
      <c r="F111" s="163">
        <f t="shared" si="80"/>
        <v>0</v>
      </c>
      <c r="G111" s="190">
        <f>IFERROR('Παραδοχές διείσδυσης - κάλυψης'!F68/'Παραδοχές διείσδυσης - κάλυψης'!F88,0)</f>
        <v>0</v>
      </c>
      <c r="H111" s="163">
        <f t="shared" si="81"/>
        <v>0</v>
      </c>
      <c r="I111" s="190">
        <f>IFERROR('Παραδοχές διείσδυσης - κάλυψης'!G68/'Παραδοχές διείσδυσης - κάλυψης'!G88,0)</f>
        <v>0</v>
      </c>
      <c r="J111" s="163">
        <f t="shared" si="82"/>
        <v>0</v>
      </c>
      <c r="K111" s="190">
        <f>IFERROR('Παραδοχές διείσδυσης - κάλυψης'!I68/'Παραδοχές διείσδυσης - κάλυψης'!I88,0)</f>
        <v>0</v>
      </c>
      <c r="L111" s="163">
        <f t="shared" si="83"/>
        <v>0</v>
      </c>
      <c r="M111" s="191">
        <f t="shared" si="79"/>
        <v>0</v>
      </c>
      <c r="O111" s="190">
        <f>IFERROR('Παραδοχές διείσδυσης - κάλυψης'!J68/'Παραδοχές διείσδυσης - κάλυψης'!J88,0)</f>
        <v>0</v>
      </c>
      <c r="P111" s="163">
        <f t="shared" si="84"/>
        <v>0</v>
      </c>
      <c r="Q111" s="190">
        <f>IFERROR('Παραδοχές διείσδυσης - κάλυψης'!K68/'Παραδοχές διείσδυσης - κάλυψης'!K88,0)</f>
        <v>0</v>
      </c>
      <c r="R111" s="163">
        <f t="shared" si="85"/>
        <v>0</v>
      </c>
      <c r="S111" s="190">
        <f>IFERROR('Παραδοχές διείσδυσης - κάλυψης'!L68/'Παραδοχές διείσδυσης - κάλυψης'!L88,0)</f>
        <v>0</v>
      </c>
      <c r="T111" s="163">
        <f t="shared" si="86"/>
        <v>0</v>
      </c>
      <c r="U111" s="190">
        <f>IFERROR('Παραδοχές διείσδυσης - κάλυψης'!M68/'Παραδοχές διείσδυσης - κάλυψης'!M88,0)</f>
        <v>0</v>
      </c>
      <c r="V111" s="163">
        <f t="shared" si="87"/>
        <v>0</v>
      </c>
      <c r="W111" s="190">
        <f>IFERROR('Παραδοχές διείσδυσης - κάλυψης'!N68/'Παραδοχές διείσδυσης - κάλυψης'!N88,0)</f>
        <v>0</v>
      </c>
      <c r="X111" s="163">
        <f t="shared" si="88"/>
        <v>0</v>
      </c>
      <c r="Y111" s="191">
        <f t="shared" si="89"/>
        <v>0</v>
      </c>
    </row>
    <row r="112" spans="2:25" outlineLevel="1">
      <c r="B112" s="236" t="s">
        <v>88</v>
      </c>
      <c r="C112" s="63" t="s">
        <v>182</v>
      </c>
      <c r="D112" s="189">
        <f>IFERROR('Παραδοχές διείσδυσης - κάλυψης'!D69/'Παραδοχές διείσδυσης - κάλυψης'!D89,0)</f>
        <v>0</v>
      </c>
      <c r="E112" s="190">
        <f>IFERROR('Παραδοχές διείσδυσης - κάλυψης'!E69/'Παραδοχές διείσδυσης - κάλυψης'!E89,0)</f>
        <v>0</v>
      </c>
      <c r="F112" s="163">
        <f t="shared" si="80"/>
        <v>0</v>
      </c>
      <c r="G112" s="190">
        <f>IFERROR('Παραδοχές διείσδυσης - κάλυψης'!F69/'Παραδοχές διείσδυσης - κάλυψης'!F89,0)</f>
        <v>0</v>
      </c>
      <c r="H112" s="163">
        <f t="shared" si="81"/>
        <v>0</v>
      </c>
      <c r="I112" s="190">
        <f>IFERROR('Παραδοχές διείσδυσης - κάλυψης'!G69/'Παραδοχές διείσδυσης - κάλυψης'!G89,0)</f>
        <v>0</v>
      </c>
      <c r="J112" s="163">
        <f t="shared" si="82"/>
        <v>0</v>
      </c>
      <c r="K112" s="190">
        <f>IFERROR('Παραδοχές διείσδυσης - κάλυψης'!I69/'Παραδοχές διείσδυσης - κάλυψης'!I89,0)</f>
        <v>0</v>
      </c>
      <c r="L112" s="163">
        <f t="shared" si="83"/>
        <v>0</v>
      </c>
      <c r="M112" s="191">
        <f t="shared" si="79"/>
        <v>0</v>
      </c>
      <c r="O112" s="190">
        <f>IFERROR('Παραδοχές διείσδυσης - κάλυψης'!J69/'Παραδοχές διείσδυσης - κάλυψης'!J89,0)</f>
        <v>0.79746835443037978</v>
      </c>
      <c r="P112" s="163">
        <f t="shared" si="84"/>
        <v>0</v>
      </c>
      <c r="Q112" s="190">
        <f>IFERROR('Παραδοχές διείσδυσης - κάλυψης'!K69/'Παραδοχές διείσδυσης - κάλυψης'!K89,0)</f>
        <v>0.79746835443037978</v>
      </c>
      <c r="R112" s="163">
        <f t="shared" si="85"/>
        <v>0</v>
      </c>
      <c r="S112" s="190">
        <f>IFERROR('Παραδοχές διείσδυσης - κάλυψης'!L69/'Παραδοχές διείσδυσης - κάλυψης'!L89,0)</f>
        <v>0.79746835443037978</v>
      </c>
      <c r="T112" s="163">
        <f t="shared" si="86"/>
        <v>0</v>
      </c>
      <c r="U112" s="190">
        <f>IFERROR('Παραδοχές διείσδυσης - κάλυψης'!M69/'Παραδοχές διείσδυσης - κάλυψης'!M89,0)</f>
        <v>0.79746835443037978</v>
      </c>
      <c r="V112" s="163">
        <f t="shared" si="87"/>
        <v>0</v>
      </c>
      <c r="W112" s="190">
        <f>IFERROR('Παραδοχές διείσδυσης - κάλυψης'!N69/'Παραδοχές διείσδυσης - κάλυψης'!N89,0)</f>
        <v>0.79746835443037978</v>
      </c>
      <c r="X112" s="163">
        <f t="shared" si="88"/>
        <v>0</v>
      </c>
      <c r="Y112" s="191">
        <f t="shared" si="89"/>
        <v>0</v>
      </c>
    </row>
    <row r="113" spans="2:33" ht="15" customHeight="1" outlineLevel="1">
      <c r="B113" s="49" t="s">
        <v>127</v>
      </c>
      <c r="C113" s="46" t="s">
        <v>182</v>
      </c>
      <c r="D113" s="189">
        <f>IFERROR('Παραδοχές διείσδυσης - κάλυψης'!D70/'Παραδοχές διείσδυσης - κάλυψης'!D90,0)</f>
        <v>0</v>
      </c>
      <c r="E113" s="190">
        <f>IFERROR('Παραδοχές διείσδυσης - κάλυψης'!E70/'Παραδοχές διείσδυσης - κάλυψης'!E90,0)</f>
        <v>0</v>
      </c>
      <c r="F113" s="163">
        <f t="shared" ref="F113" si="90">IFERROR((E113-D113)/D113,0)</f>
        <v>0</v>
      </c>
      <c r="G113" s="190">
        <f>IFERROR('Παραδοχές διείσδυσης - κάλυψης'!F70/'Παραδοχές διείσδυσης - κάλυψης'!F90,0)</f>
        <v>0</v>
      </c>
      <c r="H113" s="163">
        <f t="shared" ref="H113" si="91">IFERROR((G113-E113)/E113,0)</f>
        <v>0</v>
      </c>
      <c r="I113" s="190">
        <f>IFERROR('Παραδοχές διείσδυσης - κάλυψης'!G70/'Παραδοχές διείσδυσης - κάλυψης'!G90,0)</f>
        <v>0</v>
      </c>
      <c r="J113" s="163">
        <f t="shared" ref="J113" si="92">IFERROR((I113-G113)/G113,0)</f>
        <v>0</v>
      </c>
      <c r="K113" s="190">
        <f>IFERROR('Παραδοχές διείσδυσης - κάλυψης'!I70/'Παραδοχές διείσδυσης - κάλυψης'!I90,0)</f>
        <v>0</v>
      </c>
      <c r="L113" s="163">
        <f t="shared" ref="L113" si="93">IFERROR((K113-I113)/I113,0)</f>
        <v>0</v>
      </c>
      <c r="M113" s="191">
        <f>IFERROR((K113/D113)^(1/4)-1,0)</f>
        <v>0</v>
      </c>
      <c r="O113" s="190">
        <f>IFERROR('Παραδοχές διείσδυσης - κάλυψης'!J70/'Παραδοχές διείσδυσης - κάλυψης'!J90,0)</f>
        <v>0.78694158075601373</v>
      </c>
      <c r="P113" s="163">
        <f t="shared" ref="P113" si="94">IFERROR((O113-K113)/K113,0)</f>
        <v>0</v>
      </c>
      <c r="Q113" s="190">
        <f>IFERROR('Παραδοχές διείσδυσης - κάλυψης'!K70/'Παραδοχές διείσδυσης - κάλυψης'!K90,0)</f>
        <v>0.78694158075601373</v>
      </c>
      <c r="R113" s="163">
        <f t="shared" ref="R113" si="95">IFERROR((Q113-O113)/O113,0)</f>
        <v>0</v>
      </c>
      <c r="S113" s="190">
        <f>IFERROR('Παραδοχές διείσδυσης - κάλυψης'!L70/'Παραδοχές διείσδυσης - κάλυψης'!L90,0)</f>
        <v>0.78694158075601373</v>
      </c>
      <c r="T113" s="163">
        <f t="shared" ref="T113" si="96">IFERROR((S113-Q113)/Q113,0)</f>
        <v>0</v>
      </c>
      <c r="U113" s="190">
        <f>IFERROR('Παραδοχές διείσδυσης - κάλυψης'!M70/'Παραδοχές διείσδυσης - κάλυψης'!M90,0)</f>
        <v>0.78694158075601373</v>
      </c>
      <c r="V113" s="163">
        <f t="shared" ref="V113" si="97">IFERROR((U113-S113)/S113,0)</f>
        <v>0</v>
      </c>
      <c r="W113" s="190">
        <f>IFERROR('Παραδοχές διείσδυσης - κάλυψης'!N70/'Παραδοχές διείσδυσης - κάλυψης'!N90,0)</f>
        <v>0.78694158075601373</v>
      </c>
      <c r="X113" s="163">
        <f t="shared" ref="X113" si="98">IFERROR((W113-U113)/U113,0)</f>
        <v>0</v>
      </c>
      <c r="Y113" s="191">
        <f t="shared" ref="Y113" si="99">IFERROR((W113/O113)^(1/4)-1,0)</f>
        <v>0</v>
      </c>
    </row>
    <row r="115" spans="2:33" ht="15.6">
      <c r="B115" s="270" t="s">
        <v>185</v>
      </c>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row>
    <row r="116" spans="2:33" ht="5.45" customHeight="1" outlineLevel="1">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row>
    <row r="117" spans="2:33" ht="14.25" customHeight="1" outlineLevel="1">
      <c r="B117" s="295"/>
      <c r="C117" s="298" t="s">
        <v>94</v>
      </c>
      <c r="D117" s="285" t="s">
        <v>120</v>
      </c>
      <c r="E117" s="286"/>
      <c r="F117" s="286"/>
      <c r="G117" s="286"/>
      <c r="H117" s="286"/>
      <c r="I117" s="286"/>
      <c r="J117" s="286"/>
      <c r="K117" s="286"/>
      <c r="L117" s="288"/>
      <c r="M117" s="345" t="str">
        <f>"Ετήσιος ρυθμός ανάπτυξης (CAGR) "&amp;($C$3-5)&amp;" - "&amp;(($C$3-1))</f>
        <v>Ετήσιος ρυθμός ανάπτυξης (CAGR) 2019 - 2023</v>
      </c>
      <c r="N117" s="103"/>
      <c r="O117" s="342" t="s">
        <v>121</v>
      </c>
      <c r="P117" s="343"/>
      <c r="Q117" s="343"/>
      <c r="R117" s="343"/>
      <c r="S117" s="343"/>
      <c r="T117" s="343"/>
      <c r="U117" s="343"/>
      <c r="V117" s="343"/>
      <c r="W117" s="343"/>
      <c r="X117" s="344"/>
      <c r="Y117" s="345" t="str">
        <f>"Ετήσιος ρυθμός ανάπτυξης (CAGR) "&amp;$C$3&amp;" - "&amp;$E$3</f>
        <v>Ετήσιος ρυθμός ανάπτυξης (CAGR) 2024 - 2028</v>
      </c>
    </row>
    <row r="118" spans="2:33" ht="15.75" customHeight="1" outlineLevel="1">
      <c r="B118" s="296"/>
      <c r="C118" s="299"/>
      <c r="D118" s="67">
        <f>$C$3-5</f>
        <v>2019</v>
      </c>
      <c r="E118" s="285">
        <f>$C$3-4</f>
        <v>2020</v>
      </c>
      <c r="F118" s="288"/>
      <c r="G118" s="285">
        <f>$C$3-3</f>
        <v>2021</v>
      </c>
      <c r="H118" s="288"/>
      <c r="I118" s="285">
        <f>$C$3+-2</f>
        <v>2022</v>
      </c>
      <c r="J118" s="288"/>
      <c r="K118" s="285">
        <f>$C$3-1</f>
        <v>2023</v>
      </c>
      <c r="L118" s="288"/>
      <c r="M118" s="346"/>
      <c r="N118" s="103"/>
      <c r="O118" s="285">
        <f>$C$3</f>
        <v>2024</v>
      </c>
      <c r="P118" s="288"/>
      <c r="Q118" s="285">
        <f>$C$3+1</f>
        <v>2025</v>
      </c>
      <c r="R118" s="288"/>
      <c r="S118" s="285">
        <f>$C$3+2</f>
        <v>2026</v>
      </c>
      <c r="T118" s="288"/>
      <c r="U118" s="285">
        <f>$C$3+3</f>
        <v>2027</v>
      </c>
      <c r="V118" s="288"/>
      <c r="W118" s="285">
        <f>$C$3+4</f>
        <v>2028</v>
      </c>
      <c r="X118" s="288"/>
      <c r="Y118" s="346"/>
    </row>
    <row r="119" spans="2:33" outlineLevel="1">
      <c r="B119" s="297"/>
      <c r="C119" s="300"/>
      <c r="D119" s="82" t="s">
        <v>181</v>
      </c>
      <c r="E119" s="136" t="s">
        <v>181</v>
      </c>
      <c r="F119" s="66" t="s">
        <v>124</v>
      </c>
      <c r="G119" s="67" t="s">
        <v>181</v>
      </c>
      <c r="H119" s="66" t="s">
        <v>124</v>
      </c>
      <c r="I119" s="66" t="s">
        <v>181</v>
      </c>
      <c r="J119" s="66" t="s">
        <v>124</v>
      </c>
      <c r="K119" s="67" t="s">
        <v>181</v>
      </c>
      <c r="L119" s="66" t="s">
        <v>124</v>
      </c>
      <c r="M119" s="347"/>
      <c r="N119" s="54"/>
      <c r="O119" s="192" t="s">
        <v>181</v>
      </c>
      <c r="P119" s="193" t="s">
        <v>124</v>
      </c>
      <c r="Q119" s="192" t="s">
        <v>181</v>
      </c>
      <c r="R119" s="193" t="s">
        <v>124</v>
      </c>
      <c r="S119" s="192" t="s">
        <v>181</v>
      </c>
      <c r="T119" s="193" t="s">
        <v>124</v>
      </c>
      <c r="U119" s="192" t="s">
        <v>181</v>
      </c>
      <c r="V119" s="193" t="s">
        <v>124</v>
      </c>
      <c r="W119" s="192" t="s">
        <v>181</v>
      </c>
      <c r="X119" s="193" t="s">
        <v>124</v>
      </c>
      <c r="Y119" s="347"/>
    </row>
    <row r="120" spans="2:33" outlineLevel="1">
      <c r="B120" s="235" t="s">
        <v>75</v>
      </c>
      <c r="C120" s="63" t="s">
        <v>186</v>
      </c>
      <c r="D120" s="183">
        <f>IFERROR('Διανεμόμενες ποσότητες αερίου'!D15/'Ανάπτυξη δικτύου'!E36,0)</f>
        <v>0</v>
      </c>
      <c r="E120" s="173">
        <f>IFERROR('Διανεμόμενες ποσότητες αερίου'!E15/'Ανάπτυξη δικτύου'!G36,0)</f>
        <v>0</v>
      </c>
      <c r="F120" s="163">
        <f>IFERROR((E120-D120)/D120,0)</f>
        <v>0</v>
      </c>
      <c r="G120" s="159">
        <f>IFERROR('Διανεμόμενες ποσότητες αερίου'!G15/'Ανάπτυξη δικτύου'!J36,0)</f>
        <v>0</v>
      </c>
      <c r="H120" s="163">
        <f>IFERROR((G120-E120)/E120,0)</f>
        <v>0</v>
      </c>
      <c r="I120" s="170">
        <f>IFERROR('Διανεμόμενες ποσότητες αερίου'!I15/'Ανάπτυξη δικτύου'!M36,0)</f>
        <v>0</v>
      </c>
      <c r="J120" s="163">
        <f>IFERROR((I120-G120)/G120,0)</f>
        <v>0</v>
      </c>
      <c r="K120" s="159">
        <f>IFERROR('Διανεμόμενες ποσότητες αερίου'!K15/'Ανάπτυξη δικτύου'!P36,0)</f>
        <v>0</v>
      </c>
      <c r="L120" s="163">
        <f>IFERROR((K120-I120)/I120,0)</f>
        <v>0</v>
      </c>
      <c r="M120" s="191">
        <f t="shared" ref="M120:M133" si="100">IFERROR((K120/D120)^(1/4)-1,0)</f>
        <v>0</v>
      </c>
      <c r="O120" s="160">
        <f>IFERROR('Διανεμόμενες ποσότητες αερίου'!R15/'Ανάπτυξη δικτύου'!V36,0)</f>
        <v>0</v>
      </c>
      <c r="P120" s="163">
        <f>IFERROR((O120-K120)/K120,0)</f>
        <v>0</v>
      </c>
      <c r="Q120" s="159">
        <f>IFERROR('Διανεμόμενες ποσότητες αερίου'!X15/'Ανάπτυξη δικτύου'!Y36,0)</f>
        <v>0</v>
      </c>
      <c r="R120" s="163">
        <f>IFERROR((Q120-O120)/O120,0)</f>
        <v>0</v>
      </c>
      <c r="S120" s="159">
        <f>IFERROR('Διανεμόμενες ποσότητες αερίου'!AD15/'Ανάπτυξη δικτύου'!AB36,0)</f>
        <v>0</v>
      </c>
      <c r="T120" s="163">
        <f>IFERROR((S120-Q120)/Q120,0)</f>
        <v>0</v>
      </c>
      <c r="U120" s="159">
        <f>IFERROR('Διανεμόμενες ποσότητες αερίου'!AJ15/'Ανάπτυξη δικτύου'!AE36,0)</f>
        <v>0</v>
      </c>
      <c r="V120" s="163">
        <f>IFERROR((U120-S120)/S120,0)</f>
        <v>0</v>
      </c>
      <c r="W120" s="159">
        <f>IFERROR('Διανεμόμενες ποσότητες αερίου'!AP15/'Ανάπτυξη δικτύου'!AH36,0)</f>
        <v>0</v>
      </c>
      <c r="X120" s="163">
        <f>IFERROR((W120-U120)/U120,0)</f>
        <v>0</v>
      </c>
      <c r="Y120" s="191">
        <f>IFERROR((W120/O120)^(1/4)-1,0)</f>
        <v>0</v>
      </c>
    </row>
    <row r="121" spans="2:33" outlineLevel="1">
      <c r="B121" s="236" t="s">
        <v>76</v>
      </c>
      <c r="C121" s="63" t="s">
        <v>186</v>
      </c>
      <c r="D121" s="183">
        <f>IFERROR('Διανεμόμενες ποσότητες αερίου'!D16/'Ανάπτυξη δικτύου'!E37,0)</f>
        <v>0</v>
      </c>
      <c r="E121" s="173">
        <f>IFERROR('Διανεμόμενες ποσότητες αερίου'!E16/'Ανάπτυξη δικτύου'!G37,0)</f>
        <v>0</v>
      </c>
      <c r="F121" s="163">
        <f t="shared" ref="F121:F133" si="101">IFERROR((E121-D121)/D121,0)</f>
        <v>0</v>
      </c>
      <c r="G121" s="159">
        <f>IFERROR('Διανεμόμενες ποσότητες αερίου'!G16/'Ανάπτυξη δικτύου'!J37,0)</f>
        <v>0</v>
      </c>
      <c r="H121" s="163">
        <f t="shared" ref="H121:H133" si="102">IFERROR((G121-E121)/E121,0)</f>
        <v>0</v>
      </c>
      <c r="I121" s="170">
        <f>IFERROR('Διανεμόμενες ποσότητες αερίου'!I16/'Ανάπτυξη δικτύου'!M37,0)</f>
        <v>0</v>
      </c>
      <c r="J121" s="163">
        <f t="shared" ref="J121:J133" si="103">IFERROR((I121-G121)/G121,0)</f>
        <v>0</v>
      </c>
      <c r="K121" s="159">
        <f>IFERROR('Διανεμόμενες ποσότητες αερίου'!K16/'Ανάπτυξη δικτύου'!P37,0)</f>
        <v>0</v>
      </c>
      <c r="L121" s="163">
        <f t="shared" ref="L121:L133" si="104">IFERROR((K121-I121)/I121,0)</f>
        <v>0</v>
      </c>
      <c r="M121" s="191">
        <f t="shared" si="100"/>
        <v>0</v>
      </c>
      <c r="O121" s="160">
        <f>IFERROR('Διανεμόμενες ποσότητες αερίου'!R16/'Ανάπτυξη δικτύου'!V37,0)</f>
        <v>0</v>
      </c>
      <c r="P121" s="163">
        <f t="shared" ref="P121:P133" si="105">IFERROR((O121-K121)/K121,0)</f>
        <v>0</v>
      </c>
      <c r="Q121" s="159">
        <f>IFERROR('Διανεμόμενες ποσότητες αερίου'!X16/'Ανάπτυξη δικτύου'!Y37,0)</f>
        <v>0</v>
      </c>
      <c r="R121" s="163">
        <f t="shared" ref="R121:R133" si="106">IFERROR((Q121-O121)/O121,0)</f>
        <v>0</v>
      </c>
      <c r="S121" s="159">
        <f>IFERROR('Διανεμόμενες ποσότητες αερίου'!AD16/'Ανάπτυξη δικτύου'!AB37,0)</f>
        <v>0</v>
      </c>
      <c r="T121" s="163">
        <f t="shared" ref="T121:T133" si="107">IFERROR((S121-Q121)/Q121,0)</f>
        <v>0</v>
      </c>
      <c r="U121" s="159">
        <f>IFERROR('Διανεμόμενες ποσότητες αερίου'!AJ16/'Ανάπτυξη δικτύου'!AE37,0)</f>
        <v>7.2750666666666666</v>
      </c>
      <c r="V121" s="163">
        <f t="shared" ref="V121:V133" si="108">IFERROR((U121-S121)/S121,0)</f>
        <v>0</v>
      </c>
      <c r="W121" s="159">
        <f>IFERROR('Διανεμόμενες ποσότητες αερίου'!AP16/'Ανάπτυξη δικτύου'!AH37,0)</f>
        <v>8.6303999999999998</v>
      </c>
      <c r="X121" s="163">
        <f t="shared" ref="X121:X133" si="109">IFERROR((W121-U121)/U121,0)</f>
        <v>0.18629840734563716</v>
      </c>
      <c r="Y121" s="191">
        <f t="shared" ref="Y121:Y133" si="110">IFERROR((W121/O121)^(1/4)-1,0)</f>
        <v>0</v>
      </c>
    </row>
    <row r="122" spans="2:33" outlineLevel="1">
      <c r="B122" s="237" t="s">
        <v>77</v>
      </c>
      <c r="C122" s="63" t="s">
        <v>186</v>
      </c>
      <c r="D122" s="183">
        <f>IFERROR('Διανεμόμενες ποσότητες αερίου'!D17/'Ανάπτυξη δικτύου'!E38,0)</f>
        <v>0</v>
      </c>
      <c r="E122" s="173">
        <f>IFERROR('Διανεμόμενες ποσότητες αερίου'!E17/'Ανάπτυξη δικτύου'!G38,0)</f>
        <v>0</v>
      </c>
      <c r="F122" s="163">
        <f t="shared" si="101"/>
        <v>0</v>
      </c>
      <c r="G122" s="159">
        <f>IFERROR('Διανεμόμενες ποσότητες αερίου'!G17/'Ανάπτυξη δικτύου'!J38,0)</f>
        <v>0</v>
      </c>
      <c r="H122" s="163">
        <f t="shared" si="102"/>
        <v>0</v>
      </c>
      <c r="I122" s="170">
        <f>IFERROR('Διανεμόμενες ποσότητες αερίου'!I17/'Ανάπτυξη δικτύου'!M38,0)</f>
        <v>0</v>
      </c>
      <c r="J122" s="163">
        <f t="shared" si="103"/>
        <v>0</v>
      </c>
      <c r="K122" s="159">
        <f>IFERROR('Διανεμόμενες ποσότητες αερίου'!K17/'Ανάπτυξη δικτύου'!P38,0)</f>
        <v>0</v>
      </c>
      <c r="L122" s="163">
        <f t="shared" si="104"/>
        <v>0</v>
      </c>
      <c r="M122" s="191">
        <f t="shared" si="100"/>
        <v>0</v>
      </c>
      <c r="O122" s="160">
        <f>IFERROR('Διανεμόμενες ποσότητες αερίου'!R17/'Ανάπτυξη δικτύου'!V38,0)</f>
        <v>0</v>
      </c>
      <c r="P122" s="163">
        <f t="shared" si="105"/>
        <v>0</v>
      </c>
      <c r="Q122" s="159">
        <f>IFERROR('Διανεμόμενες ποσότητες αερίου'!X17/'Ανάπτυξη δικτύου'!Y38,0)</f>
        <v>0</v>
      </c>
      <c r="R122" s="163">
        <f t="shared" si="106"/>
        <v>0</v>
      </c>
      <c r="S122" s="159">
        <f>IFERROR('Διανεμόμενες ποσότητες αερίου'!AD17/'Ανάπτυξη δικτύου'!AB38,0)</f>
        <v>0</v>
      </c>
      <c r="T122" s="163">
        <f t="shared" si="107"/>
        <v>0</v>
      </c>
      <c r="U122" s="159">
        <f>IFERROR('Διανεμόμενες ποσότητες αερίου'!AJ17/'Ανάπτυξη δικτύου'!AE38,0)</f>
        <v>0</v>
      </c>
      <c r="V122" s="163">
        <f t="shared" si="108"/>
        <v>0</v>
      </c>
      <c r="W122" s="159">
        <f>IFERROR('Διανεμόμενες ποσότητες αερίου'!AP17/'Ανάπτυξη δικτύου'!AH38,0)</f>
        <v>0</v>
      </c>
      <c r="X122" s="163">
        <f t="shared" si="109"/>
        <v>0</v>
      </c>
      <c r="Y122" s="191">
        <f t="shared" si="110"/>
        <v>0</v>
      </c>
    </row>
    <row r="123" spans="2:33" outlineLevel="1">
      <c r="B123" s="238" t="s">
        <v>78</v>
      </c>
      <c r="C123" s="63" t="s">
        <v>186</v>
      </c>
      <c r="D123" s="183">
        <f>IFERROR('Διανεμόμενες ποσότητες αερίου'!D18/'Ανάπτυξη δικτύου'!E39,0)</f>
        <v>0</v>
      </c>
      <c r="E123" s="173">
        <f>IFERROR('Διανεμόμενες ποσότητες αερίου'!E18/'Ανάπτυξη δικτύου'!G39,0)</f>
        <v>0</v>
      </c>
      <c r="F123" s="163">
        <f t="shared" si="101"/>
        <v>0</v>
      </c>
      <c r="G123" s="159">
        <f>IFERROR('Διανεμόμενες ποσότητες αερίου'!G18/'Ανάπτυξη δικτύου'!J39,0)</f>
        <v>0</v>
      </c>
      <c r="H123" s="163">
        <f t="shared" si="102"/>
        <v>0</v>
      </c>
      <c r="I123" s="170">
        <f>IFERROR('Διανεμόμενες ποσότητες αερίου'!I18/'Ανάπτυξη δικτύου'!M39,0)</f>
        <v>0</v>
      </c>
      <c r="J123" s="163">
        <f t="shared" si="103"/>
        <v>0</v>
      </c>
      <c r="K123" s="159">
        <f>IFERROR('Διανεμόμενες ποσότητες αερίου'!K18/'Ανάπτυξη δικτύου'!P39,0)</f>
        <v>0</v>
      </c>
      <c r="L123" s="163">
        <f t="shared" si="104"/>
        <v>0</v>
      </c>
      <c r="M123" s="191">
        <f t="shared" si="100"/>
        <v>0</v>
      </c>
      <c r="O123" s="160">
        <f>IFERROR('Διανεμόμενες ποσότητες αερίου'!R18/'Ανάπτυξη δικτύου'!V39,0)</f>
        <v>0</v>
      </c>
      <c r="P123" s="163">
        <f t="shared" si="105"/>
        <v>0</v>
      </c>
      <c r="Q123" s="159">
        <f>IFERROR('Διανεμόμενες ποσότητες αερίου'!X18/'Ανάπτυξη δικτύου'!Y39,0)</f>
        <v>0</v>
      </c>
      <c r="R123" s="163">
        <f t="shared" si="106"/>
        <v>0</v>
      </c>
      <c r="S123" s="159">
        <f>IFERROR('Διανεμόμενες ποσότητες αερίου'!AD18/'Ανάπτυξη δικτύου'!AB39,0)</f>
        <v>0</v>
      </c>
      <c r="T123" s="163">
        <f t="shared" si="107"/>
        <v>0</v>
      </c>
      <c r="U123" s="159">
        <f>IFERROR('Διανεμόμενες ποσότητες αερίου'!AJ18/'Ανάπτυξη δικτύου'!AE39,0)</f>
        <v>0</v>
      </c>
      <c r="V123" s="163">
        <f t="shared" si="108"/>
        <v>0</v>
      </c>
      <c r="W123" s="159">
        <f>IFERROR('Διανεμόμενες ποσότητες αερίου'!AP18/'Ανάπτυξη δικτύου'!AH39,0)</f>
        <v>0</v>
      </c>
      <c r="X123" s="163">
        <f t="shared" si="109"/>
        <v>0</v>
      </c>
      <c r="Y123" s="191">
        <f t="shared" si="110"/>
        <v>0</v>
      </c>
    </row>
    <row r="124" spans="2:33" outlineLevel="1">
      <c r="B124" s="238" t="s">
        <v>79</v>
      </c>
      <c r="C124" s="63" t="s">
        <v>186</v>
      </c>
      <c r="D124" s="183">
        <f>IFERROR('Διανεμόμενες ποσότητες αερίου'!D19/'Ανάπτυξη δικτύου'!E40,0)</f>
        <v>0</v>
      </c>
      <c r="E124" s="173">
        <f>IFERROR('Διανεμόμενες ποσότητες αερίου'!E19/'Ανάπτυξη δικτύου'!G40,0)</f>
        <v>0</v>
      </c>
      <c r="F124" s="163">
        <f t="shared" si="101"/>
        <v>0</v>
      </c>
      <c r="G124" s="159">
        <f>IFERROR('Διανεμόμενες ποσότητες αερίου'!G19/'Ανάπτυξη δικτύου'!J40,0)</f>
        <v>0</v>
      </c>
      <c r="H124" s="163">
        <f t="shared" si="102"/>
        <v>0</v>
      </c>
      <c r="I124" s="170">
        <f>IFERROR('Διανεμόμενες ποσότητες αερίου'!I19/'Ανάπτυξη δικτύου'!M40,0)</f>
        <v>0</v>
      </c>
      <c r="J124" s="163">
        <f t="shared" si="103"/>
        <v>0</v>
      </c>
      <c r="K124" s="159">
        <f>IFERROR('Διανεμόμενες ποσότητες αερίου'!K19/'Ανάπτυξη δικτύου'!P40,0)</f>
        <v>0</v>
      </c>
      <c r="L124" s="163">
        <f t="shared" si="104"/>
        <v>0</v>
      </c>
      <c r="M124" s="191">
        <f t="shared" si="100"/>
        <v>0</v>
      </c>
      <c r="O124" s="160">
        <f>IFERROR('Διανεμόμενες ποσότητες αερίου'!R19/'Ανάπτυξη δικτύου'!V40,0)</f>
        <v>0</v>
      </c>
      <c r="P124" s="163">
        <f t="shared" si="105"/>
        <v>0</v>
      </c>
      <c r="Q124" s="159">
        <f>IFERROR('Διανεμόμενες ποσότητες αερίου'!X19/'Ανάπτυξη δικτύου'!Y40,0)</f>
        <v>0.38353488372093025</v>
      </c>
      <c r="R124" s="163">
        <f t="shared" si="106"/>
        <v>0</v>
      </c>
      <c r="S124" s="159">
        <f>IFERROR('Διανεμόμενες ποσότητες αερίου'!AD19/'Ανάπτυξη δικτύου'!AB40,0)</f>
        <v>1.142193103448276</v>
      </c>
      <c r="T124" s="163">
        <f t="shared" si="107"/>
        <v>1.9780683633444012</v>
      </c>
      <c r="U124" s="159">
        <f>IFERROR('Διανεμόμενες ποσότητες αερίου'!AJ19/'Ανάπτυξη δικτύου'!AE40,0)</f>
        <v>1.549821138211382</v>
      </c>
      <c r="V124" s="163">
        <f t="shared" si="108"/>
        <v>0.35688189110272056</v>
      </c>
      <c r="W124" s="159">
        <f>IFERROR('Διανεμόμενες ποσότητες αερίου'!AP19/'Ανάπτυξη δικτύου'!AH40,0)</f>
        <v>2.2344984894259818</v>
      </c>
      <c r="X124" s="163">
        <f t="shared" si="109"/>
        <v>0.44177830223994263</v>
      </c>
      <c r="Y124" s="191">
        <f t="shared" si="110"/>
        <v>0</v>
      </c>
    </row>
    <row r="125" spans="2:33" outlineLevel="1">
      <c r="B125" s="238" t="s">
        <v>80</v>
      </c>
      <c r="C125" s="63" t="s">
        <v>186</v>
      </c>
      <c r="D125" s="183">
        <f>IFERROR('Διανεμόμενες ποσότητες αερίου'!D20/'Ανάπτυξη δικτύου'!E41,0)</f>
        <v>0</v>
      </c>
      <c r="E125" s="173">
        <f>IFERROR('Διανεμόμενες ποσότητες αερίου'!E20/'Ανάπτυξη δικτύου'!G41,0)</f>
        <v>0</v>
      </c>
      <c r="F125" s="163">
        <f t="shared" si="101"/>
        <v>0</v>
      </c>
      <c r="G125" s="159">
        <f>IFERROR('Διανεμόμενες ποσότητες αερίου'!G20/'Ανάπτυξη δικτύου'!J41,0)</f>
        <v>0</v>
      </c>
      <c r="H125" s="163">
        <f t="shared" si="102"/>
        <v>0</v>
      </c>
      <c r="I125" s="170">
        <f>IFERROR('Διανεμόμενες ποσότητες αερίου'!I20/'Ανάπτυξη δικτύου'!M41,0)</f>
        <v>0</v>
      </c>
      <c r="J125" s="163">
        <f t="shared" si="103"/>
        <v>0</v>
      </c>
      <c r="K125" s="159">
        <f>IFERROR('Διανεμόμενες ποσότητες αερίου'!K20/'Ανάπτυξη δικτύου'!P41,0)</f>
        <v>0</v>
      </c>
      <c r="L125" s="163">
        <f t="shared" si="104"/>
        <v>0</v>
      </c>
      <c r="M125" s="191">
        <f t="shared" si="100"/>
        <v>0</v>
      </c>
      <c r="O125" s="160">
        <f>IFERROR('Διανεμόμενες ποσότητες αερίου'!R20/'Ανάπτυξη δικτύου'!V41,0)</f>
        <v>0</v>
      </c>
      <c r="P125" s="163">
        <f t="shared" si="105"/>
        <v>0</v>
      </c>
      <c r="Q125" s="159">
        <f>IFERROR('Διανεμόμενες ποσότητες αερίου'!X20/'Ανάπτυξη δικτύου'!Y41,0)</f>
        <v>0</v>
      </c>
      <c r="R125" s="163">
        <f t="shared" si="106"/>
        <v>0</v>
      </c>
      <c r="S125" s="159">
        <f>IFERROR('Διανεμόμενες ποσότητες αερίου'!AD20/'Ανάπτυξη δικτύου'!AB41,0)</f>
        <v>0</v>
      </c>
      <c r="T125" s="163">
        <f t="shared" si="107"/>
        <v>0</v>
      </c>
      <c r="U125" s="159">
        <f>IFERROR('Διανεμόμενες ποσότητες αερίου'!AJ20/'Ανάπτυξη δικτύου'!AE41,0)</f>
        <v>0</v>
      </c>
      <c r="V125" s="163">
        <f t="shared" si="108"/>
        <v>0</v>
      </c>
      <c r="W125" s="159">
        <f>IFERROR('Διανεμόμενες ποσότητες αερίου'!AP20/'Ανάπτυξη δικτύου'!AH41,0)</f>
        <v>0</v>
      </c>
      <c r="X125" s="163">
        <f t="shared" si="109"/>
        <v>0</v>
      </c>
      <c r="Y125" s="191">
        <f t="shared" si="110"/>
        <v>0</v>
      </c>
    </row>
    <row r="126" spans="2:33" outlineLevel="1">
      <c r="B126" s="238" t="s">
        <v>81</v>
      </c>
      <c r="C126" s="63" t="s">
        <v>186</v>
      </c>
      <c r="D126" s="183">
        <f>IFERROR('Διανεμόμενες ποσότητες αερίου'!D21/'Ανάπτυξη δικτύου'!E42,0)</f>
        <v>0</v>
      </c>
      <c r="E126" s="173">
        <f>IFERROR('Διανεμόμενες ποσότητες αερίου'!E21/'Ανάπτυξη δικτύου'!G42,0)</f>
        <v>0</v>
      </c>
      <c r="F126" s="163">
        <f t="shared" si="101"/>
        <v>0</v>
      </c>
      <c r="G126" s="159">
        <f>IFERROR('Διανεμόμενες ποσότητες αερίου'!G21/'Ανάπτυξη δικτύου'!J42,0)</f>
        <v>0</v>
      </c>
      <c r="H126" s="163">
        <f t="shared" si="102"/>
        <v>0</v>
      </c>
      <c r="I126" s="170">
        <f>IFERROR('Διανεμόμενες ποσότητες αερίου'!I21/'Ανάπτυξη δικτύου'!M42,0)</f>
        <v>0</v>
      </c>
      <c r="J126" s="163">
        <f t="shared" si="103"/>
        <v>0</v>
      </c>
      <c r="K126" s="159">
        <f>IFERROR('Διανεμόμενες ποσότητες αερίου'!K21/'Ανάπτυξη δικτύου'!P42,0)</f>
        <v>0</v>
      </c>
      <c r="L126" s="163">
        <f t="shared" si="104"/>
        <v>0</v>
      </c>
      <c r="M126" s="191">
        <f t="shared" si="100"/>
        <v>0</v>
      </c>
      <c r="O126" s="160">
        <f>IFERROR('Διανεμόμενες ποσότητες αερίου'!R21/'Ανάπτυξη δικτύου'!V42,0)</f>
        <v>0</v>
      </c>
      <c r="P126" s="163">
        <f t="shared" si="105"/>
        <v>0</v>
      </c>
      <c r="Q126" s="159">
        <f>IFERROR('Διανεμόμενες ποσότητες αερίου'!X21/'Ανάπτυξη δικτύου'!Y42,0)</f>
        <v>0</v>
      </c>
      <c r="R126" s="163">
        <f t="shared" si="106"/>
        <v>0</v>
      </c>
      <c r="S126" s="159">
        <f>IFERROR('Διανεμόμενες ποσότητες αερίου'!AD21/'Ανάπτυξη δικτύου'!AB42,0)</f>
        <v>0</v>
      </c>
      <c r="T126" s="163">
        <f t="shared" si="107"/>
        <v>0</v>
      </c>
      <c r="U126" s="159">
        <f>IFERROR('Διανεμόμενες ποσότητες αερίου'!AJ21/'Ανάπτυξη δικτύου'!AE42,0)</f>
        <v>0</v>
      </c>
      <c r="V126" s="163">
        <f t="shared" si="108"/>
        <v>0</v>
      </c>
      <c r="W126" s="159">
        <f>IFERROR('Διανεμόμενες ποσότητες αερίου'!AP21/'Ανάπτυξη δικτύου'!AH42,0)</f>
        <v>0</v>
      </c>
      <c r="X126" s="163">
        <f t="shared" si="109"/>
        <v>0</v>
      </c>
      <c r="Y126" s="191">
        <f t="shared" si="110"/>
        <v>0</v>
      </c>
    </row>
    <row r="127" spans="2:33" outlineLevel="1">
      <c r="B127" s="236" t="s">
        <v>82</v>
      </c>
      <c r="C127" s="63" t="s">
        <v>186</v>
      </c>
      <c r="D127" s="183">
        <f>IFERROR('Διανεμόμενες ποσότητες αερίου'!D22/'Ανάπτυξη δικτύου'!E43,0)</f>
        <v>0</v>
      </c>
      <c r="E127" s="173">
        <f>IFERROR('Διανεμόμενες ποσότητες αερίου'!E22/'Ανάπτυξη δικτύου'!G43,0)</f>
        <v>0</v>
      </c>
      <c r="F127" s="163">
        <f t="shared" si="101"/>
        <v>0</v>
      </c>
      <c r="G127" s="159">
        <f>IFERROR('Διανεμόμενες ποσότητες αερίου'!G22/'Ανάπτυξη δικτύου'!J43,0)</f>
        <v>0</v>
      </c>
      <c r="H127" s="163">
        <f t="shared" si="102"/>
        <v>0</v>
      </c>
      <c r="I127" s="170">
        <f>IFERROR('Διανεμόμενες ποσότητες αερίου'!I22/'Ανάπτυξη δικτύου'!M43,0)</f>
        <v>0</v>
      </c>
      <c r="J127" s="163">
        <f t="shared" si="103"/>
        <v>0</v>
      </c>
      <c r="K127" s="159">
        <f>IFERROR('Διανεμόμενες ποσότητες αερίου'!K22/'Ανάπτυξη δικτύου'!P43,0)</f>
        <v>0</v>
      </c>
      <c r="L127" s="163">
        <f t="shared" si="104"/>
        <v>0</v>
      </c>
      <c r="M127" s="191">
        <f t="shared" si="100"/>
        <v>0</v>
      </c>
      <c r="O127" s="160">
        <f>IFERROR('Διανεμόμενες ποσότητες αερίου'!R22/'Ανάπτυξη δικτύου'!V43,0)</f>
        <v>0</v>
      </c>
      <c r="P127" s="163">
        <f t="shared" si="105"/>
        <v>0</v>
      </c>
      <c r="Q127" s="159">
        <f>IFERROR('Διανεμόμενες ποσότητες αερίου'!X22/'Ανάπτυξη δικτύου'!Y43,0)</f>
        <v>0</v>
      </c>
      <c r="R127" s="163">
        <f t="shared" si="106"/>
        <v>0</v>
      </c>
      <c r="S127" s="159">
        <f>IFERROR('Διανεμόμενες ποσότητες αερίου'!AD22/'Ανάπτυξη δικτύου'!AB43,0)</f>
        <v>0</v>
      </c>
      <c r="T127" s="163">
        <f t="shared" si="107"/>
        <v>0</v>
      </c>
      <c r="U127" s="159">
        <f>IFERROR('Διανεμόμενες ποσότητες αερίου'!AJ22/'Ανάπτυξη δικτύου'!AE43,0)</f>
        <v>0</v>
      </c>
      <c r="V127" s="163">
        <f t="shared" si="108"/>
        <v>0</v>
      </c>
      <c r="W127" s="159">
        <f>IFERROR('Διανεμόμενες ποσότητες αερίου'!AP22/'Ανάπτυξη δικτύου'!AH43,0)</f>
        <v>0</v>
      </c>
      <c r="X127" s="163">
        <f t="shared" si="109"/>
        <v>0</v>
      </c>
      <c r="Y127" s="191">
        <f t="shared" si="110"/>
        <v>0</v>
      </c>
    </row>
    <row r="128" spans="2:33" outlineLevel="1">
      <c r="B128" s="235" t="s">
        <v>83</v>
      </c>
      <c r="C128" s="63" t="s">
        <v>186</v>
      </c>
      <c r="D128" s="183">
        <f>IFERROR('Διανεμόμενες ποσότητες αερίου'!D23/'Ανάπτυξη δικτύου'!E44,0)</f>
        <v>0</v>
      </c>
      <c r="E128" s="173">
        <f>IFERROR('Διανεμόμενες ποσότητες αερίου'!E23/'Ανάπτυξη δικτύου'!G44,0)</f>
        <v>0</v>
      </c>
      <c r="F128" s="163">
        <f t="shared" si="101"/>
        <v>0</v>
      </c>
      <c r="G128" s="159">
        <f>IFERROR('Διανεμόμενες ποσότητες αερίου'!G23/'Ανάπτυξη δικτύου'!J44,0)</f>
        <v>0</v>
      </c>
      <c r="H128" s="163">
        <f t="shared" si="102"/>
        <v>0</v>
      </c>
      <c r="I128" s="170">
        <f>IFERROR('Διανεμόμενες ποσότητες αερίου'!I23/'Ανάπτυξη δικτύου'!M44,0)</f>
        <v>0</v>
      </c>
      <c r="J128" s="163">
        <f t="shared" si="103"/>
        <v>0</v>
      </c>
      <c r="K128" s="159">
        <f>IFERROR('Διανεμόμενες ποσότητες αερίου'!K23/'Ανάπτυξη δικτύου'!P44,0)</f>
        <v>0</v>
      </c>
      <c r="L128" s="163">
        <f t="shared" si="104"/>
        <v>0</v>
      </c>
      <c r="M128" s="191">
        <f t="shared" si="100"/>
        <v>0</v>
      </c>
      <c r="O128" s="160">
        <f>IFERROR('Διανεμόμενες ποσότητες αερίου'!R23/'Ανάπτυξη δικτύου'!V44,0)</f>
        <v>0</v>
      </c>
      <c r="P128" s="163">
        <f t="shared" si="105"/>
        <v>0</v>
      </c>
      <c r="Q128" s="159">
        <f>IFERROR('Διανεμόμενες ποσότητες αερίου'!X23/'Ανάπτυξη δικτύου'!Y44,0)</f>
        <v>0</v>
      </c>
      <c r="R128" s="163">
        <f t="shared" si="106"/>
        <v>0</v>
      </c>
      <c r="S128" s="159">
        <f>IFERROR('Διανεμόμενες ποσότητες αερίου'!AD23/'Ανάπτυξη δικτύου'!AB44,0)</f>
        <v>0</v>
      </c>
      <c r="T128" s="163">
        <f t="shared" si="107"/>
        <v>0</v>
      </c>
      <c r="U128" s="159">
        <f>IFERROR('Διανεμόμενες ποσότητες αερίου'!AJ23/'Ανάπτυξη δικτύου'!AE44,0)</f>
        <v>0</v>
      </c>
      <c r="V128" s="163">
        <f t="shared" si="108"/>
        <v>0</v>
      </c>
      <c r="W128" s="159">
        <f>IFERROR('Διανεμόμενες ποσότητες αερίου'!AP23/'Ανάπτυξη δικτύου'!AH44,0)</f>
        <v>0</v>
      </c>
      <c r="X128" s="163">
        <f t="shared" si="109"/>
        <v>0</v>
      </c>
      <c r="Y128" s="191">
        <f t="shared" si="110"/>
        <v>0</v>
      </c>
    </row>
    <row r="129" spans="2:33" outlineLevel="1">
      <c r="B129" s="236" t="s">
        <v>84</v>
      </c>
      <c r="C129" s="63" t="s">
        <v>186</v>
      </c>
      <c r="D129" s="183">
        <f>IFERROR('Διανεμόμενες ποσότητες αερίου'!D24/'Ανάπτυξη δικτύου'!E45,0)</f>
        <v>0</v>
      </c>
      <c r="E129" s="173">
        <f>IFERROR('Διανεμόμενες ποσότητες αερίου'!E24/'Ανάπτυξη δικτύου'!G45,0)</f>
        <v>0</v>
      </c>
      <c r="F129" s="163">
        <f t="shared" si="101"/>
        <v>0</v>
      </c>
      <c r="G129" s="159">
        <f>IFERROR('Διανεμόμενες ποσότητες αερίου'!G24/'Ανάπτυξη δικτύου'!J45,0)</f>
        <v>0</v>
      </c>
      <c r="H129" s="163">
        <f t="shared" si="102"/>
        <v>0</v>
      </c>
      <c r="I129" s="170">
        <f>IFERROR('Διανεμόμενες ποσότητες αερίου'!I24/'Ανάπτυξη δικτύου'!M45,0)</f>
        <v>0</v>
      </c>
      <c r="J129" s="163">
        <f t="shared" si="103"/>
        <v>0</v>
      </c>
      <c r="K129" s="159">
        <f>IFERROR('Διανεμόμενες ποσότητες αερίου'!K24/'Ανάπτυξη δικτύου'!P45,0)</f>
        <v>0</v>
      </c>
      <c r="L129" s="163">
        <f t="shared" si="104"/>
        <v>0</v>
      </c>
      <c r="M129" s="191">
        <f t="shared" si="100"/>
        <v>0</v>
      </c>
      <c r="O129" s="160">
        <f>IFERROR('Διανεμόμενες ποσότητες αερίου'!R24/'Ανάπτυξη δικτύου'!V45,0)</f>
        <v>0</v>
      </c>
      <c r="P129" s="163">
        <f t="shared" si="105"/>
        <v>0</v>
      </c>
      <c r="Q129" s="159">
        <f>IFERROR('Διανεμόμενες ποσότητες αερίου'!X24/'Ανάπτυξη δικτύου'!Y45,0)</f>
        <v>0.8272799999999999</v>
      </c>
      <c r="R129" s="163">
        <f t="shared" si="106"/>
        <v>0</v>
      </c>
      <c r="S129" s="159">
        <f>IFERROR('Διανεμόμενες ποσότητες αερίου'!AD24/'Ανάπτυξη δικτύου'!AB45,0)</f>
        <v>4.7088000000000001</v>
      </c>
      <c r="T129" s="163">
        <f t="shared" si="107"/>
        <v>4.6919060052219326</v>
      </c>
      <c r="U129" s="159">
        <f>IFERROR('Διανεμόμενες ποσότητες αερίου'!AJ24/'Ανάπτυξη δικτύου'!AE45,0)</f>
        <v>7.5267600000000003</v>
      </c>
      <c r="V129" s="163">
        <f t="shared" si="108"/>
        <v>0.59844546381243635</v>
      </c>
      <c r="W129" s="159">
        <f>IFERROR('Διανεμόμενες ποσότητες αερίου'!AP24/'Ανάπτυξη δικτύου'!AH45,0)</f>
        <v>10.00712</v>
      </c>
      <c r="X129" s="163">
        <f t="shared" si="109"/>
        <v>0.32953887197147247</v>
      </c>
      <c r="Y129" s="191">
        <f t="shared" si="110"/>
        <v>0</v>
      </c>
    </row>
    <row r="130" spans="2:33" outlineLevel="1">
      <c r="B130" s="235" t="s">
        <v>85</v>
      </c>
      <c r="C130" s="63" t="s">
        <v>186</v>
      </c>
      <c r="D130" s="183">
        <f>IFERROR('Διανεμόμενες ποσότητες αερίου'!D25/'Ανάπτυξη δικτύου'!E46,0)</f>
        <v>0</v>
      </c>
      <c r="E130" s="173">
        <f>IFERROR('Διανεμόμενες ποσότητες αερίου'!E25/'Ανάπτυξη δικτύου'!G46,0)</f>
        <v>0</v>
      </c>
      <c r="F130" s="163">
        <f t="shared" si="101"/>
        <v>0</v>
      </c>
      <c r="G130" s="159">
        <f>IFERROR('Διανεμόμενες ποσότητες αερίου'!G25/'Ανάπτυξη δικτύου'!J46,0)</f>
        <v>0</v>
      </c>
      <c r="H130" s="163">
        <f t="shared" si="102"/>
        <v>0</v>
      </c>
      <c r="I130" s="170">
        <f>IFERROR('Διανεμόμενες ποσότητες αερίου'!I25/'Ανάπτυξη δικτύου'!M46,0)</f>
        <v>0</v>
      </c>
      <c r="J130" s="163">
        <f t="shared" si="103"/>
        <v>0</v>
      </c>
      <c r="K130" s="159">
        <f>IFERROR('Διανεμόμενες ποσότητες αερίου'!K25/'Ανάπτυξη δικτύου'!P46,0)</f>
        <v>0</v>
      </c>
      <c r="L130" s="163">
        <f t="shared" si="104"/>
        <v>0</v>
      </c>
      <c r="M130" s="191">
        <f t="shared" si="100"/>
        <v>0</v>
      </c>
      <c r="O130" s="160">
        <f>IFERROR('Διανεμόμενες ποσότητες αερίου'!R25/'Ανάπτυξη δικτύου'!V46,0)</f>
        <v>0</v>
      </c>
      <c r="P130" s="163">
        <f t="shared" si="105"/>
        <v>0</v>
      </c>
      <c r="Q130" s="159">
        <f>IFERROR('Διανεμόμενες ποσότητες αερίου'!X25/'Ανάπτυξη δικτύου'!Y46,0)</f>
        <v>0</v>
      </c>
      <c r="R130" s="163">
        <f t="shared" si="106"/>
        <v>0</v>
      </c>
      <c r="S130" s="159">
        <f>IFERROR('Διανεμόμενες ποσότητες αερίου'!AD25/'Ανάπτυξη δικτύου'!AB46,0)</f>
        <v>0</v>
      </c>
      <c r="T130" s="163">
        <f t="shared" si="107"/>
        <v>0</v>
      </c>
      <c r="U130" s="159">
        <f>IFERROR('Διανεμόμενες ποσότητες αερίου'!AJ25/'Ανάπτυξη δικτύου'!AE46,0)</f>
        <v>0</v>
      </c>
      <c r="V130" s="163">
        <f t="shared" si="108"/>
        <v>0</v>
      </c>
      <c r="W130" s="159">
        <f>IFERROR('Διανεμόμενες ποσότητες αερίου'!AP25/'Ανάπτυξη δικτύου'!AH46,0)</f>
        <v>0</v>
      </c>
      <c r="X130" s="163">
        <f t="shared" si="109"/>
        <v>0</v>
      </c>
      <c r="Y130" s="191">
        <f t="shared" si="110"/>
        <v>0</v>
      </c>
    </row>
    <row r="131" spans="2:33" outlineLevel="1">
      <c r="B131" s="236" t="s">
        <v>86</v>
      </c>
      <c r="C131" s="63" t="s">
        <v>186</v>
      </c>
      <c r="D131" s="183">
        <f>IFERROR('Διανεμόμενες ποσότητες αερίου'!D26/'Ανάπτυξη δικτύου'!E47,0)</f>
        <v>0</v>
      </c>
      <c r="E131" s="173">
        <f>IFERROR('Διανεμόμενες ποσότητες αερίου'!E26/'Ανάπτυξη δικτύου'!G47,0)</f>
        <v>0</v>
      </c>
      <c r="F131" s="163">
        <f t="shared" si="101"/>
        <v>0</v>
      </c>
      <c r="G131" s="159">
        <f>IFERROR('Διανεμόμενες ποσότητες αερίου'!G26/'Ανάπτυξη δικτύου'!J47,0)</f>
        <v>0</v>
      </c>
      <c r="H131" s="163">
        <f t="shared" si="102"/>
        <v>0</v>
      </c>
      <c r="I131" s="170">
        <f>IFERROR('Διανεμόμενες ποσότητες αερίου'!I26/'Ανάπτυξη δικτύου'!M47,0)</f>
        <v>0</v>
      </c>
      <c r="J131" s="163">
        <f t="shared" si="103"/>
        <v>0</v>
      </c>
      <c r="K131" s="159">
        <f>IFERROR('Διανεμόμενες ποσότητες αερίου'!K26/'Ανάπτυξη δικτύου'!P47,0)</f>
        <v>0</v>
      </c>
      <c r="L131" s="163">
        <f t="shared" si="104"/>
        <v>0</v>
      </c>
      <c r="M131" s="191">
        <f t="shared" si="100"/>
        <v>0</v>
      </c>
      <c r="O131" s="160">
        <f>IFERROR('Διανεμόμενες ποσότητες αερίου'!R26/'Ανάπτυξη δικτύου'!V47,0)</f>
        <v>0</v>
      </c>
      <c r="P131" s="163">
        <f t="shared" si="105"/>
        <v>0</v>
      </c>
      <c r="Q131" s="159">
        <f>IFERROR('Διανεμόμενες ποσότητες αερίου'!X26/'Ανάπτυξη δικτύου'!Y47,0)</f>
        <v>0.82499999999999996</v>
      </c>
      <c r="R131" s="163">
        <f t="shared" si="106"/>
        <v>0</v>
      </c>
      <c r="S131" s="159">
        <f>IFERROR('Διανεμόμενες ποσότητες αερίου'!AD26/'Ανάπτυξη δικτύου'!AB47,0)</f>
        <v>4.51464</v>
      </c>
      <c r="T131" s="163">
        <f t="shared" si="107"/>
        <v>4.4722909090909093</v>
      </c>
      <c r="U131" s="159">
        <f>IFERROR('Διανεμόμενες ποσότητες αερίου'!AJ26/'Ανάπτυξη δικτύου'!AE47,0)</f>
        <v>6.2608800000000002</v>
      </c>
      <c r="V131" s="163">
        <f t="shared" si="108"/>
        <v>0.38679496039551331</v>
      </c>
      <c r="W131" s="159">
        <f>IFERROR('Διανεμόμενες ποσότητες αερίου'!AP26/'Ανάπτυξη δικτύου'!AH47,0)</f>
        <v>7.1985600000000005</v>
      </c>
      <c r="X131" s="163">
        <f t="shared" si="109"/>
        <v>0.1497680837198605</v>
      </c>
      <c r="Y131" s="191">
        <f t="shared" si="110"/>
        <v>0</v>
      </c>
    </row>
    <row r="132" spans="2:33" outlineLevel="1">
      <c r="B132" s="235" t="s">
        <v>87</v>
      </c>
      <c r="C132" s="63" t="s">
        <v>186</v>
      </c>
      <c r="D132" s="183">
        <f>IFERROR('Διανεμόμενες ποσότητες αερίου'!D27/'Ανάπτυξη δικτύου'!E48,0)</f>
        <v>0</v>
      </c>
      <c r="E132" s="173">
        <f>IFERROR('Διανεμόμενες ποσότητες αερίου'!E27/'Ανάπτυξη δικτύου'!G48,0)</f>
        <v>0</v>
      </c>
      <c r="F132" s="163">
        <f t="shared" si="101"/>
        <v>0</v>
      </c>
      <c r="G132" s="159">
        <f>IFERROR('Διανεμόμενες ποσότητες αερίου'!G27/'Ανάπτυξη δικτύου'!J48,0)</f>
        <v>0</v>
      </c>
      <c r="H132" s="163">
        <f t="shared" si="102"/>
        <v>0</v>
      </c>
      <c r="I132" s="170">
        <f>IFERROR('Διανεμόμενες ποσότητες αερίου'!I27/'Ανάπτυξη δικτύου'!M48,0)</f>
        <v>0</v>
      </c>
      <c r="J132" s="163">
        <f t="shared" si="103"/>
        <v>0</v>
      </c>
      <c r="K132" s="159">
        <f>IFERROR('Διανεμόμενες ποσότητες αερίου'!K27/'Ανάπτυξη δικτύου'!P48,0)</f>
        <v>0</v>
      </c>
      <c r="L132" s="163">
        <f t="shared" si="104"/>
        <v>0</v>
      </c>
      <c r="M132" s="191">
        <f t="shared" si="100"/>
        <v>0</v>
      </c>
      <c r="O132" s="160">
        <f>IFERROR('Διανεμόμενες ποσότητες αερίου'!R27/'Ανάπτυξη δικτύου'!V48,0)</f>
        <v>0</v>
      </c>
      <c r="P132" s="163">
        <f t="shared" si="105"/>
        <v>0</v>
      </c>
      <c r="Q132" s="159">
        <f>IFERROR('Διανεμόμενες ποσότητες αερίου'!X27/'Ανάπτυξη δικτύου'!Y48,0)</f>
        <v>0</v>
      </c>
      <c r="R132" s="163">
        <f t="shared" si="106"/>
        <v>0</v>
      </c>
      <c r="S132" s="159">
        <f>IFERROR('Διανεμόμενες ποσότητες αερίου'!AD27/'Ανάπτυξη δικτύου'!AB48,0)</f>
        <v>0</v>
      </c>
      <c r="T132" s="163">
        <f t="shared" si="107"/>
        <v>0</v>
      </c>
      <c r="U132" s="159">
        <f>IFERROR('Διανεμόμενες ποσότητες αερίου'!AJ27/'Ανάπτυξη δικτύου'!AE48,0)</f>
        <v>0</v>
      </c>
      <c r="V132" s="163">
        <f t="shared" si="108"/>
        <v>0</v>
      </c>
      <c r="W132" s="159">
        <f>IFERROR('Διανεμόμενες ποσότητες αερίου'!AP27/'Ανάπτυξη δικτύου'!AH48,0)</f>
        <v>0</v>
      </c>
      <c r="X132" s="163">
        <f t="shared" si="109"/>
        <v>0</v>
      </c>
      <c r="Y132" s="191">
        <f t="shared" si="110"/>
        <v>0</v>
      </c>
    </row>
    <row r="133" spans="2:33" outlineLevel="1">
      <c r="B133" s="236" t="s">
        <v>88</v>
      </c>
      <c r="C133" s="63" t="s">
        <v>186</v>
      </c>
      <c r="D133" s="183">
        <f>IFERROR('Διανεμόμενες ποσότητες αερίου'!D28/'Ανάπτυξη δικτύου'!E49,0)</f>
        <v>0</v>
      </c>
      <c r="E133" s="173">
        <f>IFERROR('Διανεμόμενες ποσότητες αερίου'!E28/'Ανάπτυξη δικτύου'!G49,0)</f>
        <v>0</v>
      </c>
      <c r="F133" s="163">
        <f t="shared" si="101"/>
        <v>0</v>
      </c>
      <c r="G133" s="159">
        <f>IFERROR('Διανεμόμενες ποσότητες αερίου'!G28/'Ανάπτυξη δικτύου'!J49,0)</f>
        <v>0</v>
      </c>
      <c r="H133" s="163">
        <f t="shared" si="102"/>
        <v>0</v>
      </c>
      <c r="I133" s="170">
        <f>IFERROR('Διανεμόμενες ποσότητες αερίου'!I28/'Ανάπτυξη δικτύου'!M49,0)</f>
        <v>0</v>
      </c>
      <c r="J133" s="163">
        <f t="shared" si="103"/>
        <v>0</v>
      </c>
      <c r="K133" s="159">
        <f>IFERROR('Διανεμόμενες ποσότητες αερίου'!K28/'Ανάπτυξη δικτύου'!P49,0)</f>
        <v>0</v>
      </c>
      <c r="L133" s="163">
        <f t="shared" si="104"/>
        <v>0</v>
      </c>
      <c r="M133" s="191">
        <f t="shared" si="100"/>
        <v>0</v>
      </c>
      <c r="O133" s="160">
        <f>IFERROR('Διανεμόμενες ποσότητες αερίου'!R28/'Ανάπτυξη δικτύου'!V49,0)</f>
        <v>0</v>
      </c>
      <c r="P133" s="163">
        <f t="shared" si="105"/>
        <v>0</v>
      </c>
      <c r="Q133" s="159">
        <f>IFERROR('Διανεμόμενες ποσότητες αερίου'!X28/'Ανάπτυξη δικτύου'!Y49,0)</f>
        <v>0.63700000000000001</v>
      </c>
      <c r="R133" s="163">
        <f t="shared" si="106"/>
        <v>0</v>
      </c>
      <c r="S133" s="159">
        <f>IFERROR('Διανεμόμενες ποσότητες αερίου'!AD28/'Ανάπτυξη δικτύου'!AB49,0)</f>
        <v>3.5805599999999997</v>
      </c>
      <c r="T133" s="163">
        <f t="shared" si="107"/>
        <v>4.6209733124018832</v>
      </c>
      <c r="U133" s="159">
        <f>IFERROR('Διανεμόμενες ποσότητες αερίου'!AJ28/'Ανάπτυξη δικτύου'!AE49,0)</f>
        <v>5.5280399999999998</v>
      </c>
      <c r="V133" s="163">
        <f t="shared" si="108"/>
        <v>0.54390374689992638</v>
      </c>
      <c r="W133" s="159">
        <f>IFERROR('Διανεμόμενες ποσότητες αερίου'!AP28/'Ανάπτυξη δικτύου'!AH49,0)</f>
        <v>7.1928000000000001</v>
      </c>
      <c r="X133" s="163">
        <f t="shared" si="109"/>
        <v>0.30114832743612568</v>
      </c>
      <c r="Y133" s="191">
        <f t="shared" si="110"/>
        <v>0</v>
      </c>
    </row>
    <row r="134" spans="2:33" ht="15" customHeight="1" outlineLevel="1">
      <c r="B134" s="49" t="s">
        <v>127</v>
      </c>
      <c r="C134" s="46" t="s">
        <v>186</v>
      </c>
      <c r="D134" s="188">
        <f>IFERROR('Διανεμόμενες ποσότητες αερίου'!D29/'Ανάπτυξη δικτύου'!E50,0)</f>
        <v>0</v>
      </c>
      <c r="E134" s="182">
        <f>IFERROR('Διανεμόμενες ποσότητες αερίου'!E29/'Ανάπτυξη δικτύου'!G50,0)</f>
        <v>0</v>
      </c>
      <c r="F134" s="163">
        <f t="shared" ref="F134" si="111">IFERROR((E134-D134)/D134,0)</f>
        <v>0</v>
      </c>
      <c r="G134" s="144">
        <f>IFERROR('Διανεμόμενες ποσότητες αερίου'!G29/'Ανάπτυξη δικτύου'!J50,0)</f>
        <v>0</v>
      </c>
      <c r="H134" s="163">
        <f t="shared" ref="H134" si="112">IFERROR((G134-E134)/E134,0)</f>
        <v>0</v>
      </c>
      <c r="I134" s="159">
        <f>IFERROR('Διανεμόμενες ποσότητες αερίου'!I29/'Ανάπτυξη δικτύου'!M50,0)</f>
        <v>0</v>
      </c>
      <c r="J134" s="163">
        <f t="shared" ref="J134" si="113">IFERROR((I134-G134)/G134,0)</f>
        <v>0</v>
      </c>
      <c r="K134" s="144">
        <f>IFERROR('Διανεμόμενες ποσότητες αερίου'!K29/'Ανάπτυξη δικτύου'!P50,0)</f>
        <v>0</v>
      </c>
      <c r="L134" s="163">
        <f t="shared" ref="L134" si="114">IFERROR((K134-I134)/I134,0)</f>
        <v>0</v>
      </c>
      <c r="M134" s="191">
        <f>IFERROR((K134/D134)^(1/4)-1,0)</f>
        <v>0</v>
      </c>
      <c r="N134" s="103"/>
      <c r="O134" s="172">
        <f>IFERROR('Διανεμόμενες ποσότητες αερίου'!R29/'Ανάπτυξη δικτύου'!V50,0)</f>
        <v>0.31818181818181818</v>
      </c>
      <c r="P134" s="163">
        <f t="shared" ref="P134" si="115">IFERROR((O134-K134)/K134,0)</f>
        <v>0</v>
      </c>
      <c r="Q134" s="144">
        <f>IFERROR('Διανεμόμενες ποσότητες αερίου'!X29/'Ανάπτυξη δικτύου'!Y50,0)</f>
        <v>0.78886575342465748</v>
      </c>
      <c r="R134" s="163">
        <f t="shared" ref="R134" si="116">IFERROR((Q134-O134)/O134,0)</f>
        <v>1.4792923679060663</v>
      </c>
      <c r="S134" s="144">
        <f>IFERROR('Διανεμόμενες ποσότητες αερίου'!AD29/'Ανάπτυξη δικτύου'!AB50,0)</f>
        <v>2.123271794871795</v>
      </c>
      <c r="T134" s="163">
        <f t="shared" ref="T134" si="117">IFERROR((S134-Q134)/Q134,0)</f>
        <v>1.6915502234114708</v>
      </c>
      <c r="U134" s="144">
        <f>IFERROR('Διανεμόμενες ποσότητες αερίου'!AJ29/'Ανάπτυξη δικτύου'!AE50,0)</f>
        <v>2.6000641025641031</v>
      </c>
      <c r="V134" s="163">
        <f t="shared" ref="V134" si="118">IFERROR((U134-S134)/S134,0)</f>
        <v>0.22455547558436686</v>
      </c>
      <c r="W134" s="144">
        <f>IFERROR('Διανεμόμενες ποσότητες αερίου'!AP29/'Ανάπτυξη δικτύου'!AH50,0)</f>
        <v>3.4203361547762996</v>
      </c>
      <c r="X134" s="163">
        <f t="shared" ref="X134" si="119">IFERROR((W134-U134)/U134,0)</f>
        <v>0.31548147270802646</v>
      </c>
      <c r="Y134" s="191">
        <f>IFERROR((W134/O134)^(1/4)-1,0)</f>
        <v>0.81070773987166733</v>
      </c>
    </row>
    <row r="135" spans="2:33" ht="15" customHeight="1"/>
    <row r="136" spans="2:33" ht="15.6">
      <c r="B136" s="270" t="s">
        <v>187</v>
      </c>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row>
    <row r="137" spans="2:33" ht="5.45" customHeight="1" outlineLevel="1">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row>
    <row r="138" spans="2:33" ht="14.25" customHeight="1" outlineLevel="1">
      <c r="B138" s="295"/>
      <c r="C138" s="295" t="s">
        <v>94</v>
      </c>
      <c r="D138" s="285" t="s">
        <v>120</v>
      </c>
      <c r="E138" s="286"/>
      <c r="F138" s="286"/>
      <c r="G138" s="286"/>
      <c r="H138" s="286"/>
      <c r="I138" s="286"/>
      <c r="J138" s="286"/>
      <c r="K138" s="286"/>
      <c r="L138" s="288"/>
      <c r="M138" s="345" t="str">
        <f>"Ετήσιος ρυθμός ανάπτυξης (CAGR) "&amp;($C$3-5)&amp;" - "&amp;(($C$3-1))</f>
        <v>Ετήσιος ρυθμός ανάπτυξης (CAGR) 2019 - 2023</v>
      </c>
      <c r="N138" s="103"/>
      <c r="O138" s="342" t="s">
        <v>121</v>
      </c>
      <c r="P138" s="343"/>
      <c r="Q138" s="343"/>
      <c r="R138" s="343"/>
      <c r="S138" s="343"/>
      <c r="T138" s="343"/>
      <c r="U138" s="343"/>
      <c r="V138" s="343"/>
      <c r="W138" s="343"/>
      <c r="X138" s="344"/>
      <c r="Y138" s="345" t="str">
        <f>"Ετήσιος ρυθμός ανάπτυξης (CAGR) "&amp;$C$3&amp;" - "&amp;$E$3</f>
        <v>Ετήσιος ρυθμός ανάπτυξης (CAGR) 2024 - 2028</v>
      </c>
    </row>
    <row r="139" spans="2:33" ht="15.75" customHeight="1" outlineLevel="1">
      <c r="B139" s="296"/>
      <c r="C139" s="296"/>
      <c r="D139" s="67">
        <f>$C$3-5</f>
        <v>2019</v>
      </c>
      <c r="E139" s="285">
        <f>$C$3-4</f>
        <v>2020</v>
      </c>
      <c r="F139" s="288"/>
      <c r="G139" s="285">
        <f>$C$3-3</f>
        <v>2021</v>
      </c>
      <c r="H139" s="288"/>
      <c r="I139" s="285">
        <f>$C$3+-2</f>
        <v>2022</v>
      </c>
      <c r="J139" s="288"/>
      <c r="K139" s="285">
        <f>$C$3-1</f>
        <v>2023</v>
      </c>
      <c r="L139" s="288"/>
      <c r="M139" s="346"/>
      <c r="N139" s="103"/>
      <c r="O139" s="285">
        <f>$C$3</f>
        <v>2024</v>
      </c>
      <c r="P139" s="288"/>
      <c r="Q139" s="285">
        <f>$C$3+1</f>
        <v>2025</v>
      </c>
      <c r="R139" s="288"/>
      <c r="S139" s="285">
        <f>$C$3+2</f>
        <v>2026</v>
      </c>
      <c r="T139" s="288"/>
      <c r="U139" s="285">
        <f>$C$3+3</f>
        <v>2027</v>
      </c>
      <c r="V139" s="288"/>
      <c r="W139" s="285">
        <f>$C$3+4</f>
        <v>2028</v>
      </c>
      <c r="X139" s="288"/>
      <c r="Y139" s="346"/>
    </row>
    <row r="140" spans="2:33" ht="15" customHeight="1" outlineLevel="1">
      <c r="B140" s="297"/>
      <c r="C140" s="297"/>
      <c r="D140" s="82" t="s">
        <v>181</v>
      </c>
      <c r="E140" s="67" t="s">
        <v>181</v>
      </c>
      <c r="F140" s="66" t="s">
        <v>124</v>
      </c>
      <c r="G140" s="67" t="s">
        <v>181</v>
      </c>
      <c r="H140" s="66" t="s">
        <v>124</v>
      </c>
      <c r="I140" s="67" t="s">
        <v>181</v>
      </c>
      <c r="J140" s="66" t="s">
        <v>124</v>
      </c>
      <c r="K140" s="67" t="s">
        <v>181</v>
      </c>
      <c r="L140" s="66" t="s">
        <v>124</v>
      </c>
      <c r="M140" s="347"/>
      <c r="O140" s="192" t="s">
        <v>181</v>
      </c>
      <c r="P140" s="193" t="s">
        <v>124</v>
      </c>
      <c r="Q140" s="192" t="s">
        <v>181</v>
      </c>
      <c r="R140" s="193" t="s">
        <v>124</v>
      </c>
      <c r="S140" s="192" t="s">
        <v>181</v>
      </c>
      <c r="T140" s="193" t="s">
        <v>124</v>
      </c>
      <c r="U140" s="192" t="s">
        <v>181</v>
      </c>
      <c r="V140" s="193" t="s">
        <v>124</v>
      </c>
      <c r="W140" s="192" t="s">
        <v>181</v>
      </c>
      <c r="X140" s="193" t="s">
        <v>124</v>
      </c>
      <c r="Y140" s="347"/>
    </row>
    <row r="141" spans="2:33" outlineLevel="1">
      <c r="B141" s="235" t="s">
        <v>75</v>
      </c>
      <c r="C141" s="50" t="s">
        <v>188</v>
      </c>
      <c r="D141" s="183">
        <f>IFERROR(Συνδέσεις!E14/'Ανάπτυξη δικτύου'!E36,0)</f>
        <v>0</v>
      </c>
      <c r="E141" s="159">
        <f>IFERROR(Συνδέσεις!G14/'Ανάπτυξη δικτύου'!G36,0)</f>
        <v>0</v>
      </c>
      <c r="F141" s="163">
        <f>IFERROR((E141-D141)/D141,0)</f>
        <v>0</v>
      </c>
      <c r="G141" s="159">
        <f>IFERROR(Συνδέσεις!J14/'Ανάπτυξη δικτύου'!J36,0)</f>
        <v>0</v>
      </c>
      <c r="H141" s="163">
        <f>IFERROR((G141-E141)/E141,0)</f>
        <v>0</v>
      </c>
      <c r="I141" s="159">
        <f>IFERROR(Συνδέσεις!M14/'Ανάπτυξη δικτύου'!M36,0)</f>
        <v>0</v>
      </c>
      <c r="J141" s="163">
        <f>IFERROR((I141-G141)/G141,0)</f>
        <v>0</v>
      </c>
      <c r="K141" s="159">
        <f>IFERROR(Συνδέσεις!P14/'Ανάπτυξη δικτύου'!P36,0)</f>
        <v>0</v>
      </c>
      <c r="L141" s="163">
        <f>IFERROR((K141-I141)/I141,0)</f>
        <v>0</v>
      </c>
      <c r="M141" s="191">
        <f t="shared" ref="M141:M154" si="120">IFERROR((K141/D141)^(1/4)-1,0)</f>
        <v>0</v>
      </c>
      <c r="N141" s="54"/>
      <c r="O141" s="160">
        <f>IFERROR(Συνδέσεις!X14/'Ανάπτυξη δικτύου'!V36,0)</f>
        <v>0</v>
      </c>
      <c r="P141" s="163">
        <f>IFERROR((O141-K141)/K141,0)</f>
        <v>0</v>
      </c>
      <c r="Q141" s="159">
        <f>IFERROR(Συνδέσεις!AC14/'Ανάπτυξη δικτύου'!Y36,0)</f>
        <v>0</v>
      </c>
      <c r="R141" s="163">
        <f>IFERROR((Q141-O141)/O141,0)</f>
        <v>0</v>
      </c>
      <c r="S141" s="159">
        <f>IFERROR(Συνδέσεις!AH14/'Ανάπτυξη δικτύου'!AB36,0)</f>
        <v>0</v>
      </c>
      <c r="T141" s="163">
        <f>IFERROR((S141-Q141)/Q141,0)</f>
        <v>0</v>
      </c>
      <c r="U141" s="159">
        <f>IFERROR(Συνδέσεις!AM14/'Ανάπτυξη δικτύου'!AE36,0)</f>
        <v>0</v>
      </c>
      <c r="V141" s="163">
        <f>IFERROR((U141-S141)/S141,0)</f>
        <v>0</v>
      </c>
      <c r="W141" s="159">
        <f>IFERROR(Συνδέσεις!AR14/'Ανάπτυξη δικτύου'!AH36,0)</f>
        <v>0</v>
      </c>
      <c r="X141" s="163">
        <f>IFERROR((W141-U141)/U141,0)</f>
        <v>0</v>
      </c>
      <c r="Y141" s="191">
        <f>IFERROR((W141/O141)^(1/4)-1,0)</f>
        <v>0</v>
      </c>
    </row>
    <row r="142" spans="2:33" outlineLevel="1">
      <c r="B142" s="236" t="s">
        <v>76</v>
      </c>
      <c r="C142" s="50" t="s">
        <v>188</v>
      </c>
      <c r="D142" s="183">
        <f>IFERROR(Συνδέσεις!E15/'Ανάπτυξη δικτύου'!E37,0)</f>
        <v>0</v>
      </c>
      <c r="E142" s="159">
        <f>IFERROR(Συνδέσεις!G15/'Ανάπτυξη δικτύου'!G37,0)</f>
        <v>0</v>
      </c>
      <c r="F142" s="163">
        <f t="shared" ref="F142:F154" si="121">IFERROR((E142-D142)/D142,0)</f>
        <v>0</v>
      </c>
      <c r="G142" s="159">
        <f>IFERROR(Συνδέσεις!J15/'Ανάπτυξη δικτύου'!J37,0)</f>
        <v>0</v>
      </c>
      <c r="H142" s="163">
        <f t="shared" ref="H142:H154" si="122">IFERROR((G142-E142)/E142,0)</f>
        <v>0</v>
      </c>
      <c r="I142" s="159">
        <f>IFERROR(Συνδέσεις!M15/'Ανάπτυξη δικτύου'!M37,0)</f>
        <v>0</v>
      </c>
      <c r="J142" s="163">
        <f t="shared" ref="J142:J154" si="123">IFERROR((I142-G142)/G142,0)</f>
        <v>0</v>
      </c>
      <c r="K142" s="159">
        <f>IFERROR(Συνδέσεις!P15/'Ανάπτυξη δικτύου'!P37,0)</f>
        <v>0</v>
      </c>
      <c r="L142" s="163">
        <f t="shared" ref="L142:L154" si="124">IFERROR((K142-I142)/I142,0)</f>
        <v>0</v>
      </c>
      <c r="M142" s="191">
        <f t="shared" si="120"/>
        <v>0</v>
      </c>
      <c r="N142" s="54"/>
      <c r="O142" s="160">
        <f>IFERROR(Συνδέσεις!X15/'Ανάπτυξη δικτύου'!V37,0)</f>
        <v>0</v>
      </c>
      <c r="P142" s="163">
        <f t="shared" ref="P142:P154" si="125">IFERROR((O142-K142)/K142,0)</f>
        <v>0</v>
      </c>
      <c r="Q142" s="159">
        <f>IFERROR(Συνδέσεις!AC15/'Ανάπτυξη δικτύου'!Y37,0)</f>
        <v>0</v>
      </c>
      <c r="R142" s="163">
        <f t="shared" ref="R142:R154" si="126">IFERROR((Q142-O142)/O142,0)</f>
        <v>0</v>
      </c>
      <c r="S142" s="159">
        <f>IFERROR(Συνδέσεις!AH15/'Ανάπτυξη δικτύου'!AB37,0)</f>
        <v>0</v>
      </c>
      <c r="T142" s="163">
        <f t="shared" ref="T142:T154" si="127">IFERROR((S142-Q142)/Q142,0)</f>
        <v>0</v>
      </c>
      <c r="U142" s="159">
        <f>IFERROR(Συνδέσεις!AM15/'Ανάπτυξη δικτύου'!AE37,0)</f>
        <v>1.2E-2</v>
      </c>
      <c r="V142" s="163">
        <f t="shared" ref="V142:V154" si="128">IFERROR((U142-S142)/S142,0)</f>
        <v>0</v>
      </c>
      <c r="W142" s="159">
        <f>IFERROR(Συνδέσεις!AR15/'Ανάπτυξη δικτύου'!AH37,0)</f>
        <v>2.4666666666666667E-2</v>
      </c>
      <c r="X142" s="163">
        <f t="shared" ref="X142:X154" si="129">IFERROR((W142-U142)/U142,0)</f>
        <v>1.0555555555555556</v>
      </c>
      <c r="Y142" s="191">
        <f t="shared" ref="Y142:Y154" si="130">IFERROR((W142/O142)^(1/4)-1,0)</f>
        <v>0</v>
      </c>
    </row>
    <row r="143" spans="2:33" outlineLevel="1">
      <c r="B143" s="237" t="s">
        <v>77</v>
      </c>
      <c r="C143" s="50" t="s">
        <v>188</v>
      </c>
      <c r="D143" s="183">
        <f>IFERROR(Συνδέσεις!E16/'Ανάπτυξη δικτύου'!E38,0)</f>
        <v>0</v>
      </c>
      <c r="E143" s="159">
        <f>IFERROR(Συνδέσεις!G16/'Ανάπτυξη δικτύου'!G38,0)</f>
        <v>0</v>
      </c>
      <c r="F143" s="163">
        <f t="shared" si="121"/>
        <v>0</v>
      </c>
      <c r="G143" s="159">
        <f>IFERROR(Συνδέσεις!J16/'Ανάπτυξη δικτύου'!J38,0)</f>
        <v>0</v>
      </c>
      <c r="H143" s="163">
        <f t="shared" si="122"/>
        <v>0</v>
      </c>
      <c r="I143" s="159">
        <f>IFERROR(Συνδέσεις!M16/'Ανάπτυξη δικτύου'!M38,0)</f>
        <v>0</v>
      </c>
      <c r="J143" s="163">
        <f t="shared" si="123"/>
        <v>0</v>
      </c>
      <c r="K143" s="159">
        <f>IFERROR(Συνδέσεις!P16/'Ανάπτυξη δικτύου'!P38,0)</f>
        <v>0</v>
      </c>
      <c r="L143" s="163">
        <f t="shared" si="124"/>
        <v>0</v>
      </c>
      <c r="M143" s="191">
        <f t="shared" si="120"/>
        <v>0</v>
      </c>
      <c r="N143" s="54"/>
      <c r="O143" s="160">
        <f>IFERROR(Συνδέσεις!X16/'Ανάπτυξη δικτύου'!V38,0)</f>
        <v>0</v>
      </c>
      <c r="P143" s="163">
        <f t="shared" si="125"/>
        <v>0</v>
      </c>
      <c r="Q143" s="159">
        <f>IFERROR(Συνδέσεις!AC16/'Ανάπτυξη δικτύου'!Y38,0)</f>
        <v>0</v>
      </c>
      <c r="R143" s="163">
        <f t="shared" si="126"/>
        <v>0</v>
      </c>
      <c r="S143" s="159">
        <f>IFERROR(Συνδέσεις!AH16/'Ανάπτυξη δικτύου'!AB38,0)</f>
        <v>0</v>
      </c>
      <c r="T143" s="163">
        <f t="shared" si="127"/>
        <v>0</v>
      </c>
      <c r="U143" s="159">
        <f>IFERROR(Συνδέσεις!AM16/'Ανάπτυξη δικτύου'!AE38,0)</f>
        <v>0</v>
      </c>
      <c r="V143" s="163">
        <f t="shared" si="128"/>
        <v>0</v>
      </c>
      <c r="W143" s="159">
        <f>IFERROR(Συνδέσεις!AR16/'Ανάπτυξη δικτύου'!AH38,0)</f>
        <v>0</v>
      </c>
      <c r="X143" s="163">
        <f t="shared" si="129"/>
        <v>0</v>
      </c>
      <c r="Y143" s="191">
        <f t="shared" si="130"/>
        <v>0</v>
      </c>
    </row>
    <row r="144" spans="2:33" outlineLevel="1">
      <c r="B144" s="238" t="s">
        <v>78</v>
      </c>
      <c r="C144" s="50" t="s">
        <v>188</v>
      </c>
      <c r="D144" s="183">
        <f>IFERROR(Συνδέσεις!E17/'Ανάπτυξη δικτύου'!E39,0)</f>
        <v>0</v>
      </c>
      <c r="E144" s="159">
        <f>IFERROR(Συνδέσεις!G17/'Ανάπτυξη δικτύου'!G39,0)</f>
        <v>0</v>
      </c>
      <c r="F144" s="163">
        <f t="shared" si="121"/>
        <v>0</v>
      </c>
      <c r="G144" s="159">
        <f>IFERROR(Συνδέσεις!J17/'Ανάπτυξη δικτύου'!J39,0)</f>
        <v>0</v>
      </c>
      <c r="H144" s="163">
        <f t="shared" si="122"/>
        <v>0</v>
      </c>
      <c r="I144" s="159">
        <f>IFERROR(Συνδέσεις!M17/'Ανάπτυξη δικτύου'!M39,0)</f>
        <v>0</v>
      </c>
      <c r="J144" s="163">
        <f t="shared" si="123"/>
        <v>0</v>
      </c>
      <c r="K144" s="159">
        <f>IFERROR(Συνδέσεις!P17/'Ανάπτυξη δικτύου'!P39,0)</f>
        <v>0</v>
      </c>
      <c r="L144" s="163">
        <f t="shared" si="124"/>
        <v>0</v>
      </c>
      <c r="M144" s="191">
        <f t="shared" si="120"/>
        <v>0</v>
      </c>
      <c r="N144" s="54"/>
      <c r="O144" s="160">
        <f>IFERROR(Συνδέσεις!X17/'Ανάπτυξη δικτύου'!V39,0)</f>
        <v>0</v>
      </c>
      <c r="P144" s="163">
        <f t="shared" si="125"/>
        <v>0</v>
      </c>
      <c r="Q144" s="159">
        <f>IFERROR(Συνδέσεις!AC17/'Ανάπτυξη δικτύου'!Y39,0)</f>
        <v>0</v>
      </c>
      <c r="R144" s="163">
        <f t="shared" si="126"/>
        <v>0</v>
      </c>
      <c r="S144" s="159">
        <f>IFERROR(Συνδέσεις!AH17/'Ανάπτυξη δικτύου'!AB39,0)</f>
        <v>0</v>
      </c>
      <c r="T144" s="163">
        <f t="shared" si="127"/>
        <v>0</v>
      </c>
      <c r="U144" s="159">
        <f>IFERROR(Συνδέσεις!AM17/'Ανάπτυξη δικτύου'!AE39,0)</f>
        <v>0</v>
      </c>
      <c r="V144" s="163">
        <f t="shared" si="128"/>
        <v>0</v>
      </c>
      <c r="W144" s="159">
        <f>IFERROR(Συνδέσεις!AR17/'Ανάπτυξη δικτύου'!AH39,0)</f>
        <v>0</v>
      </c>
      <c r="X144" s="163">
        <f t="shared" si="129"/>
        <v>0</v>
      </c>
      <c r="Y144" s="191">
        <f t="shared" si="130"/>
        <v>0</v>
      </c>
    </row>
    <row r="145" spans="2:25" outlineLevel="1">
      <c r="B145" s="238" t="s">
        <v>79</v>
      </c>
      <c r="C145" s="50" t="s">
        <v>188</v>
      </c>
      <c r="D145" s="183">
        <f>IFERROR(Συνδέσεις!E18/'Ανάπτυξη δικτύου'!E40,0)</f>
        <v>0</v>
      </c>
      <c r="E145" s="159">
        <f>IFERROR(Συνδέσεις!G18/'Ανάπτυξη δικτύου'!G40,0)</f>
        <v>0</v>
      </c>
      <c r="F145" s="163">
        <f t="shared" si="121"/>
        <v>0</v>
      </c>
      <c r="G145" s="159">
        <f>IFERROR(Συνδέσεις!J18/'Ανάπτυξη δικτύου'!J40,0)</f>
        <v>0</v>
      </c>
      <c r="H145" s="163">
        <f t="shared" si="122"/>
        <v>0</v>
      </c>
      <c r="I145" s="159">
        <f>IFERROR(Συνδέσεις!M18/'Ανάπτυξη δικτύου'!M40,0)</f>
        <v>0</v>
      </c>
      <c r="J145" s="163">
        <f t="shared" si="123"/>
        <v>0</v>
      </c>
      <c r="K145" s="159">
        <f>IFERROR(Συνδέσεις!P18/'Ανάπτυξη δικτύου'!P40,0)</f>
        <v>0</v>
      </c>
      <c r="L145" s="163">
        <f t="shared" si="124"/>
        <v>0</v>
      </c>
      <c r="M145" s="191">
        <f t="shared" si="120"/>
        <v>0</v>
      </c>
      <c r="N145" s="54"/>
      <c r="O145" s="160">
        <f>IFERROR(Συνδέσεις!X18/'Ανάπτυξη δικτύου'!V40,0)</f>
        <v>0</v>
      </c>
      <c r="P145" s="163">
        <f t="shared" si="125"/>
        <v>0</v>
      </c>
      <c r="Q145" s="159">
        <f>IFERROR(Συνδέσεις!AC18/'Ανάπτυξη δικτύου'!Y40,0)</f>
        <v>1.1302325581395349E-2</v>
      </c>
      <c r="R145" s="163">
        <f t="shared" si="126"/>
        <v>0</v>
      </c>
      <c r="S145" s="159">
        <f>IFERROR(Συνδέσεις!AH18/'Ανάπτυξη δικτύου'!AB40,0)</f>
        <v>1.2885057471264368E-2</v>
      </c>
      <c r="T145" s="163">
        <f t="shared" si="127"/>
        <v>0.14003594910363751</v>
      </c>
      <c r="U145" s="159">
        <f>IFERROR(Συνδέσεις!AM18/'Ανάπτυξη δικτύου'!AE40,0)</f>
        <v>1.5048780487804878E-2</v>
      </c>
      <c r="V145" s="163">
        <f t="shared" si="128"/>
        <v>0.16792497987424115</v>
      </c>
      <c r="W145" s="159">
        <f>IFERROR(Συνδέσεις!AR18/'Ανάπτυξη δικτύου'!AH40,0)</f>
        <v>1.7009063444108762E-2</v>
      </c>
      <c r="X145" s="163">
        <f t="shared" si="129"/>
        <v>0.13026191443834562</v>
      </c>
      <c r="Y145" s="191">
        <f t="shared" si="130"/>
        <v>0</v>
      </c>
    </row>
    <row r="146" spans="2:25" outlineLevel="1">
      <c r="B146" s="238" t="s">
        <v>80</v>
      </c>
      <c r="C146" s="50" t="s">
        <v>188</v>
      </c>
      <c r="D146" s="183">
        <f>IFERROR(Συνδέσεις!E19/'Ανάπτυξη δικτύου'!E41,0)</f>
        <v>0</v>
      </c>
      <c r="E146" s="159">
        <f>IFERROR(Συνδέσεις!G19/'Ανάπτυξη δικτύου'!G41,0)</f>
        <v>0</v>
      </c>
      <c r="F146" s="163">
        <f t="shared" si="121"/>
        <v>0</v>
      </c>
      <c r="G146" s="159">
        <f>IFERROR(Συνδέσεις!J19/'Ανάπτυξη δικτύου'!J41,0)</f>
        <v>0</v>
      </c>
      <c r="H146" s="163">
        <f t="shared" si="122"/>
        <v>0</v>
      </c>
      <c r="I146" s="159">
        <f>IFERROR(Συνδέσεις!M19/'Ανάπτυξη δικτύου'!M41,0)</f>
        <v>0</v>
      </c>
      <c r="J146" s="163">
        <f t="shared" si="123"/>
        <v>0</v>
      </c>
      <c r="K146" s="159">
        <f>IFERROR(Συνδέσεις!P19/'Ανάπτυξη δικτύου'!P41,0)</f>
        <v>0</v>
      </c>
      <c r="L146" s="163">
        <f t="shared" si="124"/>
        <v>0</v>
      </c>
      <c r="M146" s="191">
        <f t="shared" si="120"/>
        <v>0</v>
      </c>
      <c r="N146" s="54"/>
      <c r="O146" s="160">
        <f>IFERROR(Συνδέσεις!X19/'Ανάπτυξη δικτύου'!V41,0)</f>
        <v>0</v>
      </c>
      <c r="P146" s="163">
        <f t="shared" si="125"/>
        <v>0</v>
      </c>
      <c r="Q146" s="159">
        <f>IFERROR(Συνδέσεις!AC19/'Ανάπτυξη δικτύου'!Y41,0)</f>
        <v>0</v>
      </c>
      <c r="R146" s="163">
        <f t="shared" si="126"/>
        <v>0</v>
      </c>
      <c r="S146" s="159">
        <f>IFERROR(Συνδέσεις!AH19/'Ανάπτυξη δικτύου'!AB41,0)</f>
        <v>0</v>
      </c>
      <c r="T146" s="163">
        <f t="shared" si="127"/>
        <v>0</v>
      </c>
      <c r="U146" s="159">
        <f>IFERROR(Συνδέσεις!AM19/'Ανάπτυξη δικτύου'!AE41,0)</f>
        <v>0</v>
      </c>
      <c r="V146" s="163">
        <f t="shared" si="128"/>
        <v>0</v>
      </c>
      <c r="W146" s="159">
        <f>IFERROR(Συνδέσεις!AR19/'Ανάπτυξη δικτύου'!AH41,0)</f>
        <v>0</v>
      </c>
      <c r="X146" s="163">
        <f t="shared" si="129"/>
        <v>0</v>
      </c>
      <c r="Y146" s="191">
        <f t="shared" si="130"/>
        <v>0</v>
      </c>
    </row>
    <row r="147" spans="2:25" outlineLevel="1">
      <c r="B147" s="238" t="s">
        <v>81</v>
      </c>
      <c r="C147" s="50" t="s">
        <v>188</v>
      </c>
      <c r="D147" s="183">
        <f>IFERROR(Συνδέσεις!E20/'Ανάπτυξη δικτύου'!E42,0)</f>
        <v>0</v>
      </c>
      <c r="E147" s="159">
        <f>IFERROR(Συνδέσεις!G20/'Ανάπτυξη δικτύου'!G42,0)</f>
        <v>0</v>
      </c>
      <c r="F147" s="163">
        <f t="shared" si="121"/>
        <v>0</v>
      </c>
      <c r="G147" s="159">
        <f>IFERROR(Συνδέσεις!J20/'Ανάπτυξη δικτύου'!J42,0)</f>
        <v>0</v>
      </c>
      <c r="H147" s="163">
        <f t="shared" si="122"/>
        <v>0</v>
      </c>
      <c r="I147" s="159">
        <f>IFERROR(Συνδέσεις!M20/'Ανάπτυξη δικτύου'!M42,0)</f>
        <v>0</v>
      </c>
      <c r="J147" s="163">
        <f t="shared" si="123"/>
        <v>0</v>
      </c>
      <c r="K147" s="159">
        <f>IFERROR(Συνδέσεις!P20/'Ανάπτυξη δικτύου'!P42,0)</f>
        <v>0</v>
      </c>
      <c r="L147" s="163">
        <f t="shared" si="124"/>
        <v>0</v>
      </c>
      <c r="M147" s="191">
        <f t="shared" si="120"/>
        <v>0</v>
      </c>
      <c r="N147" s="54"/>
      <c r="O147" s="160">
        <f>IFERROR(Συνδέσεις!X20/'Ανάπτυξη δικτύου'!V42,0)</f>
        <v>0</v>
      </c>
      <c r="P147" s="163">
        <f t="shared" si="125"/>
        <v>0</v>
      </c>
      <c r="Q147" s="159">
        <f>IFERROR(Συνδέσεις!AC20/'Ανάπτυξη δικτύου'!Y42,0)</f>
        <v>0</v>
      </c>
      <c r="R147" s="163">
        <f t="shared" si="126"/>
        <v>0</v>
      </c>
      <c r="S147" s="159">
        <f>IFERROR(Συνδέσεις!AH20/'Ανάπτυξη δικτύου'!AB42,0)</f>
        <v>0</v>
      </c>
      <c r="T147" s="163">
        <f t="shared" si="127"/>
        <v>0</v>
      </c>
      <c r="U147" s="159">
        <f>IFERROR(Συνδέσεις!AM20/'Ανάπτυξη δικτύου'!AE42,0)</f>
        <v>0</v>
      </c>
      <c r="V147" s="163">
        <f t="shared" si="128"/>
        <v>0</v>
      </c>
      <c r="W147" s="159">
        <f>IFERROR(Συνδέσεις!AR20/'Ανάπτυξη δικτύου'!AH42,0)</f>
        <v>0</v>
      </c>
      <c r="X147" s="163">
        <f t="shared" si="129"/>
        <v>0</v>
      </c>
      <c r="Y147" s="191">
        <f t="shared" si="130"/>
        <v>0</v>
      </c>
    </row>
    <row r="148" spans="2:25" outlineLevel="1">
      <c r="B148" s="236" t="s">
        <v>82</v>
      </c>
      <c r="C148" s="50" t="s">
        <v>188</v>
      </c>
      <c r="D148" s="183">
        <f>IFERROR(Συνδέσεις!E21/'Ανάπτυξη δικτύου'!E43,0)</f>
        <v>0</v>
      </c>
      <c r="E148" s="159">
        <f>IFERROR(Συνδέσεις!G21/'Ανάπτυξη δικτύου'!G43,0)</f>
        <v>0</v>
      </c>
      <c r="F148" s="163">
        <f t="shared" si="121"/>
        <v>0</v>
      </c>
      <c r="G148" s="159">
        <f>IFERROR(Συνδέσεις!J21/'Ανάπτυξη δικτύου'!J43,0)</f>
        <v>0</v>
      </c>
      <c r="H148" s="163">
        <f t="shared" si="122"/>
        <v>0</v>
      </c>
      <c r="I148" s="159">
        <f>IFERROR(Συνδέσεις!M21/'Ανάπτυξη δικτύου'!M43,0)</f>
        <v>0</v>
      </c>
      <c r="J148" s="163">
        <f t="shared" si="123"/>
        <v>0</v>
      </c>
      <c r="K148" s="159">
        <f>IFERROR(Συνδέσεις!P21/'Ανάπτυξη δικτύου'!P43,0)</f>
        <v>0</v>
      </c>
      <c r="L148" s="163">
        <f t="shared" si="124"/>
        <v>0</v>
      </c>
      <c r="M148" s="191">
        <f t="shared" si="120"/>
        <v>0</v>
      </c>
      <c r="N148" s="54"/>
      <c r="O148" s="160">
        <f>IFERROR(Συνδέσεις!X21/'Ανάπτυξη δικτύου'!V43,0)</f>
        <v>0</v>
      </c>
      <c r="P148" s="163">
        <f t="shared" si="125"/>
        <v>0</v>
      </c>
      <c r="Q148" s="159">
        <f>IFERROR(Συνδέσεις!AC21/'Ανάπτυξη δικτύου'!Y43,0)</f>
        <v>0</v>
      </c>
      <c r="R148" s="163">
        <f t="shared" si="126"/>
        <v>0</v>
      </c>
      <c r="S148" s="159">
        <f>IFERROR(Συνδέσεις!AH21/'Ανάπτυξη δικτύου'!AB43,0)</f>
        <v>0</v>
      </c>
      <c r="T148" s="163">
        <f t="shared" si="127"/>
        <v>0</v>
      </c>
      <c r="U148" s="159">
        <f>IFERROR(Συνδέσεις!AM21/'Ανάπτυξη δικτύου'!AE43,0)</f>
        <v>0</v>
      </c>
      <c r="V148" s="163">
        <f t="shared" si="128"/>
        <v>0</v>
      </c>
      <c r="W148" s="159">
        <f>IFERROR(Συνδέσεις!AR21/'Ανάπτυξη δικτύου'!AH43,0)</f>
        <v>0</v>
      </c>
      <c r="X148" s="163">
        <f t="shared" si="129"/>
        <v>0</v>
      </c>
      <c r="Y148" s="191">
        <f t="shared" si="130"/>
        <v>0</v>
      </c>
    </row>
    <row r="149" spans="2:25" outlineLevel="1">
      <c r="B149" s="235" t="s">
        <v>83</v>
      </c>
      <c r="C149" s="50" t="s">
        <v>188</v>
      </c>
      <c r="D149" s="183">
        <f>IFERROR(Συνδέσεις!E22/'Ανάπτυξη δικτύου'!E44,0)</f>
        <v>0</v>
      </c>
      <c r="E149" s="159">
        <f>IFERROR(Συνδέσεις!G22/'Ανάπτυξη δικτύου'!G44,0)</f>
        <v>0</v>
      </c>
      <c r="F149" s="163">
        <f t="shared" si="121"/>
        <v>0</v>
      </c>
      <c r="G149" s="159">
        <f>IFERROR(Συνδέσεις!J22/'Ανάπτυξη δικτύου'!J44,0)</f>
        <v>0</v>
      </c>
      <c r="H149" s="163">
        <f t="shared" si="122"/>
        <v>0</v>
      </c>
      <c r="I149" s="159">
        <f>IFERROR(Συνδέσεις!M22/'Ανάπτυξη δικτύου'!M44,0)</f>
        <v>0</v>
      </c>
      <c r="J149" s="163">
        <f t="shared" si="123"/>
        <v>0</v>
      </c>
      <c r="K149" s="159">
        <f>IFERROR(Συνδέσεις!P22/'Ανάπτυξη δικτύου'!P44,0)</f>
        <v>0</v>
      </c>
      <c r="L149" s="163">
        <f t="shared" si="124"/>
        <v>0</v>
      </c>
      <c r="M149" s="191">
        <f t="shared" si="120"/>
        <v>0</v>
      </c>
      <c r="N149" s="54"/>
      <c r="O149" s="160">
        <f>IFERROR(Συνδέσεις!X22/'Ανάπτυξη δικτύου'!V44,0)</f>
        <v>0</v>
      </c>
      <c r="P149" s="163">
        <f t="shared" si="125"/>
        <v>0</v>
      </c>
      <c r="Q149" s="159">
        <f>IFERROR(Συνδέσεις!AC22/'Ανάπτυξη δικτύου'!Y44,0)</f>
        <v>0</v>
      </c>
      <c r="R149" s="163">
        <f t="shared" si="126"/>
        <v>0</v>
      </c>
      <c r="S149" s="159">
        <f>IFERROR(Συνδέσεις!AH22/'Ανάπτυξη δικτύου'!AB44,0)</f>
        <v>0</v>
      </c>
      <c r="T149" s="163">
        <f t="shared" si="127"/>
        <v>0</v>
      </c>
      <c r="U149" s="159">
        <f>IFERROR(Συνδέσεις!AM22/'Ανάπτυξη δικτύου'!AE44,0)</f>
        <v>0</v>
      </c>
      <c r="V149" s="163">
        <f t="shared" si="128"/>
        <v>0</v>
      </c>
      <c r="W149" s="159">
        <f>IFERROR(Συνδέσεις!AR22/'Ανάπτυξη δικτύου'!AH44,0)</f>
        <v>0</v>
      </c>
      <c r="X149" s="163">
        <f t="shared" si="129"/>
        <v>0</v>
      </c>
      <c r="Y149" s="191">
        <f t="shared" si="130"/>
        <v>0</v>
      </c>
    </row>
    <row r="150" spans="2:25" outlineLevel="1">
      <c r="B150" s="236" t="s">
        <v>84</v>
      </c>
      <c r="C150" s="50" t="s">
        <v>188</v>
      </c>
      <c r="D150" s="183">
        <f>IFERROR(Συνδέσεις!E23/'Ανάπτυξη δικτύου'!E45,0)</f>
        <v>0</v>
      </c>
      <c r="E150" s="159">
        <f>IFERROR(Συνδέσεις!G23/'Ανάπτυξη δικτύου'!G45,0)</f>
        <v>0</v>
      </c>
      <c r="F150" s="163">
        <f t="shared" si="121"/>
        <v>0</v>
      </c>
      <c r="G150" s="159">
        <f>IFERROR(Συνδέσεις!J23/'Ανάπτυξη δικτύου'!J45,0)</f>
        <v>0</v>
      </c>
      <c r="H150" s="163">
        <f t="shared" si="122"/>
        <v>0</v>
      </c>
      <c r="I150" s="159">
        <f>IFERROR(Συνδέσεις!M23/'Ανάπτυξη δικτύου'!M45,0)</f>
        <v>0</v>
      </c>
      <c r="J150" s="163">
        <f t="shared" si="123"/>
        <v>0</v>
      </c>
      <c r="K150" s="159">
        <f>IFERROR(Συνδέσεις!P23/'Ανάπτυξη δικτύου'!P45,0)</f>
        <v>0</v>
      </c>
      <c r="L150" s="163">
        <f t="shared" si="124"/>
        <v>0</v>
      </c>
      <c r="M150" s="191">
        <f t="shared" si="120"/>
        <v>0</v>
      </c>
      <c r="N150" s="54"/>
      <c r="O150" s="160">
        <f>IFERROR(Συνδέσεις!X23/'Ανάπτυξη δικτύου'!V45,0)</f>
        <v>0</v>
      </c>
      <c r="P150" s="163">
        <f t="shared" si="125"/>
        <v>0</v>
      </c>
      <c r="Q150" s="159">
        <f>IFERROR(Συνδέσεις!AC23/'Ανάπτυξη δικτύου'!Y45,0)</f>
        <v>2.46E-2</v>
      </c>
      <c r="R150" s="163">
        <f t="shared" si="126"/>
        <v>0</v>
      </c>
      <c r="S150" s="159">
        <f>IFERROR(Συνδέσεις!AH23/'Ανάπτυξη δικτύου'!AB45,0)</f>
        <v>4.7800000000000002E-2</v>
      </c>
      <c r="T150" s="163">
        <f t="shared" si="127"/>
        <v>0.94308943089430897</v>
      </c>
      <c r="U150" s="159">
        <f>IFERROR(Συνδέσεις!AM23/'Ανάπτυξη δικτύου'!AE45,0)</f>
        <v>6.0400000000000002E-2</v>
      </c>
      <c r="V150" s="163">
        <f t="shared" si="128"/>
        <v>0.2635983263598326</v>
      </c>
      <c r="W150" s="159">
        <f>IFERROR(Συνδέσεις!AR23/'Ανάπτυξη δικτύου'!AH45,0)</f>
        <v>7.6499999999999999E-2</v>
      </c>
      <c r="X150" s="163">
        <f t="shared" si="129"/>
        <v>0.26655629139072839</v>
      </c>
      <c r="Y150" s="191">
        <f t="shared" si="130"/>
        <v>0</v>
      </c>
    </row>
    <row r="151" spans="2:25" outlineLevel="1">
      <c r="B151" s="235" t="s">
        <v>85</v>
      </c>
      <c r="C151" s="50" t="s">
        <v>188</v>
      </c>
      <c r="D151" s="183">
        <f>IFERROR(Συνδέσεις!E24/'Ανάπτυξη δικτύου'!E46,0)</f>
        <v>0</v>
      </c>
      <c r="E151" s="159">
        <f>IFERROR(Συνδέσεις!G24/'Ανάπτυξη δικτύου'!G46,0)</f>
        <v>0</v>
      </c>
      <c r="F151" s="163">
        <f t="shared" si="121"/>
        <v>0</v>
      </c>
      <c r="G151" s="159">
        <f>IFERROR(Συνδέσεις!J24/'Ανάπτυξη δικτύου'!J46,0)</f>
        <v>0</v>
      </c>
      <c r="H151" s="163">
        <f t="shared" si="122"/>
        <v>0</v>
      </c>
      <c r="I151" s="159">
        <f>IFERROR(Συνδέσεις!M24/'Ανάπτυξη δικτύου'!M46,0)</f>
        <v>0</v>
      </c>
      <c r="J151" s="163">
        <f t="shared" si="123"/>
        <v>0</v>
      </c>
      <c r="K151" s="159">
        <f>IFERROR(Συνδέσεις!P24/'Ανάπτυξη δικτύου'!P46,0)</f>
        <v>0</v>
      </c>
      <c r="L151" s="163">
        <f t="shared" si="124"/>
        <v>0</v>
      </c>
      <c r="M151" s="191">
        <f t="shared" si="120"/>
        <v>0</v>
      </c>
      <c r="N151" s="54"/>
      <c r="O151" s="160">
        <f>IFERROR(Συνδέσεις!X24/'Ανάπτυξη δικτύου'!V46,0)</f>
        <v>0</v>
      </c>
      <c r="P151" s="163">
        <f t="shared" si="125"/>
        <v>0</v>
      </c>
      <c r="Q151" s="159">
        <f>IFERROR(Συνδέσεις!AC24/'Ανάπτυξη δικτύου'!Y46,0)</f>
        <v>0</v>
      </c>
      <c r="R151" s="163">
        <f t="shared" si="126"/>
        <v>0</v>
      </c>
      <c r="S151" s="159">
        <f>IFERROR(Συνδέσεις!AH24/'Ανάπτυξη δικτύου'!AB46,0)</f>
        <v>0</v>
      </c>
      <c r="T151" s="163">
        <f t="shared" si="127"/>
        <v>0</v>
      </c>
      <c r="U151" s="159">
        <f>IFERROR(Συνδέσεις!AM24/'Ανάπτυξη δικτύου'!AE46,0)</f>
        <v>0</v>
      </c>
      <c r="V151" s="163">
        <f t="shared" si="128"/>
        <v>0</v>
      </c>
      <c r="W151" s="159">
        <f>IFERROR(Συνδέσεις!AR24/'Ανάπτυξη δικτύου'!AH46,0)</f>
        <v>0</v>
      </c>
      <c r="X151" s="163">
        <f t="shared" si="129"/>
        <v>0</v>
      </c>
      <c r="Y151" s="191">
        <f t="shared" si="130"/>
        <v>0</v>
      </c>
    </row>
    <row r="152" spans="2:25" outlineLevel="1">
      <c r="B152" s="236" t="s">
        <v>86</v>
      </c>
      <c r="C152" s="50" t="s">
        <v>188</v>
      </c>
      <c r="D152" s="183">
        <f>IFERROR(Συνδέσεις!E25/'Ανάπτυξη δικτύου'!E47,0)</f>
        <v>0</v>
      </c>
      <c r="E152" s="159">
        <f>IFERROR(Συνδέσεις!G25/'Ανάπτυξη δικτύου'!G47,0)</f>
        <v>0</v>
      </c>
      <c r="F152" s="163">
        <f t="shared" si="121"/>
        <v>0</v>
      </c>
      <c r="G152" s="159">
        <f>IFERROR(Συνδέσεις!J25/'Ανάπτυξη δικτύου'!J47,0)</f>
        <v>0</v>
      </c>
      <c r="H152" s="163">
        <f t="shared" si="122"/>
        <v>0</v>
      </c>
      <c r="I152" s="159">
        <f>IFERROR(Συνδέσεις!M25/'Ανάπτυξη δικτύου'!M47,0)</f>
        <v>0</v>
      </c>
      <c r="J152" s="163">
        <f t="shared" si="123"/>
        <v>0</v>
      </c>
      <c r="K152" s="159">
        <f>IFERROR(Συνδέσεις!P25/'Ανάπτυξη δικτύου'!P47,0)</f>
        <v>0</v>
      </c>
      <c r="L152" s="163">
        <f t="shared" si="124"/>
        <v>0</v>
      </c>
      <c r="M152" s="191">
        <f t="shared" si="120"/>
        <v>0</v>
      </c>
      <c r="N152" s="54"/>
      <c r="O152" s="160">
        <f>IFERROR(Συνδέσεις!X25/'Ανάπτυξη δικτύου'!V47,0)</f>
        <v>0</v>
      </c>
      <c r="P152" s="163">
        <f t="shared" si="125"/>
        <v>0</v>
      </c>
      <c r="Q152" s="159">
        <f>IFERROR(Συνδέσεις!AC25/'Ανάπτυξη δικτύου'!Y47,0)</f>
        <v>2.4400000000000002E-2</v>
      </c>
      <c r="R152" s="163">
        <f t="shared" si="126"/>
        <v>0</v>
      </c>
      <c r="S152" s="159">
        <f>IFERROR(Συνδέσεις!AH25/'Ανάπτυξη δικτύου'!AB47,0)</f>
        <v>4.0899999999999999E-2</v>
      </c>
      <c r="T152" s="163">
        <f t="shared" si="127"/>
        <v>0.67622950819672112</v>
      </c>
      <c r="U152" s="159">
        <f>IFERROR(Συνδέσεις!AM25/'Ανάπτυξη δικτύου'!AE47,0)</f>
        <v>4.8000000000000001E-2</v>
      </c>
      <c r="V152" s="163">
        <f t="shared" si="128"/>
        <v>0.1735941320293399</v>
      </c>
      <c r="W152" s="159">
        <f>IFERROR(Συνδέσεις!AR25/'Ανάπτυξη δικτύου'!AH47,0)</f>
        <v>5.7099999999999998E-2</v>
      </c>
      <c r="X152" s="163">
        <f t="shared" si="129"/>
        <v>0.18958333333333327</v>
      </c>
      <c r="Y152" s="191">
        <f t="shared" si="130"/>
        <v>0</v>
      </c>
    </row>
    <row r="153" spans="2:25" outlineLevel="1">
      <c r="B153" s="235" t="s">
        <v>87</v>
      </c>
      <c r="C153" s="50" t="s">
        <v>188</v>
      </c>
      <c r="D153" s="183">
        <f>IFERROR(Συνδέσεις!E26/'Ανάπτυξη δικτύου'!E48,0)</f>
        <v>0</v>
      </c>
      <c r="E153" s="159">
        <f>IFERROR(Συνδέσεις!G26/'Ανάπτυξη δικτύου'!G48,0)</f>
        <v>0</v>
      </c>
      <c r="F153" s="163">
        <f t="shared" si="121"/>
        <v>0</v>
      </c>
      <c r="G153" s="159">
        <f>IFERROR(Συνδέσεις!J26/'Ανάπτυξη δικτύου'!J48,0)</f>
        <v>0</v>
      </c>
      <c r="H153" s="163">
        <f t="shared" si="122"/>
        <v>0</v>
      </c>
      <c r="I153" s="159">
        <f>IFERROR(Συνδέσεις!M26/'Ανάπτυξη δικτύου'!M48,0)</f>
        <v>0</v>
      </c>
      <c r="J153" s="163">
        <f t="shared" si="123"/>
        <v>0</v>
      </c>
      <c r="K153" s="159">
        <f>IFERROR(Συνδέσεις!P26/'Ανάπτυξη δικτύου'!P48,0)</f>
        <v>0</v>
      </c>
      <c r="L153" s="163">
        <f t="shared" si="124"/>
        <v>0</v>
      </c>
      <c r="M153" s="191">
        <f t="shared" si="120"/>
        <v>0</v>
      </c>
      <c r="N153" s="54"/>
      <c r="O153" s="160">
        <f>IFERROR(Συνδέσεις!X26/'Ανάπτυξη δικτύου'!V48,0)</f>
        <v>0</v>
      </c>
      <c r="P153" s="163">
        <f t="shared" si="125"/>
        <v>0</v>
      </c>
      <c r="Q153" s="159">
        <f>IFERROR(Συνδέσεις!AC26/'Ανάπτυξη δικτύου'!Y48,0)</f>
        <v>0</v>
      </c>
      <c r="R153" s="163">
        <f t="shared" si="126"/>
        <v>0</v>
      </c>
      <c r="S153" s="159">
        <f>IFERROR(Συνδέσεις!AH26/'Ανάπτυξη δικτύου'!AB48,0)</f>
        <v>0</v>
      </c>
      <c r="T153" s="163">
        <f t="shared" si="127"/>
        <v>0</v>
      </c>
      <c r="U153" s="159">
        <f>IFERROR(Συνδέσεις!AM26/'Ανάπτυξη δικτύου'!AE48,0)</f>
        <v>0</v>
      </c>
      <c r="V153" s="163">
        <f t="shared" si="128"/>
        <v>0</v>
      </c>
      <c r="W153" s="159">
        <f>IFERROR(Συνδέσεις!AR26/'Ανάπτυξη δικτύου'!AH48,0)</f>
        <v>0</v>
      </c>
      <c r="X153" s="163">
        <f t="shared" si="129"/>
        <v>0</v>
      </c>
      <c r="Y153" s="191">
        <f t="shared" si="130"/>
        <v>0</v>
      </c>
    </row>
    <row r="154" spans="2:25" outlineLevel="1">
      <c r="B154" s="236" t="s">
        <v>88</v>
      </c>
      <c r="C154" s="50" t="s">
        <v>188</v>
      </c>
      <c r="D154" s="183">
        <f>IFERROR(Συνδέσεις!E27/'Ανάπτυξη δικτύου'!E49,0)</f>
        <v>0</v>
      </c>
      <c r="E154" s="159">
        <f>IFERROR(Συνδέσεις!G27/'Ανάπτυξη δικτύου'!G49,0)</f>
        <v>0</v>
      </c>
      <c r="F154" s="163">
        <f t="shared" si="121"/>
        <v>0</v>
      </c>
      <c r="G154" s="159">
        <f>IFERROR(Συνδέσεις!J27/'Ανάπτυξη δικτύου'!J49,0)</f>
        <v>0</v>
      </c>
      <c r="H154" s="163">
        <f t="shared" si="122"/>
        <v>0</v>
      </c>
      <c r="I154" s="159">
        <f>IFERROR(Συνδέσεις!M27/'Ανάπτυξη δικτύου'!M49,0)</f>
        <v>0</v>
      </c>
      <c r="J154" s="163">
        <f t="shared" si="123"/>
        <v>0</v>
      </c>
      <c r="K154" s="159">
        <f>IFERROR(Συνδέσεις!P27/'Ανάπτυξη δικτύου'!P49,0)</f>
        <v>0</v>
      </c>
      <c r="L154" s="163">
        <f t="shared" si="124"/>
        <v>0</v>
      </c>
      <c r="M154" s="191">
        <f t="shared" si="120"/>
        <v>0</v>
      </c>
      <c r="N154" s="54"/>
      <c r="O154" s="160">
        <f>IFERROR(Συνδέσεις!X27/'Ανάπτυξη δικτύου'!V49,0)</f>
        <v>0</v>
      </c>
      <c r="P154" s="163">
        <f t="shared" si="125"/>
        <v>0</v>
      </c>
      <c r="Q154" s="159">
        <f>IFERROR(Συνδέσεις!AC27/'Ανάπτυξη δικτύου'!Y49,0)</f>
        <v>1.8599999999999998E-2</v>
      </c>
      <c r="R154" s="163">
        <f t="shared" si="126"/>
        <v>0</v>
      </c>
      <c r="S154" s="159">
        <f>IFERROR(Συνδέσεις!AH27/'Ανάπτυξη δικτύου'!AB49,0)</f>
        <v>3.6700000000000003E-2</v>
      </c>
      <c r="T154" s="163">
        <f t="shared" si="127"/>
        <v>0.97311827956989283</v>
      </c>
      <c r="U154" s="159">
        <f>IFERROR(Συνδέσεις!AM27/'Ανάπτυξη δικτύου'!AE49,0)</f>
        <v>4.8399999999999999E-2</v>
      </c>
      <c r="V154" s="163">
        <f t="shared" si="128"/>
        <v>0.31880108991825595</v>
      </c>
      <c r="W154" s="159">
        <f>IFERROR(Συνδέσεις!AR27/'Ανάπτυξη δικτύου'!AH49,0)</f>
        <v>6.3200000000000006E-2</v>
      </c>
      <c r="X154" s="163">
        <f t="shared" si="129"/>
        <v>0.3057851239669423</v>
      </c>
      <c r="Y154" s="191">
        <f t="shared" si="130"/>
        <v>0</v>
      </c>
    </row>
    <row r="155" spans="2:25" ht="15" customHeight="1" outlineLevel="1">
      <c r="B155" s="49" t="s">
        <v>127</v>
      </c>
      <c r="C155" s="55" t="s">
        <v>188</v>
      </c>
      <c r="D155" s="188">
        <f>IFERROR(Συνδέσεις!E28/'Ανάπτυξη δικτύου'!E50,0)</f>
        <v>0</v>
      </c>
      <c r="E155" s="144">
        <f>IFERROR(Συνδέσεις!G28/'Ανάπτυξη δικτύου'!G50,0)</f>
        <v>0</v>
      </c>
      <c r="F155" s="163">
        <f t="shared" ref="F155" si="131">IFERROR((E155-D155)/D155,0)</f>
        <v>0</v>
      </c>
      <c r="G155" s="144">
        <f>IFERROR(Συνδέσεις!J28/'Ανάπτυξη δικτύου'!J50,0)</f>
        <v>0</v>
      </c>
      <c r="H155" s="163">
        <f t="shared" ref="H155" si="132">IFERROR((G155-E155)/E155,0)</f>
        <v>0</v>
      </c>
      <c r="I155" s="144">
        <f>IFERROR(Συνδέσεις!M28/'Ανάπτυξη δικτύου'!M50,0)</f>
        <v>0</v>
      </c>
      <c r="J155" s="163">
        <f t="shared" ref="J155" si="133">IFERROR((I155-G155)/G155,0)</f>
        <v>0</v>
      </c>
      <c r="K155" s="144">
        <f>IFERROR(Συνδέσεις!P28/'Ανάπτυξη δικτύου'!P50,0)</f>
        <v>0</v>
      </c>
      <c r="L155" s="163">
        <f t="shared" ref="L155" si="134">IFERROR((K155-I155)/I155,0)</f>
        <v>0</v>
      </c>
      <c r="M155" s="191">
        <f>IFERROR((K155/D155)^(1/4)-1,0)</f>
        <v>0</v>
      </c>
      <c r="O155" s="172">
        <f>IFERROR(Συνδέσεις!X28/'Ανάπτυξη δικτύου'!V50,0)</f>
        <v>4.5454545454545455E-4</v>
      </c>
      <c r="P155" s="163">
        <f t="shared" ref="P155" si="135">IFERROR((O155-K155)/K155,0)</f>
        <v>0</v>
      </c>
      <c r="Q155" s="144">
        <f>IFERROR(Συνδέσεις!AC28/'Ανάπτυξη δικτύου'!Y50,0)</f>
        <v>1.6013698630136988E-2</v>
      </c>
      <c r="R155" s="163">
        <f t="shared" ref="R155" si="136">IFERROR((Q155-O155)/O155,0)</f>
        <v>34.230136986301375</v>
      </c>
      <c r="S155" s="144">
        <f>IFERROR(Συνδέσεις!AH28/'Ανάπτυξη δικτύου'!AB50,0)</f>
        <v>2.0358974358974359E-2</v>
      </c>
      <c r="T155" s="163">
        <f t="shared" ref="T155" si="137">IFERROR((S155-Q155)/Q155,0)</f>
        <v>0.27134741505998983</v>
      </c>
      <c r="U155" s="144">
        <f>IFERROR(Συνδέσεις!AM28/'Ανάπτυξη δικτύου'!AE50,0)</f>
        <v>2.2147435897435896E-2</v>
      </c>
      <c r="V155" s="163">
        <f t="shared" ref="V155" si="138">IFERROR((U155-S155)/S155,0)</f>
        <v>8.7846347607052844E-2</v>
      </c>
      <c r="W155" s="144">
        <f>IFERROR(Συνδέσεις!AR28/'Ανάπτυξη δικτύου'!AH50,0)</f>
        <v>2.596130592503023E-2</v>
      </c>
      <c r="X155" s="163">
        <f t="shared" ref="X155" si="139">IFERROR((W155-U155)/U155,0)</f>
        <v>0.17220368286677745</v>
      </c>
      <c r="Y155" s="191">
        <f t="shared" ref="Y155" si="140">IFERROR((W155/O155)^(1/4)-1,0)</f>
        <v>1.7490795293636792</v>
      </c>
    </row>
    <row r="156" spans="2:25">
      <c r="B156" s="31"/>
    </row>
    <row r="157" spans="2:25" ht="15.6">
      <c r="N157" s="103"/>
    </row>
    <row r="162" spans="14:14">
      <c r="N162" s="54"/>
    </row>
    <row r="163" spans="14:14">
      <c r="N163" s="54"/>
    </row>
    <row r="165" spans="14:14">
      <c r="N165" s="60"/>
    </row>
  </sheetData>
  <mergeCells count="115">
    <mergeCell ref="Y138:Y140"/>
    <mergeCell ref="B9:Y9"/>
    <mergeCell ref="Y54:Y56"/>
    <mergeCell ref="Y33:Y35"/>
    <mergeCell ref="Y75:Y77"/>
    <mergeCell ref="Y96:Y98"/>
    <mergeCell ref="Y117:Y119"/>
    <mergeCell ref="B138:B140"/>
    <mergeCell ref="B31:Y31"/>
    <mergeCell ref="O12:P12"/>
    <mergeCell ref="U12:V12"/>
    <mergeCell ref="S12:T12"/>
    <mergeCell ref="Q12:R12"/>
    <mergeCell ref="W12:X12"/>
    <mergeCell ref="O11:X11"/>
    <mergeCell ref="C11:C13"/>
    <mergeCell ref="C33:C35"/>
    <mergeCell ref="C54:C56"/>
    <mergeCell ref="C75:C77"/>
    <mergeCell ref="C117:C119"/>
    <mergeCell ref="B52:Y52"/>
    <mergeCell ref="B75:B77"/>
    <mergeCell ref="B96:B98"/>
    <mergeCell ref="B117:B119"/>
    <mergeCell ref="C2:G2"/>
    <mergeCell ref="M138:M140"/>
    <mergeCell ref="M33:M35"/>
    <mergeCell ref="M54:M56"/>
    <mergeCell ref="M75:M77"/>
    <mergeCell ref="M96:M98"/>
    <mergeCell ref="M117:M119"/>
    <mergeCell ref="C138:C140"/>
    <mergeCell ref="E12:F12"/>
    <mergeCell ref="G12:H12"/>
    <mergeCell ref="I12:J12"/>
    <mergeCell ref="K12:L12"/>
    <mergeCell ref="K97:L97"/>
    <mergeCell ref="E34:F34"/>
    <mergeCell ref="G34:H34"/>
    <mergeCell ref="I34:J34"/>
    <mergeCell ref="B5:I5"/>
    <mergeCell ref="J2:L2"/>
    <mergeCell ref="B54:B56"/>
    <mergeCell ref="B136:Y136"/>
    <mergeCell ref="B115:Y115"/>
    <mergeCell ref="D54:L54"/>
    <mergeCell ref="B73:Y73"/>
    <mergeCell ref="D75:L75"/>
    <mergeCell ref="O54:X54"/>
    <mergeCell ref="E55:F55"/>
    <mergeCell ref="G55:H55"/>
    <mergeCell ref="I55:J55"/>
    <mergeCell ref="O55:P55"/>
    <mergeCell ref="Q55:R55"/>
    <mergeCell ref="S55:T55"/>
    <mergeCell ref="U55:V55"/>
    <mergeCell ref="W55:X55"/>
    <mergeCell ref="K55:L55"/>
    <mergeCell ref="O75:X75"/>
    <mergeCell ref="E76:F76"/>
    <mergeCell ref="G76:H76"/>
    <mergeCell ref="I76:J76"/>
    <mergeCell ref="O76:P76"/>
    <mergeCell ref="Q76:R76"/>
    <mergeCell ref="S76:T76"/>
    <mergeCell ref="U76:V76"/>
    <mergeCell ref="C96:C98"/>
    <mergeCell ref="W76:X76"/>
    <mergeCell ref="K76:L76"/>
    <mergeCell ref="O96:X96"/>
    <mergeCell ref="E97:F97"/>
    <mergeCell ref="G97:H97"/>
    <mergeCell ref="I97:J97"/>
    <mergeCell ref="O97:P97"/>
    <mergeCell ref="Q97:R97"/>
    <mergeCell ref="S97:T97"/>
    <mergeCell ref="U97:V97"/>
    <mergeCell ref="W97:X97"/>
    <mergeCell ref="B94:Y94"/>
    <mergeCell ref="D96:L96"/>
    <mergeCell ref="B11:B13"/>
    <mergeCell ref="M11:M13"/>
    <mergeCell ref="Y11:Y13"/>
    <mergeCell ref="O33:X33"/>
    <mergeCell ref="O34:P34"/>
    <mergeCell ref="Q34:R34"/>
    <mergeCell ref="S34:T34"/>
    <mergeCell ref="U34:V34"/>
    <mergeCell ref="W34:X34"/>
    <mergeCell ref="K34:L34"/>
    <mergeCell ref="D11:L11"/>
    <mergeCell ref="D33:L33"/>
    <mergeCell ref="B33:B35"/>
    <mergeCell ref="O117:X117"/>
    <mergeCell ref="E118:F118"/>
    <mergeCell ref="G118:H118"/>
    <mergeCell ref="I118:J118"/>
    <mergeCell ref="O118:P118"/>
    <mergeCell ref="Q118:R118"/>
    <mergeCell ref="S118:T118"/>
    <mergeCell ref="U118:V118"/>
    <mergeCell ref="W118:X118"/>
    <mergeCell ref="K118:L118"/>
    <mergeCell ref="D117:L117"/>
    <mergeCell ref="O138:X138"/>
    <mergeCell ref="E139:F139"/>
    <mergeCell ref="G139:H139"/>
    <mergeCell ref="I139:J139"/>
    <mergeCell ref="O139:P139"/>
    <mergeCell ref="Q139:R139"/>
    <mergeCell ref="S139:T139"/>
    <mergeCell ref="U139:V139"/>
    <mergeCell ref="W139:X139"/>
    <mergeCell ref="K139:L139"/>
    <mergeCell ref="D138:L138"/>
  </mergeCells>
  <hyperlinks>
    <hyperlink ref="J2" location="'Αρχική σελίδα'!A1" display="Πίσω στην αρχική σελίδα" xr:uid="{ECB8BA1E-1969-41B1-9315-6AFC51006E9F}"/>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038B-9B25-4AD3-97C1-0AF2E55E0030}">
  <sheetPr>
    <tabColor theme="4" tint="0.79998168889431442"/>
  </sheetPr>
  <dimension ref="B2:AG121"/>
  <sheetViews>
    <sheetView showGridLines="0" topLeftCell="A108" zoomScale="85" zoomScaleNormal="85" workbookViewId="0">
      <selection activeCell="B142" sqref="B142"/>
    </sheetView>
  </sheetViews>
  <sheetFormatPr defaultColWidth="8.85546875" defaultRowHeight="14.45" outlineLevelRow="1"/>
  <cols>
    <col min="1" max="1" width="2.85546875" customWidth="1"/>
    <col min="2" max="2" width="28.28515625" customWidth="1"/>
    <col min="3" max="8" width="13.7109375" customWidth="1"/>
    <col min="9" max="9" width="24.7109375" customWidth="1"/>
    <col min="12" max="13" width="11.42578125" customWidth="1"/>
    <col min="14" max="14" width="10" customWidth="1"/>
    <col min="15" max="15" width="7.7109375" customWidth="1"/>
    <col min="16" max="16" width="11.42578125" customWidth="1"/>
    <col min="25" max="25" width="14.7109375" customWidth="1"/>
    <col min="26" max="26" width="14.28515625" customWidth="1"/>
  </cols>
  <sheetData>
    <row r="2" spans="2:33" ht="18.600000000000001">
      <c r="B2" s="1" t="s">
        <v>0</v>
      </c>
      <c r="C2" s="271" t="str">
        <f>'Αρχική σελίδα'!C3</f>
        <v>Ήπειρος</v>
      </c>
      <c r="D2" s="271"/>
      <c r="E2" s="271"/>
      <c r="F2" s="271"/>
      <c r="G2" s="271"/>
      <c r="H2" s="98"/>
      <c r="J2" s="272" t="s">
        <v>59</v>
      </c>
      <c r="K2" s="272"/>
      <c r="L2" s="272"/>
    </row>
    <row r="3" spans="2:33" ht="18.600000000000001">
      <c r="B3" s="2" t="s">
        <v>2</v>
      </c>
      <c r="C3" s="99">
        <f>'Αρχική σελίδα'!C4</f>
        <v>2024</v>
      </c>
      <c r="D3" s="45" t="s">
        <v>3</v>
      </c>
      <c r="E3" s="45">
        <f>C3+4</f>
        <v>2028</v>
      </c>
    </row>
    <row r="4" spans="2:33" ht="14.45" customHeight="1">
      <c r="C4" s="2"/>
      <c r="D4" s="45"/>
      <c r="E4" s="45"/>
    </row>
    <row r="5" spans="2:33" ht="44.45" customHeight="1">
      <c r="B5" s="273" t="s">
        <v>179</v>
      </c>
      <c r="C5" s="273"/>
      <c r="D5" s="273"/>
      <c r="E5" s="273"/>
      <c r="F5" s="273"/>
      <c r="G5" s="273"/>
      <c r="H5" s="273"/>
      <c r="I5" s="273"/>
    </row>
    <row r="6" spans="2:33">
      <c r="B6" s="225"/>
      <c r="C6" s="225"/>
      <c r="D6" s="225"/>
      <c r="E6" s="225"/>
      <c r="F6" s="225"/>
      <c r="G6" s="225"/>
      <c r="H6" s="225"/>
    </row>
    <row r="7" spans="2:33" ht="18.600000000000001">
      <c r="B7" s="100" t="s">
        <v>189</v>
      </c>
      <c r="C7" s="101"/>
      <c r="D7" s="101"/>
      <c r="E7" s="101"/>
      <c r="F7" s="101"/>
      <c r="G7" s="101"/>
      <c r="H7" s="101"/>
      <c r="I7" s="101"/>
      <c r="J7" s="23"/>
    </row>
    <row r="8" spans="2:33" ht="18.600000000000001">
      <c r="C8" s="2"/>
      <c r="D8" s="45"/>
      <c r="E8" s="45"/>
    </row>
    <row r="9" spans="2:33" ht="15.6" outlineLevel="1">
      <c r="B9" s="270" t="s">
        <v>190</v>
      </c>
      <c r="C9" s="270"/>
      <c r="D9" s="270"/>
      <c r="E9" s="270"/>
      <c r="F9" s="270"/>
      <c r="G9" s="270"/>
      <c r="H9" s="270"/>
      <c r="I9" s="270"/>
    </row>
    <row r="10" spans="2:33"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row>
    <row r="11" spans="2:33" ht="29.1" outlineLevel="1">
      <c r="B11" s="61"/>
      <c r="C11" s="62" t="s">
        <v>94</v>
      </c>
      <c r="D11" s="90">
        <f>$C$3</f>
        <v>2024</v>
      </c>
      <c r="E11" s="90">
        <f>$C$3+1</f>
        <v>2025</v>
      </c>
      <c r="F11" s="90">
        <f>$C$3+2</f>
        <v>2026</v>
      </c>
      <c r="G11" s="90">
        <f>$C$3+3</f>
        <v>2027</v>
      </c>
      <c r="H11" s="90">
        <f>$C$3+4</f>
        <v>2028</v>
      </c>
      <c r="I11" s="230" t="str">
        <f>"Ετήσιος ρυθμός ανάπτυξης (CAGR) "&amp;$C$3&amp;" - "&amp;$E$3</f>
        <v>Ετήσιος ρυθμός ανάπτυξης (CAGR) 2024 - 2028</v>
      </c>
    </row>
    <row r="12" spans="2:33" outlineLevel="1">
      <c r="B12" s="235" t="s">
        <v>75</v>
      </c>
      <c r="C12" s="63" t="s">
        <v>191</v>
      </c>
      <c r="D12" s="183">
        <f>IFERROR(Επενδύσεις!D12/Πελάτες!U14,0)</f>
        <v>0</v>
      </c>
      <c r="E12" s="183">
        <f>IFERROR(Επενδύσεις!E12/Πελάτες!X14,0)</f>
        <v>0</v>
      </c>
      <c r="F12" s="183">
        <f>IFERROR(Επενδύσεις!F12/Πελάτες!AA14,0)</f>
        <v>0</v>
      </c>
      <c r="G12" s="183">
        <f>IFERROR(Επενδύσεις!G12/Πελάτες!AD14,0)</f>
        <v>0</v>
      </c>
      <c r="H12" s="183">
        <f>IFERROR(Επενδύσεις!H12/Πελάτες!AG14,0)</f>
        <v>0</v>
      </c>
      <c r="I12" s="191">
        <f>IFERROR((H12/D12)^(1/4)-1,0)</f>
        <v>0</v>
      </c>
    </row>
    <row r="13" spans="2:33" outlineLevel="1">
      <c r="B13" s="236" t="s">
        <v>76</v>
      </c>
      <c r="C13" s="63" t="s">
        <v>191</v>
      </c>
      <c r="D13" s="183">
        <f>IFERROR(Επενδύσεις!D13/Πελάτες!U15,0)</f>
        <v>1077067.8065966305</v>
      </c>
      <c r="E13" s="183">
        <f>IFERROR(Επενδύσεις!E13/Πελάτες!X15,0)</f>
        <v>929005.58233536838</v>
      </c>
      <c r="F13" s="183">
        <f>IFERROR(Επενδύσεις!F13/Πελάτες!AA15,0)</f>
        <v>0</v>
      </c>
      <c r="G13" s="183">
        <f>IFERROR(Επενδύσεις!G13/Πελάτες!AD15,0)</f>
        <v>8851.9521753607205</v>
      </c>
      <c r="H13" s="183">
        <f>IFERROR(Επενδύσεις!H13/Πελάτες!AG15,0)</f>
        <v>1593.9863222169847</v>
      </c>
      <c r="I13" s="191">
        <f t="shared" ref="I13:I25" si="0">IFERROR((H13/D13)^(1/4)-1,0)</f>
        <v>-0.80386261248576352</v>
      </c>
    </row>
    <row r="14" spans="2:33" outlineLevel="1">
      <c r="B14" s="237" t="s">
        <v>77</v>
      </c>
      <c r="C14" s="63" t="s">
        <v>191</v>
      </c>
      <c r="D14" s="183">
        <f>IFERROR(Επενδύσεις!D14/Πελάτες!U16,0)</f>
        <v>0</v>
      </c>
      <c r="E14" s="183">
        <f>IFERROR(Επενδύσεις!E14/Πελάτες!X16,0)</f>
        <v>0</v>
      </c>
      <c r="F14" s="183">
        <f>IFERROR(Επενδύσεις!F14/Πελάτες!AA16,0)</f>
        <v>0</v>
      </c>
      <c r="G14" s="183">
        <f>IFERROR(Επενδύσεις!G14/Πελάτες!AD16,0)</f>
        <v>0</v>
      </c>
      <c r="H14" s="183">
        <f>IFERROR(Επενδύσεις!H14/Πελάτες!AG16,0)</f>
        <v>0</v>
      </c>
      <c r="I14" s="191">
        <f t="shared" si="0"/>
        <v>0</v>
      </c>
    </row>
    <row r="15" spans="2:33" outlineLevel="1">
      <c r="B15" s="238" t="s">
        <v>78</v>
      </c>
      <c r="C15" s="63" t="s">
        <v>191</v>
      </c>
      <c r="D15" s="183">
        <f>IFERROR(Επενδύσεις!D15/Πελάτες!U17,0)</f>
        <v>0</v>
      </c>
      <c r="E15" s="183">
        <f>IFERROR(Επενδύσεις!E15/Πελάτες!X17,0)</f>
        <v>0</v>
      </c>
      <c r="F15" s="183">
        <f>IFERROR(Επενδύσεις!F15/Πελάτες!AA17,0)</f>
        <v>0</v>
      </c>
      <c r="G15" s="183">
        <f>IFERROR(Επενδύσεις!G15/Πελάτες!AD17,0)</f>
        <v>0</v>
      </c>
      <c r="H15" s="183">
        <f>IFERROR(Επενδύσεις!H15/Πελάτες!AG17,0)</f>
        <v>0</v>
      </c>
      <c r="I15" s="191">
        <f t="shared" si="0"/>
        <v>0</v>
      </c>
    </row>
    <row r="16" spans="2:33" outlineLevel="1">
      <c r="B16" s="238" t="s">
        <v>79</v>
      </c>
      <c r="C16" s="63" t="s">
        <v>191</v>
      </c>
      <c r="D16" s="183">
        <f>IFERROR(Επενδύσεις!D16/Πελάτες!U18,0)</f>
        <v>0</v>
      </c>
      <c r="E16" s="183">
        <f>IFERROR(Επενδύσεις!E16/Πελάτες!X18,0)</f>
        <v>4372.0163665733944</v>
      </c>
      <c r="F16" s="183">
        <f>IFERROR(Επενδύσεις!F16/Πελάτες!AA18,0)</f>
        <v>7914.688531124064</v>
      </c>
      <c r="G16" s="183">
        <f>IFERROR(Επενδύσεις!G16/Πελάτες!AD18,0)</f>
        <v>4204.0463186715742</v>
      </c>
      <c r="H16" s="183">
        <f>IFERROR(Επενδύσεις!H16/Πελάτες!AG18,0)</f>
        <v>5347.2969301867524</v>
      </c>
      <c r="I16" s="191">
        <f t="shared" si="0"/>
        <v>0</v>
      </c>
    </row>
    <row r="17" spans="2:33" outlineLevel="1">
      <c r="B17" s="238" t="s">
        <v>80</v>
      </c>
      <c r="C17" s="63" t="s">
        <v>191</v>
      </c>
      <c r="D17" s="183">
        <f>IFERROR(Επενδύσεις!D17/Πελάτες!U19,0)</f>
        <v>0</v>
      </c>
      <c r="E17" s="183">
        <f>IFERROR(Επενδύσεις!E17/Πελάτες!X19,0)</f>
        <v>0</v>
      </c>
      <c r="F17" s="183">
        <f>IFERROR(Επενδύσεις!F17/Πελάτες!AA19,0)</f>
        <v>0</v>
      </c>
      <c r="G17" s="183">
        <f>IFERROR(Επενδύσεις!G17/Πελάτες!AD19,0)</f>
        <v>0</v>
      </c>
      <c r="H17" s="183">
        <f>IFERROR(Επενδύσεις!H17/Πελάτες!AG19,0)</f>
        <v>0</v>
      </c>
      <c r="I17" s="191">
        <f t="shared" si="0"/>
        <v>0</v>
      </c>
    </row>
    <row r="18" spans="2:33" outlineLevel="1">
      <c r="B18" s="238" t="s">
        <v>81</v>
      </c>
      <c r="C18" s="63" t="s">
        <v>191</v>
      </c>
      <c r="D18" s="183">
        <f>IFERROR(Επενδύσεις!D18/Πελάτες!U20,0)</f>
        <v>0</v>
      </c>
      <c r="E18" s="183">
        <f>IFERROR(Επενδύσεις!E18/Πελάτες!X20,0)</f>
        <v>0</v>
      </c>
      <c r="F18" s="183">
        <f>IFERROR(Επενδύσεις!F18/Πελάτες!AA20,0)</f>
        <v>0</v>
      </c>
      <c r="G18" s="183">
        <f>IFERROR(Επενδύσεις!G18/Πελάτες!AD20,0)</f>
        <v>0</v>
      </c>
      <c r="H18" s="183">
        <f>IFERROR(Επενδύσεις!H18/Πελάτες!AG20,0)</f>
        <v>0</v>
      </c>
      <c r="I18" s="191">
        <f t="shared" si="0"/>
        <v>0</v>
      </c>
    </row>
    <row r="19" spans="2:33" outlineLevel="1">
      <c r="B19" s="236" t="s">
        <v>82</v>
      </c>
      <c r="C19" s="63" t="s">
        <v>191</v>
      </c>
      <c r="D19" s="183">
        <f>IFERROR(Επενδύσεις!D19/Πελάτες!U21,0)</f>
        <v>0</v>
      </c>
      <c r="E19" s="183">
        <f>IFERROR(Επενδύσεις!E19/Πελάτες!X21,0)</f>
        <v>0</v>
      </c>
      <c r="F19" s="183">
        <f>IFERROR(Επενδύσεις!F19/Πελάτες!AA21,0)</f>
        <v>0</v>
      </c>
      <c r="G19" s="183">
        <f>IFERROR(Επενδύσεις!G19/Πελάτες!AD21,0)</f>
        <v>0</v>
      </c>
      <c r="H19" s="183">
        <f>IFERROR(Επενδύσεις!H19/Πελάτες!AG21,0)</f>
        <v>0</v>
      </c>
      <c r="I19" s="191">
        <f t="shared" si="0"/>
        <v>0</v>
      </c>
    </row>
    <row r="20" spans="2:33" outlineLevel="1">
      <c r="B20" s="235" t="s">
        <v>83</v>
      </c>
      <c r="C20" s="63" t="s">
        <v>191</v>
      </c>
      <c r="D20" s="183">
        <f>IFERROR(Επενδύσεις!D20/Πελάτες!U22,0)</f>
        <v>0</v>
      </c>
      <c r="E20" s="183">
        <f>IFERROR(Επενδύσεις!E20/Πελάτες!X22,0)</f>
        <v>0</v>
      </c>
      <c r="F20" s="183">
        <f>IFERROR(Επενδύσεις!F20/Πελάτες!AA22,0)</f>
        <v>0</v>
      </c>
      <c r="G20" s="183">
        <f>IFERROR(Επενδύσεις!G20/Πελάτες!AD22,0)</f>
        <v>0</v>
      </c>
      <c r="H20" s="183">
        <f>IFERROR(Επενδύσεις!H20/Πελάτες!AG22,0)</f>
        <v>0</v>
      </c>
      <c r="I20" s="191">
        <f t="shared" si="0"/>
        <v>0</v>
      </c>
    </row>
    <row r="21" spans="2:33" outlineLevel="1">
      <c r="B21" s="236" t="s">
        <v>84</v>
      </c>
      <c r="C21" s="63" t="s">
        <v>191</v>
      </c>
      <c r="D21" s="183">
        <f>IFERROR(Επενδύσεις!D21/Πελάτες!U23,0)</f>
        <v>0</v>
      </c>
      <c r="E21" s="183">
        <f>IFERROR(Επενδύσεις!E21/Πελάτες!X23,0)</f>
        <v>7116.2773861216265</v>
      </c>
      <c r="F21" s="183">
        <f>IFERROR(Επενδύσεις!F21/Πελάτες!AA23,0)</f>
        <v>1193.2799818396109</v>
      </c>
      <c r="G21" s="183">
        <f>IFERROR(Επενδύσεις!G21/Πελάτες!AD23,0)</f>
        <v>1339.7377819193721</v>
      </c>
      <c r="H21" s="183">
        <f>IFERROR(Επενδύσεις!H21/Πελάτες!AG23,0)</f>
        <v>1579.9156174155717</v>
      </c>
      <c r="I21" s="191">
        <f t="shared" si="0"/>
        <v>0</v>
      </c>
    </row>
    <row r="22" spans="2:33" outlineLevel="1">
      <c r="B22" s="235" t="s">
        <v>85</v>
      </c>
      <c r="C22" s="63" t="s">
        <v>191</v>
      </c>
      <c r="D22" s="183">
        <f>IFERROR(Επενδύσεις!D22/Πελάτες!U24,0)</f>
        <v>0</v>
      </c>
      <c r="E22" s="183">
        <f>IFERROR(Επενδύσεις!E22/Πελάτες!X24,0)</f>
        <v>0</v>
      </c>
      <c r="F22" s="183">
        <f>IFERROR(Επενδύσεις!F22/Πελάτες!AA24,0)</f>
        <v>0</v>
      </c>
      <c r="G22" s="183">
        <f>IFERROR(Επενδύσεις!G22/Πελάτες!AD24,0)</f>
        <v>0</v>
      </c>
      <c r="H22" s="183">
        <f>IFERROR(Επενδύσεις!H22/Πελάτες!AG24,0)</f>
        <v>0</v>
      </c>
      <c r="I22" s="191">
        <f t="shared" si="0"/>
        <v>0</v>
      </c>
    </row>
    <row r="23" spans="2:33" outlineLevel="1">
      <c r="B23" s="236" t="s">
        <v>86</v>
      </c>
      <c r="C23" s="63" t="s">
        <v>191</v>
      </c>
      <c r="D23" s="183">
        <f>IFERROR(Επενδύσεις!D23/Πελάτες!U25,0)</f>
        <v>0</v>
      </c>
      <c r="E23" s="183">
        <f>IFERROR(Επενδύσεις!E23/Πελάτες!X25,0)</f>
        <v>7353.3878549963565</v>
      </c>
      <c r="F23" s="183">
        <f>IFERROR(Επενδύσεις!F23/Πελάτες!AA25,0)</f>
        <v>1197.677302521663</v>
      </c>
      <c r="G23" s="183">
        <f>IFERROR(Επενδύσεις!G23/Πελάτες!AD25,0)</f>
        <v>1348.8899411159618</v>
      </c>
      <c r="H23" s="183">
        <f>IFERROR(Επενδύσεις!H23/Πελάτες!AG25,0)</f>
        <v>1585.0730788178776</v>
      </c>
      <c r="I23" s="191">
        <f t="shared" si="0"/>
        <v>0</v>
      </c>
    </row>
    <row r="24" spans="2:33" outlineLevel="1">
      <c r="B24" s="235" t="s">
        <v>87</v>
      </c>
      <c r="C24" s="63" t="s">
        <v>191</v>
      </c>
      <c r="D24" s="183">
        <f>IFERROR(Επενδύσεις!D24/Πελάτες!U26,0)</f>
        <v>0</v>
      </c>
      <c r="E24" s="183">
        <f>IFERROR(Επενδύσεις!E24/Πελάτες!X26,0)</f>
        <v>0</v>
      </c>
      <c r="F24" s="183">
        <f>IFERROR(Επενδύσεις!F24/Πελάτες!AA26,0)</f>
        <v>0</v>
      </c>
      <c r="G24" s="183">
        <f>IFERROR(Επενδύσεις!G24/Πελάτες!AD26,0)</f>
        <v>0</v>
      </c>
      <c r="H24" s="183">
        <f>IFERROR(Επενδύσεις!H24/Πελάτες!AG26,0)</f>
        <v>0</v>
      </c>
      <c r="I24" s="191">
        <f t="shared" si="0"/>
        <v>0</v>
      </c>
    </row>
    <row r="25" spans="2:33" outlineLevel="1">
      <c r="B25" s="236" t="s">
        <v>88</v>
      </c>
      <c r="C25" s="63" t="s">
        <v>191</v>
      </c>
      <c r="D25" s="183">
        <f>IFERROR(Επενδύσεις!D25/Πελάτες!U27,0)</f>
        <v>0</v>
      </c>
      <c r="E25" s="183">
        <f>IFERROR(Επενδύσεις!E25/Πελάτες!X27,0)</f>
        <v>9321.0146252938848</v>
      </c>
      <c r="F25" s="183">
        <f>IFERROR(Επενδύσεις!F25/Πελάτες!AA27,0)</f>
        <v>1196.6772997487303</v>
      </c>
      <c r="G25" s="183">
        <f>IFERROR(Επενδύσεις!G25/Πελάτες!AD27,0)</f>
        <v>1344.3213510096446</v>
      </c>
      <c r="H25" s="183">
        <f>IFERROR(Επενδύσεις!H25/Πελάτες!AG27,0)</f>
        <v>1578.5239214816161</v>
      </c>
      <c r="I25" s="191">
        <f t="shared" si="0"/>
        <v>0</v>
      </c>
    </row>
    <row r="26" spans="2:33" outlineLevel="1">
      <c r="B26" s="49" t="s">
        <v>127</v>
      </c>
      <c r="C26" s="46" t="s">
        <v>191</v>
      </c>
      <c r="D26" s="183">
        <f>IFERROR(Επενδύσεις!D26/Πελάτες!U28,0)</f>
        <v>1755303.2339173399</v>
      </c>
      <c r="E26" s="183">
        <f>IFERROR(Επενδύσεις!E26/Πελάτες!X28,0)</f>
        <v>7262.9664627676348</v>
      </c>
      <c r="F26" s="183">
        <f>IFERROR(Επενδύσεις!F26/Πελάτες!AA28,0)</f>
        <v>4722.7463474817632</v>
      </c>
      <c r="G26" s="183">
        <f>IFERROR(Επενδύσεις!G26/Πελάτες!AD28,0)</f>
        <v>3492.7986985515895</v>
      </c>
      <c r="H26" s="183">
        <f>IFERROR(Επενδύσεις!H26/Πελάτες!AG28,0)</f>
        <v>3386.571184358605</v>
      </c>
      <c r="I26" s="191">
        <f>IFERROR((H26/D26)^(1/4)-1,0)</f>
        <v>-0.79041894898522558</v>
      </c>
    </row>
    <row r="28" spans="2:33" ht="15.6">
      <c r="B28" s="270" t="s">
        <v>192</v>
      </c>
      <c r="C28" s="270"/>
      <c r="D28" s="270"/>
      <c r="E28" s="270"/>
      <c r="F28" s="270"/>
      <c r="G28" s="270"/>
      <c r="H28" s="270"/>
      <c r="I28" s="270"/>
    </row>
    <row r="29" spans="2:33" ht="5.45" customHeight="1" outlineLevel="1">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row>
    <row r="30" spans="2:33" ht="36.75" customHeight="1" outlineLevel="1">
      <c r="B30" s="61"/>
      <c r="C30" s="62" t="s">
        <v>94</v>
      </c>
      <c r="D30" s="90">
        <f>$C$3</f>
        <v>2024</v>
      </c>
      <c r="E30" s="90">
        <f>$C$3+1</f>
        <v>2025</v>
      </c>
      <c r="F30" s="90">
        <f>$C$3+2</f>
        <v>2026</v>
      </c>
      <c r="G30" s="90">
        <f>$C$3+3</f>
        <v>2027</v>
      </c>
      <c r="H30" s="90">
        <f>$C$3+4</f>
        <v>2028</v>
      </c>
      <c r="I30" s="230" t="str">
        <f>"Ετήσιος ρυθμός ανάπτυξης (CAGR) "&amp;$C$3&amp;" - "&amp;$E$3</f>
        <v>Ετήσιος ρυθμός ανάπτυξης (CAGR) 2024 - 2028</v>
      </c>
    </row>
    <row r="31" spans="2:33" outlineLevel="1">
      <c r="B31" s="235" t="s">
        <v>75</v>
      </c>
      <c r="C31" s="63" t="s">
        <v>193</v>
      </c>
      <c r="D31" s="183">
        <f>IFERROR(Επενδύσεις!D12/'Διανεμόμενες ποσότητες αερίου'!P15,0)</f>
        <v>0</v>
      </c>
      <c r="E31" s="183">
        <f>IFERROR(Επενδύσεις!E12/'Διανεμόμενες ποσότητες αερίου'!V15,0)</f>
        <v>0</v>
      </c>
      <c r="F31" s="183">
        <f>IFERROR(Επενδύσεις!F12/'Διανεμόμενες ποσότητες αερίου'!AB15,0)</f>
        <v>0</v>
      </c>
      <c r="G31" s="183">
        <f>IFERROR(Επενδύσεις!G12/'Διανεμόμενες ποσότητες αερίου'!AH15,0)</f>
        <v>0</v>
      </c>
      <c r="H31" s="183">
        <f>IFERROR(Επενδύσεις!H12/'Διανεμόμενες ποσότητες αερίου'!AN15,0)</f>
        <v>0</v>
      </c>
      <c r="I31" s="191">
        <f t="shared" ref="I31:I44" si="1">IFERROR((H31/D31)^(1/4)-1,0)</f>
        <v>0</v>
      </c>
    </row>
    <row r="32" spans="2:33" outlineLevel="1">
      <c r="B32" s="236" t="s">
        <v>76</v>
      </c>
      <c r="C32" s="63" t="s">
        <v>193</v>
      </c>
      <c r="D32" s="183">
        <f>IFERROR(Επενδύσεις!D13/'Διανεμόμενες ποσότητες αερίου'!P16,0)</f>
        <v>1538.6682951380435</v>
      </c>
      <c r="E32" s="183">
        <f>IFERROR(Επενδύσεις!E13/'Διανεμόμενες ποσότητες αερίου'!V16,0)</f>
        <v>102.07506508321632</v>
      </c>
      <c r="F32" s="183">
        <f>IFERROR(Επενδύσεις!F13/'Διανεμόμενες ποσότητες αερίου'!AB16,0)</f>
        <v>0</v>
      </c>
      <c r="G32" s="183">
        <f>IFERROR(Επενδύσεις!G13/'Διανεμόμενες ποσότητες αερίου'!AH16,0)</f>
        <v>16.628944485722446</v>
      </c>
      <c r="H32" s="183">
        <f>IFERROR(Επενδύσεις!H13/'Διανεμόμενες ποσότητες αερίου'!AN16,0)</f>
        <v>2.5241564396743437</v>
      </c>
      <c r="I32" s="191">
        <f t="shared" si="1"/>
        <v>-0.79874679021495498</v>
      </c>
    </row>
    <row r="33" spans="2:33" outlineLevel="1">
      <c r="B33" s="237" t="s">
        <v>77</v>
      </c>
      <c r="C33" s="63" t="s">
        <v>193</v>
      </c>
      <c r="D33" s="183">
        <f>IFERROR(Επενδύσεις!D14/'Διανεμόμενες ποσότητες αερίου'!P17,0)</f>
        <v>0</v>
      </c>
      <c r="E33" s="183">
        <f>IFERROR(Επενδύσεις!E14/'Διανεμόμενες ποσότητες αερίου'!V17,0)</f>
        <v>0</v>
      </c>
      <c r="F33" s="183">
        <f>IFERROR(Επενδύσεις!F14/'Διανεμόμενες ποσότητες αερίου'!AB17,0)</f>
        <v>0</v>
      </c>
      <c r="G33" s="183">
        <f>IFERROR(Επενδύσεις!G14/'Διανεμόμενες ποσότητες αερίου'!AH17,0)</f>
        <v>0</v>
      </c>
      <c r="H33" s="183">
        <f>IFERROR(Επενδύσεις!H14/'Διανεμόμενες ποσότητες αερίου'!AN17,0)</f>
        <v>0</v>
      </c>
      <c r="I33" s="191">
        <f t="shared" si="1"/>
        <v>0</v>
      </c>
    </row>
    <row r="34" spans="2:33" outlineLevel="1">
      <c r="B34" s="238" t="s">
        <v>78</v>
      </c>
      <c r="C34" s="63" t="s">
        <v>193</v>
      </c>
      <c r="D34" s="183">
        <f>IFERROR(Επενδύσεις!D15/'Διανεμόμενες ποσότητες αερίου'!P18,0)</f>
        <v>0</v>
      </c>
      <c r="E34" s="183">
        <f>IFERROR(Επενδύσεις!E15/'Διανεμόμενες ποσότητες αερίου'!V18,0)</f>
        <v>0</v>
      </c>
      <c r="F34" s="183">
        <f>IFERROR(Επενδύσεις!F15/'Διανεμόμενες ποσότητες αερίου'!AB18,0)</f>
        <v>0</v>
      </c>
      <c r="G34" s="183">
        <f>IFERROR(Επενδύσεις!G15/'Διανεμόμενες ποσότητες αερίου'!AH18,0)</f>
        <v>0</v>
      </c>
      <c r="H34" s="183">
        <f>IFERROR(Επενδύσεις!H15/'Διανεμόμενες ποσότητες αερίου'!AN18,0)</f>
        <v>0</v>
      </c>
      <c r="I34" s="191">
        <f t="shared" si="1"/>
        <v>0</v>
      </c>
    </row>
    <row r="35" spans="2:33" outlineLevel="1">
      <c r="B35" s="238" t="s">
        <v>79</v>
      </c>
      <c r="C35" s="63" t="s">
        <v>193</v>
      </c>
      <c r="D35" s="183">
        <f>IFERROR(Επενδύσεις!D16/'Διανεμόμενες ποσότητες αερίου'!P19,0)</f>
        <v>0</v>
      </c>
      <c r="E35" s="183">
        <f>IFERROR(Επενδύσεις!E16/'Διανεμόμενες ποσότητες αερίου'!V19,0)</f>
        <v>229.04572766913734</v>
      </c>
      <c r="F35" s="183">
        <f>IFERROR(Επενδύσεις!F16/'Διανεμόμενες ποσότητες αερίου'!AB19,0)</f>
        <v>75.42668509234592</v>
      </c>
      <c r="G35" s="183">
        <f>IFERROR(Επενδύσεις!G16/'Διανεμόμενες ποσότητες αερίου'!AH19,0)</f>
        <v>23.443047384161211</v>
      </c>
      <c r="H35" s="183">
        <f>IFERROR(Επενδύσεις!H16/'Διανεμόμενες ποσότητες αερίου'!AN19,0)</f>
        <v>7.9527792325581519</v>
      </c>
      <c r="I35" s="191">
        <f t="shared" si="1"/>
        <v>0</v>
      </c>
    </row>
    <row r="36" spans="2:33" outlineLevel="1">
      <c r="B36" s="238" t="s">
        <v>80</v>
      </c>
      <c r="C36" s="63" t="s">
        <v>193</v>
      </c>
      <c r="D36" s="183">
        <f>IFERROR(Επενδύσεις!D17/'Διανεμόμενες ποσότητες αερίου'!P20,0)</f>
        <v>0</v>
      </c>
      <c r="E36" s="183">
        <f>IFERROR(Επενδύσεις!E17/'Διανεμόμενες ποσότητες αερίου'!V20,0)</f>
        <v>0</v>
      </c>
      <c r="F36" s="183">
        <f>IFERROR(Επενδύσεις!F17/'Διανεμόμενες ποσότητες αερίου'!AB20,0)</f>
        <v>0</v>
      </c>
      <c r="G36" s="183">
        <f>IFERROR(Επενδύσεις!G17/'Διανεμόμενες ποσότητες αερίου'!AH20,0)</f>
        <v>0</v>
      </c>
      <c r="H36" s="183">
        <f>IFERROR(Επενδύσεις!H17/'Διανεμόμενες ποσότητες αερίου'!AN20,0)</f>
        <v>0</v>
      </c>
      <c r="I36" s="191">
        <f t="shared" si="1"/>
        <v>0</v>
      </c>
    </row>
    <row r="37" spans="2:33" outlineLevel="1">
      <c r="B37" s="238" t="s">
        <v>81</v>
      </c>
      <c r="C37" s="63" t="s">
        <v>193</v>
      </c>
      <c r="D37" s="183">
        <f>IFERROR(Επενδύσεις!D18/'Διανεμόμενες ποσότητες αερίου'!P21,0)</f>
        <v>0</v>
      </c>
      <c r="E37" s="183">
        <f>IFERROR(Επενδύσεις!E18/'Διανεμόμενες ποσότητες αερίου'!V21,0)</f>
        <v>0</v>
      </c>
      <c r="F37" s="183">
        <f>IFERROR(Επενδύσεις!F18/'Διανεμόμενες ποσότητες αερίου'!AB21,0)</f>
        <v>0</v>
      </c>
      <c r="G37" s="183">
        <f>IFERROR(Επενδύσεις!G18/'Διανεμόμενες ποσότητες αερίου'!AH21,0)</f>
        <v>0</v>
      </c>
      <c r="H37" s="183">
        <f>IFERROR(Επενδύσεις!H18/'Διανεμόμενες ποσότητες αερίου'!AN21,0)</f>
        <v>0</v>
      </c>
      <c r="I37" s="191">
        <f t="shared" si="1"/>
        <v>0</v>
      </c>
    </row>
    <row r="38" spans="2:33" outlineLevel="1">
      <c r="B38" s="236" t="s">
        <v>82</v>
      </c>
      <c r="C38" s="63" t="s">
        <v>193</v>
      </c>
      <c r="D38" s="183">
        <f>IFERROR(Επενδύσεις!D19/'Διανεμόμενες ποσότητες αερίου'!P22,0)</f>
        <v>0</v>
      </c>
      <c r="E38" s="183">
        <f>IFERROR(Επενδύσεις!E19/'Διανεμόμενες ποσότητες αερίου'!V22,0)</f>
        <v>0</v>
      </c>
      <c r="F38" s="183">
        <f>IFERROR(Επενδύσεις!F19/'Διανεμόμενες ποσότητες αερίου'!AB22,0)</f>
        <v>0</v>
      </c>
      <c r="G38" s="183">
        <f>IFERROR(Επενδύσεις!G19/'Διανεμόμενες ποσότητες αερίου'!AH22,0)</f>
        <v>0</v>
      </c>
      <c r="H38" s="183">
        <f>IFERROR(Επενδύσεις!H19/'Διανεμόμενες ποσότητες αερίου'!AN22,0)</f>
        <v>0</v>
      </c>
      <c r="I38" s="191">
        <f t="shared" si="1"/>
        <v>0</v>
      </c>
    </row>
    <row r="39" spans="2:33" outlineLevel="1">
      <c r="B39" s="235" t="s">
        <v>83</v>
      </c>
      <c r="C39" s="63" t="s">
        <v>193</v>
      </c>
      <c r="D39" s="183">
        <f>IFERROR(Επενδύσεις!D20/'Διανεμόμενες ποσότητες αερίου'!P23,0)</f>
        <v>0</v>
      </c>
      <c r="E39" s="183">
        <f>IFERROR(Επενδύσεις!E20/'Διανεμόμενες ποσότητες αερίου'!V23,0)</f>
        <v>0</v>
      </c>
      <c r="F39" s="183">
        <f>IFERROR(Επενδύσεις!F20/'Διανεμόμενες ποσότητες αερίου'!AB23,0)</f>
        <v>0</v>
      </c>
      <c r="G39" s="183">
        <f>IFERROR(Επενδύσεις!G20/'Διανεμόμενες ποσότητες αερίου'!AH23,0)</f>
        <v>0</v>
      </c>
      <c r="H39" s="183">
        <f>IFERROR(Επενδύσεις!H20/'Διανεμόμενες ποσότητες αερίου'!AN23,0)</f>
        <v>0</v>
      </c>
      <c r="I39" s="191">
        <f t="shared" si="1"/>
        <v>0</v>
      </c>
    </row>
    <row r="40" spans="2:33" outlineLevel="1">
      <c r="B40" s="236" t="s">
        <v>84</v>
      </c>
      <c r="C40" s="63" t="s">
        <v>193</v>
      </c>
      <c r="D40" s="183">
        <f>IFERROR(Επενδύσεις!D21/'Διανεμόμενες ποσότητες αερίου'!P24,0)</f>
        <v>0</v>
      </c>
      <c r="E40" s="183">
        <f>IFERROR(Επενδύσεις!E21/'Διανεμόμενες ποσότητες αερίου'!V24,0)</f>
        <v>375.9081831707706</v>
      </c>
      <c r="F40" s="183">
        <f>IFERROR(Επενδύσεις!F21/'Διανεμόμενες ποσότητες αερίου'!AB24,0)</f>
        <v>8.7428133226016342</v>
      </c>
      <c r="G40" s="183">
        <f>IFERROR(Επενδύσεις!G21/'Διανεμόμενες ποσότητες αερίου'!AH24,0)</f>
        <v>3.2573380058782941</v>
      </c>
      <c r="H40" s="183">
        <f>IFERROR(Επενδύσεις!H21/'Διανεμόμενες ποσότητες αερίου'!AN24,0)</f>
        <v>2.778673071424552</v>
      </c>
      <c r="I40" s="191">
        <f t="shared" si="1"/>
        <v>0</v>
      </c>
    </row>
    <row r="41" spans="2:33" outlineLevel="1">
      <c r="B41" s="235" t="s">
        <v>85</v>
      </c>
      <c r="C41" s="63" t="s">
        <v>193</v>
      </c>
      <c r="D41" s="183">
        <f>IFERROR(Επενδύσεις!D22/'Διανεμόμενες ποσότητες αερίου'!P25,0)</f>
        <v>0</v>
      </c>
      <c r="E41" s="183">
        <f>IFERROR(Επενδύσεις!E22/'Διανεμόμενες ποσότητες αερίου'!V25,0)</f>
        <v>0</v>
      </c>
      <c r="F41" s="183">
        <f>IFERROR(Επενδύσεις!F22/'Διανεμόμενες ποσότητες αερίου'!AB25,0)</f>
        <v>0</v>
      </c>
      <c r="G41" s="183">
        <f>IFERROR(Επενδύσεις!G22/'Διανεμόμενες ποσότητες αερίου'!AH25,0)</f>
        <v>0</v>
      </c>
      <c r="H41" s="183">
        <f>IFERROR(Επενδύσεις!H22/'Διανεμόμενες ποσότητες αερίου'!AN25,0)</f>
        <v>0</v>
      </c>
      <c r="I41" s="191">
        <f t="shared" si="1"/>
        <v>0</v>
      </c>
    </row>
    <row r="42" spans="2:33" outlineLevel="1">
      <c r="B42" s="236" t="s">
        <v>86</v>
      </c>
      <c r="C42" s="63" t="s">
        <v>193</v>
      </c>
      <c r="D42" s="183">
        <f>IFERROR(Επενδύσεις!D23/'Διανεμόμενες ποσότητες αερίου'!P26,0)</f>
        <v>0</v>
      </c>
      <c r="E42" s="183">
        <f>IFERROR(Επενδύσεις!E23/'Διανεμόμενες ποσότητες αερίου'!V26,0)</f>
        <v>386.83276715980833</v>
      </c>
      <c r="F42" s="183">
        <f>IFERROR(Επενδύσεις!F23/'Διανεμόμενες ποσότητες αερίου'!AB26,0)</f>
        <v>6.4730136138271437</v>
      </c>
      <c r="G42" s="183">
        <f>IFERROR(Επενδύσεις!G23/'Διανεμόμενες ποσότητες αερίου'!AH26,0)</f>
        <v>2.19756286646331</v>
      </c>
      <c r="H42" s="183">
        <f>IFERROR(Επενδύσεις!H23/'Διανεμόμενες ποσότητες αερίου'!AN26,0)</f>
        <v>2.1799114656677152</v>
      </c>
      <c r="I42" s="191">
        <f t="shared" si="1"/>
        <v>0</v>
      </c>
    </row>
    <row r="43" spans="2:33" outlineLevel="1">
      <c r="B43" s="235" t="s">
        <v>87</v>
      </c>
      <c r="C43" s="63" t="s">
        <v>193</v>
      </c>
      <c r="D43" s="183">
        <f>IFERROR(Επενδύσεις!D24/'Διανεμόμενες ποσότητες αερίου'!P27,0)</f>
        <v>0</v>
      </c>
      <c r="E43" s="183">
        <f>IFERROR(Επενδύσεις!E24/'Διανεμόμενες ποσότητες αερίου'!V27,0)</f>
        <v>0</v>
      </c>
      <c r="F43" s="183">
        <f>IFERROR(Επενδύσεις!F24/'Διανεμόμενες ποσότητες αερίου'!AB27,0)</f>
        <v>0</v>
      </c>
      <c r="G43" s="183">
        <f>IFERROR(Επενδύσεις!G24/'Διανεμόμενες ποσότητες αερίου'!AH27,0)</f>
        <v>0</v>
      </c>
      <c r="H43" s="183">
        <f>IFERROR(Επενδύσεις!H24/'Διανεμόμενες ποσότητες αερίου'!AN27,0)</f>
        <v>0</v>
      </c>
      <c r="I43" s="191">
        <f t="shared" si="1"/>
        <v>0</v>
      </c>
    </row>
    <row r="44" spans="2:33" outlineLevel="1">
      <c r="B44" s="236" t="s">
        <v>88</v>
      </c>
      <c r="C44" s="63" t="s">
        <v>193</v>
      </c>
      <c r="D44" s="183">
        <f>IFERROR(Επενδύσεις!D25/'Διανεμόμενες ποσότητες αερίου'!P28,0)</f>
        <v>0</v>
      </c>
      <c r="E44" s="183">
        <f>IFERROR(Επενδύσεις!E25/'Διανεμόμενες ποσότητες αερίου'!V28,0)</f>
        <v>482.87830868869423</v>
      </c>
      <c r="F44" s="183">
        <f>IFERROR(Επενδύσεις!F25/'Διανεμόμενες ποσότητες αερίου'!AB28,0)</f>
        <v>8.9569652884649269</v>
      </c>
      <c r="G44" s="183">
        <f>IFERROR(Επενδύσεις!G25/'Διανεμόμενες ποσότητες αερίου'!AH28,0)</f>
        <v>4.1097804704855596</v>
      </c>
      <c r="H44" s="183">
        <f>IFERROR(Επενδύσεις!H25/'Διανεμόμενες ποσότητες αερίου'!AN28,0)</f>
        <v>3.555234057391027</v>
      </c>
      <c r="I44" s="191">
        <f t="shared" si="1"/>
        <v>0</v>
      </c>
    </row>
    <row r="45" spans="2:33" outlineLevel="1">
      <c r="B45" s="49" t="s">
        <v>127</v>
      </c>
      <c r="C45" s="46" t="s">
        <v>193</v>
      </c>
      <c r="D45" s="183">
        <f>IFERROR(Επενδύσεις!D26/'Διανεμόμενες ποσότητες αερίου'!P29,0)</f>
        <v>2507.5760484533425</v>
      </c>
      <c r="E45" s="183">
        <f>IFERROR(Επενδύσεις!E26/'Διανεμόμενες ποσότητες αερίου'!V29,0)</f>
        <v>260.692509421203</v>
      </c>
      <c r="F45" s="183">
        <f>IFERROR(Επενδύσεις!F26/'Διανεμόμενες ποσότητες αερίου'!AB29,0)</f>
        <v>34.295702370543687</v>
      </c>
      <c r="G45" s="183">
        <f>IFERROR(Επενδύσεις!G26/'Διανεμόμενες ποσότητες αερίου'!AH29,0)</f>
        <v>13.416287498689321</v>
      </c>
      <c r="H45" s="183">
        <f>IFERROR(Επενδύσεις!H26/'Διανεμόμενες ποσότητες αερίου'!AN29,0)</f>
        <v>5.4953909422219605</v>
      </c>
      <c r="I45" s="191">
        <f>IFERROR((H45/D45)^(1/4)-1,0)</f>
        <v>-0.78363544283978293</v>
      </c>
    </row>
    <row r="47" spans="2:33" ht="15.6">
      <c r="B47" s="270" t="s">
        <v>194</v>
      </c>
      <c r="C47" s="270"/>
      <c r="D47" s="270"/>
      <c r="E47" s="270"/>
      <c r="F47" s="270"/>
      <c r="G47" s="270"/>
      <c r="H47" s="270"/>
      <c r="I47" s="270"/>
    </row>
    <row r="48" spans="2:33" ht="5.45" customHeight="1" outlineLevel="1">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row>
    <row r="49" spans="2:9" ht="35.25" customHeight="1" outlineLevel="1">
      <c r="B49" s="61"/>
      <c r="C49" s="62" t="s">
        <v>94</v>
      </c>
      <c r="D49" s="90">
        <f>$C$3</f>
        <v>2024</v>
      </c>
      <c r="E49" s="90">
        <f>$C$3+1</f>
        <v>2025</v>
      </c>
      <c r="F49" s="90">
        <f>$C$3+2</f>
        <v>2026</v>
      </c>
      <c r="G49" s="90">
        <f>$C$3+3</f>
        <v>2027</v>
      </c>
      <c r="H49" s="90">
        <f>$C$3+4</f>
        <v>2028</v>
      </c>
      <c r="I49" s="230" t="str">
        <f>"Ετήσιος ρυθμός ανάπτυξης (CAGR) "&amp;$C$3&amp;" - "&amp;$E$3</f>
        <v>Ετήσιος ρυθμός ανάπτυξης (CAGR) 2024 - 2028</v>
      </c>
    </row>
    <row r="50" spans="2:9" outlineLevel="1">
      <c r="B50" s="235" t="s">
        <v>75</v>
      </c>
      <c r="C50" s="63" t="s">
        <v>195</v>
      </c>
      <c r="D50" s="183">
        <f>IFERROR(Επενδύσεις!D12/Συνδέσεις!U14,0)</f>
        <v>0</v>
      </c>
      <c r="E50" s="183">
        <f>IFERROR(Επενδύσεις!E12/Συνδέσεις!Z14,0)</f>
        <v>0</v>
      </c>
      <c r="F50" s="183">
        <f>IFERROR(Επενδύσεις!F12/Συνδέσεις!AE14,0)</f>
        <v>0</v>
      </c>
      <c r="G50" s="183">
        <f>IFERROR(Επενδύσεις!G12/Συνδέσεις!AJ14,0)</f>
        <v>0</v>
      </c>
      <c r="H50" s="183">
        <f>IFERROR(Επενδύσεις!H12/Συνδέσεις!AO14,0)</f>
        <v>0</v>
      </c>
      <c r="I50" s="191">
        <f t="shared" ref="I50:I63" si="2">IFERROR((H50/D50)^(1/4)-1,0)</f>
        <v>0</v>
      </c>
    </row>
    <row r="51" spans="2:9" outlineLevel="1">
      <c r="B51" s="236" t="s">
        <v>76</v>
      </c>
      <c r="C51" s="63" t="s">
        <v>195</v>
      </c>
      <c r="D51" s="183">
        <f>IFERROR(Επενδύσεις!D13/Συνδέσεις!U15,0)</f>
        <v>1077067.8065966305</v>
      </c>
      <c r="E51" s="183">
        <f>IFERROR(Επενδύσεις!E13/Συνδέσεις!Z15,0)</f>
        <v>929005.58233536838</v>
      </c>
      <c r="F51" s="183">
        <f>IFERROR(Επενδύσεις!F13/Συνδέσεις!AE15,0)</f>
        <v>0</v>
      </c>
      <c r="G51" s="183">
        <f>IFERROR(Επενδύσεις!G13/Συνδέσεις!AJ15,0)</f>
        <v>12514.82893757895</v>
      </c>
      <c r="H51" s="183">
        <f>IFERROR(Επενδύσεις!H13/Συνδέσεις!AO15,0)</f>
        <v>1719.8273476551676</v>
      </c>
      <c r="I51" s="191">
        <f t="shared" si="2"/>
        <v>-0.80010107833394883</v>
      </c>
    </row>
    <row r="52" spans="2:9" outlineLevel="1">
      <c r="B52" s="237" t="s">
        <v>77</v>
      </c>
      <c r="C52" s="63" t="s">
        <v>195</v>
      </c>
      <c r="D52" s="183">
        <f>IFERROR(Επενδύσεις!D14/Συνδέσεις!U16,0)</f>
        <v>0</v>
      </c>
      <c r="E52" s="183">
        <f>IFERROR(Επενδύσεις!E14/Συνδέσεις!Z16,0)</f>
        <v>0</v>
      </c>
      <c r="F52" s="183">
        <f>IFERROR(Επενδύσεις!F14/Συνδέσεις!AE16,0)</f>
        <v>0</v>
      </c>
      <c r="G52" s="183">
        <f>IFERROR(Επενδύσεις!G14/Συνδέσεις!AJ16,0)</f>
        <v>0</v>
      </c>
      <c r="H52" s="183">
        <f>IFERROR(Επενδύσεις!H14/Συνδέσεις!AO16,0)</f>
        <v>0</v>
      </c>
      <c r="I52" s="191">
        <f t="shared" si="2"/>
        <v>0</v>
      </c>
    </row>
    <row r="53" spans="2:9" outlineLevel="1">
      <c r="B53" s="238" t="s">
        <v>78</v>
      </c>
      <c r="C53" s="63" t="s">
        <v>195</v>
      </c>
      <c r="D53" s="183">
        <f>IFERROR(Επενδύσεις!D15/Συνδέσεις!U17,0)</f>
        <v>0</v>
      </c>
      <c r="E53" s="183">
        <f>IFERROR(Επενδύσεις!E15/Συνδέσεις!Z17,0)</f>
        <v>0</v>
      </c>
      <c r="F53" s="183">
        <f>IFERROR(Επενδύσεις!F15/Συνδέσεις!AE17,0)</f>
        <v>0</v>
      </c>
      <c r="G53" s="183">
        <f>IFERROR(Επενδύσεις!G15/Συνδέσεις!AJ17,0)</f>
        <v>0</v>
      </c>
      <c r="H53" s="183">
        <f>IFERROR(Επενδύσεις!H15/Συνδέσεις!AO17,0)</f>
        <v>0</v>
      </c>
      <c r="I53" s="191">
        <f t="shared" si="2"/>
        <v>0</v>
      </c>
    </row>
    <row r="54" spans="2:9" outlineLevel="1">
      <c r="B54" s="238" t="s">
        <v>79</v>
      </c>
      <c r="C54" s="63" t="s">
        <v>195</v>
      </c>
      <c r="D54" s="183">
        <f>IFERROR(Επενδύσεις!D16/Συνδέσεις!U18,0)</f>
        <v>0</v>
      </c>
      <c r="E54" s="183">
        <f>IFERROR(Επενδύσεις!E16/Συνδέσεις!Z18,0)</f>
        <v>7772.4735405749234</v>
      </c>
      <c r="F54" s="183">
        <f>IFERROR(Επενδύσεις!F16/Συνδέσεις!AE18,0)</f>
        <v>11803.480376337777</v>
      </c>
      <c r="G54" s="183">
        <f>IFERROR(Επενδύσεις!G16/Συνδέσεις!AJ18,0)</f>
        <v>6121.7825160929906</v>
      </c>
      <c r="H54" s="183">
        <f>IFERROR(Επενδύσεις!H16/Συνδέσεις!AO18,0)</f>
        <v>5867.3582276363368</v>
      </c>
      <c r="I54" s="191">
        <f t="shared" si="2"/>
        <v>0</v>
      </c>
    </row>
    <row r="55" spans="2:9" outlineLevel="1">
      <c r="B55" s="238" t="s">
        <v>80</v>
      </c>
      <c r="C55" s="63" t="s">
        <v>195</v>
      </c>
      <c r="D55" s="183">
        <f>IFERROR(Επενδύσεις!D17/Συνδέσεις!U19,0)</f>
        <v>0</v>
      </c>
      <c r="E55" s="183">
        <f>IFERROR(Επενδύσεις!E17/Συνδέσεις!Z19,0)</f>
        <v>0</v>
      </c>
      <c r="F55" s="183">
        <f>IFERROR(Επενδύσεις!F17/Συνδέσεις!AE19,0)</f>
        <v>0</v>
      </c>
      <c r="G55" s="183">
        <f>IFERROR(Επενδύσεις!G17/Συνδέσεις!AJ19,0)</f>
        <v>0</v>
      </c>
      <c r="H55" s="183">
        <f>IFERROR(Επενδύσεις!H17/Συνδέσεις!AO19,0)</f>
        <v>0</v>
      </c>
      <c r="I55" s="191">
        <f t="shared" si="2"/>
        <v>0</v>
      </c>
    </row>
    <row r="56" spans="2:9" outlineLevel="1">
      <c r="B56" s="238" t="s">
        <v>81</v>
      </c>
      <c r="C56" s="63" t="s">
        <v>195</v>
      </c>
      <c r="D56" s="183">
        <f>IFERROR(Επενδύσεις!D18/Συνδέσεις!U20,0)</f>
        <v>0</v>
      </c>
      <c r="E56" s="183">
        <f>IFERROR(Επενδύσεις!E18/Συνδέσεις!Z20,0)</f>
        <v>0</v>
      </c>
      <c r="F56" s="183">
        <f>IFERROR(Επενδύσεις!F18/Συνδέσεις!AE20,0)</f>
        <v>0</v>
      </c>
      <c r="G56" s="183">
        <f>IFERROR(Επενδύσεις!G18/Συνδέσεις!AJ20,0)</f>
        <v>0</v>
      </c>
      <c r="H56" s="183">
        <f>IFERROR(Επενδύσεις!H18/Συνδέσεις!AO20,0)</f>
        <v>0</v>
      </c>
      <c r="I56" s="191">
        <f t="shared" si="2"/>
        <v>0</v>
      </c>
    </row>
    <row r="57" spans="2:9" outlineLevel="1">
      <c r="B57" s="236" t="s">
        <v>82</v>
      </c>
      <c r="C57" s="63" t="s">
        <v>195</v>
      </c>
      <c r="D57" s="183">
        <f>IFERROR(Επενδύσεις!D19/Συνδέσεις!U21,0)</f>
        <v>0</v>
      </c>
      <c r="E57" s="183">
        <f>IFERROR(Επενδύσεις!E19/Συνδέσεις!Z21,0)</f>
        <v>0</v>
      </c>
      <c r="F57" s="183">
        <f>IFERROR(Επενδύσεις!F19/Συνδέσεις!AE21,0)</f>
        <v>0</v>
      </c>
      <c r="G57" s="183">
        <f>IFERROR(Επενδύσεις!G19/Συνδέσεις!AJ21,0)</f>
        <v>0</v>
      </c>
      <c r="H57" s="183">
        <f>IFERROR(Επενδύσεις!H19/Συνδέσεις!AO21,0)</f>
        <v>0</v>
      </c>
      <c r="I57" s="191">
        <f t="shared" si="2"/>
        <v>0</v>
      </c>
    </row>
    <row r="58" spans="2:9" outlineLevel="1">
      <c r="B58" s="235" t="s">
        <v>83</v>
      </c>
      <c r="C58" s="63" t="s">
        <v>195</v>
      </c>
      <c r="D58" s="183">
        <f>IFERROR(Επενδύσεις!D20/Συνδέσεις!U22,0)</f>
        <v>0</v>
      </c>
      <c r="E58" s="183">
        <f>IFERROR(Επενδύσεις!E20/Συνδέσεις!Z22,0)</f>
        <v>0</v>
      </c>
      <c r="F58" s="183">
        <f>IFERROR(Επενδύσεις!F20/Συνδέσεις!AE22,0)</f>
        <v>0</v>
      </c>
      <c r="G58" s="183">
        <f>IFERROR(Επενδύσεις!G20/Συνδέσεις!AJ22,0)</f>
        <v>0</v>
      </c>
      <c r="H58" s="183">
        <f>IFERROR(Επενδύσεις!H20/Συνδέσεις!AO22,0)</f>
        <v>0</v>
      </c>
      <c r="I58" s="191">
        <f t="shared" si="2"/>
        <v>0</v>
      </c>
    </row>
    <row r="59" spans="2:9" outlineLevel="1">
      <c r="B59" s="236" t="s">
        <v>84</v>
      </c>
      <c r="C59" s="63" t="s">
        <v>195</v>
      </c>
      <c r="D59" s="183">
        <f>IFERROR(Επενδύσεις!D21/Συνδέσεις!U23,0)</f>
        <v>0</v>
      </c>
      <c r="E59" s="183">
        <f>IFERROR(Επενδύσεις!E21/Συνδέσεις!Z23,0)</f>
        <v>12641.517145264841</v>
      </c>
      <c r="F59" s="183">
        <f>IFERROR(Επενδύσεις!F21/Συνδέσεις!AE23,0)</f>
        <v>1774.4896281666629</v>
      </c>
      <c r="G59" s="183">
        <f>IFERROR(Επενδύσεις!G21/Συνδέσεις!AJ23,0)</f>
        <v>1945.8096356448025</v>
      </c>
      <c r="H59" s="183">
        <f>IFERROR(Επενδύσεις!H21/Συνδέσεις!AO23,0)</f>
        <v>1727.1127246282026</v>
      </c>
      <c r="I59" s="191">
        <f t="shared" si="2"/>
        <v>0</v>
      </c>
    </row>
    <row r="60" spans="2:9" outlineLevel="1">
      <c r="B60" s="235" t="s">
        <v>85</v>
      </c>
      <c r="C60" s="63" t="s">
        <v>195</v>
      </c>
      <c r="D60" s="183">
        <f>IFERROR(Επενδύσεις!D22/Συνδέσεις!U24,0)</f>
        <v>0</v>
      </c>
      <c r="E60" s="183">
        <f>IFERROR(Επενδύσεις!E22/Συνδέσεις!Z24,0)</f>
        <v>0</v>
      </c>
      <c r="F60" s="183">
        <f>IFERROR(Επενδύσεις!F22/Συνδέσεις!AE24,0)</f>
        <v>0</v>
      </c>
      <c r="G60" s="183">
        <f>IFERROR(Επενδύσεις!G22/Συνδέσεις!AJ24,0)</f>
        <v>0</v>
      </c>
      <c r="H60" s="183">
        <f>IFERROR(Επενδύσεις!H22/Συνδέσεις!AO24,0)</f>
        <v>0</v>
      </c>
      <c r="I60" s="191">
        <f t="shared" si="2"/>
        <v>0</v>
      </c>
    </row>
    <row r="61" spans="2:9" outlineLevel="1">
      <c r="B61" s="236" t="s">
        <v>86</v>
      </c>
      <c r="C61" s="63" t="s">
        <v>195</v>
      </c>
      <c r="D61" s="183">
        <f>IFERROR(Επενδύσεις!D23/Συνδέσεις!U25,0)</f>
        <v>0</v>
      </c>
      <c r="E61" s="183">
        <f>IFERROR(Επενδύσεις!E23/Συνδέσεις!Z25,0)</f>
        <v>13079.386594542699</v>
      </c>
      <c r="F61" s="183">
        <f>IFERROR(Επενδύσεις!F23/Συνδέσεις!AE25,0)</f>
        <v>1771.1106776683987</v>
      </c>
      <c r="G61" s="183">
        <f>IFERROR(Επενδύσεις!G23/Συνδέσεις!AJ25,0)</f>
        <v>1937.8418872370155</v>
      </c>
      <c r="H61" s="183">
        <f>IFERROR(Επενδύσεις!H23/Συνδέσεις!AO25,0)</f>
        <v>1724.4201626699987</v>
      </c>
      <c r="I61" s="191">
        <f t="shared" si="2"/>
        <v>0</v>
      </c>
    </row>
    <row r="62" spans="2:9" outlineLevel="1">
      <c r="B62" s="235" t="s">
        <v>87</v>
      </c>
      <c r="C62" s="63" t="s">
        <v>195</v>
      </c>
      <c r="D62" s="183">
        <f>IFERROR(Επενδύσεις!D24/Συνδέσεις!U26,0)</f>
        <v>0</v>
      </c>
      <c r="E62" s="183">
        <f>IFERROR(Επενδύσεις!E24/Συνδέσεις!Z26,0)</f>
        <v>0</v>
      </c>
      <c r="F62" s="183">
        <f>IFERROR(Επενδύσεις!F24/Συνδέσεις!AE26,0)</f>
        <v>0</v>
      </c>
      <c r="G62" s="183">
        <f>IFERROR(Επενδύσεις!G24/Συνδέσεις!AJ26,0)</f>
        <v>0</v>
      </c>
      <c r="H62" s="183">
        <f>IFERROR(Επενδύσεις!H24/Συνδέσεις!AO26,0)</f>
        <v>0</v>
      </c>
      <c r="I62" s="191">
        <f t="shared" si="2"/>
        <v>0</v>
      </c>
    </row>
    <row r="63" spans="2:9" outlineLevel="1">
      <c r="B63" s="236" t="s">
        <v>88</v>
      </c>
      <c r="C63" s="63" t="s">
        <v>195</v>
      </c>
      <c r="D63" s="183">
        <f>IFERROR(Επενδύσεις!D25/Συνδέσεις!U27,0)</f>
        <v>0</v>
      </c>
      <c r="E63" s="183">
        <f>IFERROR(Επενδύσεις!E25/Συνδέσεις!Z27,0)</f>
        <v>16537.284012618184</v>
      </c>
      <c r="F63" s="183">
        <f>IFERROR(Επενδύσεις!F25/Συνδέσεις!AE27,0)</f>
        <v>1771.8757808434241</v>
      </c>
      <c r="G63" s="183">
        <f>IFERROR(Επενδύσεις!G25/Συνδέσεις!AJ27,0)</f>
        <v>1941.797507013931</v>
      </c>
      <c r="H63" s="183">
        <f>IFERROR(Επενδύσεις!H25/Συνδέσεις!AO27,0)</f>
        <v>1727.8437518920393</v>
      </c>
      <c r="I63" s="191">
        <f t="shared" si="2"/>
        <v>0</v>
      </c>
    </row>
    <row r="64" spans="2:9" outlineLevel="1">
      <c r="B64" s="49" t="s">
        <v>127</v>
      </c>
      <c r="C64" s="46" t="s">
        <v>195</v>
      </c>
      <c r="D64" s="183">
        <f>IFERROR(Επενδύσεις!D26/Συνδέσεις!U28,0)</f>
        <v>1755303.2339173399</v>
      </c>
      <c r="E64" s="183">
        <f>IFERROR(Επενδύσεις!E26/Συνδέσεις!Z28,0)</f>
        <v>12897.381167131187</v>
      </c>
      <c r="F64" s="183">
        <f>IFERROR(Επενδύσεις!F26/Συνδέσεις!AE28,0)</f>
        <v>7023.7711548698271</v>
      </c>
      <c r="G64" s="183">
        <f>IFERROR(Επενδύσεις!G26/Συνδέσεις!AJ28,0)</f>
        <v>5071.5567309817116</v>
      </c>
      <c r="H64" s="183">
        <f>IFERROR(Επενδύσεις!H26/Συνδέσεις!AO28,0)</f>
        <v>3705.4497583327766</v>
      </c>
      <c r="I64" s="191">
        <f>IFERROR((H64/D64)^(1/4)-1,0)</f>
        <v>-0.78565063857116169</v>
      </c>
    </row>
    <row r="66" spans="2:33" ht="15.6">
      <c r="B66" s="270" t="s">
        <v>196</v>
      </c>
      <c r="C66" s="270"/>
      <c r="D66" s="270"/>
      <c r="E66" s="270"/>
      <c r="F66" s="270"/>
      <c r="G66" s="270"/>
      <c r="H66" s="270"/>
      <c r="I66" s="270"/>
    </row>
    <row r="67" spans="2:33" ht="5.45" customHeight="1" outlineLevel="1">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row>
    <row r="68" spans="2:33" ht="33.75" customHeight="1" outlineLevel="1">
      <c r="B68" s="61"/>
      <c r="C68" s="62" t="s">
        <v>94</v>
      </c>
      <c r="D68" s="90">
        <f>$C$3</f>
        <v>2024</v>
      </c>
      <c r="E68" s="90">
        <f>$C$3+1</f>
        <v>2025</v>
      </c>
      <c r="F68" s="90">
        <f>$C$3+2</f>
        <v>2026</v>
      </c>
      <c r="G68" s="90">
        <f>$C$3+3</f>
        <v>2027</v>
      </c>
      <c r="H68" s="90">
        <f>$C$3+4</f>
        <v>2028</v>
      </c>
      <c r="I68" s="230" t="str">
        <f>"Ετήσιος ρυθμός ανάπτυξης (CAGR) "&amp;$C$3&amp;" - "&amp;$E$3</f>
        <v>Ετήσιος ρυθμός ανάπτυξης (CAGR) 2024 - 2028</v>
      </c>
    </row>
    <row r="69" spans="2:33" outlineLevel="1">
      <c r="B69" s="235" t="s">
        <v>75</v>
      </c>
      <c r="C69" s="63" t="s">
        <v>197</v>
      </c>
      <c r="D69" s="183">
        <f>IFERROR(Πελάτες!U14/'Ανάπτυξη δικτύου'!U36,0)</f>
        <v>0</v>
      </c>
      <c r="E69" s="183">
        <f>IFERROR(Πελάτες!X14/'Ανάπτυξη δικτύου'!X36,0)</f>
        <v>0</v>
      </c>
      <c r="F69" s="183">
        <f>IFERROR(Πελάτες!AA14/'Ανάπτυξη δικτύου'!AA36,0)</f>
        <v>0</v>
      </c>
      <c r="G69" s="183">
        <f>IFERROR(Πελάτες!AD14/'Ανάπτυξη δικτύου'!AD36,0)</f>
        <v>0</v>
      </c>
      <c r="H69" s="183">
        <f>IFERROR(Πελάτες!AG14/'Ανάπτυξη δικτύου'!AG36,0)</f>
        <v>0</v>
      </c>
      <c r="I69" s="191">
        <f t="shared" ref="I69:I82" si="3">IFERROR((H69/D69)^(1/4)-1,0)</f>
        <v>0</v>
      </c>
    </row>
    <row r="70" spans="2:33" outlineLevel="1">
      <c r="B70" s="236" t="s">
        <v>76</v>
      </c>
      <c r="C70" s="63" t="s">
        <v>197</v>
      </c>
      <c r="D70" s="183">
        <f>IFERROR(Πελάτες!U15/'Ανάπτυξη δικτύου'!U37,0)</f>
        <v>0</v>
      </c>
      <c r="E70" s="183">
        <f>IFERROR(Πελάτες!X15/'Ανάπτυξη δικτύου'!X37,0)</f>
        <v>0</v>
      </c>
      <c r="F70" s="183">
        <f>IFERROR(Πελάτες!AA15/'Ανάπτυξη δικτύου'!AA37,0)</f>
        <v>0</v>
      </c>
      <c r="G70" s="183">
        <f>IFERROR(Πελάτες!AD15/'Ανάπτυξη δικτύου'!AD37,0)</f>
        <v>1.3666666666666667E-2</v>
      </c>
      <c r="H70" s="183">
        <f>IFERROR(Πελάτες!AG15/'Ανάπτυξη δικτύου'!AG37,0)</f>
        <v>0</v>
      </c>
      <c r="I70" s="191">
        <f t="shared" si="3"/>
        <v>0</v>
      </c>
    </row>
    <row r="71" spans="2:33" outlineLevel="1">
      <c r="B71" s="237" t="s">
        <v>77</v>
      </c>
      <c r="C71" s="63" t="s">
        <v>197</v>
      </c>
      <c r="D71" s="183">
        <f>IFERROR(Πελάτες!U16/'Ανάπτυξη δικτύου'!U38,0)</f>
        <v>0</v>
      </c>
      <c r="E71" s="183">
        <f>IFERROR(Πελάτες!X16/'Ανάπτυξη δικτύου'!X38,0)</f>
        <v>0</v>
      </c>
      <c r="F71" s="183">
        <f>IFERROR(Πελάτες!AA16/'Ανάπτυξη δικτύου'!AA38,0)</f>
        <v>0</v>
      </c>
      <c r="G71" s="183">
        <f>IFERROR(Πελάτες!AD16/'Ανάπτυξη δικτύου'!AD38,0)</f>
        <v>0</v>
      </c>
      <c r="H71" s="183">
        <f>IFERROR(Πελάτες!AG16/'Ανάπτυξη δικτύου'!AG38,0)</f>
        <v>0</v>
      </c>
      <c r="I71" s="191">
        <f t="shared" si="3"/>
        <v>0</v>
      </c>
    </row>
    <row r="72" spans="2:33" outlineLevel="1">
      <c r="B72" s="238" t="s">
        <v>78</v>
      </c>
      <c r="C72" s="63" t="s">
        <v>197</v>
      </c>
      <c r="D72" s="183">
        <f>IFERROR(Πελάτες!U17/'Ανάπτυξη δικτύου'!U39,0)</f>
        <v>0</v>
      </c>
      <c r="E72" s="183">
        <f>IFERROR(Πελάτες!X17/'Ανάπτυξη δικτύου'!X39,0)</f>
        <v>0</v>
      </c>
      <c r="F72" s="183">
        <f>IFERROR(Πελάτες!AA17/'Ανάπτυξη δικτύου'!AA39,0)</f>
        <v>0</v>
      </c>
      <c r="G72" s="183">
        <f>IFERROR(Πελάτες!AD17/'Ανάπτυξη δικτύου'!AD39,0)</f>
        <v>0</v>
      </c>
      <c r="H72" s="183">
        <f>IFERROR(Πελάτες!AG17/'Ανάπτυξη δικτύου'!AG39,0)</f>
        <v>0</v>
      </c>
      <c r="I72" s="191">
        <f t="shared" si="3"/>
        <v>0</v>
      </c>
    </row>
    <row r="73" spans="2:33" outlineLevel="1">
      <c r="B73" s="238" t="s">
        <v>79</v>
      </c>
      <c r="C73" s="63" t="s">
        <v>197</v>
      </c>
      <c r="D73" s="183">
        <f>IFERROR(Πελάτες!U18/'Ανάπτυξη δικτύου'!U40,0)</f>
        <v>0</v>
      </c>
      <c r="E73" s="183">
        <f>IFERROR(Πελάτες!X18/'Ανάπτυξη δικτύου'!X40,0)</f>
        <v>2.6181818181818181E-2</v>
      </c>
      <c r="F73" s="183">
        <f>IFERROR(Πελάτες!AA18/'Ανάπτυξη δικτύου'!AA40,0)</f>
        <v>2.1522727272727273E-2</v>
      </c>
      <c r="G73" s="183">
        <f>IFERROR(Πελάτες!AD18/'Ανάπτυξη δικτύου'!AD40,0)</f>
        <v>2.9527777777777778E-2</v>
      </c>
      <c r="H73" s="183">
        <f>IFERROR(Πελάτες!AG18/'Ανάπτυξη δικτύου'!AG40,0)</f>
        <v>4.6808510638297871E-2</v>
      </c>
      <c r="I73" s="191">
        <f t="shared" si="3"/>
        <v>0</v>
      </c>
    </row>
    <row r="74" spans="2:33" outlineLevel="1">
      <c r="B74" s="238" t="s">
        <v>80</v>
      </c>
      <c r="C74" s="63" t="s">
        <v>197</v>
      </c>
      <c r="D74" s="183">
        <f>IFERROR(Πελάτες!U19/'Ανάπτυξη δικτύου'!U41,0)</f>
        <v>0</v>
      </c>
      <c r="E74" s="183">
        <f>IFERROR(Πελάτες!X19/'Ανάπτυξη δικτύου'!X41,0)</f>
        <v>0</v>
      </c>
      <c r="F74" s="183">
        <f>IFERROR(Πελάτες!AA19/'Ανάπτυξη δικτύου'!AA41,0)</f>
        <v>0</v>
      </c>
      <c r="G74" s="183">
        <f>IFERROR(Πελάτες!AD19/'Ανάπτυξη δικτύου'!AD41,0)</f>
        <v>0</v>
      </c>
      <c r="H74" s="183">
        <f>IFERROR(Πελάτες!AG19/'Ανάπτυξη δικτύου'!AG41,0)</f>
        <v>0</v>
      </c>
      <c r="I74" s="191">
        <f t="shared" si="3"/>
        <v>0</v>
      </c>
    </row>
    <row r="75" spans="2:33" outlineLevel="1">
      <c r="B75" s="238" t="s">
        <v>81</v>
      </c>
      <c r="C75" s="63" t="s">
        <v>197</v>
      </c>
      <c r="D75" s="183">
        <f>IFERROR(Πελάτες!U20/'Ανάπτυξη δικτύου'!U42,0)</f>
        <v>0</v>
      </c>
      <c r="E75" s="183">
        <f>IFERROR(Πελάτες!X20/'Ανάπτυξη δικτύου'!X42,0)</f>
        <v>0</v>
      </c>
      <c r="F75" s="183">
        <f>IFERROR(Πελάτες!AA20/'Ανάπτυξη δικτύου'!AA42,0)</f>
        <v>0</v>
      </c>
      <c r="G75" s="183">
        <f>IFERROR(Πελάτες!AD20/'Ανάπτυξη δικτύου'!AD42,0)</f>
        <v>0</v>
      </c>
      <c r="H75" s="183">
        <f>IFERROR(Πελάτες!AG20/'Ανάπτυξη δικτύου'!AG42,0)</f>
        <v>0</v>
      </c>
      <c r="I75" s="191">
        <f t="shared" si="3"/>
        <v>0</v>
      </c>
    </row>
    <row r="76" spans="2:33" outlineLevel="1">
      <c r="B76" s="236" t="s">
        <v>82</v>
      </c>
      <c r="C76" s="63" t="s">
        <v>197</v>
      </c>
      <c r="D76" s="183">
        <f>IFERROR(Πελάτες!U21/'Ανάπτυξη δικτύου'!U43,0)</f>
        <v>0</v>
      </c>
      <c r="E76" s="183">
        <f>IFERROR(Πελάτες!X21/'Ανάπτυξη δικτύου'!X43,0)</f>
        <v>0</v>
      </c>
      <c r="F76" s="183">
        <f>IFERROR(Πελάτες!AA21/'Ανάπτυξη δικτύου'!AA43,0)</f>
        <v>0</v>
      </c>
      <c r="G76" s="183">
        <f>IFERROR(Πελάτες!AD21/'Ανάπτυξη δικτύου'!AD43,0)</f>
        <v>0</v>
      </c>
      <c r="H76" s="183">
        <f>IFERROR(Πελάτες!AG21/'Ανάπτυξη δικτύου'!AG43,0)</f>
        <v>0</v>
      </c>
      <c r="I76" s="191">
        <f t="shared" si="3"/>
        <v>0</v>
      </c>
    </row>
    <row r="77" spans="2:33" outlineLevel="1">
      <c r="B77" s="235" t="s">
        <v>83</v>
      </c>
      <c r="C77" s="63" t="s">
        <v>197</v>
      </c>
      <c r="D77" s="183">
        <f>IFERROR(Πελάτες!U22/'Ανάπτυξη δικτύου'!U44,0)</f>
        <v>0</v>
      </c>
      <c r="E77" s="183">
        <f>IFERROR(Πελάτες!X22/'Ανάπτυξη δικτύου'!X44,0)</f>
        <v>0</v>
      </c>
      <c r="F77" s="183">
        <f>IFERROR(Πελάτες!AA22/'Ανάπτυξη δικτύου'!AA44,0)</f>
        <v>0</v>
      </c>
      <c r="G77" s="183">
        <f>IFERROR(Πελάτες!AD22/'Ανάπτυξη δικτύου'!AD44,0)</f>
        <v>0</v>
      </c>
      <c r="H77" s="183">
        <f>IFERROR(Πελάτες!AG22/'Ανάπτυξη δικτύου'!AG44,0)</f>
        <v>0</v>
      </c>
      <c r="I77" s="191">
        <f t="shared" si="3"/>
        <v>0</v>
      </c>
    </row>
    <row r="78" spans="2:33" outlineLevel="1">
      <c r="B78" s="236" t="s">
        <v>84</v>
      </c>
      <c r="C78" s="63" t="s">
        <v>197</v>
      </c>
      <c r="D78" s="183">
        <f>IFERROR(Πελάτες!U23/'Ανάπτυξη δικτύου'!U45,0)</f>
        <v>0</v>
      </c>
      <c r="E78" s="183">
        <f>IFERROR(Πελάτες!X23/'Ανάπτυξη δικτύου'!X45,0)</f>
        <v>4.8555555555555553E-2</v>
      </c>
      <c r="F78" s="183">
        <f>IFERROR(Πελάτες!AA23/'Ανάπτυξη δικτύου'!AA45,0)</f>
        <v>0</v>
      </c>
      <c r="G78" s="183">
        <f>IFERROR(Πελάτες!AD23/'Ανάπτυξη δικτύου'!AD45,0)</f>
        <v>0</v>
      </c>
      <c r="H78" s="183">
        <f>IFERROR(Πελάτες!AG23/'Ανάπτυξη δικτύου'!AG45,0)</f>
        <v>0</v>
      </c>
      <c r="I78" s="191">
        <f t="shared" si="3"/>
        <v>0</v>
      </c>
    </row>
    <row r="79" spans="2:33" outlineLevel="1">
      <c r="B79" s="235" t="s">
        <v>85</v>
      </c>
      <c r="C79" s="63" t="s">
        <v>197</v>
      </c>
      <c r="D79" s="183">
        <f>IFERROR(Πελάτες!U24/'Ανάπτυξη δικτύου'!U46,0)</f>
        <v>0</v>
      </c>
      <c r="E79" s="183">
        <f>IFERROR(Πελάτες!X24/'Ανάπτυξη δικτύου'!X46,0)</f>
        <v>0</v>
      </c>
      <c r="F79" s="183">
        <f>IFERROR(Πελάτες!AA24/'Ανάπτυξη δικτύου'!AA46,0)</f>
        <v>0</v>
      </c>
      <c r="G79" s="183">
        <f>IFERROR(Πελάτες!AD24/'Ανάπτυξη δικτύου'!AD46,0)</f>
        <v>0</v>
      </c>
      <c r="H79" s="183">
        <f>IFERROR(Πελάτες!AG24/'Ανάπτυξη δικτύου'!AG46,0)</f>
        <v>0</v>
      </c>
      <c r="I79" s="191">
        <f t="shared" si="3"/>
        <v>0</v>
      </c>
    </row>
    <row r="80" spans="2:33" outlineLevel="1">
      <c r="B80" s="236" t="s">
        <v>86</v>
      </c>
      <c r="C80" s="63" t="s">
        <v>197</v>
      </c>
      <c r="D80" s="183">
        <f>IFERROR(Πελάτες!U25/'Ανάπτυξη δικτύου'!U47,0)</f>
        <v>0</v>
      </c>
      <c r="E80" s="183">
        <f>IFERROR(Πελάτες!X25/'Ανάπτυξη δικτύου'!X47,0)</f>
        <v>4.3400000000000001E-2</v>
      </c>
      <c r="F80" s="183">
        <f>IFERROR(Πελάτες!AA25/'Ανάπτυξη δικτύου'!AA47,0)</f>
        <v>0</v>
      </c>
      <c r="G80" s="183">
        <f>IFERROR(Πελάτες!AD25/'Ανάπτυξη δικτύου'!AD47,0)</f>
        <v>0</v>
      </c>
      <c r="H80" s="183">
        <f>IFERROR(Πελάτες!AG25/'Ανάπτυξη δικτύου'!AG47,0)</f>
        <v>0</v>
      </c>
      <c r="I80" s="191">
        <f t="shared" si="3"/>
        <v>0</v>
      </c>
    </row>
    <row r="81" spans="2:33" outlineLevel="1">
      <c r="B81" s="235" t="s">
        <v>87</v>
      </c>
      <c r="C81" s="63" t="s">
        <v>197</v>
      </c>
      <c r="D81" s="183">
        <f>IFERROR(Πελάτες!U26/'Ανάπτυξη δικτύου'!U48,0)</f>
        <v>0</v>
      </c>
      <c r="E81" s="183">
        <f>IFERROR(Πελάτες!X26/'Ανάπτυξη δικτύου'!X48,0)</f>
        <v>0</v>
      </c>
      <c r="F81" s="183">
        <f>IFERROR(Πελάτες!AA26/'Ανάπτυξη δικτύου'!AA48,0)</f>
        <v>0</v>
      </c>
      <c r="G81" s="183">
        <f>IFERROR(Πελάτες!AD26/'Ανάπτυξη δικτύου'!AD48,0)</f>
        <v>0</v>
      </c>
      <c r="H81" s="183">
        <f>IFERROR(Πελάτες!AG26/'Ανάπτυξη δικτύου'!AG48,0)</f>
        <v>0</v>
      </c>
      <c r="I81" s="191">
        <f t="shared" si="3"/>
        <v>0</v>
      </c>
    </row>
    <row r="82" spans="2:33" outlineLevel="1">
      <c r="B82" s="236" t="s">
        <v>88</v>
      </c>
      <c r="C82" s="63" t="s">
        <v>197</v>
      </c>
      <c r="D82" s="183">
        <f>IFERROR(Πελάτες!U27/'Ανάπτυξη δικτύου'!U49,0)</f>
        <v>0</v>
      </c>
      <c r="E82" s="183">
        <f>IFERROR(Πελάτες!X27/'Ανάπτυξη δικτύου'!X49,0)</f>
        <v>3.3000000000000002E-2</v>
      </c>
      <c r="F82" s="183">
        <f>IFERROR(Πελάτες!AA27/'Ανάπτυξη δικτύου'!AA49,0)</f>
        <v>0</v>
      </c>
      <c r="G82" s="183">
        <f>IFERROR(Πελάτες!AD27/'Ανάπτυξη δικτύου'!AD49,0)</f>
        <v>0</v>
      </c>
      <c r="H82" s="183">
        <f>IFERROR(Πελάτες!AG27/'Ανάπτυξη δικτύου'!AG49,0)</f>
        <v>0</v>
      </c>
      <c r="I82" s="191">
        <f t="shared" si="3"/>
        <v>0</v>
      </c>
    </row>
    <row r="83" spans="2:33" outlineLevel="1">
      <c r="B83" s="49" t="s">
        <v>127</v>
      </c>
      <c r="C83" s="46" t="s">
        <v>197</v>
      </c>
      <c r="D83" s="183">
        <f>IFERROR(Πελάτες!U28/'Ανάπτυξη δικτύου'!U50,0)</f>
        <v>4.5454545454545455E-4</v>
      </c>
      <c r="E83" s="183">
        <f>IFERROR(Πελάτες!X28/'Ανάπτυξη δικτύου'!X50,0)</f>
        <v>3.3338709677419358E-2</v>
      </c>
      <c r="F83" s="183">
        <f>IFERROR(Πελάτες!AA28/'Ανάπτυξη δικτύου'!AA50,0)</f>
        <v>4.1000000000000002E-2</v>
      </c>
      <c r="G83" s="183">
        <f>IFERROR(Πελάτες!AD28/'Ανάπτυξη δικτύου'!AD50,0)</f>
        <v>3.9948717948717946E-2</v>
      </c>
      <c r="H83" s="183">
        <f>IFERROR(Πελάτες!AG28/'Ανάπτυξη δικτύου'!AG50,0)</f>
        <v>9.7659574468085111E-2</v>
      </c>
      <c r="I83" s="191">
        <f>IFERROR((H83/D83)^(1/4)-1,0)</f>
        <v>2.8285504747260322</v>
      </c>
    </row>
    <row r="85" spans="2:33" ht="15.6">
      <c r="B85" s="270" t="s">
        <v>198</v>
      </c>
      <c r="C85" s="270"/>
      <c r="D85" s="270"/>
      <c r="E85" s="270"/>
      <c r="F85" s="270"/>
      <c r="G85" s="270"/>
      <c r="H85" s="270"/>
      <c r="I85" s="270"/>
    </row>
    <row r="86" spans="2:33" ht="5.45" customHeight="1" outlineLevel="1">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row>
    <row r="87" spans="2:33" ht="33" customHeight="1" outlineLevel="1">
      <c r="B87" s="61"/>
      <c r="C87" s="62" t="s">
        <v>94</v>
      </c>
      <c r="D87" s="90">
        <f>$C$3</f>
        <v>2024</v>
      </c>
      <c r="E87" s="90">
        <f>$C$3+1</f>
        <v>2025</v>
      </c>
      <c r="F87" s="90">
        <f>$C$3+2</f>
        <v>2026</v>
      </c>
      <c r="G87" s="90">
        <f>$C$3+3</f>
        <v>2027</v>
      </c>
      <c r="H87" s="90">
        <f>$C$3+4</f>
        <v>2028</v>
      </c>
      <c r="I87" s="230" t="str">
        <f>"Ετήσιος ρυθμός ανάπτυξης (CAGR) "&amp;$C$3&amp;" - "&amp;$E$3</f>
        <v>Ετήσιος ρυθμός ανάπτυξης (CAGR) 2024 - 2028</v>
      </c>
    </row>
    <row r="88" spans="2:33" outlineLevel="1">
      <c r="B88" s="235" t="s">
        <v>75</v>
      </c>
      <c r="C88" s="63" t="s">
        <v>188</v>
      </c>
      <c r="D88" s="183">
        <f>IFERROR(Συνδέσεις!U14/'Ανάπτυξη δικτύου'!U36,0)</f>
        <v>0</v>
      </c>
      <c r="E88" s="183">
        <f>IFERROR(Συνδέσεις!Z14/'Ανάπτυξη δικτύου'!X36,0)</f>
        <v>0</v>
      </c>
      <c r="F88" s="183">
        <f>IFERROR(Συνδέσεις!AE14/'Ανάπτυξη δικτύου'!AA36,0)</f>
        <v>0</v>
      </c>
      <c r="G88" s="183">
        <f>IFERROR(Συνδέσεις!AJ14/'Ανάπτυξη δικτύου'!AD36,0)</f>
        <v>0</v>
      </c>
      <c r="H88" s="183">
        <f>IFERROR(Συνδέσεις!AO14/'Ανάπτυξη δικτύου'!AG36,0)</f>
        <v>0</v>
      </c>
      <c r="I88" s="191">
        <f t="shared" ref="I88:I101" si="4">IFERROR((H88/D88)^(1/4)-1,0)</f>
        <v>0</v>
      </c>
    </row>
    <row r="89" spans="2:33" outlineLevel="1">
      <c r="B89" s="236" t="s">
        <v>76</v>
      </c>
      <c r="C89" s="63" t="s">
        <v>188</v>
      </c>
      <c r="D89" s="183">
        <f>IFERROR(Συνδέσεις!U15/'Ανάπτυξη δικτύου'!U37,0)</f>
        <v>0</v>
      </c>
      <c r="E89" s="183">
        <f>IFERROR(Συνδέσεις!Z15/'Ανάπτυξη δικτύου'!X37,0)</f>
        <v>0</v>
      </c>
      <c r="F89" s="183">
        <f>IFERROR(Συνδέσεις!AE15/'Ανάπτυξη δικτύου'!AA37,0)</f>
        <v>0</v>
      </c>
      <c r="G89" s="183">
        <f>IFERROR(Συνδέσεις!AJ15/'Ανάπτυξη δικτύου'!AD37,0)</f>
        <v>9.6666666666666672E-3</v>
      </c>
      <c r="H89" s="183">
        <f>IFERROR(Συνδέσεις!AO15/'Ανάπτυξη δικτύου'!AG37,0)</f>
        <v>0</v>
      </c>
      <c r="I89" s="191">
        <f t="shared" si="4"/>
        <v>0</v>
      </c>
    </row>
    <row r="90" spans="2:33" outlineLevel="1">
      <c r="B90" s="237" t="s">
        <v>77</v>
      </c>
      <c r="C90" s="63" t="s">
        <v>188</v>
      </c>
      <c r="D90" s="183">
        <f>IFERROR(Συνδέσεις!U16/'Ανάπτυξη δικτύου'!U38,0)</f>
        <v>0</v>
      </c>
      <c r="E90" s="183">
        <f>IFERROR(Συνδέσεις!Z16/'Ανάπτυξη δικτύου'!X38,0)</f>
        <v>0</v>
      </c>
      <c r="F90" s="183">
        <f>IFERROR(Συνδέσεις!AE16/'Ανάπτυξη δικτύου'!AA38,0)</f>
        <v>0</v>
      </c>
      <c r="G90" s="183">
        <f>IFERROR(Συνδέσεις!AJ16/'Ανάπτυξη δικτύου'!AD38,0)</f>
        <v>0</v>
      </c>
      <c r="H90" s="183">
        <f>IFERROR(Συνδέσεις!AO16/'Ανάπτυξη δικτύου'!AG38,0)</f>
        <v>0</v>
      </c>
      <c r="I90" s="191">
        <f t="shared" si="4"/>
        <v>0</v>
      </c>
    </row>
    <row r="91" spans="2:33" outlineLevel="1">
      <c r="B91" s="238" t="s">
        <v>78</v>
      </c>
      <c r="C91" s="63" t="s">
        <v>188</v>
      </c>
      <c r="D91" s="183">
        <f>IFERROR(Συνδέσεις!U17/'Ανάπτυξη δικτύου'!U39,0)</f>
        <v>0</v>
      </c>
      <c r="E91" s="183">
        <f>IFERROR(Συνδέσεις!Z17/'Ανάπτυξη δικτύου'!X39,0)</f>
        <v>0</v>
      </c>
      <c r="F91" s="183">
        <f>IFERROR(Συνδέσεις!AE17/'Ανάπτυξη δικτύου'!AA39,0)</f>
        <v>0</v>
      </c>
      <c r="G91" s="183">
        <f>IFERROR(Συνδέσεις!AJ17/'Ανάπτυξη δικτύου'!AD39,0)</f>
        <v>0</v>
      </c>
      <c r="H91" s="183">
        <f>IFERROR(Συνδέσεις!AO17/'Ανάπτυξη δικτύου'!AG39,0)</f>
        <v>0</v>
      </c>
      <c r="I91" s="191">
        <f t="shared" si="4"/>
        <v>0</v>
      </c>
    </row>
    <row r="92" spans="2:33" outlineLevel="1">
      <c r="B92" s="238" t="s">
        <v>79</v>
      </c>
      <c r="C92" s="63" t="s">
        <v>188</v>
      </c>
      <c r="D92" s="183">
        <f>IFERROR(Συνδέσεις!U18/'Ανάπτυξη δικτύου'!U40,0)</f>
        <v>0</v>
      </c>
      <c r="E92" s="183">
        <f>IFERROR(Συνδέσεις!Z18/'Ανάπτυξη δικτύου'!X40,0)</f>
        <v>1.4727272727272728E-2</v>
      </c>
      <c r="F92" s="183">
        <f>IFERROR(Συνδέσεις!AE18/'Ανάπτυξη δικτύου'!AA40,0)</f>
        <v>1.4431818181818181E-2</v>
      </c>
      <c r="G92" s="183">
        <f>IFERROR(Συνδέσεις!AJ18/'Ανάπτυξη δικτύου'!AD40,0)</f>
        <v>2.0277777777777777E-2</v>
      </c>
      <c r="H92" s="183">
        <f>IFERROR(Συνδέσεις!AO18/'Ανάπτυξη δικτύου'!AG40,0)</f>
        <v>4.2659574468085104E-2</v>
      </c>
      <c r="I92" s="191">
        <f t="shared" si="4"/>
        <v>0</v>
      </c>
    </row>
    <row r="93" spans="2:33" outlineLevel="1">
      <c r="B93" s="238" t="s">
        <v>80</v>
      </c>
      <c r="C93" s="63" t="s">
        <v>188</v>
      </c>
      <c r="D93" s="183">
        <f>IFERROR(Συνδέσεις!U19/'Ανάπτυξη δικτύου'!U41,0)</f>
        <v>0</v>
      </c>
      <c r="E93" s="183">
        <f>IFERROR(Συνδέσεις!Z19/'Ανάπτυξη δικτύου'!X41,0)</f>
        <v>0</v>
      </c>
      <c r="F93" s="183">
        <f>IFERROR(Συνδέσεις!AE19/'Ανάπτυξη δικτύου'!AA41,0)</f>
        <v>0</v>
      </c>
      <c r="G93" s="183">
        <f>IFERROR(Συνδέσεις!AJ19/'Ανάπτυξη δικτύου'!AD41,0)</f>
        <v>0</v>
      </c>
      <c r="H93" s="183">
        <f>IFERROR(Συνδέσεις!AO19/'Ανάπτυξη δικτύου'!AG41,0)</f>
        <v>0</v>
      </c>
      <c r="I93" s="191">
        <f t="shared" si="4"/>
        <v>0</v>
      </c>
    </row>
    <row r="94" spans="2:33" outlineLevel="1">
      <c r="B94" s="238" t="s">
        <v>81</v>
      </c>
      <c r="C94" s="63" t="s">
        <v>188</v>
      </c>
      <c r="D94" s="183">
        <f>IFERROR(Συνδέσεις!U20/'Ανάπτυξη δικτύου'!U42,0)</f>
        <v>0</v>
      </c>
      <c r="E94" s="183">
        <f>IFERROR(Συνδέσεις!Z20/'Ανάπτυξη δικτύου'!X42,0)</f>
        <v>0</v>
      </c>
      <c r="F94" s="183">
        <f>IFERROR(Συνδέσεις!AE20/'Ανάπτυξη δικτύου'!AA42,0)</f>
        <v>0</v>
      </c>
      <c r="G94" s="183">
        <f>IFERROR(Συνδέσεις!AJ20/'Ανάπτυξη δικτύου'!AD42,0)</f>
        <v>0</v>
      </c>
      <c r="H94" s="183">
        <f>IFERROR(Συνδέσεις!AO20/'Ανάπτυξη δικτύου'!AG42,0)</f>
        <v>0</v>
      </c>
      <c r="I94" s="191">
        <f t="shared" si="4"/>
        <v>0</v>
      </c>
    </row>
    <row r="95" spans="2:33" outlineLevel="1">
      <c r="B95" s="236" t="s">
        <v>82</v>
      </c>
      <c r="C95" s="63" t="s">
        <v>188</v>
      </c>
      <c r="D95" s="183">
        <f>IFERROR(Συνδέσεις!U21/'Ανάπτυξη δικτύου'!U43,0)</f>
        <v>0</v>
      </c>
      <c r="E95" s="183">
        <f>IFERROR(Συνδέσεις!Z21/'Ανάπτυξη δικτύου'!X43,0)</f>
        <v>0</v>
      </c>
      <c r="F95" s="183">
        <f>IFERROR(Συνδέσεις!AE21/'Ανάπτυξη δικτύου'!AA43,0)</f>
        <v>0</v>
      </c>
      <c r="G95" s="183">
        <f>IFERROR(Συνδέσεις!AJ21/'Ανάπτυξη δικτύου'!AD43,0)</f>
        <v>0</v>
      </c>
      <c r="H95" s="183">
        <f>IFERROR(Συνδέσεις!AO21/'Ανάπτυξη δικτύου'!AG43,0)</f>
        <v>0</v>
      </c>
      <c r="I95" s="191">
        <f t="shared" si="4"/>
        <v>0</v>
      </c>
    </row>
    <row r="96" spans="2:33" outlineLevel="1">
      <c r="B96" s="235" t="s">
        <v>83</v>
      </c>
      <c r="C96" s="63" t="s">
        <v>188</v>
      </c>
      <c r="D96" s="183">
        <f>IFERROR(Συνδέσεις!U22/'Ανάπτυξη δικτύου'!U44,0)</f>
        <v>0</v>
      </c>
      <c r="E96" s="183">
        <f>IFERROR(Συνδέσεις!Z22/'Ανάπτυξη δικτύου'!X44,0)</f>
        <v>0</v>
      </c>
      <c r="F96" s="183">
        <f>IFERROR(Συνδέσεις!AE22/'Ανάπτυξη δικτύου'!AA44,0)</f>
        <v>0</v>
      </c>
      <c r="G96" s="183">
        <f>IFERROR(Συνδέσεις!AJ22/'Ανάπτυξη δικτύου'!AD44,0)</f>
        <v>0</v>
      </c>
      <c r="H96" s="183">
        <f>IFERROR(Συνδέσεις!AO22/'Ανάπτυξη δικτύου'!AG44,0)</f>
        <v>0</v>
      </c>
      <c r="I96" s="191">
        <f t="shared" si="4"/>
        <v>0</v>
      </c>
    </row>
    <row r="97" spans="2:33" outlineLevel="1">
      <c r="B97" s="236" t="s">
        <v>84</v>
      </c>
      <c r="C97" s="63" t="s">
        <v>188</v>
      </c>
      <c r="D97" s="183">
        <f>IFERROR(Συνδέσεις!U23/'Ανάπτυξη δικτύου'!U45,0)</f>
        <v>0</v>
      </c>
      <c r="E97" s="183">
        <f>IFERROR(Συνδέσεις!Z23/'Ανάπτυξη δικτύου'!X45,0)</f>
        <v>2.7333333333333334E-2</v>
      </c>
      <c r="F97" s="183">
        <f>IFERROR(Συνδέσεις!AE23/'Ανάπτυξη δικτύου'!AA45,0)</f>
        <v>0</v>
      </c>
      <c r="G97" s="183">
        <f>IFERROR(Συνδέσεις!AJ23/'Ανάπτυξη δικτύου'!AD45,0)</f>
        <v>0</v>
      </c>
      <c r="H97" s="183">
        <f>IFERROR(Συνδέσεις!AO23/'Ανάπτυξη δικτύου'!AG45,0)</f>
        <v>0</v>
      </c>
      <c r="I97" s="191">
        <f t="shared" si="4"/>
        <v>0</v>
      </c>
    </row>
    <row r="98" spans="2:33" outlineLevel="1">
      <c r="B98" s="235" t="s">
        <v>85</v>
      </c>
      <c r="C98" s="63" t="s">
        <v>188</v>
      </c>
      <c r="D98" s="183">
        <f>IFERROR(Συνδέσεις!U24/'Ανάπτυξη δικτύου'!U46,0)</f>
        <v>0</v>
      </c>
      <c r="E98" s="183">
        <f>IFERROR(Συνδέσεις!Z24/'Ανάπτυξη δικτύου'!X46,0)</f>
        <v>0</v>
      </c>
      <c r="F98" s="183">
        <f>IFERROR(Συνδέσεις!AE24/'Ανάπτυξη δικτύου'!AA46,0)</f>
        <v>0</v>
      </c>
      <c r="G98" s="183">
        <f>IFERROR(Συνδέσεις!AJ24/'Ανάπτυξη δικτύου'!AD46,0)</f>
        <v>0</v>
      </c>
      <c r="H98" s="183">
        <f>IFERROR(Συνδέσεις!AO24/'Ανάπτυξη δικτύου'!AG46,0)</f>
        <v>0</v>
      </c>
      <c r="I98" s="191">
        <f t="shared" si="4"/>
        <v>0</v>
      </c>
    </row>
    <row r="99" spans="2:33" outlineLevel="1">
      <c r="B99" s="236" t="s">
        <v>86</v>
      </c>
      <c r="C99" s="63" t="s">
        <v>188</v>
      </c>
      <c r="D99" s="183">
        <f>IFERROR(Συνδέσεις!U25/'Ανάπτυξη δικτύου'!U47,0)</f>
        <v>0</v>
      </c>
      <c r="E99" s="183">
        <f>IFERROR(Συνδέσεις!Z25/'Ανάπτυξη δικτύου'!X47,0)</f>
        <v>2.4400000000000002E-2</v>
      </c>
      <c r="F99" s="183">
        <f>IFERROR(Συνδέσεις!AE25/'Ανάπτυξη δικτύου'!AA47,0)</f>
        <v>0</v>
      </c>
      <c r="G99" s="183">
        <f>IFERROR(Συνδέσεις!AJ25/'Ανάπτυξη δικτύου'!AD47,0)</f>
        <v>0</v>
      </c>
      <c r="H99" s="183">
        <f>IFERROR(Συνδέσεις!AO25/'Ανάπτυξη δικτύου'!AG47,0)</f>
        <v>0</v>
      </c>
      <c r="I99" s="191">
        <f t="shared" si="4"/>
        <v>0</v>
      </c>
    </row>
    <row r="100" spans="2:33" outlineLevel="1">
      <c r="B100" s="235" t="s">
        <v>87</v>
      </c>
      <c r="C100" s="63" t="s">
        <v>188</v>
      </c>
      <c r="D100" s="183">
        <f>IFERROR(Συνδέσεις!U26/'Ανάπτυξη δικτύου'!U48,0)</f>
        <v>0</v>
      </c>
      <c r="E100" s="183">
        <f>IFERROR(Συνδέσεις!Z26/'Ανάπτυξη δικτύου'!X48,0)</f>
        <v>0</v>
      </c>
      <c r="F100" s="183">
        <f>IFERROR(Συνδέσεις!AE26/'Ανάπτυξη δικτύου'!AA48,0)</f>
        <v>0</v>
      </c>
      <c r="G100" s="183">
        <f>IFERROR(Συνδέσεις!AJ26/'Ανάπτυξη δικτύου'!AD48,0)</f>
        <v>0</v>
      </c>
      <c r="H100" s="183">
        <f>IFERROR(Συνδέσεις!AO26/'Ανάπτυξη δικτύου'!AG48,0)</f>
        <v>0</v>
      </c>
      <c r="I100" s="191">
        <f t="shared" si="4"/>
        <v>0</v>
      </c>
    </row>
    <row r="101" spans="2:33" outlineLevel="1">
      <c r="B101" s="236" t="s">
        <v>88</v>
      </c>
      <c r="C101" s="63" t="s">
        <v>188</v>
      </c>
      <c r="D101" s="183">
        <f>IFERROR(Συνδέσεις!U27/'Ανάπτυξη δικτύου'!U49,0)</f>
        <v>0</v>
      </c>
      <c r="E101" s="183">
        <f>IFERROR(Συνδέσεις!Z27/'Ανάπτυξη δικτύου'!X49,0)</f>
        <v>1.8599999999999998E-2</v>
      </c>
      <c r="F101" s="183">
        <f>IFERROR(Συνδέσεις!AE27/'Ανάπτυξη δικτύου'!AA49,0)</f>
        <v>0</v>
      </c>
      <c r="G101" s="183">
        <f>IFERROR(Συνδέσεις!AJ27/'Ανάπτυξη δικτύου'!AD49,0)</f>
        <v>0</v>
      </c>
      <c r="H101" s="183">
        <f>IFERROR(Συνδέσεις!AO27/'Ανάπτυξη δικτύου'!AG49,0)</f>
        <v>0</v>
      </c>
      <c r="I101" s="191">
        <f t="shared" si="4"/>
        <v>0</v>
      </c>
    </row>
    <row r="102" spans="2:33" outlineLevel="1">
      <c r="B102" s="49" t="s">
        <v>127</v>
      </c>
      <c r="C102" s="46" t="s">
        <v>188</v>
      </c>
      <c r="D102" s="183">
        <f>IFERROR(Συνδέσεις!U28/'Ανάπτυξη δικτύου'!U50,0)</f>
        <v>4.5454545454545455E-4</v>
      </c>
      <c r="E102" s="183">
        <f>IFERROR(Συνδέσεις!Z28/'Ανάπτυξη δικτύου'!X50,0)</f>
        <v>1.8774193548387098E-2</v>
      </c>
      <c r="F102" s="183">
        <f>IFERROR(Συνδέσεις!AE28/'Ανάπτυξη δικτύου'!AA50,0)</f>
        <v>2.7568181818181818E-2</v>
      </c>
      <c r="G102" s="183">
        <f>IFERROR(Συνδέσεις!AJ28/'Ανάπτυξη δικτύου'!AD50,0)</f>
        <v>2.7512820512820512E-2</v>
      </c>
      <c r="H102" s="183">
        <f>IFERROR(Συνδέσεις!AO28/'Ανάπτυξη δικτύου'!AG50,0)</f>
        <v>8.9255319148936169E-2</v>
      </c>
      <c r="I102" s="191">
        <f>IFERROR((H102/D102)^(1/4)-1,0)</f>
        <v>2.7433824248764127</v>
      </c>
    </row>
    <row r="104" spans="2:33" ht="15.6">
      <c r="B104" s="270" t="s">
        <v>199</v>
      </c>
      <c r="C104" s="270"/>
      <c r="D104" s="270"/>
      <c r="E104" s="270"/>
      <c r="F104" s="270"/>
      <c r="G104" s="270"/>
      <c r="H104" s="270"/>
      <c r="I104" s="270"/>
    </row>
    <row r="105" spans="2:33" ht="5.45" customHeight="1" outlineLevel="1">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row>
    <row r="106" spans="2:33" ht="29.1" outlineLevel="1">
      <c r="B106" s="61"/>
      <c r="C106" s="62" t="s">
        <v>94</v>
      </c>
      <c r="D106" s="90">
        <f>$C$3</f>
        <v>2024</v>
      </c>
      <c r="E106" s="90">
        <f>$C$3+1</f>
        <v>2025</v>
      </c>
      <c r="F106" s="90">
        <f>$C$3+2</f>
        <v>2026</v>
      </c>
      <c r="G106" s="90">
        <f>$C$3+3</f>
        <v>2027</v>
      </c>
      <c r="H106" s="90">
        <f>$C$3+4</f>
        <v>2028</v>
      </c>
      <c r="I106" s="230" t="str">
        <f>"Ετήσιος ρυθμός ανάπτυξης (CAGR) "&amp;$C$3&amp;" - "&amp;$E$3</f>
        <v>Ετήσιος ρυθμός ανάπτυξης (CAGR) 2024 - 2028</v>
      </c>
    </row>
    <row r="107" spans="2:33" outlineLevel="1">
      <c r="B107" s="235" t="s">
        <v>75</v>
      </c>
      <c r="C107" s="63" t="s">
        <v>186</v>
      </c>
      <c r="D107" s="183">
        <f>IFERROR('Διανεμόμενες ποσότητες αερίου'!P15/'Ανάπτυξη δικτύου'!U36,0)</f>
        <v>0</v>
      </c>
      <c r="E107" s="183">
        <f>IFERROR('Διανεμόμενες ποσότητες αερίου'!V15/'Ανάπτυξη δικτύου'!X36,0)</f>
        <v>0</v>
      </c>
      <c r="F107" s="183">
        <f>IFERROR('Διανεμόμενες ποσότητες αερίου'!AB15/'Ανάπτυξη δικτύου'!AA36,0)</f>
        <v>0</v>
      </c>
      <c r="G107" s="183">
        <f>IFERROR('Διανεμόμενες ποσότητες αερίου'!AH15/'Ανάπτυξη δικτύου'!AD36,0)</f>
        <v>0</v>
      </c>
      <c r="H107" s="183">
        <f>IFERROR('Διανεμόμενες ποσότητες αερίου'!AN15/'Ανάπτυξη δικτύου'!AG36,0)</f>
        <v>0</v>
      </c>
      <c r="I107" s="191">
        <f t="shared" ref="I107:I120" si="5">IFERROR((H107/D107)^(1/4)-1,0)</f>
        <v>0</v>
      </c>
    </row>
    <row r="108" spans="2:33" outlineLevel="1">
      <c r="B108" s="236" t="s">
        <v>76</v>
      </c>
      <c r="C108" s="63" t="s">
        <v>186</v>
      </c>
      <c r="D108" s="183">
        <f>IFERROR('Διανεμόμενες ποσότητες αερίου'!P16/'Ανάπτυξη δικτύου'!U37,0)</f>
        <v>0</v>
      </c>
      <c r="E108" s="183">
        <f>IFERROR('Διανεμόμενες ποσότητες αερίου'!V16/'Ανάπτυξη δικτύου'!X37,0)</f>
        <v>0</v>
      </c>
      <c r="F108" s="183">
        <f>IFERROR('Διανεμόμενες ποσότητες αερίου'!AB16/'Ανάπτυξη δικτύου'!AA37,0)</f>
        <v>0</v>
      </c>
      <c r="G108" s="183">
        <f>IFERROR('Διανεμόμενες ποσότητες αερίου'!AH16/'Ανάπτυξη δικτύου'!AD37,0)</f>
        <v>7.2750666666666666</v>
      </c>
      <c r="H108" s="183">
        <f>IFERROR('Διανεμόμενες ποσότητες αερίου'!AN16/'Ανάπτυξη δικτύου'!AG37,0)</f>
        <v>0</v>
      </c>
      <c r="I108" s="191">
        <f t="shared" si="5"/>
        <v>0</v>
      </c>
    </row>
    <row r="109" spans="2:33" outlineLevel="1">
      <c r="B109" s="237" t="s">
        <v>77</v>
      </c>
      <c r="C109" s="63" t="s">
        <v>186</v>
      </c>
      <c r="D109" s="183">
        <f>IFERROR('Διανεμόμενες ποσότητες αερίου'!P17/'Ανάπτυξη δικτύου'!U38,0)</f>
        <v>0</v>
      </c>
      <c r="E109" s="183">
        <f>IFERROR('Διανεμόμενες ποσότητες αερίου'!V17/'Ανάπτυξη δικτύου'!X38,0)</f>
        <v>0</v>
      </c>
      <c r="F109" s="183">
        <f>IFERROR('Διανεμόμενες ποσότητες αερίου'!AB17/'Ανάπτυξη δικτύου'!AA38,0)</f>
        <v>0</v>
      </c>
      <c r="G109" s="183">
        <f>IFERROR('Διανεμόμενες ποσότητες αερίου'!AH17/'Ανάπτυξη δικτύου'!AD38,0)</f>
        <v>0</v>
      </c>
      <c r="H109" s="183">
        <f>IFERROR('Διανεμόμενες ποσότητες αερίου'!AN17/'Ανάπτυξη δικτύου'!AG38,0)</f>
        <v>0</v>
      </c>
      <c r="I109" s="191">
        <f t="shared" si="5"/>
        <v>0</v>
      </c>
    </row>
    <row r="110" spans="2:33" outlineLevel="1">
      <c r="B110" s="238" t="s">
        <v>78</v>
      </c>
      <c r="C110" s="63" t="s">
        <v>186</v>
      </c>
      <c r="D110" s="183">
        <f>IFERROR('Διανεμόμενες ποσότητες αερίου'!P18/'Ανάπτυξη δικτύου'!U39,0)</f>
        <v>0</v>
      </c>
      <c r="E110" s="183">
        <f>IFERROR('Διανεμόμενες ποσότητες αερίου'!V18/'Ανάπτυξη δικτύου'!X39,0)</f>
        <v>0</v>
      </c>
      <c r="F110" s="183">
        <f>IFERROR('Διανεμόμενες ποσότητες αερίου'!AB18/'Ανάπτυξη δικτύου'!AA39,0)</f>
        <v>0</v>
      </c>
      <c r="G110" s="183">
        <f>IFERROR('Διανεμόμενες ποσότητες αερίου'!AH18/'Ανάπτυξη δικτύου'!AD39,0)</f>
        <v>0</v>
      </c>
      <c r="H110" s="183">
        <f>IFERROR('Διανεμόμενες ποσότητες αερίου'!AN18/'Ανάπτυξη δικτύου'!AG39,0)</f>
        <v>0</v>
      </c>
      <c r="I110" s="191">
        <f t="shared" si="5"/>
        <v>0</v>
      </c>
    </row>
    <row r="111" spans="2:33" outlineLevel="1">
      <c r="B111" s="238" t="s">
        <v>79</v>
      </c>
      <c r="C111" s="63" t="s">
        <v>186</v>
      </c>
      <c r="D111" s="183">
        <f>IFERROR('Διανεμόμενες ποσότητες αερίου'!P19/'Ανάπτυξη δικτύου'!U40,0)</f>
        <v>0</v>
      </c>
      <c r="E111" s="183">
        <f>IFERROR('Διανεμόμενες ποσότητες αερίου'!V19/'Ανάπτυξη δικτύου'!X40,0)</f>
        <v>0.49975757575757573</v>
      </c>
      <c r="F111" s="183">
        <f>IFERROR('Διανεμόμενες ποσότητες αερίου'!AB19/'Ανάπτυξη δικτύου'!AA40,0)</f>
        <v>2.2584272727272729</v>
      </c>
      <c r="G111" s="183">
        <f>IFERROR('Διανεμόμενες ποσότητες αερίου'!AH19/'Ανάπτυξη δικτύου'!AD40,0)</f>
        <v>5.2952222222222218</v>
      </c>
      <c r="H111" s="183">
        <f>IFERROR('Διανεμόμενες ποσότητες αερίου'!AN19/'Ανάπτυξη δικτύου'!AG40,0)</f>
        <v>31.473148936170212</v>
      </c>
      <c r="I111" s="191">
        <f t="shared" si="5"/>
        <v>0</v>
      </c>
    </row>
    <row r="112" spans="2:33" outlineLevel="1">
      <c r="B112" s="238" t="s">
        <v>80</v>
      </c>
      <c r="C112" s="63" t="s">
        <v>186</v>
      </c>
      <c r="D112" s="183">
        <f>IFERROR('Διανεμόμενες ποσότητες αερίου'!P20/'Ανάπτυξη δικτύου'!U41,0)</f>
        <v>0</v>
      </c>
      <c r="E112" s="183">
        <f>IFERROR('Διανεμόμενες ποσότητες αερίου'!V20/'Ανάπτυξη δικτύου'!X41,0)</f>
        <v>0</v>
      </c>
      <c r="F112" s="183">
        <f>IFERROR('Διανεμόμενες ποσότητες αερίου'!AB20/'Ανάπτυξη δικτύου'!AA41,0)</f>
        <v>0</v>
      </c>
      <c r="G112" s="183">
        <f>IFERROR('Διανεμόμενες ποσότητες αερίου'!AH20/'Ανάπτυξη δικτύου'!AD41,0)</f>
        <v>0</v>
      </c>
      <c r="H112" s="183">
        <f>IFERROR('Διανεμόμενες ποσότητες αερίου'!AN20/'Ανάπτυξη δικτύου'!AG41,0)</f>
        <v>0</v>
      </c>
      <c r="I112" s="191">
        <f t="shared" si="5"/>
        <v>0</v>
      </c>
    </row>
    <row r="113" spans="2:9" outlineLevel="1">
      <c r="B113" s="238" t="s">
        <v>81</v>
      </c>
      <c r="C113" s="63" t="s">
        <v>186</v>
      </c>
      <c r="D113" s="183">
        <f>IFERROR('Διανεμόμενες ποσότητες αερίου'!P21/'Ανάπτυξη δικτύου'!U42,0)</f>
        <v>0</v>
      </c>
      <c r="E113" s="183">
        <f>IFERROR('Διανεμόμενες ποσότητες αερίου'!V21/'Ανάπτυξη δικτύου'!X42,0)</f>
        <v>0</v>
      </c>
      <c r="F113" s="183">
        <f>IFERROR('Διανεμόμενες ποσότητες αερίου'!AB21/'Ανάπτυξη δικτύου'!AA42,0)</f>
        <v>0</v>
      </c>
      <c r="G113" s="183">
        <f>IFERROR('Διανεμόμενες ποσότητες αερίου'!AH21/'Ανάπτυξη δικτύου'!AD42,0)</f>
        <v>0</v>
      </c>
      <c r="H113" s="183">
        <f>IFERROR('Διανεμόμενες ποσότητες αερίου'!AN21/'Ανάπτυξη δικτύου'!AG42,0)</f>
        <v>0</v>
      </c>
      <c r="I113" s="191">
        <f t="shared" si="5"/>
        <v>0</v>
      </c>
    </row>
    <row r="114" spans="2:9" outlineLevel="1">
      <c r="B114" s="236" t="s">
        <v>82</v>
      </c>
      <c r="C114" s="63" t="s">
        <v>186</v>
      </c>
      <c r="D114" s="183">
        <f>IFERROR('Διανεμόμενες ποσότητες αερίου'!P22/'Ανάπτυξη δικτύου'!U43,0)</f>
        <v>0</v>
      </c>
      <c r="E114" s="183">
        <f>IFERROR('Διανεμόμενες ποσότητες αερίου'!V22/'Ανάπτυξη δικτύου'!X43,0)</f>
        <v>0</v>
      </c>
      <c r="F114" s="183">
        <f>IFERROR('Διανεμόμενες ποσότητες αερίου'!AB22/'Ανάπτυξη δικτύου'!AA43,0)</f>
        <v>0</v>
      </c>
      <c r="G114" s="183">
        <f>IFERROR('Διανεμόμενες ποσότητες αερίου'!AH22/'Ανάπτυξη δικτύου'!AD43,0)</f>
        <v>0</v>
      </c>
      <c r="H114" s="183">
        <f>IFERROR('Διανεμόμενες ποσότητες αερίου'!AN22/'Ανάπτυξη δικτύου'!AG43,0)</f>
        <v>0</v>
      </c>
      <c r="I114" s="191">
        <f t="shared" si="5"/>
        <v>0</v>
      </c>
    </row>
    <row r="115" spans="2:9" outlineLevel="1">
      <c r="B115" s="235" t="s">
        <v>83</v>
      </c>
      <c r="C115" s="63" t="s">
        <v>186</v>
      </c>
      <c r="D115" s="183">
        <f>IFERROR('Διανεμόμενες ποσότητες αερίου'!P23/'Ανάπτυξη δικτύου'!U44,0)</f>
        <v>0</v>
      </c>
      <c r="E115" s="183">
        <f>IFERROR('Διανεμόμενες ποσότητες αερίου'!V23/'Ανάπτυξη δικτύου'!X44,0)</f>
        <v>0</v>
      </c>
      <c r="F115" s="183">
        <f>IFERROR('Διανεμόμενες ποσότητες αερίου'!AB23/'Ανάπτυξη δικτύου'!AA44,0)</f>
        <v>0</v>
      </c>
      <c r="G115" s="183">
        <f>IFERROR('Διανεμόμενες ποσότητες αερίου'!AH23/'Ανάπτυξη δικτύου'!AD44,0)</f>
        <v>0</v>
      </c>
      <c r="H115" s="183">
        <f>IFERROR('Διανεμόμενες ποσότητες αερίου'!AN23/'Ανάπτυξη δικτύου'!AG44,0)</f>
        <v>0</v>
      </c>
      <c r="I115" s="191">
        <f t="shared" si="5"/>
        <v>0</v>
      </c>
    </row>
    <row r="116" spans="2:9" outlineLevel="1">
      <c r="B116" s="236" t="s">
        <v>84</v>
      </c>
      <c r="C116" s="63" t="s">
        <v>186</v>
      </c>
      <c r="D116" s="183">
        <f>IFERROR('Διανεμόμενες ποσότητες αερίου'!P24/'Ανάπτυξη δικτύου'!U45,0)</f>
        <v>0</v>
      </c>
      <c r="E116" s="183">
        <f>IFERROR('Διανεμόμενες ποσότητες αερίου'!V24/'Ανάπτυξη δικτύου'!X45,0)</f>
        <v>0.91919999999999991</v>
      </c>
      <c r="F116" s="183">
        <f>IFERROR('Διανεμόμενες ποσότητες αερίου'!AB24/'Ανάπτυξη δικτύου'!AA45,0)</f>
        <v>0</v>
      </c>
      <c r="G116" s="183">
        <f>IFERROR('Διανεμόμενες ποσότητες αερίου'!AH24/'Ανάπτυξη δικτύου'!AD45,0)</f>
        <v>0</v>
      </c>
      <c r="H116" s="183">
        <f>IFERROR('Διανεμόμενες ποσότητες αερίου'!AN24/'Ανάπτυξη δικτύου'!AG45,0)</f>
        <v>0</v>
      </c>
      <c r="I116" s="191">
        <f t="shared" si="5"/>
        <v>0</v>
      </c>
    </row>
    <row r="117" spans="2:9" outlineLevel="1">
      <c r="B117" s="235" t="s">
        <v>85</v>
      </c>
      <c r="C117" s="63" t="s">
        <v>186</v>
      </c>
      <c r="D117" s="183">
        <f>IFERROR('Διανεμόμενες ποσότητες αερίου'!P25/'Ανάπτυξη δικτύου'!U46,0)</f>
        <v>0</v>
      </c>
      <c r="E117" s="183">
        <f>IFERROR('Διανεμόμενες ποσότητες αερίου'!V25/'Ανάπτυξη δικτύου'!X46,0)</f>
        <v>0</v>
      </c>
      <c r="F117" s="183">
        <f>IFERROR('Διανεμόμενες ποσότητες αερίου'!AB25/'Ανάπτυξη δικτύου'!AA46,0)</f>
        <v>0</v>
      </c>
      <c r="G117" s="183">
        <f>IFERROR('Διανεμόμενες ποσότητες αερίου'!AH25/'Ανάπτυξη δικτύου'!AD46,0)</f>
        <v>0</v>
      </c>
      <c r="H117" s="183">
        <f>IFERROR('Διανεμόμενες ποσότητες αερίου'!AN25/'Ανάπτυξη δικτύου'!AG46,0)</f>
        <v>0</v>
      </c>
      <c r="I117" s="191">
        <f t="shared" si="5"/>
        <v>0</v>
      </c>
    </row>
    <row r="118" spans="2:9" outlineLevel="1">
      <c r="B118" s="236" t="s">
        <v>86</v>
      </c>
      <c r="C118" s="63" t="s">
        <v>186</v>
      </c>
      <c r="D118" s="183">
        <f>IFERROR('Διανεμόμενες ποσότητες αερίου'!P26/'Ανάπτυξη δικτύου'!U47,0)</f>
        <v>0</v>
      </c>
      <c r="E118" s="183">
        <f>IFERROR('Διανεμόμενες ποσότητες αερίου'!V26/'Ανάπτυξη δικτύου'!X47,0)</f>
        <v>0.82499999999999996</v>
      </c>
      <c r="F118" s="183">
        <f>IFERROR('Διανεμόμενες ποσότητες αερίου'!AB26/'Ανάπτυξη δικτύου'!AA47,0)</f>
        <v>0</v>
      </c>
      <c r="G118" s="183">
        <f>IFERROR('Διανεμόμενες ποσότητες αερίου'!AH26/'Ανάπτυξη δικτύου'!AD47,0)</f>
        <v>0</v>
      </c>
      <c r="H118" s="183">
        <f>IFERROR('Διανεμόμενες ποσότητες αερίου'!AN26/'Ανάπτυξη δικτύου'!AG47,0)</f>
        <v>0</v>
      </c>
      <c r="I118" s="191">
        <f t="shared" si="5"/>
        <v>0</v>
      </c>
    </row>
    <row r="119" spans="2:9" outlineLevel="1">
      <c r="B119" s="235" t="s">
        <v>87</v>
      </c>
      <c r="C119" s="63" t="s">
        <v>186</v>
      </c>
      <c r="D119" s="183">
        <f>IFERROR('Διανεμόμενες ποσότητες αερίου'!P27/'Ανάπτυξη δικτύου'!U48,0)</f>
        <v>0</v>
      </c>
      <c r="E119" s="183">
        <f>IFERROR('Διανεμόμενες ποσότητες αερίου'!V27/'Ανάπτυξη δικτύου'!X48,0)</f>
        <v>0</v>
      </c>
      <c r="F119" s="183">
        <f>IFERROR('Διανεμόμενες ποσότητες αερίου'!AB27/'Ανάπτυξη δικτύου'!AA48,0)</f>
        <v>0</v>
      </c>
      <c r="G119" s="183">
        <f>IFERROR('Διανεμόμενες ποσότητες αερίου'!AH27/'Ανάπτυξη δικτύου'!AD48,0)</f>
        <v>0</v>
      </c>
      <c r="H119" s="183">
        <f>IFERROR('Διανεμόμενες ποσότητες αερίου'!AN27/'Ανάπτυξη δικτύου'!AG48,0)</f>
        <v>0</v>
      </c>
      <c r="I119" s="191">
        <f t="shared" si="5"/>
        <v>0</v>
      </c>
    </row>
    <row r="120" spans="2:9" outlineLevel="1">
      <c r="B120" s="236" t="s">
        <v>88</v>
      </c>
      <c r="C120" s="63" t="s">
        <v>186</v>
      </c>
      <c r="D120" s="183">
        <f>IFERROR('Διανεμόμενες ποσότητες αερίου'!P28/'Ανάπτυξη δικτύου'!U49,0)</f>
        <v>0</v>
      </c>
      <c r="E120" s="183">
        <f>IFERROR('Διανεμόμενες ποσότητες αερίου'!V28/'Ανάπτυξη δικτύου'!X49,0)</f>
        <v>0.63700000000000001</v>
      </c>
      <c r="F120" s="183">
        <f>IFERROR('Διανεμόμενες ποσότητες αερίου'!AB28/'Ανάπτυξη δικτύου'!AA49,0)</f>
        <v>0</v>
      </c>
      <c r="G120" s="183">
        <f>IFERROR('Διανεμόμενες ποσότητες αερίου'!AH28/'Ανάπτυξη δικτύου'!AD49,0)</f>
        <v>0</v>
      </c>
      <c r="H120" s="183">
        <f>IFERROR('Διανεμόμενες ποσότητες αερίου'!AN28/'Ανάπτυξη δικτύου'!AG49,0)</f>
        <v>0</v>
      </c>
      <c r="I120" s="191">
        <f t="shared" si="5"/>
        <v>0</v>
      </c>
    </row>
    <row r="121" spans="2:9" outlineLevel="1">
      <c r="B121" s="49" t="s">
        <v>127</v>
      </c>
      <c r="C121" s="46" t="s">
        <v>186</v>
      </c>
      <c r="D121" s="183">
        <f>IFERROR('Διανεμόμενες ποσότητες αερίου'!P29/'Ανάπτυξη δικτύου'!U50,0)</f>
        <v>0.31818181818181818</v>
      </c>
      <c r="E121" s="183">
        <f>IFERROR('Διανεμόμενες ποσότητες αερίου'!V29/'Ανάπτυξη δικτύου'!X50,0)</f>
        <v>0.92882580645161283</v>
      </c>
      <c r="F121" s="183">
        <f>IFERROR('Διανεμόμενες ποσότητες αερίου'!AB29/'Ανάπτυξη δικτύου'!AA50,0)</f>
        <v>5.6459727272727269</v>
      </c>
      <c r="G121" s="183">
        <f>IFERROR('Διανεμόμενες ποσότητες αερίου'!AH29/'Ανάπτυξη δικτύου'!AD50,0)</f>
        <v>10.400256410256413</v>
      </c>
      <c r="H121" s="183">
        <f>IFERROR('Διανεμόμενες ποσότητες αερίου'!AN29/'Ανάπτυξη δικτύου'!AG50,0)</f>
        <v>60.183361702127655</v>
      </c>
      <c r="I121" s="191">
        <f>IFERROR((H121/D121)^(1/4)-1,0)</f>
        <v>2.7085169719457691</v>
      </c>
    </row>
  </sheetData>
  <mergeCells count="9">
    <mergeCell ref="B66:I66"/>
    <mergeCell ref="B104:I104"/>
    <mergeCell ref="B85:I85"/>
    <mergeCell ref="J2:L2"/>
    <mergeCell ref="C2:G2"/>
    <mergeCell ref="B9:I9"/>
    <mergeCell ref="B28:I28"/>
    <mergeCell ref="B47:I47"/>
    <mergeCell ref="B5:I5"/>
  </mergeCells>
  <hyperlinks>
    <hyperlink ref="J2" location="'Αρχική σελίδα'!A1" display="Πίσω στην αρχική σελίδα" xr:uid="{CF09721D-2E10-4A0B-8AF6-A0E4C2B557B7}"/>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150B-8271-4D45-8425-026CE53A8C75}">
  <sheetPr>
    <tabColor theme="5" tint="-0.249977111117893"/>
  </sheetPr>
  <dimension ref="B3:Q8"/>
  <sheetViews>
    <sheetView showGridLines="0" workbookViewId="0">
      <selection activeCell="K45" sqref="K45"/>
    </sheetView>
  </sheetViews>
  <sheetFormatPr defaultColWidth="8.85546875" defaultRowHeight="14.45"/>
  <cols>
    <col min="1" max="1" width="2.85546875" customWidth="1"/>
    <col min="2" max="2" width="23.7109375" customWidth="1"/>
  </cols>
  <sheetData>
    <row r="3" spans="2:17" ht="28.5">
      <c r="B3" s="97" t="s">
        <v>200</v>
      </c>
      <c r="C3" s="98"/>
      <c r="D3" s="98"/>
      <c r="E3" s="98"/>
      <c r="F3" s="98"/>
      <c r="G3" s="98"/>
      <c r="H3" s="98"/>
      <c r="I3" s="98"/>
      <c r="J3" s="98"/>
      <c r="K3" s="98"/>
      <c r="L3" s="98"/>
      <c r="M3" s="98"/>
      <c r="N3" s="98"/>
      <c r="O3" s="98"/>
      <c r="P3" s="98"/>
      <c r="Q3" s="98"/>
    </row>
    <row r="5" spans="2:17" ht="21">
      <c r="B5" s="95" t="s">
        <v>5</v>
      </c>
      <c r="C5" s="98"/>
      <c r="D5" s="98"/>
      <c r="E5" s="98"/>
      <c r="F5" s="98"/>
      <c r="G5" s="98"/>
      <c r="H5" s="98"/>
      <c r="I5" s="98"/>
      <c r="J5" s="98"/>
    </row>
    <row r="6" spans="2:17" ht="21">
      <c r="B6" s="96"/>
    </row>
    <row r="7" spans="2:17">
      <c r="B7" s="198" t="s">
        <v>21</v>
      </c>
    </row>
    <row r="8" spans="2:17">
      <c r="B8" s="198" t="s">
        <v>22</v>
      </c>
    </row>
  </sheetData>
  <hyperlinks>
    <hyperlink ref="B7" location="'Αποτελέσματα ανάλυσης'!A1" display="Αποτελέσματα ανάλυσης" xr:uid="{DE47F44C-60B0-41D8-B5E4-B084E5FB4D91}"/>
    <hyperlink ref="B8" location="'Ανάλυση ανά δήμο'!A1" display="Ανάλυση ανά δήμο" xr:uid="{6E6E1B8A-408D-46DD-BD37-6730B50DDF7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BEEB-433E-4E56-8B65-9B5484E89F9F}">
  <sheetPr>
    <tabColor theme="5" tint="0.79998168889431442"/>
  </sheetPr>
  <dimension ref="B2:L16"/>
  <sheetViews>
    <sheetView showGridLines="0" topLeftCell="A7" workbookViewId="0">
      <selection activeCell="C12" sqref="C12:E12"/>
    </sheetView>
  </sheetViews>
  <sheetFormatPr defaultColWidth="8.85546875" defaultRowHeight="14.45"/>
  <cols>
    <col min="1" max="1" width="2.85546875" customWidth="1"/>
    <col min="2" max="2" width="27.7109375" customWidth="1"/>
    <col min="3" max="5" width="18.42578125" customWidth="1"/>
  </cols>
  <sheetData>
    <row r="2" spans="2:12" ht="18.600000000000001">
      <c r="B2" s="1" t="s">
        <v>0</v>
      </c>
      <c r="C2" s="271" t="str">
        <f>'Αρχική σελίδα'!C3</f>
        <v>Ήπειρος</v>
      </c>
      <c r="D2" s="271"/>
      <c r="E2" s="271"/>
      <c r="F2" s="271"/>
      <c r="G2" s="271"/>
      <c r="H2" s="271"/>
      <c r="J2" s="272" t="s">
        <v>59</v>
      </c>
      <c r="K2" s="272"/>
      <c r="L2" s="272"/>
    </row>
    <row r="3" spans="2:12" ht="18.600000000000001">
      <c r="B3" s="2" t="s">
        <v>2</v>
      </c>
      <c r="C3" s="99">
        <f>'Αρχική σελίδα'!C4</f>
        <v>2024</v>
      </c>
      <c r="D3" s="45" t="s">
        <v>3</v>
      </c>
      <c r="E3" s="45">
        <f>C3+4</f>
        <v>2028</v>
      </c>
    </row>
    <row r="5" spans="2:12" ht="46.35" customHeight="1">
      <c r="B5" s="273" t="s">
        <v>201</v>
      </c>
      <c r="C5" s="273"/>
      <c r="D5" s="273"/>
      <c r="E5" s="273"/>
      <c r="F5" s="273"/>
      <c r="G5" s="273"/>
      <c r="H5" s="273"/>
      <c r="I5" s="273"/>
    </row>
    <row r="6" spans="2:12">
      <c r="B6" s="225"/>
      <c r="C6" s="225"/>
      <c r="D6" s="225"/>
      <c r="E6" s="225"/>
      <c r="F6" s="225"/>
      <c r="G6" s="225"/>
      <c r="H6" s="225"/>
    </row>
    <row r="7" spans="2:12" ht="18.600000000000001">
      <c r="B7" s="100" t="s">
        <v>202</v>
      </c>
      <c r="C7" s="101"/>
      <c r="D7" s="101"/>
      <c r="E7" s="101"/>
      <c r="F7" s="101"/>
      <c r="G7" s="101"/>
      <c r="H7" s="101"/>
      <c r="I7" s="101"/>
    </row>
    <row r="9" spans="2:12" ht="15.6">
      <c r="B9" s="270" t="s">
        <v>203</v>
      </c>
      <c r="C9" s="270"/>
      <c r="D9" s="270"/>
      <c r="E9" s="270"/>
    </row>
    <row r="10" spans="2:12" ht="6.6" customHeight="1">
      <c r="B10" s="119"/>
      <c r="C10" s="119"/>
      <c r="D10" s="119"/>
      <c r="E10" s="119"/>
    </row>
    <row r="11" spans="2:12" ht="57.95">
      <c r="B11" s="57"/>
      <c r="C11" s="77" t="s">
        <v>204</v>
      </c>
      <c r="D11" s="28" t="s">
        <v>205</v>
      </c>
      <c r="E11" s="28" t="s">
        <v>206</v>
      </c>
    </row>
    <row r="12" spans="2:12">
      <c r="B12" s="235" t="str">
        <f>Επενδύσεις!B12</f>
        <v>ΔΗΜΟΣ ΖΙΤΣΑΣ</v>
      </c>
      <c r="C12" s="240">
        <f>'Ανάλυση ανά δήμο'!D35</f>
        <v>-4585502.6730789123</v>
      </c>
      <c r="D12" s="241">
        <f>'Ανάλυση ανά δήμο'!D37</f>
        <v>-3.1244175505707572E-2</v>
      </c>
      <c r="E12" s="242" t="s">
        <v>207</v>
      </c>
      <c r="F12" s="132"/>
    </row>
    <row r="13" spans="2:12">
      <c r="B13" s="237" t="str">
        <f>Επενδύσεις!B14</f>
        <v>ΔΗΜΟΣ ΙΩΑΝΝΙΤΩΝ</v>
      </c>
      <c r="C13" s="240">
        <f>'Ανάλυση ανά δήμο'!D69</f>
        <v>-8697156.2410348188</v>
      </c>
      <c r="D13" s="241">
        <f>'Ανάλυση ανά δήμο'!D71</f>
        <v>-2.6909360373195135E-4</v>
      </c>
      <c r="E13" s="242" t="s">
        <v>207</v>
      </c>
    </row>
    <row r="14" spans="2:12">
      <c r="B14" s="235" t="str">
        <f>Επενδύσεις!B20</f>
        <v>ΔΗΜΟΣ ΑΡΤΑΙΩΝ</v>
      </c>
      <c r="C14" s="240">
        <f>'Ανάλυση ανά δήμο'!D102</f>
        <v>-483196.62753641861</v>
      </c>
      <c r="D14" s="241">
        <f>'Ανάλυση ανά δήμο'!D104</f>
        <v>6.4848606981564805E-2</v>
      </c>
      <c r="E14" s="242">
        <f>'Ανάλυση ανά δήμο'!W83</f>
        <v>2043</v>
      </c>
    </row>
    <row r="15" spans="2:12">
      <c r="B15" s="235" t="str">
        <f>Επενδύσεις!B22</f>
        <v>ΔΗΜΟΣ ΗΓΟΥΜΕΝΙΤΣΑΣ</v>
      </c>
      <c r="C15" s="240">
        <f>'Ανάλυση ανά δήμο'!D135</f>
        <v>-825826.09647734778</v>
      </c>
      <c r="D15" s="241">
        <f>'Ανάλυση ανά δήμο'!D137</f>
        <v>4.5569291564673486E-2</v>
      </c>
      <c r="E15" s="242" t="s">
        <v>207</v>
      </c>
    </row>
    <row r="16" spans="2:12">
      <c r="B16" s="235" t="str">
        <f>Επενδύσεις!B24</f>
        <v>ΔΗΜΟΣ ΠΡΕΒΕΖΑΣ</v>
      </c>
      <c r="C16" s="240">
        <f>'Ανάλυση ανά δήμο'!D168</f>
        <v>-591386.21818981913</v>
      </c>
      <c r="D16" s="241">
        <f>'Ανάλυση ανά δήμο'!D170</f>
        <v>5.8853497767446417E-2</v>
      </c>
      <c r="E16" s="242" t="s">
        <v>207</v>
      </c>
    </row>
  </sheetData>
  <mergeCells count="4">
    <mergeCell ref="B9:E9"/>
    <mergeCell ref="C2:H2"/>
    <mergeCell ref="J2:L2"/>
    <mergeCell ref="B5:I5"/>
  </mergeCells>
  <hyperlinks>
    <hyperlink ref="J2" location="'Αρχική σελίδα'!A1" display="Πίσω στην αρχική σελίδα" xr:uid="{60111898-36B6-4F93-A857-57D482C14DA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0FE8-ECFC-4E2C-8EB7-63764185560A}">
  <sheetPr>
    <tabColor theme="5" tint="0.79998168889431442"/>
  </sheetPr>
  <dimension ref="B2:AB182"/>
  <sheetViews>
    <sheetView showGridLines="0" topLeftCell="A149" zoomScale="85" zoomScaleNormal="85" workbookViewId="0">
      <selection activeCell="X162" sqref="X162"/>
    </sheetView>
  </sheetViews>
  <sheetFormatPr defaultColWidth="8.85546875" defaultRowHeight="14.45" outlineLevelRow="1"/>
  <cols>
    <col min="1" max="1" width="2.85546875" customWidth="1"/>
    <col min="2" max="2" width="48.42578125" customWidth="1"/>
    <col min="3" max="3" width="9.7109375" customWidth="1"/>
    <col min="4" max="4" width="12.85546875" customWidth="1"/>
    <col min="5" max="5" width="17.42578125" customWidth="1"/>
    <col min="6" max="6" width="12.7109375" customWidth="1"/>
    <col min="7" max="7" width="16" customWidth="1"/>
    <col min="8" max="8" width="16.42578125" customWidth="1"/>
    <col min="9" max="23" width="9.7109375" customWidth="1"/>
    <col min="24" max="24" width="12.28515625" bestFit="1" customWidth="1"/>
    <col min="25" max="28" width="9.7109375" customWidth="1"/>
  </cols>
  <sheetData>
    <row r="2" spans="2:28" ht="18.600000000000001">
      <c r="B2" s="1" t="s">
        <v>0</v>
      </c>
      <c r="C2" s="271" t="str">
        <f>'Αρχική σελίδα'!C3</f>
        <v>Ήπειρος</v>
      </c>
      <c r="D2" s="271"/>
      <c r="E2" s="271"/>
      <c r="F2" s="271"/>
      <c r="G2" s="271"/>
      <c r="H2" s="271"/>
      <c r="J2" s="272" t="s">
        <v>59</v>
      </c>
      <c r="K2" s="272"/>
      <c r="L2" s="272"/>
    </row>
    <row r="3" spans="2:28" ht="18.600000000000001">
      <c r="B3" s="2" t="s">
        <v>2</v>
      </c>
      <c r="C3" s="99">
        <f>'Αρχική σελίδα'!C4</f>
        <v>2024</v>
      </c>
      <c r="D3" s="45" t="s">
        <v>3</v>
      </c>
      <c r="E3" s="45">
        <f>C3+4</f>
        <v>2028</v>
      </c>
    </row>
    <row r="5" spans="2:28" ht="44.45" customHeight="1">
      <c r="B5" s="273" t="s">
        <v>208</v>
      </c>
      <c r="C5" s="273"/>
      <c r="D5" s="273"/>
      <c r="E5" s="273"/>
      <c r="F5" s="273"/>
      <c r="G5" s="273"/>
      <c r="H5" s="273"/>
      <c r="I5" s="273"/>
    </row>
    <row r="6" spans="2:28">
      <c r="B6" s="225"/>
      <c r="C6" s="225"/>
      <c r="D6" s="225"/>
      <c r="E6" s="225"/>
      <c r="F6" s="225"/>
      <c r="G6" s="225"/>
      <c r="H6" s="225"/>
    </row>
    <row r="7" spans="2:28" ht="18.600000000000001">
      <c r="B7" s="100" t="s">
        <v>209</v>
      </c>
      <c r="C7" s="101"/>
      <c r="D7" s="101"/>
      <c r="E7" s="101"/>
      <c r="F7" s="101"/>
      <c r="G7" s="101"/>
      <c r="H7" s="101"/>
      <c r="I7" s="101"/>
    </row>
    <row r="10" spans="2:28">
      <c r="B10" s="3" t="s">
        <v>210</v>
      </c>
      <c r="C10" s="3" t="s">
        <v>182</v>
      </c>
      <c r="D10" s="246">
        <v>8.3799999999999999E-2</v>
      </c>
      <c r="E10" s="246">
        <v>8.3799999999999999E-2</v>
      </c>
      <c r="F10" s="246">
        <v>8.3799999999999999E-2</v>
      </c>
      <c r="G10" s="246">
        <v>8.3799999999999999E-2</v>
      </c>
      <c r="H10" s="246">
        <v>8.3799999999999999E-2</v>
      </c>
      <c r="I10" s="17" t="s">
        <v>211</v>
      </c>
    </row>
    <row r="11" spans="2:28">
      <c r="B11" s="3" t="s">
        <v>212</v>
      </c>
      <c r="C11" s="197" t="s">
        <v>193</v>
      </c>
      <c r="D11" s="131">
        <f>15.7162*1.035</f>
        <v>16.266266999999999</v>
      </c>
      <c r="E11" s="17"/>
    </row>
    <row r="13" spans="2:28" ht="16.5" customHeight="1">
      <c r="B13" s="351" t="s">
        <v>213</v>
      </c>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3"/>
    </row>
    <row r="14" spans="2:28" ht="6" customHeight="1">
      <c r="B14" s="104"/>
      <c r="C14" s="104"/>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row>
    <row r="15" spans="2:28" outlineLevel="1">
      <c r="B15" s="106" t="s">
        <v>214</v>
      </c>
      <c r="C15" s="98"/>
    </row>
    <row r="16" spans="2:28" outlineLevel="1">
      <c r="B16" s="3"/>
      <c r="C16" s="27" t="s">
        <v>94</v>
      </c>
      <c r="D16" s="27">
        <f>$C$3</f>
        <v>2024</v>
      </c>
      <c r="E16" s="27">
        <f>$C$3+1</f>
        <v>2025</v>
      </c>
      <c r="F16" s="27">
        <f>$C$3+2</f>
        <v>2026</v>
      </c>
      <c r="G16" s="27">
        <f>$C$3+3</f>
        <v>2027</v>
      </c>
      <c r="H16" s="27">
        <f>$C$3+4</f>
        <v>2028</v>
      </c>
      <c r="I16" s="27">
        <f>H16+1</f>
        <v>2029</v>
      </c>
      <c r="J16" s="27">
        <f t="shared" ref="J16:AB16" si="0">I16+1</f>
        <v>2030</v>
      </c>
      <c r="K16" s="27">
        <f t="shared" si="0"/>
        <v>2031</v>
      </c>
      <c r="L16" s="27">
        <f t="shared" si="0"/>
        <v>2032</v>
      </c>
      <c r="M16" s="27">
        <f t="shared" si="0"/>
        <v>2033</v>
      </c>
      <c r="N16" s="27">
        <f t="shared" si="0"/>
        <v>2034</v>
      </c>
      <c r="O16" s="27">
        <f t="shared" si="0"/>
        <v>2035</v>
      </c>
      <c r="P16" s="27">
        <f t="shared" si="0"/>
        <v>2036</v>
      </c>
      <c r="Q16" s="27">
        <f t="shared" si="0"/>
        <v>2037</v>
      </c>
      <c r="R16" s="27">
        <f t="shared" si="0"/>
        <v>2038</v>
      </c>
      <c r="S16" s="27">
        <f t="shared" si="0"/>
        <v>2039</v>
      </c>
      <c r="T16" s="27">
        <f t="shared" si="0"/>
        <v>2040</v>
      </c>
      <c r="U16" s="27">
        <f t="shared" si="0"/>
        <v>2041</v>
      </c>
      <c r="V16" s="27">
        <f t="shared" si="0"/>
        <v>2042</v>
      </c>
      <c r="W16" s="27">
        <f t="shared" si="0"/>
        <v>2043</v>
      </c>
      <c r="X16" s="27">
        <f t="shared" si="0"/>
        <v>2044</v>
      </c>
      <c r="Y16" s="27">
        <f t="shared" si="0"/>
        <v>2045</v>
      </c>
      <c r="Z16" s="27">
        <f t="shared" si="0"/>
        <v>2046</v>
      </c>
      <c r="AA16" s="27">
        <f t="shared" si="0"/>
        <v>2047</v>
      </c>
      <c r="AB16" s="27">
        <f t="shared" si="0"/>
        <v>2048</v>
      </c>
    </row>
    <row r="17" spans="2:28" outlineLevel="1">
      <c r="B17" s="3" t="s">
        <v>215</v>
      </c>
      <c r="C17" s="37"/>
      <c r="D17" s="21">
        <v>1</v>
      </c>
      <c r="E17" s="21">
        <v>2</v>
      </c>
      <c r="F17" s="21">
        <v>3</v>
      </c>
      <c r="G17" s="21">
        <v>4</v>
      </c>
      <c r="H17" s="21">
        <v>5</v>
      </c>
      <c r="I17" s="21">
        <v>6</v>
      </c>
      <c r="J17" s="21">
        <v>7</v>
      </c>
      <c r="K17" s="21">
        <v>8</v>
      </c>
      <c r="L17" s="21">
        <v>9</v>
      </c>
      <c r="M17" s="21">
        <v>10</v>
      </c>
      <c r="N17" s="21">
        <v>11</v>
      </c>
      <c r="O17" s="21">
        <v>12</v>
      </c>
      <c r="P17" s="21">
        <v>13</v>
      </c>
      <c r="Q17" s="21">
        <v>14</v>
      </c>
      <c r="R17" s="21">
        <v>15</v>
      </c>
      <c r="S17" s="21">
        <v>16</v>
      </c>
      <c r="T17" s="21">
        <v>17</v>
      </c>
      <c r="U17" s="21">
        <v>18</v>
      </c>
      <c r="V17" s="21">
        <v>19</v>
      </c>
      <c r="W17" s="21">
        <v>20</v>
      </c>
      <c r="X17" s="21">
        <v>21</v>
      </c>
      <c r="Y17" s="21">
        <v>22</v>
      </c>
      <c r="Z17" s="21">
        <v>23</v>
      </c>
      <c r="AA17" s="21">
        <v>24</v>
      </c>
      <c r="AB17" s="21">
        <v>25</v>
      </c>
    </row>
    <row r="18" spans="2:28" outlineLevel="1">
      <c r="B18" s="348" t="s">
        <v>216</v>
      </c>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50"/>
    </row>
    <row r="19" spans="2:28" outlineLevel="1">
      <c r="B19" s="3" t="s">
        <v>217</v>
      </c>
      <c r="C19" s="107" t="s">
        <v>166</v>
      </c>
      <c r="D19" s="35">
        <f>Επενδύσεις!D13</f>
        <v>5385339.0329831522</v>
      </c>
      <c r="E19" s="35">
        <f>Επενδύσεις!E13</f>
        <v>1858011.1646707368</v>
      </c>
      <c r="F19" s="35">
        <f>Επενδύσεις!F13</f>
        <v>0</v>
      </c>
      <c r="G19" s="35">
        <f>Επενδύσεις!G13</f>
        <v>362930.03918978956</v>
      </c>
      <c r="H19" s="35">
        <f>Επενδύσεις!H13</f>
        <v>65353.439210896373</v>
      </c>
      <c r="I19" s="108"/>
      <c r="J19" s="108"/>
      <c r="K19" s="108"/>
      <c r="L19" s="108"/>
      <c r="M19" s="108"/>
      <c r="N19" s="108"/>
      <c r="O19" s="108"/>
      <c r="P19" s="108"/>
      <c r="Q19" s="108"/>
      <c r="R19" s="108"/>
      <c r="S19" s="108"/>
      <c r="T19" s="108"/>
      <c r="U19" s="108"/>
      <c r="V19" s="108"/>
      <c r="W19" s="108"/>
      <c r="X19" s="108"/>
      <c r="Y19" s="108"/>
      <c r="Z19" s="108"/>
      <c r="AA19" s="108"/>
      <c r="AB19" s="108"/>
    </row>
    <row r="20" spans="2:28" outlineLevel="1">
      <c r="B20" s="3" t="s">
        <v>218</v>
      </c>
      <c r="C20" s="107" t="s">
        <v>166</v>
      </c>
      <c r="D20" s="108"/>
      <c r="E20" s="108"/>
      <c r="F20" s="108"/>
      <c r="G20" s="108"/>
      <c r="H20" s="108"/>
      <c r="I20" s="35">
        <v>27854.34</v>
      </c>
      <c r="J20" s="35">
        <v>25545.22</v>
      </c>
      <c r="K20" s="35">
        <v>14672.57</v>
      </c>
      <c r="L20" s="35">
        <v>13825.4</v>
      </c>
      <c r="M20" s="35">
        <v>12387.04</v>
      </c>
      <c r="N20" s="35">
        <v>11467.22</v>
      </c>
      <c r="O20" s="35">
        <v>10750.63</v>
      </c>
      <c r="P20" s="35">
        <v>9540.98</v>
      </c>
      <c r="Q20" s="35">
        <v>9636.39</v>
      </c>
      <c r="R20" s="35">
        <v>9732.76</v>
      </c>
      <c r="S20" s="35">
        <v>9830.09</v>
      </c>
      <c r="T20" s="35">
        <v>7434.07</v>
      </c>
      <c r="U20" s="35">
        <v>7508.41</v>
      </c>
      <c r="V20" s="35">
        <v>7583.5</v>
      </c>
      <c r="W20" s="35">
        <v>7364.5</v>
      </c>
      <c r="X20" s="35"/>
      <c r="Y20" s="35"/>
      <c r="Z20" s="35"/>
      <c r="AA20" s="35"/>
      <c r="AB20" s="35"/>
    </row>
    <row r="21" spans="2:28" outlineLevel="1">
      <c r="B21" s="3" t="s">
        <v>219</v>
      </c>
      <c r="C21" s="109" t="s">
        <v>166</v>
      </c>
      <c r="D21" s="35">
        <v>36</v>
      </c>
      <c r="E21" s="35">
        <v>51</v>
      </c>
      <c r="F21" s="35">
        <v>52</v>
      </c>
      <c r="G21" s="35">
        <v>578</v>
      </c>
      <c r="H21" s="35">
        <v>1268</v>
      </c>
      <c r="I21" s="35">
        <v>1896</v>
      </c>
      <c r="J21" s="35">
        <v>2209</v>
      </c>
      <c r="K21" s="35">
        <v>2762</v>
      </c>
      <c r="L21" s="35">
        <v>3288</v>
      </c>
      <c r="M21" s="35">
        <v>3769</v>
      </c>
      <c r="N21" s="35">
        <v>4220</v>
      </c>
      <c r="O21" s="35">
        <v>4651</v>
      </c>
      <c r="P21" s="35">
        <v>5043</v>
      </c>
      <c r="Q21" s="35">
        <v>5093</v>
      </c>
      <c r="R21" s="35">
        <v>5846</v>
      </c>
      <c r="S21" s="35">
        <v>6260</v>
      </c>
      <c r="T21" s="35">
        <v>6528</v>
      </c>
      <c r="U21" s="35">
        <v>6932</v>
      </c>
      <c r="V21" s="35">
        <v>7279</v>
      </c>
      <c r="W21" s="35">
        <v>7624</v>
      </c>
      <c r="X21" s="35"/>
      <c r="Y21" s="35"/>
      <c r="Z21" s="35"/>
      <c r="AA21" s="35"/>
      <c r="AB21" s="35"/>
    </row>
    <row r="22" spans="2:28" outlineLevel="1">
      <c r="B22" s="110" t="s">
        <v>220</v>
      </c>
      <c r="C22" s="109" t="s">
        <v>166</v>
      </c>
      <c r="D22" s="194">
        <f>D19+D21</f>
        <v>5385375.0329831522</v>
      </c>
      <c r="E22" s="194">
        <f>E19+E21</f>
        <v>1858062.1646707368</v>
      </c>
      <c r="F22" s="194">
        <f>F19+F21</f>
        <v>52</v>
      </c>
      <c r="G22" s="194">
        <f>G19+G21</f>
        <v>363508.03918978956</v>
      </c>
      <c r="H22" s="194">
        <f>H19+H21</f>
        <v>66621.43921089638</v>
      </c>
      <c r="I22" s="194">
        <f>I20+I21</f>
        <v>29750.34</v>
      </c>
      <c r="J22" s="194">
        <f t="shared" ref="J22:AB22" si="1">J20+J21</f>
        <v>27754.22</v>
      </c>
      <c r="K22" s="194">
        <f t="shared" si="1"/>
        <v>17434.57</v>
      </c>
      <c r="L22" s="194">
        <f t="shared" si="1"/>
        <v>17113.400000000001</v>
      </c>
      <c r="M22" s="194">
        <f t="shared" si="1"/>
        <v>16156.04</v>
      </c>
      <c r="N22" s="194">
        <f t="shared" si="1"/>
        <v>15687.22</v>
      </c>
      <c r="O22" s="194">
        <f t="shared" si="1"/>
        <v>15401.63</v>
      </c>
      <c r="P22" s="194">
        <f t="shared" si="1"/>
        <v>14583.98</v>
      </c>
      <c r="Q22" s="194">
        <f t="shared" si="1"/>
        <v>14729.39</v>
      </c>
      <c r="R22" s="194">
        <f t="shared" si="1"/>
        <v>15578.76</v>
      </c>
      <c r="S22" s="194">
        <f t="shared" si="1"/>
        <v>16090.09</v>
      </c>
      <c r="T22" s="194">
        <f t="shared" si="1"/>
        <v>13962.07</v>
      </c>
      <c r="U22" s="194">
        <f t="shared" si="1"/>
        <v>14440.41</v>
      </c>
      <c r="V22" s="194">
        <f t="shared" si="1"/>
        <v>14862.5</v>
      </c>
      <c r="W22" s="194">
        <f t="shared" si="1"/>
        <v>14988.5</v>
      </c>
      <c r="X22" s="194">
        <f t="shared" si="1"/>
        <v>0</v>
      </c>
      <c r="Y22" s="194">
        <f t="shared" si="1"/>
        <v>0</v>
      </c>
      <c r="Z22" s="194">
        <f t="shared" si="1"/>
        <v>0</v>
      </c>
      <c r="AA22" s="194">
        <f t="shared" si="1"/>
        <v>0</v>
      </c>
      <c r="AB22" s="194">
        <f t="shared" si="1"/>
        <v>0</v>
      </c>
    </row>
    <row r="23" spans="2:28" outlineLevel="1">
      <c r="B23" s="17" t="s">
        <v>221</v>
      </c>
    </row>
    <row r="24" spans="2:28" outlineLevel="1">
      <c r="B24" s="17" t="s">
        <v>222</v>
      </c>
    </row>
    <row r="25" spans="2:28" outlineLevel="1">
      <c r="B25" s="348" t="s">
        <v>223</v>
      </c>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50"/>
    </row>
    <row r="26" spans="2:28" outlineLevel="1">
      <c r="B26" s="111" t="s">
        <v>224</v>
      </c>
      <c r="C26" s="107" t="s">
        <v>103</v>
      </c>
      <c r="D26" s="35">
        <v>5276</v>
      </c>
      <c r="E26" s="35">
        <v>7386.5843960000002</v>
      </c>
      <c r="F26" s="35">
        <v>7386.5843960000002</v>
      </c>
      <c r="G26" s="35">
        <v>10825.960800000001</v>
      </c>
      <c r="H26" s="35">
        <v>16652.35282</v>
      </c>
      <c r="I26" s="35">
        <v>17085.571810000001</v>
      </c>
      <c r="J26" s="35">
        <v>17833.592290000001</v>
      </c>
      <c r="K26" s="35">
        <v>18054.89129</v>
      </c>
      <c r="L26" s="35">
        <v>19845.03801</v>
      </c>
      <c r="M26" s="35">
        <v>20028.184270000002</v>
      </c>
      <c r="N26" s="35">
        <v>20196.051960000001</v>
      </c>
      <c r="O26" s="35">
        <v>20474.053220000002</v>
      </c>
      <c r="P26" s="35">
        <v>20610.970929999999</v>
      </c>
      <c r="Q26" s="35">
        <v>20747.888630000001</v>
      </c>
      <c r="R26" s="35">
        <v>20884.806329999999</v>
      </c>
      <c r="S26" s="35">
        <v>21021.724040000001</v>
      </c>
      <c r="T26" s="35">
        <v>21125.26901</v>
      </c>
      <c r="U26" s="35">
        <v>21228.813979999999</v>
      </c>
      <c r="V26" s="35">
        <v>21332.358950000002</v>
      </c>
      <c r="W26" s="35">
        <v>21432.913680000001</v>
      </c>
      <c r="X26" s="35"/>
      <c r="Y26" s="35"/>
      <c r="Z26" s="35"/>
      <c r="AA26" s="35"/>
      <c r="AB26" s="35"/>
    </row>
    <row r="27" spans="2:28" outlineLevel="1">
      <c r="B27" s="111" t="s">
        <v>225</v>
      </c>
      <c r="C27" s="109" t="s">
        <v>166</v>
      </c>
      <c r="D27" s="152">
        <f t="shared" ref="D27:AB27" si="2">D26*$D$11</f>
        <v>85820.824691999995</v>
      </c>
      <c r="E27" s="152">
        <f t="shared" si="2"/>
        <v>120152.15400336972</v>
      </c>
      <c r="F27" s="152">
        <f t="shared" si="2"/>
        <v>120152.15400336972</v>
      </c>
      <c r="G27" s="152">
        <f t="shared" si="2"/>
        <v>176097.9689043336</v>
      </c>
      <c r="H27" s="152">
        <f t="shared" si="2"/>
        <v>270871.61714832293</v>
      </c>
      <c r="I27" s="152">
        <f t="shared" si="2"/>
        <v>277918.4729091333</v>
      </c>
      <c r="J27" s="152">
        <f t="shared" si="2"/>
        <v>290085.97375828144</v>
      </c>
      <c r="K27" s="152">
        <f t="shared" si="2"/>
        <v>293685.68237911438</v>
      </c>
      <c r="L27" s="152">
        <f t="shared" si="2"/>
        <v>322804.68689580867</v>
      </c>
      <c r="M27" s="152">
        <f t="shared" si="2"/>
        <v>325783.79286102008</v>
      </c>
      <c r="N27" s="152">
        <f t="shared" si="2"/>
        <v>328514.37352723331</v>
      </c>
      <c r="O27" s="152">
        <f t="shared" si="2"/>
        <v>333036.41624872974</v>
      </c>
      <c r="P27" s="152">
        <f t="shared" si="2"/>
        <v>335263.55627661827</v>
      </c>
      <c r="Q27" s="152">
        <f t="shared" si="2"/>
        <v>337490.69614184421</v>
      </c>
      <c r="R27" s="152">
        <f t="shared" si="2"/>
        <v>339717.83600707009</v>
      </c>
      <c r="S27" s="152">
        <f t="shared" si="2"/>
        <v>341944.97603495867</v>
      </c>
      <c r="T27" s="152">
        <f t="shared" si="2"/>
        <v>343629.26616348565</v>
      </c>
      <c r="U27" s="152">
        <f t="shared" si="2"/>
        <v>345313.55629201262</v>
      </c>
      <c r="V27" s="152">
        <f t="shared" si="2"/>
        <v>346997.84642053966</v>
      </c>
      <c r="W27" s="152">
        <f t="shared" si="2"/>
        <v>348633.49650683254</v>
      </c>
      <c r="X27" s="152">
        <f t="shared" si="2"/>
        <v>0</v>
      </c>
      <c r="Y27" s="152">
        <f t="shared" si="2"/>
        <v>0</v>
      </c>
      <c r="Z27" s="152">
        <f t="shared" si="2"/>
        <v>0</v>
      </c>
      <c r="AA27" s="152">
        <f t="shared" si="2"/>
        <v>0</v>
      </c>
      <c r="AB27" s="152">
        <f t="shared" si="2"/>
        <v>0</v>
      </c>
    </row>
    <row r="28" spans="2:28" outlineLevel="1">
      <c r="B28" s="111" t="s">
        <v>226</v>
      </c>
      <c r="C28" s="109" t="s">
        <v>166</v>
      </c>
      <c r="D28" s="152"/>
      <c r="E28" s="152"/>
      <c r="F28" s="152"/>
      <c r="G28" s="152"/>
      <c r="H28" s="152"/>
      <c r="I28" s="152"/>
      <c r="J28" s="152"/>
      <c r="K28" s="152"/>
      <c r="L28" s="152"/>
      <c r="M28" s="152"/>
      <c r="N28" s="152"/>
      <c r="O28" s="152"/>
      <c r="P28" s="152">
        <v>0</v>
      </c>
      <c r="Q28" s="152">
        <v>0</v>
      </c>
      <c r="R28" s="152">
        <v>0</v>
      </c>
      <c r="S28" s="152">
        <v>0</v>
      </c>
      <c r="T28" s="152">
        <v>0</v>
      </c>
      <c r="U28" s="152">
        <v>0</v>
      </c>
      <c r="V28" s="152">
        <v>0</v>
      </c>
      <c r="W28" s="152">
        <v>0</v>
      </c>
      <c r="X28" s="152">
        <v>0</v>
      </c>
      <c r="Y28" s="152"/>
      <c r="Z28" s="152"/>
      <c r="AA28" s="152"/>
      <c r="AB28" s="152"/>
    </row>
    <row r="29" spans="2:28" outlineLevel="1">
      <c r="B29" s="111" t="s">
        <v>227</v>
      </c>
      <c r="C29" s="109" t="s">
        <v>166</v>
      </c>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row>
    <row r="30" spans="2:28" outlineLevel="1">
      <c r="B30" s="110" t="s">
        <v>228</v>
      </c>
      <c r="C30" s="109" t="s">
        <v>166</v>
      </c>
      <c r="D30" s="194">
        <f>D27+D28+D29</f>
        <v>85820.824691999995</v>
      </c>
      <c r="E30" s="194">
        <f t="shared" ref="E30:AB30" si="3">E27+E28+E29</f>
        <v>120152.15400336972</v>
      </c>
      <c r="F30" s="194">
        <f t="shared" si="3"/>
        <v>120152.15400336972</v>
      </c>
      <c r="G30" s="194">
        <f t="shared" si="3"/>
        <v>176097.9689043336</v>
      </c>
      <c r="H30" s="194">
        <f t="shared" si="3"/>
        <v>270871.61714832293</v>
      </c>
      <c r="I30" s="194">
        <f t="shared" si="3"/>
        <v>277918.4729091333</v>
      </c>
      <c r="J30" s="194">
        <f t="shared" si="3"/>
        <v>290085.97375828144</v>
      </c>
      <c r="K30" s="194">
        <f t="shared" si="3"/>
        <v>293685.68237911438</v>
      </c>
      <c r="L30" s="194">
        <f t="shared" si="3"/>
        <v>322804.68689580867</v>
      </c>
      <c r="M30" s="194">
        <f t="shared" si="3"/>
        <v>325783.79286102008</v>
      </c>
      <c r="N30" s="194">
        <f t="shared" si="3"/>
        <v>328514.37352723331</v>
      </c>
      <c r="O30" s="194">
        <f t="shared" si="3"/>
        <v>333036.41624872974</v>
      </c>
      <c r="P30" s="194">
        <f t="shared" si="3"/>
        <v>335263.55627661827</v>
      </c>
      <c r="Q30" s="194">
        <f t="shared" si="3"/>
        <v>337490.69614184421</v>
      </c>
      <c r="R30" s="194">
        <f t="shared" si="3"/>
        <v>339717.83600707009</v>
      </c>
      <c r="S30" s="194">
        <f t="shared" si="3"/>
        <v>341944.97603495867</v>
      </c>
      <c r="T30" s="194">
        <f t="shared" si="3"/>
        <v>343629.26616348565</v>
      </c>
      <c r="U30" s="194">
        <f t="shared" si="3"/>
        <v>345313.55629201262</v>
      </c>
      <c r="V30" s="194">
        <f t="shared" si="3"/>
        <v>346997.84642053966</v>
      </c>
      <c r="W30" s="194">
        <f t="shared" si="3"/>
        <v>348633.49650683254</v>
      </c>
      <c r="X30" s="194">
        <f t="shared" si="3"/>
        <v>0</v>
      </c>
      <c r="Y30" s="194">
        <f t="shared" si="3"/>
        <v>0</v>
      </c>
      <c r="Z30" s="194">
        <f t="shared" si="3"/>
        <v>0</v>
      </c>
      <c r="AA30" s="194">
        <f t="shared" si="3"/>
        <v>0</v>
      </c>
      <c r="AB30" s="194">
        <f t="shared" si="3"/>
        <v>0</v>
      </c>
    </row>
    <row r="31" spans="2:28" outlineLevel="1">
      <c r="B31" s="112" t="s">
        <v>229</v>
      </c>
    </row>
    <row r="32" spans="2:28" outlineLevel="1">
      <c r="B32" s="3" t="s">
        <v>230</v>
      </c>
      <c r="C32" s="113" t="s">
        <v>166</v>
      </c>
      <c r="D32" s="153">
        <f>D30-D22</f>
        <v>-5299554.2082911525</v>
      </c>
      <c r="E32" s="153">
        <f t="shared" ref="E32:AB32" si="4">E30-E22</f>
        <v>-1737910.0106673671</v>
      </c>
      <c r="F32" s="153">
        <f t="shared" si="4"/>
        <v>120100.15400336972</v>
      </c>
      <c r="G32" s="153">
        <f t="shared" si="4"/>
        <v>-187410.07028545596</v>
      </c>
      <c r="H32" s="153">
        <f t="shared" si="4"/>
        <v>204250.17793742655</v>
      </c>
      <c r="I32" s="153">
        <f t="shared" si="4"/>
        <v>248168.1329091333</v>
      </c>
      <c r="J32" s="153">
        <f t="shared" si="4"/>
        <v>262331.75375828147</v>
      </c>
      <c r="K32" s="153">
        <f t="shared" si="4"/>
        <v>276251.11237911438</v>
      </c>
      <c r="L32" s="153">
        <f t="shared" si="4"/>
        <v>305691.28689580865</v>
      </c>
      <c r="M32" s="153">
        <f t="shared" si="4"/>
        <v>309627.7528610201</v>
      </c>
      <c r="N32" s="153">
        <f t="shared" si="4"/>
        <v>312827.15352723334</v>
      </c>
      <c r="O32" s="153">
        <f t="shared" si="4"/>
        <v>317634.78624872974</v>
      </c>
      <c r="P32" s="153">
        <f t="shared" si="4"/>
        <v>320679.57627661829</v>
      </c>
      <c r="Q32" s="153">
        <f t="shared" si="4"/>
        <v>322761.30614184419</v>
      </c>
      <c r="R32" s="153">
        <f t="shared" si="4"/>
        <v>324139.07600707008</v>
      </c>
      <c r="S32" s="153">
        <f t="shared" si="4"/>
        <v>325854.88603495865</v>
      </c>
      <c r="T32" s="153">
        <f t="shared" si="4"/>
        <v>329667.19616348564</v>
      </c>
      <c r="U32" s="153">
        <f t="shared" si="4"/>
        <v>330873.14629201265</v>
      </c>
      <c r="V32" s="153">
        <f t="shared" si="4"/>
        <v>332135.34642053966</v>
      </c>
      <c r="W32" s="153">
        <f t="shared" si="4"/>
        <v>333644.99650683254</v>
      </c>
      <c r="X32" s="153">
        <f t="shared" si="4"/>
        <v>0</v>
      </c>
      <c r="Y32" s="153">
        <f t="shared" si="4"/>
        <v>0</v>
      </c>
      <c r="Z32" s="153">
        <f t="shared" si="4"/>
        <v>0</v>
      </c>
      <c r="AA32" s="153">
        <f t="shared" si="4"/>
        <v>0</v>
      </c>
      <c r="AB32" s="153">
        <f t="shared" si="4"/>
        <v>0</v>
      </c>
    </row>
    <row r="33" spans="2:28" outlineLevel="1">
      <c r="B33" s="3" t="s">
        <v>231</v>
      </c>
      <c r="C33" s="113" t="s">
        <v>166</v>
      </c>
      <c r="D33" s="153">
        <f>D32*1/(1+$D$10)</f>
        <v>-4889789.8212688249</v>
      </c>
      <c r="E33" s="153">
        <f>E32*1/(1+$E$10)*(1/(1+$D$10))</f>
        <v>-1479547.7691260239</v>
      </c>
      <c r="F33" s="153">
        <f>F32*1/(1+$F$10)*(1/(1+$E$10))*(1/(1+$D$10))</f>
        <v>94340.054818367891</v>
      </c>
      <c r="G33" s="153">
        <f>G32*1/(1+$G$10)*(1/(1+$F$10)*(1/(1+$E$10))*(1/(1+$D$10)))</f>
        <v>-135830.19896058738</v>
      </c>
      <c r="H33" s="153">
        <f>H32*1/(1+$H$10)*(1/(1+$G$10)*(1/(1+$F$10)*(1/(1+$E$10))*(1/(1+$D$10))))</f>
        <v>136589.30969640278</v>
      </c>
      <c r="I33" s="153">
        <f t="shared" ref="I33:AB33" si="5">I32*(1/((1+$H$10)^(I17-$G$17))*(1/(1+$G$10)*(1/(1+$F$10)*(1/(1+$E$10))*((1/(1+$D$10))))))</f>
        <v>153126.77404572591</v>
      </c>
      <c r="J33" s="153">
        <f t="shared" si="5"/>
        <v>149350.55330814407</v>
      </c>
      <c r="K33" s="153">
        <f t="shared" si="5"/>
        <v>145114.51746557449</v>
      </c>
      <c r="L33" s="153">
        <f t="shared" si="5"/>
        <v>148163.3333565642</v>
      </c>
      <c r="M33" s="153">
        <f t="shared" si="5"/>
        <v>138467.67947779089</v>
      </c>
      <c r="N33" s="153">
        <f t="shared" si="5"/>
        <v>129081.44828865118</v>
      </c>
      <c r="O33" s="153">
        <f t="shared" si="5"/>
        <v>120931.18225016202</v>
      </c>
      <c r="P33" s="153">
        <f t="shared" si="5"/>
        <v>112650.31080397303</v>
      </c>
      <c r="Q33" s="153">
        <f t="shared" si="5"/>
        <v>104614.86785798211</v>
      </c>
      <c r="R33" s="153">
        <f t="shared" si="5"/>
        <v>96938.030001676467</v>
      </c>
      <c r="S33" s="153">
        <f t="shared" si="5"/>
        <v>89916.18880891538</v>
      </c>
      <c r="T33" s="153">
        <f t="shared" si="5"/>
        <v>83934.448447235816</v>
      </c>
      <c r="U33" s="153">
        <f t="shared" si="5"/>
        <v>77727.890448061822</v>
      </c>
      <c r="V33" s="153">
        <f t="shared" si="5"/>
        <v>71991.514430266019</v>
      </c>
      <c r="W33" s="153">
        <f t="shared" si="5"/>
        <v>66727.012771029898</v>
      </c>
      <c r="X33" s="153">
        <f t="shared" si="5"/>
        <v>0</v>
      </c>
      <c r="Y33" s="153">
        <f t="shared" si="5"/>
        <v>0</v>
      </c>
      <c r="Z33" s="153">
        <f t="shared" si="5"/>
        <v>0</v>
      </c>
      <c r="AA33" s="153">
        <f t="shared" si="5"/>
        <v>0</v>
      </c>
      <c r="AB33" s="153">
        <f t="shared" si="5"/>
        <v>0</v>
      </c>
    </row>
    <row r="34" spans="2:28" outlineLevel="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2:28" outlineLevel="1">
      <c r="B35" s="39" t="s">
        <v>232</v>
      </c>
      <c r="C35" s="114" t="s">
        <v>166</v>
      </c>
      <c r="D35" s="115">
        <f>SUM(D33:AB33)</f>
        <v>-4585502.6730789123</v>
      </c>
      <c r="E35" s="38"/>
      <c r="F35" s="38"/>
      <c r="G35" s="38"/>
      <c r="H35" s="38"/>
    </row>
    <row r="36" spans="2:28" ht="5.0999999999999996" customHeight="1" outlineLevel="1"/>
    <row r="37" spans="2:28" outlineLevel="1">
      <c r="B37" s="39" t="s">
        <v>205</v>
      </c>
      <c r="C37" s="39"/>
      <c r="D37" s="195">
        <f>IFERROR(IRR(D32:AB32),0)</f>
        <v>-3.1244175505707572E-2</v>
      </c>
    </row>
    <row r="38" spans="2:28" ht="5.0999999999999996" customHeight="1" outlineLevel="1"/>
    <row r="39" spans="2:28" outlineLevel="1">
      <c r="B39" s="39" t="s">
        <v>233</v>
      </c>
    </row>
    <row r="40" spans="2:28" outlineLevel="1">
      <c r="B40" s="3" t="s">
        <v>215</v>
      </c>
      <c r="C40" s="37"/>
      <c r="D40" s="21">
        <v>1</v>
      </c>
      <c r="E40" s="21">
        <v>2</v>
      </c>
      <c r="F40" s="21">
        <v>3</v>
      </c>
      <c r="G40" s="21">
        <v>4</v>
      </c>
      <c r="H40" s="21">
        <v>5</v>
      </c>
      <c r="I40" s="21">
        <v>6</v>
      </c>
      <c r="J40" s="21">
        <v>7</v>
      </c>
      <c r="K40" s="21">
        <v>8</v>
      </c>
      <c r="L40" s="21">
        <v>9</v>
      </c>
      <c r="M40" s="21">
        <v>10</v>
      </c>
      <c r="N40" s="21">
        <v>11</v>
      </c>
      <c r="O40" s="21">
        <v>12</v>
      </c>
      <c r="P40" s="21">
        <v>13</v>
      </c>
      <c r="Q40" s="21">
        <v>14</v>
      </c>
      <c r="R40" s="21">
        <v>15</v>
      </c>
      <c r="S40" s="21">
        <v>16</v>
      </c>
      <c r="T40" s="21">
        <v>17</v>
      </c>
      <c r="U40" s="21">
        <v>18</v>
      </c>
      <c r="V40" s="21">
        <v>19</v>
      </c>
      <c r="W40" s="21">
        <v>20</v>
      </c>
      <c r="X40" s="21">
        <v>21</v>
      </c>
      <c r="Y40" s="21">
        <v>22</v>
      </c>
      <c r="Z40" s="21">
        <v>23</v>
      </c>
      <c r="AA40" s="21">
        <v>24</v>
      </c>
      <c r="AB40" s="21">
        <v>25</v>
      </c>
    </row>
    <row r="41" spans="2:28" outlineLevel="1">
      <c r="B41" s="3" t="s">
        <v>230</v>
      </c>
      <c r="C41" s="113" t="s">
        <v>166</v>
      </c>
      <c r="D41" s="152">
        <f>D32</f>
        <v>-5299554.2082911525</v>
      </c>
      <c r="E41" s="152">
        <f>E32</f>
        <v>-1737910.0106673671</v>
      </c>
      <c r="F41" s="152">
        <f t="shared" ref="F41:AB41" si="6">F32</f>
        <v>120100.15400336972</v>
      </c>
      <c r="G41" s="152">
        <f t="shared" si="6"/>
        <v>-187410.07028545596</v>
      </c>
      <c r="H41" s="152">
        <f t="shared" si="6"/>
        <v>204250.17793742655</v>
      </c>
      <c r="I41" s="152">
        <f t="shared" si="6"/>
        <v>248168.1329091333</v>
      </c>
      <c r="J41" s="152">
        <f t="shared" si="6"/>
        <v>262331.75375828147</v>
      </c>
      <c r="K41" s="152">
        <f t="shared" si="6"/>
        <v>276251.11237911438</v>
      </c>
      <c r="L41" s="152">
        <f t="shared" si="6"/>
        <v>305691.28689580865</v>
      </c>
      <c r="M41" s="152">
        <f t="shared" si="6"/>
        <v>309627.7528610201</v>
      </c>
      <c r="N41" s="152">
        <f t="shared" si="6"/>
        <v>312827.15352723334</v>
      </c>
      <c r="O41" s="152">
        <f t="shared" si="6"/>
        <v>317634.78624872974</v>
      </c>
      <c r="P41" s="152">
        <f t="shared" si="6"/>
        <v>320679.57627661829</v>
      </c>
      <c r="Q41" s="152">
        <f t="shared" si="6"/>
        <v>322761.30614184419</v>
      </c>
      <c r="R41" s="152">
        <f t="shared" si="6"/>
        <v>324139.07600707008</v>
      </c>
      <c r="S41" s="152">
        <f t="shared" si="6"/>
        <v>325854.88603495865</v>
      </c>
      <c r="T41" s="152">
        <f t="shared" si="6"/>
        <v>329667.19616348564</v>
      </c>
      <c r="U41" s="152">
        <f t="shared" si="6"/>
        <v>330873.14629201265</v>
      </c>
      <c r="V41" s="152">
        <f t="shared" si="6"/>
        <v>332135.34642053966</v>
      </c>
      <c r="W41" s="152">
        <f t="shared" si="6"/>
        <v>333644.99650683254</v>
      </c>
      <c r="X41" s="152">
        <f t="shared" si="6"/>
        <v>0</v>
      </c>
      <c r="Y41" s="152">
        <f t="shared" si="6"/>
        <v>0</v>
      </c>
      <c r="Z41" s="152">
        <f t="shared" si="6"/>
        <v>0</v>
      </c>
      <c r="AA41" s="152">
        <f t="shared" si="6"/>
        <v>0</v>
      </c>
      <c r="AB41" s="152">
        <f t="shared" si="6"/>
        <v>0</v>
      </c>
    </row>
    <row r="42" spans="2:28" outlineLevel="1">
      <c r="B42" s="116" t="s">
        <v>234</v>
      </c>
      <c r="C42" s="117" t="s">
        <v>166</v>
      </c>
      <c r="D42" s="196">
        <f>D19*1/(1+$D$10)</f>
        <v>4968941.7170909317</v>
      </c>
      <c r="E42" s="196">
        <f>E19*1/(1+$E$10)*(1/(1+$D$10))</f>
        <v>1581794.371875559</v>
      </c>
      <c r="F42" s="196">
        <f>F19*1/(1+$F$10)*(1/(1+$E$10))*(1/(1+$D$10))</f>
        <v>0</v>
      </c>
      <c r="G42" s="196">
        <f>G19*1/(1+$G$10)*(1/(1+$F$10)*(1/(1+$E$10))*(1/(1+$D$10)))</f>
        <v>263042.74555169733</v>
      </c>
      <c r="H42" s="196">
        <f>H19*1/(1+$H$10)*(1/(1+$G$10)*(1/(1+$F$10)*(1/(1+$E$10))*(1/(1+$D$10))))</f>
        <v>43704.153593623196</v>
      </c>
    </row>
    <row r="43" spans="2:28" outlineLevel="1">
      <c r="B43" s="3" t="s">
        <v>235</v>
      </c>
      <c r="C43" s="113" t="s">
        <v>166</v>
      </c>
      <c r="D43" s="153">
        <f>D41-D42</f>
        <v>-10268495.925382085</v>
      </c>
      <c r="E43" s="153">
        <f>D43+E41-E42</f>
        <v>-13588200.307925012</v>
      </c>
      <c r="F43" s="153">
        <f>E43+F41-F42</f>
        <v>-13468100.153921641</v>
      </c>
      <c r="G43" s="153">
        <f>F43+G41-G42</f>
        <v>-13918552.969758796</v>
      </c>
      <c r="H43" s="153">
        <f>G43+H41-H42</f>
        <v>-13758006.945414994</v>
      </c>
      <c r="I43" s="153">
        <f t="shared" ref="I43:AA43" si="7">H43+I41</f>
        <v>-13509838.81250586</v>
      </c>
      <c r="J43" s="153">
        <f t="shared" si="7"/>
        <v>-13247507.058747578</v>
      </c>
      <c r="K43" s="153">
        <f t="shared" si="7"/>
        <v>-12971255.946368463</v>
      </c>
      <c r="L43" s="153">
        <f t="shared" si="7"/>
        <v>-12665564.659472656</v>
      </c>
      <c r="M43" s="153">
        <f t="shared" si="7"/>
        <v>-12355936.906611636</v>
      </c>
      <c r="N43" s="153">
        <f t="shared" si="7"/>
        <v>-12043109.753084403</v>
      </c>
      <c r="O43" s="153">
        <f t="shared" si="7"/>
        <v>-11725474.966835672</v>
      </c>
      <c r="P43" s="153">
        <f t="shared" si="7"/>
        <v>-11404795.390559053</v>
      </c>
      <c r="Q43" s="153">
        <f t="shared" si="7"/>
        <v>-11082034.084417209</v>
      </c>
      <c r="R43" s="153">
        <f t="shared" si="7"/>
        <v>-10757895.008410139</v>
      </c>
      <c r="S43" s="153">
        <f t="shared" si="7"/>
        <v>-10432040.122375181</v>
      </c>
      <c r="T43" s="153">
        <f t="shared" si="7"/>
        <v>-10102372.926211696</v>
      </c>
      <c r="U43" s="153">
        <f t="shared" si="7"/>
        <v>-9771499.7799196839</v>
      </c>
      <c r="V43" s="153">
        <f t="shared" si="7"/>
        <v>-9439364.4334991444</v>
      </c>
      <c r="W43" s="153">
        <f t="shared" si="7"/>
        <v>-9105719.4369923119</v>
      </c>
      <c r="X43" s="153">
        <f t="shared" si="7"/>
        <v>-9105719.4369923119</v>
      </c>
      <c r="Y43" s="153">
        <f t="shared" si="7"/>
        <v>-9105719.4369923119</v>
      </c>
      <c r="Z43" s="153">
        <f t="shared" si="7"/>
        <v>-9105719.4369923119</v>
      </c>
      <c r="AA43" s="153">
        <f t="shared" si="7"/>
        <v>-9105719.4369923119</v>
      </c>
      <c r="AB43" s="153">
        <f>AA43+AB41</f>
        <v>-9105719.4369923119</v>
      </c>
    </row>
    <row r="44" spans="2:28" outlineLevel="1">
      <c r="B44" s="118" t="s">
        <v>236</v>
      </c>
    </row>
    <row r="47" spans="2:28" ht="15.6">
      <c r="B47" s="351" t="s">
        <v>237</v>
      </c>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3"/>
    </row>
    <row r="48" spans="2:28" ht="15.6">
      <c r="B48" s="104"/>
      <c r="C48" s="104"/>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row>
    <row r="49" spans="2:28">
      <c r="B49" s="106" t="s">
        <v>214</v>
      </c>
      <c r="C49" s="98"/>
    </row>
    <row r="50" spans="2:28">
      <c r="B50" s="3"/>
      <c r="C50" s="27" t="s">
        <v>94</v>
      </c>
      <c r="D50" s="27">
        <f>$C$3</f>
        <v>2024</v>
      </c>
      <c r="E50" s="27">
        <f>$C$3+1</f>
        <v>2025</v>
      </c>
      <c r="F50" s="27">
        <f>$C$3+2</f>
        <v>2026</v>
      </c>
      <c r="G50" s="27">
        <f>$C$3+3</f>
        <v>2027</v>
      </c>
      <c r="H50" s="27">
        <f>$C$3+4</f>
        <v>2028</v>
      </c>
      <c r="I50" s="27">
        <f>H50+1</f>
        <v>2029</v>
      </c>
      <c r="J50" s="27">
        <f t="shared" ref="J50" si="8">I50+1</f>
        <v>2030</v>
      </c>
      <c r="K50" s="27">
        <f t="shared" ref="K50" si="9">J50+1</f>
        <v>2031</v>
      </c>
      <c r="L50" s="27">
        <f t="shared" ref="L50" si="10">K50+1</f>
        <v>2032</v>
      </c>
      <c r="M50" s="27">
        <f t="shared" ref="M50" si="11">L50+1</f>
        <v>2033</v>
      </c>
      <c r="N50" s="27">
        <f t="shared" ref="N50" si="12">M50+1</f>
        <v>2034</v>
      </c>
      <c r="O50" s="27">
        <f t="shared" ref="O50" si="13">N50+1</f>
        <v>2035</v>
      </c>
      <c r="P50" s="27">
        <f t="shared" ref="P50" si="14">O50+1</f>
        <v>2036</v>
      </c>
      <c r="Q50" s="27">
        <f t="shared" ref="Q50" si="15">P50+1</f>
        <v>2037</v>
      </c>
      <c r="R50" s="27">
        <f t="shared" ref="R50" si="16">Q50+1</f>
        <v>2038</v>
      </c>
      <c r="S50" s="27">
        <f t="shared" ref="S50" si="17">R50+1</f>
        <v>2039</v>
      </c>
      <c r="T50" s="27">
        <f t="shared" ref="T50" si="18">S50+1</f>
        <v>2040</v>
      </c>
      <c r="U50" s="27">
        <f t="shared" ref="U50" si="19">T50+1</f>
        <v>2041</v>
      </c>
      <c r="V50" s="27">
        <f t="shared" ref="V50" si="20">U50+1</f>
        <v>2042</v>
      </c>
      <c r="W50" s="27">
        <f t="shared" ref="W50" si="21">V50+1</f>
        <v>2043</v>
      </c>
      <c r="X50" s="27">
        <f t="shared" ref="X50" si="22">W50+1</f>
        <v>2044</v>
      </c>
      <c r="Y50" s="27">
        <f t="shared" ref="Y50" si="23">X50+1</f>
        <v>2045</v>
      </c>
      <c r="Z50" s="27">
        <f t="shared" ref="Z50" si="24">Y50+1</f>
        <v>2046</v>
      </c>
      <c r="AA50" s="27">
        <f t="shared" ref="AA50" si="25">Z50+1</f>
        <v>2047</v>
      </c>
      <c r="AB50" s="27">
        <f t="shared" ref="AB50" si="26">AA50+1</f>
        <v>2048</v>
      </c>
    </row>
    <row r="51" spans="2:28">
      <c r="B51" s="3" t="s">
        <v>215</v>
      </c>
      <c r="C51" s="37"/>
      <c r="D51" s="21">
        <v>1</v>
      </c>
      <c r="E51" s="21">
        <v>2</v>
      </c>
      <c r="F51" s="21">
        <v>3</v>
      </c>
      <c r="G51" s="21">
        <v>4</v>
      </c>
      <c r="H51" s="21">
        <v>5</v>
      </c>
      <c r="I51" s="21">
        <v>6</v>
      </c>
      <c r="J51" s="21">
        <v>7</v>
      </c>
      <c r="K51" s="21">
        <v>8</v>
      </c>
      <c r="L51" s="21">
        <v>9</v>
      </c>
      <c r="M51" s="21">
        <v>10</v>
      </c>
      <c r="N51" s="21">
        <v>11</v>
      </c>
      <c r="O51" s="21">
        <v>12</v>
      </c>
      <c r="P51" s="21">
        <v>13</v>
      </c>
      <c r="Q51" s="21">
        <v>14</v>
      </c>
      <c r="R51" s="21">
        <v>15</v>
      </c>
      <c r="S51" s="21">
        <v>16</v>
      </c>
      <c r="T51" s="21">
        <v>17</v>
      </c>
      <c r="U51" s="21">
        <v>18</v>
      </c>
      <c r="V51" s="21">
        <v>19</v>
      </c>
      <c r="W51" s="21">
        <v>20</v>
      </c>
      <c r="X51" s="21">
        <v>21</v>
      </c>
      <c r="Y51" s="21">
        <v>22</v>
      </c>
      <c r="Z51" s="21">
        <v>23</v>
      </c>
      <c r="AA51" s="21">
        <v>24</v>
      </c>
      <c r="AB51" s="21">
        <v>25</v>
      </c>
    </row>
    <row r="52" spans="2:28">
      <c r="B52" s="348" t="s">
        <v>216</v>
      </c>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50"/>
    </row>
    <row r="53" spans="2:28">
      <c r="B53" s="3" t="s">
        <v>217</v>
      </c>
      <c r="C53" s="107" t="s">
        <v>166</v>
      </c>
      <c r="D53" s="35">
        <f>Επενδύσεις!D16</f>
        <v>3301693.2666301797</v>
      </c>
      <c r="E53" s="35">
        <f>Επενδύσεις!E16</f>
        <v>3777422.1407194128</v>
      </c>
      <c r="F53" s="35">
        <f>Επενδύσεις!F16</f>
        <v>7495210.0389744882</v>
      </c>
      <c r="G53" s="35">
        <f>Επενδύσεις!G16</f>
        <v>4468901.2367478833</v>
      </c>
      <c r="H53" s="35">
        <f>Επενδύσεις!H16</f>
        <v>2352810.6492821709</v>
      </c>
      <c r="I53" s="108"/>
      <c r="J53" s="108"/>
      <c r="K53" s="108"/>
      <c r="L53" s="108"/>
      <c r="M53" s="108"/>
      <c r="N53" s="108"/>
      <c r="O53" s="108"/>
      <c r="P53" s="108"/>
      <c r="Q53" s="108"/>
      <c r="R53" s="108"/>
      <c r="S53" s="108"/>
      <c r="T53" s="108"/>
      <c r="U53" s="108"/>
      <c r="V53" s="108"/>
      <c r="W53" s="108"/>
      <c r="X53" s="108"/>
      <c r="Y53" s="108"/>
      <c r="Z53" s="108"/>
      <c r="AA53" s="108"/>
      <c r="AB53" s="108"/>
    </row>
    <row r="54" spans="2:28">
      <c r="B54" s="3" t="s">
        <v>218</v>
      </c>
      <c r="C54" s="107" t="s">
        <v>166</v>
      </c>
      <c r="D54" s="108"/>
      <c r="E54" s="108"/>
      <c r="F54" s="108"/>
      <c r="G54" s="108"/>
      <c r="H54" s="108"/>
      <c r="I54" s="35">
        <v>298041.46000000002</v>
      </c>
      <c r="J54" s="35">
        <v>273333.82</v>
      </c>
      <c r="K54" s="35">
        <v>156996.49</v>
      </c>
      <c r="L54" s="35">
        <v>147931.75</v>
      </c>
      <c r="M54" s="35">
        <v>132541.31</v>
      </c>
      <c r="N54" s="35">
        <v>122699.2</v>
      </c>
      <c r="O54" s="35">
        <v>115031.74</v>
      </c>
      <c r="P54" s="35">
        <v>102088.53</v>
      </c>
      <c r="Q54" s="35">
        <v>103109.42</v>
      </c>
      <c r="R54" s="35">
        <v>104140.51</v>
      </c>
      <c r="S54" s="35">
        <v>105181.92</v>
      </c>
      <c r="T54" s="35">
        <v>79544.56</v>
      </c>
      <c r="U54" s="35">
        <v>80340</v>
      </c>
      <c r="V54" s="35">
        <v>81143.399999999994</v>
      </c>
      <c r="W54" s="35">
        <v>78800.100000000006</v>
      </c>
      <c r="X54" s="35"/>
      <c r="Y54" s="35"/>
      <c r="Z54" s="35"/>
      <c r="AA54" s="35"/>
      <c r="AB54" s="35"/>
    </row>
    <row r="55" spans="2:28">
      <c r="B55" s="3" t="s">
        <v>219</v>
      </c>
      <c r="C55" s="109" t="s">
        <v>166</v>
      </c>
      <c r="D55" s="35">
        <v>0</v>
      </c>
      <c r="E55" s="35">
        <v>9056</v>
      </c>
      <c r="F55" s="35">
        <v>22485</v>
      </c>
      <c r="G55" s="35">
        <v>37894</v>
      </c>
      <c r="H55" s="35">
        <v>47527</v>
      </c>
      <c r="I55" s="35">
        <v>54890</v>
      </c>
      <c r="J55" s="35">
        <v>58900</v>
      </c>
      <c r="K55" s="35">
        <v>65169</v>
      </c>
      <c r="L55" s="35">
        <v>71140</v>
      </c>
      <c r="M55" s="35">
        <v>76663</v>
      </c>
      <c r="N55" s="35">
        <v>81849</v>
      </c>
      <c r="O55" s="35">
        <v>86833</v>
      </c>
      <c r="P55" s="35">
        <v>91391</v>
      </c>
      <c r="Q55" s="35">
        <v>92298</v>
      </c>
      <c r="R55" s="35">
        <v>100727</v>
      </c>
      <c r="S55" s="35">
        <v>105542</v>
      </c>
      <c r="T55" s="35">
        <v>108415</v>
      </c>
      <c r="U55" s="35">
        <v>113511</v>
      </c>
      <c r="V55" s="35">
        <v>117623</v>
      </c>
      <c r="W55" s="35">
        <v>121707</v>
      </c>
      <c r="X55" s="35"/>
      <c r="Y55" s="35"/>
      <c r="Z55" s="35"/>
      <c r="AA55" s="35"/>
      <c r="AB55" s="35"/>
    </row>
    <row r="56" spans="2:28">
      <c r="B56" s="110" t="s">
        <v>220</v>
      </c>
      <c r="C56" s="109" t="s">
        <v>166</v>
      </c>
      <c r="D56" s="194">
        <f>D53+D55</f>
        <v>3301693.2666301797</v>
      </c>
      <c r="E56" s="194">
        <f>E53+E55</f>
        <v>3786478.1407194128</v>
      </c>
      <c r="F56" s="194">
        <f>F53+F55</f>
        <v>7517695.0389744882</v>
      </c>
      <c r="G56" s="194">
        <f>G53+G55</f>
        <v>4506795.2367478833</v>
      </c>
      <c r="H56" s="194">
        <f>H53+H55</f>
        <v>2400337.6492821709</v>
      </c>
      <c r="I56" s="194">
        <f>I54+I55</f>
        <v>352931.46</v>
      </c>
      <c r="J56" s="194">
        <f t="shared" ref="J56:AB56" si="27">J54+J55</f>
        <v>332233.82</v>
      </c>
      <c r="K56" s="194">
        <f t="shared" si="27"/>
        <v>222165.49</v>
      </c>
      <c r="L56" s="194">
        <f t="shared" si="27"/>
        <v>219071.75</v>
      </c>
      <c r="M56" s="194">
        <f t="shared" si="27"/>
        <v>209204.31</v>
      </c>
      <c r="N56" s="194">
        <f t="shared" si="27"/>
        <v>204548.2</v>
      </c>
      <c r="O56" s="194">
        <f t="shared" si="27"/>
        <v>201864.74</v>
      </c>
      <c r="P56" s="194">
        <f t="shared" si="27"/>
        <v>193479.53</v>
      </c>
      <c r="Q56" s="194">
        <f t="shared" si="27"/>
        <v>195407.41999999998</v>
      </c>
      <c r="R56" s="194">
        <f t="shared" si="27"/>
        <v>204867.51</v>
      </c>
      <c r="S56" s="194">
        <f t="shared" si="27"/>
        <v>210723.91999999998</v>
      </c>
      <c r="T56" s="194">
        <f t="shared" si="27"/>
        <v>187959.56</v>
      </c>
      <c r="U56" s="194">
        <f t="shared" si="27"/>
        <v>193851</v>
      </c>
      <c r="V56" s="194">
        <f t="shared" si="27"/>
        <v>198766.4</v>
      </c>
      <c r="W56" s="194">
        <f t="shared" si="27"/>
        <v>200507.1</v>
      </c>
      <c r="X56" s="194">
        <f t="shared" si="27"/>
        <v>0</v>
      </c>
      <c r="Y56" s="194">
        <f t="shared" si="27"/>
        <v>0</v>
      </c>
      <c r="Z56" s="194">
        <f t="shared" si="27"/>
        <v>0</v>
      </c>
      <c r="AA56" s="194">
        <f t="shared" si="27"/>
        <v>0</v>
      </c>
      <c r="AB56" s="194">
        <f t="shared" si="27"/>
        <v>0</v>
      </c>
    </row>
    <row r="57" spans="2:28">
      <c r="B57" s="17" t="s">
        <v>221</v>
      </c>
    </row>
    <row r="58" spans="2:28">
      <c r="B58" s="17" t="s">
        <v>222</v>
      </c>
    </row>
    <row r="59" spans="2:28">
      <c r="B59" s="348" t="s">
        <v>223</v>
      </c>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50"/>
    </row>
    <row r="60" spans="2:28">
      <c r="B60" s="111" t="s">
        <v>224</v>
      </c>
      <c r="C60" s="107" t="s">
        <v>103</v>
      </c>
      <c r="D60" s="35">
        <v>0</v>
      </c>
      <c r="E60" s="35">
        <v>13837.097229999999</v>
      </c>
      <c r="F60" s="35">
        <v>30670.75474</v>
      </c>
      <c r="G60" s="35">
        <v>45776.330009999998</v>
      </c>
      <c r="H60" s="35">
        <v>54731.850120000003</v>
      </c>
      <c r="I60" s="35">
        <v>59367.29333</v>
      </c>
      <c r="J60" s="35">
        <v>67371.112429999994</v>
      </c>
      <c r="K60" s="35">
        <v>69739.011700000003</v>
      </c>
      <c r="L60" s="35">
        <v>88893.581630000001</v>
      </c>
      <c r="M60" s="35">
        <v>90853.24656</v>
      </c>
      <c r="N60" s="35">
        <v>92649.430930000002</v>
      </c>
      <c r="O60" s="35">
        <v>95624.044380000007</v>
      </c>
      <c r="P60" s="35">
        <v>97089.063819999996</v>
      </c>
      <c r="Q60" s="35">
        <v>98554.083259999999</v>
      </c>
      <c r="R60" s="35">
        <v>100019.1027</v>
      </c>
      <c r="S60" s="35">
        <v>101484.12209999999</v>
      </c>
      <c r="T60" s="35">
        <v>102592.0533</v>
      </c>
      <c r="U60" s="35">
        <v>103699.98450000001</v>
      </c>
      <c r="V60" s="35">
        <v>104807.9157</v>
      </c>
      <c r="W60" s="35">
        <v>105883.85129999999</v>
      </c>
      <c r="X60" s="35"/>
      <c r="Y60" s="35"/>
      <c r="Z60" s="35"/>
      <c r="AA60" s="35"/>
      <c r="AB60" s="35"/>
    </row>
    <row r="61" spans="2:28">
      <c r="B61" s="111" t="s">
        <v>225</v>
      </c>
      <c r="C61" s="109" t="s">
        <v>166</v>
      </c>
      <c r="D61" s="152">
        <f t="shared" ref="D61:AB61" si="28">D60*$D$11</f>
        <v>0</v>
      </c>
      <c r="E61" s="152">
        <f t="shared" si="28"/>
        <v>225077.91804814039</v>
      </c>
      <c r="F61" s="152">
        <f t="shared" si="28"/>
        <v>498898.68569235556</v>
      </c>
      <c r="G61" s="152">
        <f t="shared" si="28"/>
        <v>744610.00622277264</v>
      </c>
      <c r="H61" s="152">
        <f t="shared" si="28"/>
        <v>890282.88745590206</v>
      </c>
      <c r="I61" s="152">
        <f t="shared" si="28"/>
        <v>965684.24437309906</v>
      </c>
      <c r="J61" s="152">
        <f t="shared" si="28"/>
        <v>1095876.5028733986</v>
      </c>
      <c r="K61" s="152">
        <f t="shared" si="28"/>
        <v>1134393.3846283238</v>
      </c>
      <c r="L61" s="152">
        <f t="shared" si="28"/>
        <v>1445966.7333798751</v>
      </c>
      <c r="M61" s="152">
        <f t="shared" si="28"/>
        <v>1477843.1663617915</v>
      </c>
      <c r="N61" s="152">
        <f t="shared" si="28"/>
        <v>1507060.3809054382</v>
      </c>
      <c r="O61" s="152">
        <f t="shared" si="28"/>
        <v>1555446.2375049295</v>
      </c>
      <c r="P61" s="152">
        <f t="shared" si="28"/>
        <v>1579276.6348761597</v>
      </c>
      <c r="Q61" s="152">
        <f t="shared" si="28"/>
        <v>1603107.0322473904</v>
      </c>
      <c r="R61" s="152">
        <f t="shared" si="28"/>
        <v>1626937.4296186208</v>
      </c>
      <c r="S61" s="152">
        <f t="shared" si="28"/>
        <v>1650767.8263392006</v>
      </c>
      <c r="T61" s="152">
        <f t="shared" si="28"/>
        <v>1668789.7310560311</v>
      </c>
      <c r="U61" s="152">
        <f t="shared" si="28"/>
        <v>1686811.6357728615</v>
      </c>
      <c r="V61" s="152">
        <f t="shared" si="28"/>
        <v>1704833.5404896918</v>
      </c>
      <c r="W61" s="152">
        <f t="shared" si="28"/>
        <v>1722334.9962340968</v>
      </c>
      <c r="X61" s="152">
        <f t="shared" si="28"/>
        <v>0</v>
      </c>
      <c r="Y61" s="152">
        <f t="shared" si="28"/>
        <v>0</v>
      </c>
      <c r="Z61" s="152">
        <f t="shared" si="28"/>
        <v>0</v>
      </c>
      <c r="AA61" s="152">
        <f t="shared" si="28"/>
        <v>0</v>
      </c>
      <c r="AB61" s="152">
        <f t="shared" si="28"/>
        <v>0</v>
      </c>
    </row>
    <row r="62" spans="2:28">
      <c r="B62" s="111" t="s">
        <v>226</v>
      </c>
      <c r="C62" s="109" t="s">
        <v>166</v>
      </c>
      <c r="D62" s="152"/>
      <c r="E62" s="152"/>
      <c r="F62" s="152"/>
      <c r="G62" s="152"/>
      <c r="H62" s="152"/>
      <c r="I62" s="152"/>
      <c r="J62" s="152"/>
      <c r="K62" s="152"/>
      <c r="L62" s="152"/>
      <c r="M62" s="152"/>
      <c r="N62" s="152"/>
      <c r="O62" s="152"/>
      <c r="P62" s="152"/>
      <c r="Q62" s="152">
        <v>0</v>
      </c>
      <c r="R62" s="152">
        <v>0</v>
      </c>
      <c r="S62" s="152">
        <v>0</v>
      </c>
      <c r="T62" s="152">
        <v>0</v>
      </c>
      <c r="U62" s="152">
        <v>0</v>
      </c>
      <c r="V62" s="152">
        <v>0</v>
      </c>
      <c r="W62" s="152">
        <v>0</v>
      </c>
      <c r="X62" s="152">
        <v>0</v>
      </c>
      <c r="Y62" s="152"/>
      <c r="Z62" s="152"/>
      <c r="AA62" s="152"/>
      <c r="AB62" s="152"/>
    </row>
    <row r="63" spans="2:28">
      <c r="B63" s="111" t="s">
        <v>227</v>
      </c>
      <c r="C63" s="109" t="s">
        <v>166</v>
      </c>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row>
    <row r="64" spans="2:28">
      <c r="B64" s="110" t="s">
        <v>228</v>
      </c>
      <c r="C64" s="109" t="s">
        <v>166</v>
      </c>
      <c r="D64" s="194">
        <f>D61+D62+D63</f>
        <v>0</v>
      </c>
      <c r="E64" s="194">
        <f t="shared" ref="E64:AB64" si="29">E61+E62+E63</f>
        <v>225077.91804814039</v>
      </c>
      <c r="F64" s="194">
        <f t="shared" si="29"/>
        <v>498898.68569235556</v>
      </c>
      <c r="G64" s="194">
        <f t="shared" si="29"/>
        <v>744610.00622277264</v>
      </c>
      <c r="H64" s="194">
        <f>H61+H62+H63</f>
        <v>890282.88745590206</v>
      </c>
      <c r="I64" s="194">
        <f t="shared" si="29"/>
        <v>965684.24437309906</v>
      </c>
      <c r="J64" s="194">
        <f t="shared" si="29"/>
        <v>1095876.5028733986</v>
      </c>
      <c r="K64" s="194">
        <f t="shared" si="29"/>
        <v>1134393.3846283238</v>
      </c>
      <c r="L64" s="194">
        <f t="shared" si="29"/>
        <v>1445966.7333798751</v>
      </c>
      <c r="M64" s="194">
        <f t="shared" si="29"/>
        <v>1477843.1663617915</v>
      </c>
      <c r="N64" s="194">
        <f t="shared" si="29"/>
        <v>1507060.3809054382</v>
      </c>
      <c r="O64" s="194">
        <f t="shared" si="29"/>
        <v>1555446.2375049295</v>
      </c>
      <c r="P64" s="194">
        <f t="shared" si="29"/>
        <v>1579276.6348761597</v>
      </c>
      <c r="Q64" s="194">
        <f t="shared" si="29"/>
        <v>1603107.0322473904</v>
      </c>
      <c r="R64" s="194">
        <f t="shared" si="29"/>
        <v>1626937.4296186208</v>
      </c>
      <c r="S64" s="194">
        <f t="shared" si="29"/>
        <v>1650767.8263392006</v>
      </c>
      <c r="T64" s="194">
        <f>T61+T62+T63</f>
        <v>1668789.7310560311</v>
      </c>
      <c r="U64" s="194">
        <f t="shared" si="29"/>
        <v>1686811.6357728615</v>
      </c>
      <c r="V64" s="194">
        <f t="shared" si="29"/>
        <v>1704833.5404896918</v>
      </c>
      <c r="W64" s="194">
        <f t="shared" si="29"/>
        <v>1722334.9962340968</v>
      </c>
      <c r="X64" s="194">
        <f t="shared" si="29"/>
        <v>0</v>
      </c>
      <c r="Y64" s="194">
        <f t="shared" si="29"/>
        <v>0</v>
      </c>
      <c r="Z64" s="194">
        <f t="shared" si="29"/>
        <v>0</v>
      </c>
      <c r="AA64" s="194">
        <f t="shared" si="29"/>
        <v>0</v>
      </c>
      <c r="AB64" s="194">
        <f t="shared" si="29"/>
        <v>0</v>
      </c>
    </row>
    <row r="65" spans="2:28">
      <c r="B65" s="112" t="s">
        <v>229</v>
      </c>
    </row>
    <row r="66" spans="2:28">
      <c r="B66" s="3" t="s">
        <v>230</v>
      </c>
      <c r="C66" s="113" t="s">
        <v>166</v>
      </c>
      <c r="D66" s="153">
        <f>D64-D56</f>
        <v>-3301693.2666301797</v>
      </c>
      <c r="E66" s="153">
        <f t="shared" ref="E66:AB66" si="30">E64-E56</f>
        <v>-3561400.2226712722</v>
      </c>
      <c r="F66" s="153">
        <f t="shared" si="30"/>
        <v>-7018796.3532821322</v>
      </c>
      <c r="G66" s="153">
        <f t="shared" si="30"/>
        <v>-3762185.2305251108</v>
      </c>
      <c r="H66" s="153">
        <f t="shared" si="30"/>
        <v>-1510054.7618262689</v>
      </c>
      <c r="I66" s="153">
        <f t="shared" si="30"/>
        <v>612752.78437309898</v>
      </c>
      <c r="J66" s="153">
        <f t="shared" si="30"/>
        <v>763642.68287339853</v>
      </c>
      <c r="K66" s="153">
        <f t="shared" si="30"/>
        <v>912227.89462832385</v>
      </c>
      <c r="L66" s="153">
        <f t="shared" si="30"/>
        <v>1226894.9833798751</v>
      </c>
      <c r="M66" s="153">
        <f t="shared" si="30"/>
        <v>1268638.8563617915</v>
      </c>
      <c r="N66" s="153">
        <f t="shared" si="30"/>
        <v>1302512.1809054383</v>
      </c>
      <c r="O66" s="153">
        <f t="shared" si="30"/>
        <v>1353581.4975049295</v>
      </c>
      <c r="P66" s="153">
        <f t="shared" si="30"/>
        <v>1385797.1048761597</v>
      </c>
      <c r="Q66" s="153">
        <f t="shared" si="30"/>
        <v>1407699.6122473904</v>
      </c>
      <c r="R66" s="153">
        <f t="shared" si="30"/>
        <v>1422069.9196186208</v>
      </c>
      <c r="S66" s="153">
        <f t="shared" si="30"/>
        <v>1440043.9063392007</v>
      </c>
      <c r="T66" s="153">
        <f t="shared" si="30"/>
        <v>1480830.171056031</v>
      </c>
      <c r="U66" s="153">
        <f t="shared" si="30"/>
        <v>1492960.6357728615</v>
      </c>
      <c r="V66" s="153">
        <f t="shared" si="30"/>
        <v>1506067.1404896919</v>
      </c>
      <c r="W66" s="153">
        <f t="shared" si="30"/>
        <v>1521827.8962340967</v>
      </c>
      <c r="X66" s="153">
        <f t="shared" si="30"/>
        <v>0</v>
      </c>
      <c r="Y66" s="153">
        <f t="shared" si="30"/>
        <v>0</v>
      </c>
      <c r="Z66" s="153">
        <f t="shared" si="30"/>
        <v>0</v>
      </c>
      <c r="AA66" s="153">
        <f t="shared" si="30"/>
        <v>0</v>
      </c>
      <c r="AB66" s="153">
        <f t="shared" si="30"/>
        <v>0</v>
      </c>
    </row>
    <row r="67" spans="2:28">
      <c r="B67" s="3" t="s">
        <v>231</v>
      </c>
      <c r="C67" s="113" t="s">
        <v>166</v>
      </c>
      <c r="D67" s="153">
        <f>D66*1/(1+$D$10)</f>
        <v>-3046404.5641540685</v>
      </c>
      <c r="E67" s="153">
        <f>E66*1/(1+$E$10)*(1/(1+$D$10))</f>
        <v>-3031953.1633256311</v>
      </c>
      <c r="F67" s="153">
        <f>F66*1/(1+$F$10)*(1/(1+$E$10))*(1/(1+$D$10))</f>
        <v>-5513345.4092741506</v>
      </c>
      <c r="G67" s="153">
        <f>G66*1/(1+$G$10)*(1/(1+$F$10)*(1/(1+$E$10))*(1/(1+$D$10)))</f>
        <v>-2726739.1107129157</v>
      </c>
      <c r="H67" s="153">
        <f>H66*1/(1+$H$10)*(1/(1+$G$10)*(1/(1+$F$10)*(1/(1+$E$10))*(1/(1+$D$10))))</f>
        <v>-1009826.9661473897</v>
      </c>
      <c r="I67" s="153">
        <f t="shared" ref="I67:AB67" si="31">I66*(1/((1+$H$10)^(I51-$G$17))*(1/(1+$G$10)*(1/(1+$F$10)*(1/(1+$E$10))*((1/(1+$D$10))))))</f>
        <v>378085.8406705439</v>
      </c>
      <c r="J67" s="153">
        <f t="shared" si="31"/>
        <v>434756.58429801214</v>
      </c>
      <c r="K67" s="153">
        <f t="shared" si="31"/>
        <v>479192.6794703991</v>
      </c>
      <c r="L67" s="153">
        <f t="shared" si="31"/>
        <v>594654.99413454544</v>
      </c>
      <c r="M67" s="153">
        <f t="shared" si="31"/>
        <v>567344.09920490941</v>
      </c>
      <c r="N67" s="153">
        <f t="shared" si="31"/>
        <v>537453.85216455301</v>
      </c>
      <c r="O67" s="153">
        <f t="shared" si="31"/>
        <v>515340.94454325677</v>
      </c>
      <c r="P67" s="153">
        <f t="shared" si="31"/>
        <v>486811.40342060471</v>
      </c>
      <c r="Q67" s="153">
        <f t="shared" si="31"/>
        <v>456270.02406005311</v>
      </c>
      <c r="R67" s="153">
        <f t="shared" si="31"/>
        <v>425288.60830548144</v>
      </c>
      <c r="S67" s="153">
        <f t="shared" si="31"/>
        <v>397364.79434478172</v>
      </c>
      <c r="T67" s="153">
        <f t="shared" si="31"/>
        <v>377024.66335162963</v>
      </c>
      <c r="U67" s="153">
        <f t="shared" si="31"/>
        <v>350722.57159910549</v>
      </c>
      <c r="V67" s="153">
        <f t="shared" si="31"/>
        <v>326445.39476454852</v>
      </c>
      <c r="W67" s="153">
        <f t="shared" si="31"/>
        <v>304356.51824691042</v>
      </c>
      <c r="X67" s="153">
        <f t="shared" si="31"/>
        <v>0</v>
      </c>
      <c r="Y67" s="153">
        <f t="shared" si="31"/>
        <v>0</v>
      </c>
      <c r="Z67" s="153">
        <f t="shared" si="31"/>
        <v>0</v>
      </c>
      <c r="AA67" s="153">
        <f t="shared" si="31"/>
        <v>0</v>
      </c>
      <c r="AB67" s="153">
        <f t="shared" si="31"/>
        <v>0</v>
      </c>
    </row>
    <row r="68" spans="2:2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row>
    <row r="69" spans="2:28">
      <c r="B69" s="39" t="s">
        <v>232</v>
      </c>
      <c r="C69" s="114" t="s">
        <v>166</v>
      </c>
      <c r="D69" s="115">
        <f>SUM(D67:AB67)</f>
        <v>-8697156.2410348188</v>
      </c>
      <c r="E69" s="38"/>
      <c r="F69" s="38"/>
      <c r="G69" s="38"/>
      <c r="H69" s="38"/>
    </row>
    <row r="71" spans="2:28">
      <c r="B71" s="39" t="s">
        <v>205</v>
      </c>
      <c r="C71" s="39"/>
      <c r="D71" s="195">
        <f>IFERROR(IRR(D66:AB66),0)</f>
        <v>-2.6909360373195135E-4</v>
      </c>
    </row>
    <row r="73" spans="2:28">
      <c r="B73" s="39" t="s">
        <v>233</v>
      </c>
    </row>
    <row r="74" spans="2:28">
      <c r="B74" s="3" t="s">
        <v>215</v>
      </c>
      <c r="C74" s="37"/>
      <c r="D74" s="21">
        <v>1</v>
      </c>
      <c r="E74" s="21">
        <v>2</v>
      </c>
      <c r="F74" s="21">
        <v>3</v>
      </c>
      <c r="G74" s="21">
        <v>4</v>
      </c>
      <c r="H74" s="21">
        <v>5</v>
      </c>
      <c r="I74" s="21">
        <v>6</v>
      </c>
      <c r="J74" s="21">
        <v>7</v>
      </c>
      <c r="K74" s="21">
        <v>8</v>
      </c>
      <c r="L74" s="21">
        <v>9</v>
      </c>
      <c r="M74" s="21">
        <v>10</v>
      </c>
      <c r="N74" s="21">
        <v>11</v>
      </c>
      <c r="O74" s="21">
        <v>12</v>
      </c>
      <c r="P74" s="21">
        <v>13</v>
      </c>
      <c r="Q74" s="21">
        <v>14</v>
      </c>
      <c r="R74" s="21">
        <v>15</v>
      </c>
      <c r="S74" s="21">
        <v>16</v>
      </c>
      <c r="T74" s="21">
        <v>17</v>
      </c>
      <c r="U74" s="21">
        <v>18</v>
      </c>
      <c r="V74" s="21">
        <v>19</v>
      </c>
      <c r="W74" s="21">
        <v>20</v>
      </c>
      <c r="X74" s="21">
        <v>21</v>
      </c>
      <c r="Y74" s="21">
        <v>22</v>
      </c>
      <c r="Z74" s="21">
        <v>23</v>
      </c>
      <c r="AA74" s="21">
        <v>24</v>
      </c>
      <c r="AB74" s="21">
        <v>25</v>
      </c>
    </row>
    <row r="75" spans="2:28">
      <c r="B75" s="3" t="s">
        <v>230</v>
      </c>
      <c r="C75" s="113" t="s">
        <v>166</v>
      </c>
      <c r="D75" s="152">
        <f>D66</f>
        <v>-3301693.2666301797</v>
      </c>
      <c r="E75" s="152">
        <f>E66</f>
        <v>-3561400.2226712722</v>
      </c>
      <c r="F75" s="152">
        <f t="shared" ref="F75:AB75" si="32">F66</f>
        <v>-7018796.3532821322</v>
      </c>
      <c r="G75" s="152">
        <f t="shared" si="32"/>
        <v>-3762185.2305251108</v>
      </c>
      <c r="H75" s="152">
        <f t="shared" si="32"/>
        <v>-1510054.7618262689</v>
      </c>
      <c r="I75" s="152">
        <f t="shared" si="32"/>
        <v>612752.78437309898</v>
      </c>
      <c r="J75" s="152">
        <f t="shared" si="32"/>
        <v>763642.68287339853</v>
      </c>
      <c r="K75" s="152">
        <f t="shared" si="32"/>
        <v>912227.89462832385</v>
      </c>
      <c r="L75" s="152">
        <f t="shared" si="32"/>
        <v>1226894.9833798751</v>
      </c>
      <c r="M75" s="152">
        <f t="shared" si="32"/>
        <v>1268638.8563617915</v>
      </c>
      <c r="N75" s="152">
        <f t="shared" si="32"/>
        <v>1302512.1809054383</v>
      </c>
      <c r="O75" s="152">
        <f t="shared" si="32"/>
        <v>1353581.4975049295</v>
      </c>
      <c r="P75" s="152">
        <f t="shared" si="32"/>
        <v>1385797.1048761597</v>
      </c>
      <c r="Q75" s="152">
        <f t="shared" si="32"/>
        <v>1407699.6122473904</v>
      </c>
      <c r="R75" s="152">
        <f t="shared" si="32"/>
        <v>1422069.9196186208</v>
      </c>
      <c r="S75" s="152">
        <f t="shared" si="32"/>
        <v>1440043.9063392007</v>
      </c>
      <c r="T75" s="152">
        <f t="shared" si="32"/>
        <v>1480830.171056031</v>
      </c>
      <c r="U75" s="152">
        <f t="shared" si="32"/>
        <v>1492960.6357728615</v>
      </c>
      <c r="V75" s="152">
        <f t="shared" si="32"/>
        <v>1506067.1404896919</v>
      </c>
      <c r="W75" s="152">
        <f t="shared" si="32"/>
        <v>1521827.8962340967</v>
      </c>
      <c r="X75" s="152">
        <f t="shared" si="32"/>
        <v>0</v>
      </c>
      <c r="Y75" s="152">
        <f t="shared" si="32"/>
        <v>0</v>
      </c>
      <c r="Z75" s="152">
        <f t="shared" si="32"/>
        <v>0</v>
      </c>
      <c r="AA75" s="152">
        <f t="shared" si="32"/>
        <v>0</v>
      </c>
      <c r="AB75" s="152">
        <f t="shared" si="32"/>
        <v>0</v>
      </c>
    </row>
    <row r="76" spans="2:28">
      <c r="B76" s="116" t="s">
        <v>234</v>
      </c>
      <c r="C76" s="117" t="s">
        <v>166</v>
      </c>
      <c r="D76" s="196">
        <f>D53*1/(1+$D$10)</f>
        <v>3046404.5641540685</v>
      </c>
      <c r="E76" s="196">
        <f>E53*1/(1+$E$10)*(1/(1+$D$10))</f>
        <v>3215860.6987956166</v>
      </c>
      <c r="F76" s="196">
        <f>F53*1/(1+$F$10)*(1/(1+$E$10))*(1/(1+$D$10))</f>
        <v>5887573.8488411522</v>
      </c>
      <c r="G76" s="196">
        <f>G53*1/(1+$G$10)*(1/(1+$F$10)*(1/(1+$E$10))*(1/(1+$D$10)))</f>
        <v>3238949.4502515402</v>
      </c>
      <c r="H76" s="196">
        <f>H53*1/(1+$H$10)*(1/(1+$G$10)*(1/(1+$F$10)*(1/(1+$E$10))*(1/(1+$D$10))))</f>
        <v>1573407.6008014567</v>
      </c>
    </row>
    <row r="77" spans="2:28">
      <c r="B77" s="3" t="s">
        <v>235</v>
      </c>
      <c r="C77" s="113" t="s">
        <v>166</v>
      </c>
      <c r="D77" s="153">
        <f>D75-D76</f>
        <v>-6348097.8307842482</v>
      </c>
      <c r="E77" s="153">
        <f>D77+E75-E76</f>
        <v>-13125358.752251137</v>
      </c>
      <c r="F77" s="153">
        <f>E77+F75-F76</f>
        <v>-26031728.954374421</v>
      </c>
      <c r="G77" s="153">
        <f>F77+G75-G76</f>
        <v>-33032863.635151073</v>
      </c>
      <c r="H77" s="153">
        <f>G77+H75-H76</f>
        <v>-36116325.997778803</v>
      </c>
      <c r="I77" s="153">
        <f t="shared" ref="I77" si="33">H77+I75</f>
        <v>-35503573.213405706</v>
      </c>
      <c r="J77" s="153">
        <f t="shared" ref="J77" si="34">I77+J75</f>
        <v>-34739930.530532308</v>
      </c>
      <c r="K77" s="153">
        <f t="shared" ref="K77" si="35">J77+K75</f>
        <v>-33827702.635903984</v>
      </c>
      <c r="L77" s="153">
        <f t="shared" ref="L77" si="36">K77+L75</f>
        <v>-32600807.65252411</v>
      </c>
      <c r="M77" s="153">
        <f t="shared" ref="M77" si="37">L77+M75</f>
        <v>-31332168.796162318</v>
      </c>
      <c r="N77" s="153">
        <f t="shared" ref="N77" si="38">M77+N75</f>
        <v>-30029656.615256879</v>
      </c>
      <c r="O77" s="153">
        <f t="shared" ref="O77" si="39">N77+O75</f>
        <v>-28676075.117751949</v>
      </c>
      <c r="P77" s="153">
        <f t="shared" ref="P77" si="40">O77+P75</f>
        <v>-27290278.012875788</v>
      </c>
      <c r="Q77" s="153">
        <f t="shared" ref="Q77" si="41">P77+Q75</f>
        <v>-25882578.400628399</v>
      </c>
      <c r="R77" s="153">
        <f t="shared" ref="R77" si="42">Q77+R75</f>
        <v>-24460508.481009778</v>
      </c>
      <c r="S77" s="153">
        <f t="shared" ref="S77" si="43">R77+S75</f>
        <v>-23020464.574670576</v>
      </c>
      <c r="T77" s="153">
        <f t="shared" ref="T77" si="44">S77+T75</f>
        <v>-21539634.403614543</v>
      </c>
      <c r="U77" s="153">
        <f t="shared" ref="U77" si="45">T77+U75</f>
        <v>-20046673.767841682</v>
      </c>
      <c r="V77" s="153">
        <f t="shared" ref="V77" si="46">U77+V75</f>
        <v>-18540606.627351992</v>
      </c>
      <c r="W77" s="153">
        <f t="shared" ref="W77" si="47">V77+W75</f>
        <v>-17018778.731117897</v>
      </c>
      <c r="X77" s="153">
        <f t="shared" ref="X77" si="48">W77+X75</f>
        <v>-17018778.731117897</v>
      </c>
      <c r="Y77" s="153">
        <f t="shared" ref="Y77" si="49">X77+Y75</f>
        <v>-17018778.731117897</v>
      </c>
      <c r="Z77" s="153">
        <f t="shared" ref="Z77" si="50">Y77+Z75</f>
        <v>-17018778.731117897</v>
      </c>
      <c r="AA77" s="153">
        <f t="shared" ref="AA77" si="51">Z77+AA75</f>
        <v>-17018778.731117897</v>
      </c>
      <c r="AB77" s="153">
        <f>AA77+AB75</f>
        <v>-17018778.731117897</v>
      </c>
    </row>
    <row r="78" spans="2:28">
      <c r="B78" s="118" t="s">
        <v>236</v>
      </c>
    </row>
    <row r="80" spans="2:28" ht="15.6">
      <c r="B80" s="351" t="s">
        <v>238</v>
      </c>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3"/>
    </row>
    <row r="81" spans="2:28" ht="15.6">
      <c r="B81" s="104"/>
      <c r="C81" s="104"/>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row>
    <row r="82" spans="2:28">
      <c r="B82" s="106" t="s">
        <v>214</v>
      </c>
      <c r="C82" s="98"/>
    </row>
    <row r="83" spans="2:28">
      <c r="B83" s="3"/>
      <c r="C83" s="27" t="s">
        <v>94</v>
      </c>
      <c r="D83" s="27">
        <f>$C$3</f>
        <v>2024</v>
      </c>
      <c r="E83" s="27">
        <f>$C$3+1</f>
        <v>2025</v>
      </c>
      <c r="F83" s="27">
        <f>$C$3+2</f>
        <v>2026</v>
      </c>
      <c r="G83" s="27">
        <f>$C$3+3</f>
        <v>2027</v>
      </c>
      <c r="H83" s="27">
        <f>$C$3+4</f>
        <v>2028</v>
      </c>
      <c r="I83" s="27">
        <f>H83+1</f>
        <v>2029</v>
      </c>
      <c r="J83" s="27">
        <f t="shared" ref="J83" si="52">I83+1</f>
        <v>2030</v>
      </c>
      <c r="K83" s="27">
        <f t="shared" ref="K83" si="53">J83+1</f>
        <v>2031</v>
      </c>
      <c r="L83" s="27">
        <f t="shared" ref="L83" si="54">K83+1</f>
        <v>2032</v>
      </c>
      <c r="M83" s="27">
        <f t="shared" ref="M83" si="55">L83+1</f>
        <v>2033</v>
      </c>
      <c r="N83" s="27">
        <f t="shared" ref="N83" si="56">M83+1</f>
        <v>2034</v>
      </c>
      <c r="O83" s="27">
        <f t="shared" ref="O83" si="57">N83+1</f>
        <v>2035</v>
      </c>
      <c r="P83" s="27">
        <f t="shared" ref="P83" si="58">O83+1</f>
        <v>2036</v>
      </c>
      <c r="Q83" s="27">
        <f t="shared" ref="Q83" si="59">P83+1</f>
        <v>2037</v>
      </c>
      <c r="R83" s="27">
        <f t="shared" ref="R83" si="60">Q83+1</f>
        <v>2038</v>
      </c>
      <c r="S83" s="27">
        <f t="shared" ref="S83" si="61">R83+1</f>
        <v>2039</v>
      </c>
      <c r="T83" s="27">
        <f t="shared" ref="T83" si="62">S83+1</f>
        <v>2040</v>
      </c>
      <c r="U83" s="27">
        <f t="shared" ref="U83" si="63">T83+1</f>
        <v>2041</v>
      </c>
      <c r="V83" s="27">
        <f t="shared" ref="V83" si="64">U83+1</f>
        <v>2042</v>
      </c>
      <c r="W83" s="27">
        <f t="shared" ref="W83" si="65">V83+1</f>
        <v>2043</v>
      </c>
      <c r="X83" s="27">
        <f t="shared" ref="X83" si="66">W83+1</f>
        <v>2044</v>
      </c>
      <c r="Y83" s="27">
        <f t="shared" ref="Y83" si="67">X83+1</f>
        <v>2045</v>
      </c>
      <c r="Z83" s="27">
        <f t="shared" ref="Z83" si="68">Y83+1</f>
        <v>2046</v>
      </c>
      <c r="AA83" s="27">
        <f t="shared" ref="AA83" si="69">Z83+1</f>
        <v>2047</v>
      </c>
      <c r="AB83" s="27">
        <f t="shared" ref="AB83" si="70">AA83+1</f>
        <v>2048</v>
      </c>
    </row>
    <row r="84" spans="2:28">
      <c r="B84" s="3" t="s">
        <v>215</v>
      </c>
      <c r="C84" s="37"/>
      <c r="D84" s="21">
        <v>1</v>
      </c>
      <c r="E84" s="21">
        <v>2</v>
      </c>
      <c r="F84" s="21">
        <v>3</v>
      </c>
      <c r="G84" s="21">
        <v>4</v>
      </c>
      <c r="H84" s="21">
        <v>5</v>
      </c>
      <c r="I84" s="21">
        <v>6</v>
      </c>
      <c r="J84" s="21">
        <v>7</v>
      </c>
      <c r="K84" s="21">
        <v>8</v>
      </c>
      <c r="L84" s="21">
        <v>9</v>
      </c>
      <c r="M84" s="21">
        <v>10</v>
      </c>
      <c r="N84" s="21">
        <v>11</v>
      </c>
      <c r="O84" s="21">
        <v>12</v>
      </c>
      <c r="P84" s="21">
        <v>13</v>
      </c>
      <c r="Q84" s="21">
        <v>14</v>
      </c>
      <c r="R84" s="21">
        <v>15</v>
      </c>
      <c r="S84" s="21">
        <v>16</v>
      </c>
      <c r="T84" s="21">
        <v>17</v>
      </c>
      <c r="U84" s="21">
        <v>18</v>
      </c>
      <c r="V84" s="21">
        <v>19</v>
      </c>
      <c r="W84" s="21">
        <v>20</v>
      </c>
      <c r="X84" s="21">
        <v>21</v>
      </c>
      <c r="Y84" s="21">
        <v>22</v>
      </c>
      <c r="Z84" s="21">
        <v>23</v>
      </c>
      <c r="AA84" s="21">
        <v>24</v>
      </c>
      <c r="AB84" s="21">
        <v>25</v>
      </c>
    </row>
    <row r="85" spans="2:28">
      <c r="B85" s="348" t="s">
        <v>216</v>
      </c>
      <c r="C85" s="349"/>
      <c r="D85" s="349"/>
      <c r="E85" s="349"/>
      <c r="F85" s="349"/>
      <c r="G85" s="349"/>
      <c r="H85" s="349"/>
      <c r="I85" s="349"/>
      <c r="J85" s="349"/>
      <c r="K85" s="349"/>
      <c r="L85" s="349"/>
      <c r="M85" s="349"/>
      <c r="N85" s="349"/>
      <c r="O85" s="349"/>
      <c r="P85" s="349"/>
      <c r="Q85" s="349"/>
      <c r="R85" s="349"/>
      <c r="S85" s="349"/>
      <c r="T85" s="349"/>
      <c r="U85" s="349"/>
      <c r="V85" s="349"/>
      <c r="W85" s="349"/>
      <c r="X85" s="349"/>
      <c r="Y85" s="349"/>
      <c r="Z85" s="349"/>
      <c r="AA85" s="349"/>
      <c r="AB85" s="350"/>
    </row>
    <row r="86" spans="2:28">
      <c r="B86" s="3" t="s">
        <v>217</v>
      </c>
      <c r="C86" s="107" t="s">
        <v>166</v>
      </c>
      <c r="D86" s="35">
        <f>Επενδύσεις!D21</f>
        <v>89483.869973367604</v>
      </c>
      <c r="E86" s="35">
        <f>Επενδύσεις!E21</f>
        <v>3109813.2177351508</v>
      </c>
      <c r="F86" s="35">
        <f>Επενδύσεις!F21</f>
        <v>411681.59373466577</v>
      </c>
      <c r="G86" s="35">
        <f>Επενδύσεις!G21</f>
        <v>245172.0140912451</v>
      </c>
      <c r="H86" s="35">
        <f>Επενδύσεις!H21</f>
        <v>278065.14866514062</v>
      </c>
      <c r="I86" s="108"/>
      <c r="J86" s="108"/>
      <c r="K86" s="108"/>
      <c r="L86" s="108"/>
      <c r="M86" s="108"/>
      <c r="N86" s="108"/>
      <c r="O86" s="108"/>
      <c r="P86" s="108"/>
      <c r="Q86" s="108"/>
      <c r="R86" s="108"/>
      <c r="S86" s="108"/>
      <c r="T86" s="108"/>
      <c r="U86" s="108"/>
      <c r="V86" s="108"/>
      <c r="W86" s="108"/>
      <c r="X86" s="108"/>
      <c r="Y86" s="108"/>
      <c r="Z86" s="108"/>
      <c r="AA86" s="108"/>
      <c r="AB86" s="108"/>
    </row>
    <row r="87" spans="2:28">
      <c r="B87" s="3" t="s">
        <v>218</v>
      </c>
      <c r="C87" s="107" t="s">
        <v>166</v>
      </c>
      <c r="D87" s="108"/>
      <c r="E87" s="108"/>
      <c r="F87" s="108"/>
      <c r="G87" s="108"/>
      <c r="H87" s="108"/>
      <c r="I87" s="35">
        <v>120470.03</v>
      </c>
      <c r="J87" s="35">
        <v>110483.06</v>
      </c>
      <c r="K87" s="35">
        <v>63458.86</v>
      </c>
      <c r="L87" s="35">
        <v>59794.84</v>
      </c>
      <c r="M87" s="35">
        <v>53573.94</v>
      </c>
      <c r="N87" s="35">
        <v>49595.71</v>
      </c>
      <c r="O87" s="35">
        <v>46496.47</v>
      </c>
      <c r="P87" s="35">
        <v>41264.76</v>
      </c>
      <c r="Q87" s="35">
        <v>41677.410000000003</v>
      </c>
      <c r="R87" s="35">
        <v>42094.18</v>
      </c>
      <c r="S87" s="35">
        <v>42515.12</v>
      </c>
      <c r="T87" s="35">
        <v>32152.36</v>
      </c>
      <c r="U87" s="35">
        <v>32473.88</v>
      </c>
      <c r="V87" s="35">
        <v>32798.620000000003</v>
      </c>
      <c r="W87" s="35">
        <v>31851.439999999999</v>
      </c>
      <c r="X87" s="35"/>
      <c r="Y87" s="35"/>
      <c r="Z87" s="35"/>
      <c r="AA87" s="35"/>
      <c r="AB87" s="35"/>
    </row>
    <row r="88" spans="2:28">
      <c r="B88" s="3" t="s">
        <v>219</v>
      </c>
      <c r="C88" s="109" t="s">
        <v>166</v>
      </c>
      <c r="D88" s="35">
        <v>0</v>
      </c>
      <c r="E88" s="35">
        <v>4580</v>
      </c>
      <c r="F88" s="35">
        <v>9923</v>
      </c>
      <c r="G88" s="35">
        <v>13339</v>
      </c>
      <c r="H88" s="35">
        <v>16147</v>
      </c>
      <c r="I88" s="35">
        <v>19065</v>
      </c>
      <c r="J88" s="35">
        <v>20626</v>
      </c>
      <c r="K88" s="35">
        <v>23127</v>
      </c>
      <c r="L88" s="35">
        <v>25510</v>
      </c>
      <c r="M88" s="35">
        <v>27709</v>
      </c>
      <c r="N88" s="35">
        <v>29773</v>
      </c>
      <c r="O88" s="35">
        <v>31754</v>
      </c>
      <c r="P88" s="35">
        <v>33563</v>
      </c>
      <c r="Q88" s="35">
        <v>33896</v>
      </c>
      <c r="R88" s="35">
        <v>37269</v>
      </c>
      <c r="S88" s="35">
        <v>39181</v>
      </c>
      <c r="T88" s="35">
        <v>40342</v>
      </c>
      <c r="U88" s="35">
        <v>42332</v>
      </c>
      <c r="V88" s="35">
        <v>43958</v>
      </c>
      <c r="W88" s="35">
        <v>45573</v>
      </c>
      <c r="X88" s="35"/>
      <c r="Y88" s="35"/>
      <c r="Z88" s="35"/>
      <c r="AA88" s="35"/>
      <c r="AB88" s="35"/>
    </row>
    <row r="89" spans="2:28">
      <c r="B89" s="110" t="s">
        <v>220</v>
      </c>
      <c r="C89" s="109" t="s">
        <v>166</v>
      </c>
      <c r="D89" s="194">
        <f>D86+D88</f>
        <v>89483.869973367604</v>
      </c>
      <c r="E89" s="194">
        <f>E86+E88</f>
        <v>3114393.2177351508</v>
      </c>
      <c r="F89" s="194">
        <f>F86+F88</f>
        <v>421604.59373466577</v>
      </c>
      <c r="G89" s="194">
        <f>G86+G88</f>
        <v>258511.0140912451</v>
      </c>
      <c r="H89" s="194">
        <f>H86+H88</f>
        <v>294212.14866514062</v>
      </c>
      <c r="I89" s="194">
        <f>I87+I88</f>
        <v>139535.03</v>
      </c>
      <c r="J89" s="194">
        <f t="shared" ref="J89:AB89" si="71">J87+J88</f>
        <v>131109.06</v>
      </c>
      <c r="K89" s="194">
        <f t="shared" si="71"/>
        <v>86585.86</v>
      </c>
      <c r="L89" s="194">
        <f t="shared" si="71"/>
        <v>85304.84</v>
      </c>
      <c r="M89" s="194">
        <f t="shared" si="71"/>
        <v>81282.94</v>
      </c>
      <c r="N89" s="194">
        <f t="shared" si="71"/>
        <v>79368.709999999992</v>
      </c>
      <c r="O89" s="194">
        <f t="shared" si="71"/>
        <v>78250.47</v>
      </c>
      <c r="P89" s="194">
        <f t="shared" si="71"/>
        <v>74827.760000000009</v>
      </c>
      <c r="Q89" s="194">
        <f t="shared" si="71"/>
        <v>75573.41</v>
      </c>
      <c r="R89" s="194">
        <f t="shared" si="71"/>
        <v>79363.179999999993</v>
      </c>
      <c r="S89" s="194">
        <f t="shared" si="71"/>
        <v>81696.12</v>
      </c>
      <c r="T89" s="194">
        <f t="shared" si="71"/>
        <v>72494.36</v>
      </c>
      <c r="U89" s="194">
        <f t="shared" si="71"/>
        <v>74805.88</v>
      </c>
      <c r="V89" s="194">
        <f t="shared" si="71"/>
        <v>76756.62</v>
      </c>
      <c r="W89" s="194">
        <f t="shared" si="71"/>
        <v>77424.44</v>
      </c>
      <c r="X89" s="194">
        <f t="shared" si="71"/>
        <v>0</v>
      </c>
      <c r="Y89" s="194">
        <f t="shared" si="71"/>
        <v>0</v>
      </c>
      <c r="Z89" s="194">
        <f t="shared" si="71"/>
        <v>0</v>
      </c>
      <c r="AA89" s="194">
        <f t="shared" si="71"/>
        <v>0</v>
      </c>
      <c r="AB89" s="194">
        <f t="shared" si="71"/>
        <v>0</v>
      </c>
    </row>
    <row r="90" spans="2:28">
      <c r="B90" s="17" t="s">
        <v>221</v>
      </c>
    </row>
    <row r="91" spans="2:28">
      <c r="B91" s="17" t="s">
        <v>222</v>
      </c>
    </row>
    <row r="92" spans="2:28">
      <c r="B92" s="348" t="s">
        <v>223</v>
      </c>
      <c r="C92" s="349"/>
      <c r="D92" s="349"/>
      <c r="E92" s="349"/>
      <c r="F92" s="349"/>
      <c r="G92" s="349"/>
      <c r="H92" s="349"/>
      <c r="I92" s="349"/>
      <c r="J92" s="349"/>
      <c r="K92" s="349"/>
      <c r="L92" s="349"/>
      <c r="M92" s="349"/>
      <c r="N92" s="349"/>
      <c r="O92" s="349"/>
      <c r="P92" s="349"/>
      <c r="Q92" s="349"/>
      <c r="R92" s="349"/>
      <c r="S92" s="349"/>
      <c r="T92" s="349"/>
      <c r="U92" s="349"/>
      <c r="V92" s="349"/>
      <c r="W92" s="349"/>
      <c r="X92" s="349"/>
      <c r="Y92" s="349"/>
      <c r="Z92" s="349"/>
      <c r="AA92" s="349"/>
      <c r="AB92" s="350"/>
    </row>
    <row r="93" spans="2:28">
      <c r="B93" s="111" t="s">
        <v>224</v>
      </c>
      <c r="C93" s="107" t="s">
        <v>103</v>
      </c>
      <c r="D93" s="35">
        <v>0</v>
      </c>
      <c r="E93" s="35">
        <v>6998.6244109999998</v>
      </c>
      <c r="F93" s="35">
        <v>12994.866959999999</v>
      </c>
      <c r="G93" s="35">
        <v>16250.28449</v>
      </c>
      <c r="H93" s="35">
        <v>17920.524069999999</v>
      </c>
      <c r="I93" s="35">
        <v>19794.196209999998</v>
      </c>
      <c r="J93" s="35">
        <v>23029.384770000001</v>
      </c>
      <c r="K93" s="35">
        <v>23986.502929999999</v>
      </c>
      <c r="L93" s="35">
        <v>31728.887500000001</v>
      </c>
      <c r="M93" s="35">
        <v>32520.995060000001</v>
      </c>
      <c r="N93" s="35">
        <v>33247.022850000001</v>
      </c>
      <c r="O93" s="35">
        <v>34449.378290000001</v>
      </c>
      <c r="P93" s="35">
        <v>35041.547359999997</v>
      </c>
      <c r="Q93" s="35">
        <v>35633.71643</v>
      </c>
      <c r="R93" s="35">
        <v>36225.88551</v>
      </c>
      <c r="S93" s="35">
        <v>36818.054580000004</v>
      </c>
      <c r="T93" s="35">
        <v>37265.886570000002</v>
      </c>
      <c r="U93" s="35">
        <v>37713.718560000001</v>
      </c>
      <c r="V93" s="35">
        <v>38161.550560000003</v>
      </c>
      <c r="W93" s="35">
        <v>38596.449789999999</v>
      </c>
      <c r="X93" s="35"/>
      <c r="Y93" s="35"/>
      <c r="Z93" s="35"/>
      <c r="AA93" s="35"/>
      <c r="AB93" s="35"/>
    </row>
    <row r="94" spans="2:28">
      <c r="B94" s="111" t="s">
        <v>225</v>
      </c>
      <c r="C94" s="109" t="s">
        <v>166</v>
      </c>
      <c r="D94" s="152">
        <f t="shared" ref="D94:AB94" si="72">D93*$D$11</f>
        <v>0</v>
      </c>
      <c r="E94" s="152">
        <f t="shared" si="72"/>
        <v>113841.49330204373</v>
      </c>
      <c r="F94" s="152">
        <f t="shared" si="72"/>
        <v>211377.97560083831</v>
      </c>
      <c r="G94" s="152">
        <f t="shared" si="72"/>
        <v>264331.46634029882</v>
      </c>
      <c r="H94" s="152">
        <f t="shared" si="72"/>
        <v>291500.02930254664</v>
      </c>
      <c r="I94" s="152">
        <f t="shared" si="72"/>
        <v>321977.680602248</v>
      </c>
      <c r="J94" s="152">
        <f t="shared" si="72"/>
        <v>374602.12151455355</v>
      </c>
      <c r="K94" s="152">
        <f t="shared" si="72"/>
        <v>390170.86105566227</v>
      </c>
      <c r="L94" s="152">
        <f t="shared" si="72"/>
        <v>516110.55568796251</v>
      </c>
      <c r="M94" s="152">
        <f t="shared" si="72"/>
        <v>528995.18875164096</v>
      </c>
      <c r="N94" s="152">
        <f t="shared" si="72"/>
        <v>540804.95063320093</v>
      </c>
      <c r="O94" s="152">
        <f t="shared" si="72"/>
        <v>560362.78524914337</v>
      </c>
      <c r="P94" s="152">
        <f t="shared" si="72"/>
        <v>569995.16545090498</v>
      </c>
      <c r="Q94" s="152">
        <f t="shared" si="72"/>
        <v>579627.54565266683</v>
      </c>
      <c r="R94" s="152">
        <f t="shared" si="72"/>
        <v>589259.92601709114</v>
      </c>
      <c r="S94" s="152">
        <f t="shared" si="72"/>
        <v>598892.30621885287</v>
      </c>
      <c r="T94" s="152">
        <f t="shared" si="72"/>
        <v>606176.86093933415</v>
      </c>
      <c r="U94" s="152">
        <f t="shared" si="72"/>
        <v>613461.41565981554</v>
      </c>
      <c r="V94" s="152">
        <f t="shared" si="72"/>
        <v>620745.97054295952</v>
      </c>
      <c r="W94" s="152">
        <f t="shared" si="72"/>
        <v>627820.15753623389</v>
      </c>
      <c r="X94" s="152">
        <f t="shared" si="72"/>
        <v>0</v>
      </c>
      <c r="Y94" s="152">
        <f t="shared" si="72"/>
        <v>0</v>
      </c>
      <c r="Z94" s="152">
        <f t="shared" si="72"/>
        <v>0</v>
      </c>
      <c r="AA94" s="152">
        <f t="shared" si="72"/>
        <v>0</v>
      </c>
      <c r="AB94" s="152">
        <f t="shared" si="72"/>
        <v>0</v>
      </c>
    </row>
    <row r="95" spans="2:28">
      <c r="B95" s="111" t="s">
        <v>226</v>
      </c>
      <c r="C95" s="109" t="s">
        <v>166</v>
      </c>
      <c r="D95" s="152"/>
      <c r="E95" s="152"/>
      <c r="F95" s="152"/>
      <c r="G95" s="152"/>
      <c r="H95" s="152"/>
      <c r="I95" s="152"/>
      <c r="J95" s="152"/>
      <c r="K95" s="152"/>
      <c r="L95" s="152"/>
      <c r="M95" s="152"/>
      <c r="N95" s="152"/>
      <c r="O95" s="152"/>
      <c r="P95" s="152">
        <v>0</v>
      </c>
      <c r="Q95" s="152">
        <v>0</v>
      </c>
      <c r="R95" s="152">
        <v>0</v>
      </c>
      <c r="S95" s="152">
        <v>0</v>
      </c>
      <c r="T95" s="152">
        <v>0</v>
      </c>
      <c r="U95" s="152">
        <v>0</v>
      </c>
      <c r="V95" s="152">
        <v>0</v>
      </c>
      <c r="W95" s="152">
        <v>0</v>
      </c>
      <c r="X95" s="152">
        <v>0</v>
      </c>
      <c r="Y95" s="152"/>
      <c r="Z95" s="152"/>
      <c r="AA95" s="152"/>
      <c r="AB95" s="152"/>
    </row>
    <row r="96" spans="2:28">
      <c r="B96" s="111" t="s">
        <v>227</v>
      </c>
      <c r="C96" s="109" t="s">
        <v>166</v>
      </c>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row>
    <row r="97" spans="2:28">
      <c r="B97" s="110" t="s">
        <v>228</v>
      </c>
      <c r="C97" s="109" t="s">
        <v>166</v>
      </c>
      <c r="D97" s="194">
        <f>D94+D95+D96</f>
        <v>0</v>
      </c>
      <c r="E97" s="194">
        <f t="shared" ref="E97:AB97" si="73">E94+E95+E96</f>
        <v>113841.49330204373</v>
      </c>
      <c r="F97" s="194">
        <f t="shared" si="73"/>
        <v>211377.97560083831</v>
      </c>
      <c r="G97" s="194">
        <f t="shared" si="73"/>
        <v>264331.46634029882</v>
      </c>
      <c r="H97" s="194">
        <f t="shared" si="73"/>
        <v>291500.02930254664</v>
      </c>
      <c r="I97" s="194">
        <f t="shared" si="73"/>
        <v>321977.680602248</v>
      </c>
      <c r="J97" s="194">
        <f t="shared" si="73"/>
        <v>374602.12151455355</v>
      </c>
      <c r="K97" s="194">
        <f t="shared" si="73"/>
        <v>390170.86105566227</v>
      </c>
      <c r="L97" s="194">
        <f t="shared" si="73"/>
        <v>516110.55568796251</v>
      </c>
      <c r="M97" s="194">
        <f t="shared" si="73"/>
        <v>528995.18875164096</v>
      </c>
      <c r="N97" s="194">
        <f t="shared" si="73"/>
        <v>540804.95063320093</v>
      </c>
      <c r="O97" s="194">
        <f t="shared" si="73"/>
        <v>560362.78524914337</v>
      </c>
      <c r="P97" s="194">
        <f t="shared" si="73"/>
        <v>569995.16545090498</v>
      </c>
      <c r="Q97" s="194">
        <f t="shared" si="73"/>
        <v>579627.54565266683</v>
      </c>
      <c r="R97" s="194">
        <f t="shared" si="73"/>
        <v>589259.92601709114</v>
      </c>
      <c r="S97" s="194">
        <f t="shared" si="73"/>
        <v>598892.30621885287</v>
      </c>
      <c r="T97" s="194">
        <f t="shared" si="73"/>
        <v>606176.86093933415</v>
      </c>
      <c r="U97" s="194">
        <f t="shared" si="73"/>
        <v>613461.41565981554</v>
      </c>
      <c r="V97" s="194">
        <f t="shared" si="73"/>
        <v>620745.97054295952</v>
      </c>
      <c r="W97" s="194">
        <f t="shared" si="73"/>
        <v>627820.15753623389</v>
      </c>
      <c r="X97" s="194">
        <f t="shared" si="73"/>
        <v>0</v>
      </c>
      <c r="Y97" s="194">
        <f t="shared" si="73"/>
        <v>0</v>
      </c>
      <c r="Z97" s="194">
        <f t="shared" si="73"/>
        <v>0</v>
      </c>
      <c r="AA97" s="194">
        <f t="shared" si="73"/>
        <v>0</v>
      </c>
      <c r="AB97" s="194">
        <f t="shared" si="73"/>
        <v>0</v>
      </c>
    </row>
    <row r="98" spans="2:28">
      <c r="B98" s="112" t="s">
        <v>229</v>
      </c>
    </row>
    <row r="99" spans="2:28">
      <c r="B99" s="3" t="s">
        <v>230</v>
      </c>
      <c r="C99" s="113" t="s">
        <v>166</v>
      </c>
      <c r="D99" s="153">
        <f>D97-D89</f>
        <v>-89483.869973367604</v>
      </c>
      <c r="E99" s="153">
        <f t="shared" ref="E99:AB99" si="74">E97-E89</f>
        <v>-3000551.7244331073</v>
      </c>
      <c r="F99" s="153">
        <f t="shared" si="74"/>
        <v>-210226.61813382746</v>
      </c>
      <c r="G99" s="153">
        <f t="shared" si="74"/>
        <v>5820.4522490537202</v>
      </c>
      <c r="H99" s="153">
        <f t="shared" si="74"/>
        <v>-2712.1193625939777</v>
      </c>
      <c r="I99" s="153">
        <f t="shared" si="74"/>
        <v>182442.650602248</v>
      </c>
      <c r="J99" s="153">
        <f t="shared" si="74"/>
        <v>243493.06151455356</v>
      </c>
      <c r="K99" s="153">
        <f t="shared" si="74"/>
        <v>303585.00105566229</v>
      </c>
      <c r="L99" s="153">
        <f t="shared" si="74"/>
        <v>430805.71568796248</v>
      </c>
      <c r="M99" s="153">
        <f t="shared" si="74"/>
        <v>447712.24875164096</v>
      </c>
      <c r="N99" s="153">
        <f t="shared" si="74"/>
        <v>461436.24063320097</v>
      </c>
      <c r="O99" s="153">
        <f t="shared" si="74"/>
        <v>482112.3152491434</v>
      </c>
      <c r="P99" s="153">
        <f t="shared" si="74"/>
        <v>495167.40545090497</v>
      </c>
      <c r="Q99" s="153">
        <f t="shared" si="74"/>
        <v>504054.1356526668</v>
      </c>
      <c r="R99" s="153">
        <f t="shared" si="74"/>
        <v>509896.74601709115</v>
      </c>
      <c r="S99" s="153">
        <f t="shared" si="74"/>
        <v>517196.18621885288</v>
      </c>
      <c r="T99" s="153">
        <f t="shared" si="74"/>
        <v>533682.50093933416</v>
      </c>
      <c r="U99" s="153">
        <f t="shared" si="74"/>
        <v>538655.53565981553</v>
      </c>
      <c r="V99" s="153">
        <f t="shared" si="74"/>
        <v>543989.35054295952</v>
      </c>
      <c r="W99" s="153">
        <f t="shared" si="74"/>
        <v>550395.71753623383</v>
      </c>
      <c r="X99" s="153">
        <f t="shared" si="74"/>
        <v>0</v>
      </c>
      <c r="Y99" s="153">
        <f t="shared" si="74"/>
        <v>0</v>
      </c>
      <c r="Z99" s="153">
        <f t="shared" si="74"/>
        <v>0</v>
      </c>
      <c r="AA99" s="153">
        <f t="shared" si="74"/>
        <v>0</v>
      </c>
      <c r="AB99" s="153">
        <f t="shared" si="74"/>
        <v>0</v>
      </c>
    </row>
    <row r="100" spans="2:28">
      <c r="B100" s="3" t="s">
        <v>231</v>
      </c>
      <c r="C100" s="113" t="s">
        <v>166</v>
      </c>
      <c r="D100" s="153">
        <f>D99*1/(1+$D$10)</f>
        <v>-82564.928929108326</v>
      </c>
      <c r="E100" s="153">
        <f>E99*1/(1+$E$10)*(1/(1+$D$10))</f>
        <v>-2554481.8677507192</v>
      </c>
      <c r="F100" s="153">
        <f>F99*1/(1+$F$10)*(1/(1+$E$10))*(1/(1+$D$10))</f>
        <v>-165135.43087104548</v>
      </c>
      <c r="G100" s="153">
        <f>G99*1/(1+$G$10)*(1/(1+$F$10)*(1/(1+$E$10))*(1/(1+$D$10)))</f>
        <v>4218.5203059011901</v>
      </c>
      <c r="H100" s="153">
        <f>H99*1/(1+$H$10)*(1/(1+$G$10)*(1/(1+$F$10)*(1/(1+$E$10))*(1/(1+$D$10))))</f>
        <v>-1813.6900309797927</v>
      </c>
      <c r="I100" s="153">
        <f t="shared" ref="I100:AB100" si="75">I99*(1/((1+$H$10)^(I84-$G$17))*(1/(1+$G$10)*(1/(1+$F$10)*(1/(1+$E$10))*((1/(1+$D$10))))))</f>
        <v>112572.28801935994</v>
      </c>
      <c r="J100" s="153">
        <f t="shared" si="75"/>
        <v>138625.32058319118</v>
      </c>
      <c r="K100" s="153">
        <f t="shared" si="75"/>
        <v>159472.99020291312</v>
      </c>
      <c r="L100" s="153">
        <f t="shared" si="75"/>
        <v>208804.15504660556</v>
      </c>
      <c r="M100" s="153">
        <f t="shared" si="75"/>
        <v>200220.02415994593</v>
      </c>
      <c r="N100" s="153">
        <f t="shared" si="75"/>
        <v>190401.81634558414</v>
      </c>
      <c r="O100" s="153">
        <f t="shared" si="75"/>
        <v>183551.72287328428</v>
      </c>
      <c r="P100" s="153">
        <f t="shared" si="75"/>
        <v>173945.47782464599</v>
      </c>
      <c r="Q100" s="153">
        <f t="shared" si="75"/>
        <v>163376.32730795539</v>
      </c>
      <c r="R100" s="153">
        <f t="shared" si="75"/>
        <v>152491.29068932086</v>
      </c>
      <c r="S100" s="153">
        <f t="shared" si="75"/>
        <v>142714.78478403485</v>
      </c>
      <c r="T100" s="153">
        <f t="shared" si="75"/>
        <v>135877.47547702744</v>
      </c>
      <c r="U100" s="153">
        <f t="shared" si="75"/>
        <v>126539.60871172372</v>
      </c>
      <c r="V100" s="153">
        <f t="shared" si="75"/>
        <v>117911.62127603847</v>
      </c>
      <c r="W100" s="153">
        <f t="shared" si="75"/>
        <v>110075.86643790219</v>
      </c>
      <c r="X100" s="153">
        <f t="shared" si="75"/>
        <v>0</v>
      </c>
      <c r="Y100" s="153">
        <f t="shared" si="75"/>
        <v>0</v>
      </c>
      <c r="Z100" s="153">
        <f t="shared" si="75"/>
        <v>0</v>
      </c>
      <c r="AA100" s="153">
        <f t="shared" si="75"/>
        <v>0</v>
      </c>
      <c r="AB100" s="153">
        <f t="shared" si="75"/>
        <v>0</v>
      </c>
    </row>
    <row r="101" spans="2:2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row>
    <row r="102" spans="2:28">
      <c r="B102" s="39" t="s">
        <v>232</v>
      </c>
      <c r="C102" s="114" t="s">
        <v>166</v>
      </c>
      <c r="D102" s="115">
        <f>SUM(D100:AB100)</f>
        <v>-483196.62753641861</v>
      </c>
      <c r="E102" s="38"/>
      <c r="F102" s="38"/>
      <c r="G102" s="38"/>
      <c r="H102" s="38"/>
    </row>
    <row r="104" spans="2:28">
      <c r="B104" s="39" t="s">
        <v>205</v>
      </c>
      <c r="C104" s="39"/>
      <c r="D104" s="195">
        <f>IFERROR(IRR(D99:AB99),0)</f>
        <v>6.4848606981564805E-2</v>
      </c>
    </row>
    <row r="106" spans="2:28">
      <c r="B106" s="39" t="s">
        <v>233</v>
      </c>
    </row>
    <row r="107" spans="2:28">
      <c r="B107" s="3" t="s">
        <v>215</v>
      </c>
      <c r="C107" s="37"/>
      <c r="D107" s="21">
        <v>1</v>
      </c>
      <c r="E107" s="21">
        <v>2</v>
      </c>
      <c r="F107" s="21">
        <v>3</v>
      </c>
      <c r="G107" s="21">
        <v>4</v>
      </c>
      <c r="H107" s="21">
        <v>5</v>
      </c>
      <c r="I107" s="21">
        <v>6</v>
      </c>
      <c r="J107" s="21">
        <v>7</v>
      </c>
      <c r="K107" s="21">
        <v>8</v>
      </c>
      <c r="L107" s="21">
        <v>9</v>
      </c>
      <c r="M107" s="21">
        <v>10</v>
      </c>
      <c r="N107" s="21">
        <v>11</v>
      </c>
      <c r="O107" s="21">
        <v>12</v>
      </c>
      <c r="P107" s="21">
        <v>13</v>
      </c>
      <c r="Q107" s="21">
        <v>14</v>
      </c>
      <c r="R107" s="21">
        <v>15</v>
      </c>
      <c r="S107" s="21">
        <v>16</v>
      </c>
      <c r="T107" s="21">
        <v>17</v>
      </c>
      <c r="U107" s="21">
        <v>18</v>
      </c>
      <c r="V107" s="21">
        <v>19</v>
      </c>
      <c r="W107" s="21">
        <v>20</v>
      </c>
      <c r="X107" s="21">
        <v>21</v>
      </c>
      <c r="Y107" s="21">
        <v>22</v>
      </c>
      <c r="Z107" s="21">
        <v>23</v>
      </c>
      <c r="AA107" s="21">
        <v>24</v>
      </c>
      <c r="AB107" s="21">
        <v>25</v>
      </c>
    </row>
    <row r="108" spans="2:28">
      <c r="B108" s="3" t="s">
        <v>230</v>
      </c>
      <c r="C108" s="113" t="s">
        <v>166</v>
      </c>
      <c r="D108" s="152">
        <f>D99</f>
        <v>-89483.869973367604</v>
      </c>
      <c r="E108" s="152">
        <f>E99</f>
        <v>-3000551.7244331073</v>
      </c>
      <c r="F108" s="152">
        <f t="shared" ref="F108:AB108" si="76">F99</f>
        <v>-210226.61813382746</v>
      </c>
      <c r="G108" s="152">
        <f t="shared" si="76"/>
        <v>5820.4522490537202</v>
      </c>
      <c r="H108" s="152">
        <f t="shared" si="76"/>
        <v>-2712.1193625939777</v>
      </c>
      <c r="I108" s="152">
        <f t="shared" si="76"/>
        <v>182442.650602248</v>
      </c>
      <c r="J108" s="152">
        <f t="shared" si="76"/>
        <v>243493.06151455356</v>
      </c>
      <c r="K108" s="152">
        <f t="shared" si="76"/>
        <v>303585.00105566229</v>
      </c>
      <c r="L108" s="152">
        <f t="shared" si="76"/>
        <v>430805.71568796248</v>
      </c>
      <c r="M108" s="152">
        <f t="shared" si="76"/>
        <v>447712.24875164096</v>
      </c>
      <c r="N108" s="152">
        <f t="shared" si="76"/>
        <v>461436.24063320097</v>
      </c>
      <c r="O108" s="152">
        <f t="shared" si="76"/>
        <v>482112.3152491434</v>
      </c>
      <c r="P108" s="152">
        <f t="shared" si="76"/>
        <v>495167.40545090497</v>
      </c>
      <c r="Q108" s="152">
        <f t="shared" si="76"/>
        <v>504054.1356526668</v>
      </c>
      <c r="R108" s="152">
        <f t="shared" si="76"/>
        <v>509896.74601709115</v>
      </c>
      <c r="S108" s="152">
        <f t="shared" si="76"/>
        <v>517196.18621885288</v>
      </c>
      <c r="T108" s="152">
        <f t="shared" si="76"/>
        <v>533682.50093933416</v>
      </c>
      <c r="U108" s="152">
        <f t="shared" si="76"/>
        <v>538655.53565981553</v>
      </c>
      <c r="V108" s="152">
        <f t="shared" si="76"/>
        <v>543989.35054295952</v>
      </c>
      <c r="W108" s="152">
        <f t="shared" si="76"/>
        <v>550395.71753623383</v>
      </c>
      <c r="X108" s="152">
        <f t="shared" si="76"/>
        <v>0</v>
      </c>
      <c r="Y108" s="152">
        <f t="shared" si="76"/>
        <v>0</v>
      </c>
      <c r="Z108" s="152">
        <f t="shared" si="76"/>
        <v>0</v>
      </c>
      <c r="AA108" s="152">
        <f t="shared" si="76"/>
        <v>0</v>
      </c>
      <c r="AB108" s="152">
        <f t="shared" si="76"/>
        <v>0</v>
      </c>
    </row>
    <row r="109" spans="2:28">
      <c r="B109" s="116" t="s">
        <v>234</v>
      </c>
      <c r="C109" s="117" t="s">
        <v>166</v>
      </c>
      <c r="D109" s="196">
        <f>D86*1/(1+$D$10)</f>
        <v>82564.928929108326</v>
      </c>
      <c r="E109" s="196">
        <f>E86*1/(1+$E$10)*(1/(1+$D$10))</f>
        <v>2647500.2620715727</v>
      </c>
      <c r="F109" s="196">
        <f>F86*1/(1+$F$10)*(1/(1+$E$10))*(1/(1+$D$10))</f>
        <v>323380.63546156423</v>
      </c>
      <c r="G109" s="196">
        <f>G86*1/(1+$G$10)*(1/(1+$F$10)*(1/(1+$E$10))*(1/(1+$D$10)))</f>
        <v>177694.63189922381</v>
      </c>
      <c r="H109" s="196">
        <f>H86*1/(1+$H$10)*(1/(1+$G$10)*(1/(1+$F$10)*(1/(1+$E$10))*(1/(1+$D$10))))</f>
        <v>185951.98834262378</v>
      </c>
    </row>
    <row r="110" spans="2:28">
      <c r="B110" s="3" t="s">
        <v>235</v>
      </c>
      <c r="C110" s="113" t="s">
        <v>166</v>
      </c>
      <c r="D110" s="153">
        <f>D108-D109</f>
        <v>-172048.79890247592</v>
      </c>
      <c r="E110" s="153">
        <f>D110+E108-E109</f>
        <v>-5820100.7854071558</v>
      </c>
      <c r="F110" s="153">
        <f>E110+F108-F109</f>
        <v>-6353708.039002547</v>
      </c>
      <c r="G110" s="153">
        <f>F110+G108-G109</f>
        <v>-6525582.2186527168</v>
      </c>
      <c r="H110" s="153">
        <f>G110+H108-H109</f>
        <v>-6714246.3263579346</v>
      </c>
      <c r="I110" s="153">
        <f t="shared" ref="I110" si="77">H110+I108</f>
        <v>-6531803.6757556871</v>
      </c>
      <c r="J110" s="153">
        <f t="shared" ref="J110" si="78">I110+J108</f>
        <v>-6288310.6142411334</v>
      </c>
      <c r="K110" s="153">
        <f t="shared" ref="K110" si="79">J110+K108</f>
        <v>-5984725.6131854709</v>
      </c>
      <c r="L110" s="153">
        <f t="shared" ref="L110" si="80">K110+L108</f>
        <v>-5553919.8974975087</v>
      </c>
      <c r="M110" s="153">
        <f t="shared" ref="M110" si="81">L110+M108</f>
        <v>-5106207.6487458674</v>
      </c>
      <c r="N110" s="153">
        <f t="shared" ref="N110" si="82">M110+N108</f>
        <v>-4644771.4081126666</v>
      </c>
      <c r="O110" s="153">
        <f t="shared" ref="O110" si="83">N110+O108</f>
        <v>-4162659.0928635234</v>
      </c>
      <c r="P110" s="153">
        <f t="shared" ref="P110" si="84">O110+P108</f>
        <v>-3667491.6874126187</v>
      </c>
      <c r="Q110" s="153">
        <f t="shared" ref="Q110" si="85">P110+Q108</f>
        <v>-3163437.5517599517</v>
      </c>
      <c r="R110" s="153">
        <f t="shared" ref="R110" si="86">Q110+R108</f>
        <v>-2653540.8057428608</v>
      </c>
      <c r="S110" s="153">
        <f t="shared" ref="S110" si="87">R110+S108</f>
        <v>-2136344.6195240077</v>
      </c>
      <c r="T110" s="153">
        <f t="shared" ref="T110" si="88">S110+T108</f>
        <v>-1602662.1185846734</v>
      </c>
      <c r="U110" s="153">
        <f t="shared" ref="U110" si="89">T110+U108</f>
        <v>-1064006.5829248577</v>
      </c>
      <c r="V110" s="153">
        <f t="shared" ref="V110" si="90">U110+V108</f>
        <v>-520017.23238189821</v>
      </c>
      <c r="W110" s="153">
        <f t="shared" ref="W110" si="91">V110+W108</f>
        <v>30378.48515433562</v>
      </c>
      <c r="X110" s="153">
        <f t="shared" ref="X110" si="92">W110+X108</f>
        <v>30378.48515433562</v>
      </c>
      <c r="Y110" s="153">
        <f t="shared" ref="Y110" si="93">X110+Y108</f>
        <v>30378.48515433562</v>
      </c>
      <c r="Z110" s="153">
        <f t="shared" ref="Z110" si="94">Y110+Z108</f>
        <v>30378.48515433562</v>
      </c>
      <c r="AA110" s="153">
        <f t="shared" ref="AA110" si="95">Z110+AA108</f>
        <v>30378.48515433562</v>
      </c>
      <c r="AB110" s="153">
        <f>AA110+AB108</f>
        <v>30378.48515433562</v>
      </c>
    </row>
    <row r="111" spans="2:28">
      <c r="B111" s="118" t="s">
        <v>236</v>
      </c>
    </row>
    <row r="113" spans="2:28" ht="15.6">
      <c r="B113" s="351" t="s">
        <v>239</v>
      </c>
      <c r="C113" s="352"/>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3"/>
    </row>
    <row r="114" spans="2:28" ht="15.6">
      <c r="B114" s="104"/>
      <c r="C114" s="104"/>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row>
    <row r="115" spans="2:28">
      <c r="B115" s="106" t="s">
        <v>214</v>
      </c>
      <c r="C115" s="98"/>
    </row>
    <row r="116" spans="2:28">
      <c r="B116" s="3"/>
      <c r="C116" s="27" t="s">
        <v>94</v>
      </c>
      <c r="D116" s="27">
        <f>$C$3</f>
        <v>2024</v>
      </c>
      <c r="E116" s="27">
        <f>$C$3+1</f>
        <v>2025</v>
      </c>
      <c r="F116" s="27">
        <f>$C$3+2</f>
        <v>2026</v>
      </c>
      <c r="G116" s="27">
        <f>$C$3+3</f>
        <v>2027</v>
      </c>
      <c r="H116" s="27">
        <f>$C$3+4</f>
        <v>2028</v>
      </c>
      <c r="I116" s="27">
        <f>H116+1</f>
        <v>2029</v>
      </c>
      <c r="J116" s="27">
        <f t="shared" ref="J116" si="96">I116+1</f>
        <v>2030</v>
      </c>
      <c r="K116" s="27">
        <f t="shared" ref="K116" si="97">J116+1</f>
        <v>2031</v>
      </c>
      <c r="L116" s="27">
        <f t="shared" ref="L116" si="98">K116+1</f>
        <v>2032</v>
      </c>
      <c r="M116" s="27">
        <f t="shared" ref="M116" si="99">L116+1</f>
        <v>2033</v>
      </c>
      <c r="N116" s="27">
        <f t="shared" ref="N116" si="100">M116+1</f>
        <v>2034</v>
      </c>
      <c r="O116" s="27">
        <f t="shared" ref="O116" si="101">N116+1</f>
        <v>2035</v>
      </c>
      <c r="P116" s="27">
        <f t="shared" ref="P116" si="102">O116+1</f>
        <v>2036</v>
      </c>
      <c r="Q116" s="27">
        <f t="shared" ref="Q116" si="103">P116+1</f>
        <v>2037</v>
      </c>
      <c r="R116" s="27">
        <f t="shared" ref="R116" si="104">Q116+1</f>
        <v>2038</v>
      </c>
      <c r="S116" s="27">
        <f t="shared" ref="S116" si="105">R116+1</f>
        <v>2039</v>
      </c>
      <c r="T116" s="27">
        <f t="shared" ref="T116" si="106">S116+1</f>
        <v>2040</v>
      </c>
      <c r="U116" s="27">
        <f t="shared" ref="U116" si="107">T116+1</f>
        <v>2041</v>
      </c>
      <c r="V116" s="27">
        <f t="shared" ref="V116" si="108">U116+1</f>
        <v>2042</v>
      </c>
      <c r="W116" s="27">
        <f t="shared" ref="W116" si="109">V116+1</f>
        <v>2043</v>
      </c>
      <c r="X116" s="27">
        <f t="shared" ref="X116" si="110">W116+1</f>
        <v>2044</v>
      </c>
      <c r="Y116" s="27">
        <f t="shared" ref="Y116" si="111">X116+1</f>
        <v>2045</v>
      </c>
      <c r="Z116" s="27">
        <f t="shared" ref="Z116" si="112">Y116+1</f>
        <v>2046</v>
      </c>
      <c r="AA116" s="27">
        <f t="shared" ref="AA116" si="113">Z116+1</f>
        <v>2047</v>
      </c>
      <c r="AB116" s="27">
        <f t="shared" ref="AB116" si="114">AA116+1</f>
        <v>2048</v>
      </c>
    </row>
    <row r="117" spans="2:28">
      <c r="B117" s="3" t="s">
        <v>215</v>
      </c>
      <c r="C117" s="37"/>
      <c r="D117" s="21">
        <v>1</v>
      </c>
      <c r="E117" s="21">
        <v>2</v>
      </c>
      <c r="F117" s="21">
        <v>3</v>
      </c>
      <c r="G117" s="21">
        <v>4</v>
      </c>
      <c r="H117" s="21">
        <v>5</v>
      </c>
      <c r="I117" s="21">
        <v>6</v>
      </c>
      <c r="J117" s="21">
        <v>7</v>
      </c>
      <c r="K117" s="21">
        <v>8</v>
      </c>
      <c r="L117" s="21">
        <v>9</v>
      </c>
      <c r="M117" s="21">
        <v>10</v>
      </c>
      <c r="N117" s="21">
        <v>11</v>
      </c>
      <c r="O117" s="21">
        <v>12</v>
      </c>
      <c r="P117" s="21">
        <v>13</v>
      </c>
      <c r="Q117" s="21">
        <v>14</v>
      </c>
      <c r="R117" s="21">
        <v>15</v>
      </c>
      <c r="S117" s="21">
        <v>16</v>
      </c>
      <c r="T117" s="21">
        <v>17</v>
      </c>
      <c r="U117" s="21">
        <v>18</v>
      </c>
      <c r="V117" s="21">
        <v>19</v>
      </c>
      <c r="W117" s="21">
        <v>20</v>
      </c>
      <c r="X117" s="21">
        <v>21</v>
      </c>
      <c r="Y117" s="21">
        <v>22</v>
      </c>
      <c r="Z117" s="21">
        <v>23</v>
      </c>
      <c r="AA117" s="21">
        <v>24</v>
      </c>
      <c r="AB117" s="21">
        <v>25</v>
      </c>
    </row>
    <row r="118" spans="2:28">
      <c r="B118" s="348" t="s">
        <v>216</v>
      </c>
      <c r="C118" s="349"/>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50"/>
    </row>
    <row r="119" spans="2:28">
      <c r="B119" s="3" t="s">
        <v>217</v>
      </c>
      <c r="C119" s="107" t="s">
        <v>166</v>
      </c>
      <c r="D119" s="35">
        <f>Επενδύσεις!D23</f>
        <v>0</v>
      </c>
      <c r="E119" s="35">
        <f>Επενδύσεις!E23</f>
        <v>3191370.3290684186</v>
      </c>
      <c r="F119" s="35">
        <f>Επενδύσεις!F23</f>
        <v>292233.26181528578</v>
      </c>
      <c r="G119" s="35">
        <f>Επενδύσεις!G23</f>
        <v>137586.7739938281</v>
      </c>
      <c r="H119" s="35">
        <f>Επενδύσεις!H23</f>
        <v>156922.23480296988</v>
      </c>
      <c r="I119" s="108"/>
      <c r="J119" s="108"/>
      <c r="K119" s="108"/>
      <c r="L119" s="108"/>
      <c r="M119" s="108"/>
      <c r="N119" s="108"/>
      <c r="O119" s="108"/>
      <c r="P119" s="108"/>
      <c r="Q119" s="108"/>
      <c r="R119" s="108"/>
      <c r="S119" s="108"/>
      <c r="T119" s="108"/>
      <c r="U119" s="108"/>
      <c r="V119" s="108"/>
      <c r="W119" s="108"/>
      <c r="X119" s="108"/>
      <c r="Y119" s="108"/>
      <c r="Z119" s="108"/>
      <c r="AA119" s="108"/>
      <c r="AB119" s="108"/>
    </row>
    <row r="120" spans="2:28">
      <c r="B120" s="3" t="s">
        <v>218</v>
      </c>
      <c r="C120" s="107" t="s">
        <v>166</v>
      </c>
      <c r="D120" s="108"/>
      <c r="E120" s="108"/>
      <c r="F120" s="108"/>
      <c r="G120" s="108"/>
      <c r="H120" s="108"/>
      <c r="I120" s="35">
        <v>66850.42</v>
      </c>
      <c r="J120" s="35">
        <v>61308.52</v>
      </c>
      <c r="K120" s="35">
        <v>35214.160000000003</v>
      </c>
      <c r="L120" s="35">
        <v>33180.949999999997</v>
      </c>
      <c r="M120" s="35">
        <v>29728.89</v>
      </c>
      <c r="N120" s="35">
        <v>27521.32</v>
      </c>
      <c r="O120" s="35">
        <v>25801.51</v>
      </c>
      <c r="P120" s="35">
        <v>22898.36</v>
      </c>
      <c r="Q120" s="35">
        <v>23127.35</v>
      </c>
      <c r="R120" s="35">
        <v>23358.62</v>
      </c>
      <c r="S120" s="35">
        <v>23592.21</v>
      </c>
      <c r="T120" s="35">
        <v>17841.77</v>
      </c>
      <c r="U120" s="35">
        <v>18020.189999999999</v>
      </c>
      <c r="V120" s="35">
        <v>18200.39</v>
      </c>
      <c r="W120" s="35">
        <v>17674.79</v>
      </c>
      <c r="X120" s="35"/>
      <c r="Y120" s="35"/>
      <c r="Z120" s="35"/>
      <c r="AA120" s="35"/>
      <c r="AB120" s="35"/>
    </row>
    <row r="121" spans="2:28">
      <c r="B121" s="3" t="s">
        <v>219</v>
      </c>
      <c r="C121" s="109" t="s">
        <v>166</v>
      </c>
      <c r="D121" s="35">
        <v>0</v>
      </c>
      <c r="E121" s="35">
        <v>4559</v>
      </c>
      <c r="F121" s="35">
        <v>8796</v>
      </c>
      <c r="G121" s="35">
        <v>10946</v>
      </c>
      <c r="H121" s="35">
        <v>12589</v>
      </c>
      <c r="I121" s="35">
        <v>14277</v>
      </c>
      <c r="J121" s="35">
        <v>15214</v>
      </c>
      <c r="K121" s="35">
        <v>16641</v>
      </c>
      <c r="L121" s="35">
        <v>18000</v>
      </c>
      <c r="M121" s="35">
        <v>19259</v>
      </c>
      <c r="N121" s="35">
        <v>20443</v>
      </c>
      <c r="O121" s="35">
        <v>21582</v>
      </c>
      <c r="P121" s="35">
        <v>22625</v>
      </c>
      <c r="Q121" s="35">
        <v>22850</v>
      </c>
      <c r="R121" s="35">
        <v>24762</v>
      </c>
      <c r="S121" s="35">
        <v>25863</v>
      </c>
      <c r="T121" s="35">
        <v>26508</v>
      </c>
      <c r="U121" s="35">
        <v>27695</v>
      </c>
      <c r="V121" s="35">
        <v>28640</v>
      </c>
      <c r="W121" s="35">
        <v>29578</v>
      </c>
      <c r="X121" s="35"/>
      <c r="Y121" s="35"/>
      <c r="Z121" s="35"/>
      <c r="AA121" s="35"/>
      <c r="AB121" s="35"/>
    </row>
    <row r="122" spans="2:28">
      <c r="B122" s="110" t="s">
        <v>220</v>
      </c>
      <c r="C122" s="109" t="s">
        <v>166</v>
      </c>
      <c r="D122" s="194">
        <f>D119+D121</f>
        <v>0</v>
      </c>
      <c r="E122" s="194">
        <f>E119+E121</f>
        <v>3195929.3290684186</v>
      </c>
      <c r="F122" s="194">
        <f>F119+F121</f>
        <v>301029.26181528578</v>
      </c>
      <c r="G122" s="194">
        <f>G119+G121</f>
        <v>148532.7739938281</v>
      </c>
      <c r="H122" s="194">
        <f>H119+H121</f>
        <v>169511.23480296988</v>
      </c>
      <c r="I122" s="194">
        <f>I120+I121</f>
        <v>81127.42</v>
      </c>
      <c r="J122" s="194">
        <f t="shared" ref="J122:AB122" si="115">J120+J121</f>
        <v>76522.51999999999</v>
      </c>
      <c r="K122" s="194">
        <f t="shared" si="115"/>
        <v>51855.16</v>
      </c>
      <c r="L122" s="194">
        <f t="shared" si="115"/>
        <v>51180.95</v>
      </c>
      <c r="M122" s="194">
        <f t="shared" si="115"/>
        <v>48987.89</v>
      </c>
      <c r="N122" s="194">
        <f t="shared" si="115"/>
        <v>47964.32</v>
      </c>
      <c r="O122" s="194">
        <f t="shared" si="115"/>
        <v>47383.509999999995</v>
      </c>
      <c r="P122" s="194">
        <f t="shared" si="115"/>
        <v>45523.360000000001</v>
      </c>
      <c r="Q122" s="194">
        <f t="shared" si="115"/>
        <v>45977.35</v>
      </c>
      <c r="R122" s="194">
        <f t="shared" si="115"/>
        <v>48120.619999999995</v>
      </c>
      <c r="S122" s="194">
        <f t="shared" si="115"/>
        <v>49455.21</v>
      </c>
      <c r="T122" s="194">
        <f t="shared" si="115"/>
        <v>44349.770000000004</v>
      </c>
      <c r="U122" s="194">
        <f t="shared" si="115"/>
        <v>45715.19</v>
      </c>
      <c r="V122" s="194">
        <f t="shared" si="115"/>
        <v>46840.39</v>
      </c>
      <c r="W122" s="194">
        <f t="shared" si="115"/>
        <v>47252.79</v>
      </c>
      <c r="X122" s="194">
        <f t="shared" si="115"/>
        <v>0</v>
      </c>
      <c r="Y122" s="194">
        <f t="shared" si="115"/>
        <v>0</v>
      </c>
      <c r="Z122" s="194">
        <f t="shared" si="115"/>
        <v>0</v>
      </c>
      <c r="AA122" s="194">
        <f t="shared" si="115"/>
        <v>0</v>
      </c>
      <c r="AB122" s="194">
        <f t="shared" si="115"/>
        <v>0</v>
      </c>
    </row>
    <row r="123" spans="2:28">
      <c r="B123" s="17" t="s">
        <v>221</v>
      </c>
    </row>
    <row r="124" spans="2:28">
      <c r="B124" s="17" t="s">
        <v>222</v>
      </c>
    </row>
    <row r="125" spans="2:28">
      <c r="B125" s="348" t="s">
        <v>223</v>
      </c>
      <c r="C125" s="349"/>
      <c r="D125" s="349"/>
      <c r="E125" s="349"/>
      <c r="F125" s="349"/>
      <c r="G125" s="349"/>
      <c r="H125" s="349"/>
      <c r="I125" s="349"/>
      <c r="J125" s="349"/>
      <c r="K125" s="349"/>
      <c r="L125" s="349"/>
      <c r="M125" s="349"/>
      <c r="N125" s="349"/>
      <c r="O125" s="349"/>
      <c r="P125" s="349"/>
      <c r="Q125" s="349"/>
      <c r="R125" s="349"/>
      <c r="S125" s="349"/>
      <c r="T125" s="349"/>
      <c r="U125" s="349"/>
      <c r="V125" s="349"/>
      <c r="W125" s="349"/>
      <c r="X125" s="349"/>
      <c r="Y125" s="349"/>
      <c r="Z125" s="349"/>
      <c r="AA125" s="349"/>
      <c r="AB125" s="350"/>
    </row>
    <row r="126" spans="2:28">
      <c r="B126" s="111" t="s">
        <v>224</v>
      </c>
      <c r="C126" s="107" t="s">
        <v>103</v>
      </c>
      <c r="D126" s="35">
        <v>0</v>
      </c>
      <c r="E126" s="35">
        <v>6966.5940929999997</v>
      </c>
      <c r="F126" s="35">
        <v>12452.72128</v>
      </c>
      <c r="G126" s="35">
        <v>14452.686309999999</v>
      </c>
      <c r="H126" s="35">
        <v>15391.313899999999</v>
      </c>
      <c r="I126" s="35">
        <v>16431.039479999999</v>
      </c>
      <c r="J126" s="35">
        <v>18226.288629999999</v>
      </c>
      <c r="K126" s="35">
        <v>18757.406220000001</v>
      </c>
      <c r="L126" s="35">
        <v>23053.75835</v>
      </c>
      <c r="M126" s="35">
        <v>23493.309369999999</v>
      </c>
      <c r="N126" s="35">
        <v>23896.19184</v>
      </c>
      <c r="O126" s="35">
        <v>24563.39486</v>
      </c>
      <c r="P126" s="35">
        <v>24891.997350000001</v>
      </c>
      <c r="Q126" s="35">
        <v>25220.599839999999</v>
      </c>
      <c r="R126" s="35">
        <v>25549.20233</v>
      </c>
      <c r="S126" s="35">
        <v>25877.804820000001</v>
      </c>
      <c r="T126" s="35">
        <v>26126.312750000001</v>
      </c>
      <c r="U126" s="35">
        <v>26374.820670000001</v>
      </c>
      <c r="V126" s="35">
        <v>26623.328600000001</v>
      </c>
      <c r="W126" s="35">
        <v>26864.659970000001</v>
      </c>
      <c r="X126" s="35"/>
      <c r="Y126" s="35"/>
      <c r="Z126" s="35"/>
      <c r="AA126" s="35"/>
      <c r="AB126" s="35"/>
    </row>
    <row r="127" spans="2:28">
      <c r="B127" s="111" t="s">
        <v>225</v>
      </c>
      <c r="C127" s="109" t="s">
        <v>166</v>
      </c>
      <c r="D127" s="152">
        <f t="shared" ref="D127:AB127" si="116">D126*$D$11</f>
        <v>0</v>
      </c>
      <c r="E127" s="152">
        <f t="shared" si="116"/>
        <v>113320.47959736083</v>
      </c>
      <c r="F127" s="152">
        <f t="shared" si="116"/>
        <v>202559.28921706174</v>
      </c>
      <c r="G127" s="152">
        <f t="shared" si="116"/>
        <v>235091.25438570476</v>
      </c>
      <c r="H127" s="152">
        <f t="shared" si="116"/>
        <v>250359.22137821128</v>
      </c>
      <c r="I127" s="152">
        <f t="shared" si="116"/>
        <v>267271.67526922113</v>
      </c>
      <c r="J127" s="152">
        <f t="shared" si="116"/>
        <v>296473.6772746442</v>
      </c>
      <c r="K127" s="152">
        <f t="shared" si="116"/>
        <v>305112.97780198074</v>
      </c>
      <c r="L127" s="152">
        <f t="shared" si="116"/>
        <v>374998.58867457946</v>
      </c>
      <c r="M127" s="152">
        <f t="shared" si="116"/>
        <v>382148.44292602176</v>
      </c>
      <c r="N127" s="152">
        <f t="shared" si="116"/>
        <v>388701.83675266127</v>
      </c>
      <c r="O127" s="152">
        <f t="shared" si="116"/>
        <v>399554.73921918758</v>
      </c>
      <c r="P127" s="152">
        <f t="shared" si="116"/>
        <v>404899.87505839247</v>
      </c>
      <c r="Q127" s="152">
        <f t="shared" si="116"/>
        <v>410245.01089759724</v>
      </c>
      <c r="R127" s="152">
        <f t="shared" si="116"/>
        <v>415590.14673680207</v>
      </c>
      <c r="S127" s="152">
        <f t="shared" si="116"/>
        <v>420935.28257600695</v>
      </c>
      <c r="T127" s="152">
        <f t="shared" si="116"/>
        <v>424977.57891700423</v>
      </c>
      <c r="U127" s="152">
        <f t="shared" si="116"/>
        <v>429019.87509533891</v>
      </c>
      <c r="V127" s="152">
        <f t="shared" si="116"/>
        <v>433062.17143633618</v>
      </c>
      <c r="W127" s="152">
        <f t="shared" si="116"/>
        <v>436987.73193623195</v>
      </c>
      <c r="X127" s="152">
        <f t="shared" si="116"/>
        <v>0</v>
      </c>
      <c r="Y127" s="152">
        <f t="shared" si="116"/>
        <v>0</v>
      </c>
      <c r="Z127" s="152">
        <f t="shared" si="116"/>
        <v>0</v>
      </c>
      <c r="AA127" s="152">
        <f t="shared" si="116"/>
        <v>0</v>
      </c>
      <c r="AB127" s="152">
        <f t="shared" si="116"/>
        <v>0</v>
      </c>
    </row>
    <row r="128" spans="2:28">
      <c r="B128" s="111" t="s">
        <v>226</v>
      </c>
      <c r="C128" s="109" t="s">
        <v>166</v>
      </c>
      <c r="D128" s="152"/>
      <c r="E128" s="152"/>
      <c r="F128" s="152"/>
      <c r="G128" s="152"/>
      <c r="H128" s="152"/>
      <c r="I128" s="152"/>
      <c r="J128" s="152"/>
      <c r="K128" s="152"/>
      <c r="L128" s="152"/>
      <c r="M128" s="152"/>
      <c r="N128" s="152"/>
      <c r="O128" s="152"/>
      <c r="P128" s="152">
        <v>0</v>
      </c>
      <c r="Q128" s="152">
        <v>0</v>
      </c>
      <c r="R128" s="152">
        <v>0</v>
      </c>
      <c r="S128" s="152">
        <v>0</v>
      </c>
      <c r="T128" s="152">
        <v>0</v>
      </c>
      <c r="U128" s="152">
        <v>0</v>
      </c>
      <c r="V128" s="152">
        <v>0</v>
      </c>
      <c r="W128" s="152">
        <v>0</v>
      </c>
      <c r="X128" s="152">
        <v>0</v>
      </c>
      <c r="Y128" s="152"/>
      <c r="Z128" s="152"/>
      <c r="AA128" s="152"/>
      <c r="AB128" s="152"/>
    </row>
    <row r="129" spans="2:28">
      <c r="B129" s="111" t="s">
        <v>227</v>
      </c>
      <c r="C129" s="109" t="s">
        <v>166</v>
      </c>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row>
    <row r="130" spans="2:28">
      <c r="B130" s="110" t="s">
        <v>228</v>
      </c>
      <c r="C130" s="109" t="s">
        <v>166</v>
      </c>
      <c r="D130" s="194">
        <f>D127+D128+D129</f>
        <v>0</v>
      </c>
      <c r="E130" s="194">
        <f t="shared" ref="E130:AB130" si="117">E127+E128+E129</f>
        <v>113320.47959736083</v>
      </c>
      <c r="F130" s="194">
        <f t="shared" si="117"/>
        <v>202559.28921706174</v>
      </c>
      <c r="G130" s="194">
        <f t="shared" si="117"/>
        <v>235091.25438570476</v>
      </c>
      <c r="H130" s="194">
        <f t="shared" si="117"/>
        <v>250359.22137821128</v>
      </c>
      <c r="I130" s="194">
        <f t="shared" si="117"/>
        <v>267271.67526922113</v>
      </c>
      <c r="J130" s="194">
        <f t="shared" si="117"/>
        <v>296473.6772746442</v>
      </c>
      <c r="K130" s="194">
        <f t="shared" si="117"/>
        <v>305112.97780198074</v>
      </c>
      <c r="L130" s="194">
        <f t="shared" si="117"/>
        <v>374998.58867457946</v>
      </c>
      <c r="M130" s="194">
        <f t="shared" si="117"/>
        <v>382148.44292602176</v>
      </c>
      <c r="N130" s="194">
        <f t="shared" si="117"/>
        <v>388701.83675266127</v>
      </c>
      <c r="O130" s="194">
        <f t="shared" si="117"/>
        <v>399554.73921918758</v>
      </c>
      <c r="P130" s="194">
        <f t="shared" si="117"/>
        <v>404899.87505839247</v>
      </c>
      <c r="Q130" s="194">
        <f t="shared" si="117"/>
        <v>410245.01089759724</v>
      </c>
      <c r="R130" s="194">
        <f>R127+R128+R129</f>
        <v>415590.14673680207</v>
      </c>
      <c r="S130" s="194">
        <f t="shared" si="117"/>
        <v>420935.28257600695</v>
      </c>
      <c r="T130" s="194">
        <f t="shared" si="117"/>
        <v>424977.57891700423</v>
      </c>
      <c r="U130" s="194">
        <f t="shared" si="117"/>
        <v>429019.87509533891</v>
      </c>
      <c r="V130" s="194">
        <f t="shared" si="117"/>
        <v>433062.17143633618</v>
      </c>
      <c r="W130" s="194">
        <f t="shared" si="117"/>
        <v>436987.73193623195</v>
      </c>
      <c r="X130" s="194">
        <f t="shared" si="117"/>
        <v>0</v>
      </c>
      <c r="Y130" s="194">
        <f t="shared" si="117"/>
        <v>0</v>
      </c>
      <c r="Z130" s="194">
        <f t="shared" si="117"/>
        <v>0</v>
      </c>
      <c r="AA130" s="194">
        <f t="shared" si="117"/>
        <v>0</v>
      </c>
      <c r="AB130" s="194">
        <f t="shared" si="117"/>
        <v>0</v>
      </c>
    </row>
    <row r="131" spans="2:28">
      <c r="B131" s="112" t="s">
        <v>229</v>
      </c>
    </row>
    <row r="132" spans="2:28">
      <c r="B132" s="3" t="s">
        <v>230</v>
      </c>
      <c r="C132" s="113" t="s">
        <v>166</v>
      </c>
      <c r="D132" s="153">
        <f>D130-D122</f>
        <v>0</v>
      </c>
      <c r="E132" s="153">
        <f t="shared" ref="E132:AB132" si="118">E130-E122</f>
        <v>-3082608.8494710578</v>
      </c>
      <c r="F132" s="153">
        <f t="shared" si="118"/>
        <v>-98469.972598224034</v>
      </c>
      <c r="G132" s="153">
        <f t="shared" si="118"/>
        <v>86558.480391876656</v>
      </c>
      <c r="H132" s="153">
        <f t="shared" si="118"/>
        <v>80847.986575241404</v>
      </c>
      <c r="I132" s="153">
        <f t="shared" si="118"/>
        <v>186144.25526922115</v>
      </c>
      <c r="J132" s="153">
        <f t="shared" si="118"/>
        <v>219951.15727464421</v>
      </c>
      <c r="K132" s="153">
        <f t="shared" si="118"/>
        <v>253257.81780198074</v>
      </c>
      <c r="L132" s="153">
        <f t="shared" si="118"/>
        <v>323817.63867457944</v>
      </c>
      <c r="M132" s="153">
        <f t="shared" si="118"/>
        <v>333160.55292602174</v>
      </c>
      <c r="N132" s="153">
        <f t="shared" si="118"/>
        <v>340737.51675266126</v>
      </c>
      <c r="O132" s="153">
        <f t="shared" si="118"/>
        <v>352171.22921918757</v>
      </c>
      <c r="P132" s="153">
        <f t="shared" si="118"/>
        <v>359376.51505839248</v>
      </c>
      <c r="Q132" s="153">
        <f t="shared" si="118"/>
        <v>364267.66089759726</v>
      </c>
      <c r="R132" s="153">
        <f t="shared" si="118"/>
        <v>367469.52673680207</v>
      </c>
      <c r="S132" s="153">
        <f t="shared" si="118"/>
        <v>371480.07257600693</v>
      </c>
      <c r="T132" s="153">
        <f t="shared" si="118"/>
        <v>380627.80891700421</v>
      </c>
      <c r="U132" s="153">
        <f t="shared" si="118"/>
        <v>383304.68509533891</v>
      </c>
      <c r="V132" s="153">
        <f t="shared" si="118"/>
        <v>386221.78143633617</v>
      </c>
      <c r="W132" s="153">
        <f t="shared" si="118"/>
        <v>389734.94193623197</v>
      </c>
      <c r="X132" s="153">
        <f t="shared" si="118"/>
        <v>0</v>
      </c>
      <c r="Y132" s="153">
        <f t="shared" si="118"/>
        <v>0</v>
      </c>
      <c r="Z132" s="153">
        <f t="shared" si="118"/>
        <v>0</v>
      </c>
      <c r="AA132" s="153">
        <f t="shared" si="118"/>
        <v>0</v>
      </c>
      <c r="AB132" s="153">
        <f t="shared" si="118"/>
        <v>0</v>
      </c>
    </row>
    <row r="133" spans="2:28">
      <c r="B133" s="3" t="s">
        <v>231</v>
      </c>
      <c r="C133" s="113" t="s">
        <v>166</v>
      </c>
      <c r="D133" s="153">
        <f>D132*1/(1+$D$10)</f>
        <v>0</v>
      </c>
      <c r="E133" s="153">
        <f>E132*1/(1+$E$10)*(1/(1+$D$10))</f>
        <v>-2624340.1662504058</v>
      </c>
      <c r="F133" s="153">
        <f>F132*1/(1+$F$10)*(1/(1+$E$10))*(1/(1+$D$10))</f>
        <v>-77349.298091815872</v>
      </c>
      <c r="G133" s="153">
        <f>G132*1/(1+$G$10)*(1/(1+$F$10)*(1/(1+$E$10))*(1/(1+$D$10)))</f>
        <v>62735.452771809432</v>
      </c>
      <c r="H133" s="153">
        <f>H132*1/(1+$H$10)*(1/(1+$G$10)*(1/(1+$F$10)*(1/(1+$E$10))*(1/(1+$D$10))))</f>
        <v>54065.904804446989</v>
      </c>
      <c r="I133" s="153">
        <f t="shared" ref="I133:AB133" si="119">I132*(1/((1+$H$10)^(I117-$G$17))*(1/(1+$G$10)*(1/(1+$F$10)*(1/(1+$E$10))*((1/(1+$D$10))))))</f>
        <v>114856.28304644805</v>
      </c>
      <c r="J133" s="153">
        <f t="shared" si="119"/>
        <v>125222.45808642487</v>
      </c>
      <c r="K133" s="153">
        <f t="shared" si="119"/>
        <v>133036.15579394627</v>
      </c>
      <c r="L133" s="153">
        <f t="shared" si="119"/>
        <v>156948.86574254857</v>
      </c>
      <c r="M133" s="153">
        <f t="shared" si="119"/>
        <v>148991.71095270271</v>
      </c>
      <c r="N133" s="153">
        <f t="shared" si="119"/>
        <v>140598.06398770018</v>
      </c>
      <c r="O133" s="153">
        <f t="shared" si="119"/>
        <v>134080.03451680971</v>
      </c>
      <c r="P133" s="153">
        <f t="shared" si="119"/>
        <v>126244.01150528902</v>
      </c>
      <c r="Q133" s="153">
        <f t="shared" si="119"/>
        <v>118068.09702582844</v>
      </c>
      <c r="R133" s="153">
        <f t="shared" si="119"/>
        <v>109896.56799890735</v>
      </c>
      <c r="S133" s="153">
        <f t="shared" si="119"/>
        <v>102505.97359743244</v>
      </c>
      <c r="T133" s="153">
        <f t="shared" si="119"/>
        <v>96909.202908030158</v>
      </c>
      <c r="U133" s="153">
        <f t="shared" si="119"/>
        <v>90044.976164445412</v>
      </c>
      <c r="V133" s="153">
        <f t="shared" si="119"/>
        <v>83714.941066078507</v>
      </c>
      <c r="W133" s="153">
        <f t="shared" si="119"/>
        <v>77944.667896025188</v>
      </c>
      <c r="X133" s="153">
        <f t="shared" si="119"/>
        <v>0</v>
      </c>
      <c r="Y133" s="153">
        <f t="shared" si="119"/>
        <v>0</v>
      </c>
      <c r="Z133" s="153">
        <f t="shared" si="119"/>
        <v>0</v>
      </c>
      <c r="AA133" s="153">
        <f t="shared" si="119"/>
        <v>0</v>
      </c>
      <c r="AB133" s="153">
        <f t="shared" si="119"/>
        <v>0</v>
      </c>
    </row>
    <row r="134" spans="2:2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spans="2:28">
      <c r="B135" s="39" t="s">
        <v>232</v>
      </c>
      <c r="C135" s="114" t="s">
        <v>166</v>
      </c>
      <c r="D135" s="115">
        <f>SUM(D133:AB133)</f>
        <v>-825826.09647734778</v>
      </c>
      <c r="E135" s="38"/>
      <c r="F135" s="38"/>
      <c r="G135" s="38"/>
      <c r="H135" s="38"/>
    </row>
    <row r="137" spans="2:28">
      <c r="B137" s="39" t="s">
        <v>205</v>
      </c>
      <c r="C137" s="39"/>
      <c r="D137" s="195">
        <f>IFERROR(IRR(D132:AB132),0)</f>
        <v>4.5569291564673486E-2</v>
      </c>
    </row>
    <row r="139" spans="2:28">
      <c r="B139" s="39" t="s">
        <v>233</v>
      </c>
    </row>
    <row r="140" spans="2:28">
      <c r="B140" s="3" t="s">
        <v>215</v>
      </c>
      <c r="C140" s="37"/>
      <c r="D140" s="21">
        <v>1</v>
      </c>
      <c r="E140" s="21">
        <v>2</v>
      </c>
      <c r="F140" s="21">
        <v>3</v>
      </c>
      <c r="G140" s="21">
        <v>4</v>
      </c>
      <c r="H140" s="21">
        <v>5</v>
      </c>
      <c r="I140" s="21">
        <v>6</v>
      </c>
      <c r="J140" s="21">
        <v>7</v>
      </c>
      <c r="K140" s="21">
        <v>8</v>
      </c>
      <c r="L140" s="21">
        <v>9</v>
      </c>
      <c r="M140" s="21">
        <v>10</v>
      </c>
      <c r="N140" s="21">
        <v>11</v>
      </c>
      <c r="O140" s="21">
        <v>12</v>
      </c>
      <c r="P140" s="21">
        <v>13</v>
      </c>
      <c r="Q140" s="21">
        <v>14</v>
      </c>
      <c r="R140" s="21">
        <v>15</v>
      </c>
      <c r="S140" s="21">
        <v>16</v>
      </c>
      <c r="T140" s="21">
        <v>17</v>
      </c>
      <c r="U140" s="21">
        <v>18</v>
      </c>
      <c r="V140" s="21">
        <v>19</v>
      </c>
      <c r="W140" s="21">
        <v>20</v>
      </c>
      <c r="X140" s="21">
        <v>21</v>
      </c>
      <c r="Y140" s="21">
        <v>22</v>
      </c>
      <c r="Z140" s="21">
        <v>23</v>
      </c>
      <c r="AA140" s="21">
        <v>24</v>
      </c>
      <c r="AB140" s="21">
        <v>25</v>
      </c>
    </row>
    <row r="141" spans="2:28">
      <c r="B141" s="3" t="s">
        <v>230</v>
      </c>
      <c r="C141" s="113" t="s">
        <v>166</v>
      </c>
      <c r="D141" s="152">
        <f>D132</f>
        <v>0</v>
      </c>
      <c r="E141" s="152">
        <f>E132</f>
        <v>-3082608.8494710578</v>
      </c>
      <c r="F141" s="152">
        <f t="shared" ref="F141:AB141" si="120">F132</f>
        <v>-98469.972598224034</v>
      </c>
      <c r="G141" s="152">
        <f t="shared" si="120"/>
        <v>86558.480391876656</v>
      </c>
      <c r="H141" s="152">
        <f t="shared" si="120"/>
        <v>80847.986575241404</v>
      </c>
      <c r="I141" s="152">
        <f t="shared" si="120"/>
        <v>186144.25526922115</v>
      </c>
      <c r="J141" s="152">
        <f t="shared" si="120"/>
        <v>219951.15727464421</v>
      </c>
      <c r="K141" s="152">
        <f t="shared" si="120"/>
        <v>253257.81780198074</v>
      </c>
      <c r="L141" s="152">
        <f t="shared" si="120"/>
        <v>323817.63867457944</v>
      </c>
      <c r="M141" s="152">
        <f t="shared" si="120"/>
        <v>333160.55292602174</v>
      </c>
      <c r="N141" s="152">
        <f t="shared" si="120"/>
        <v>340737.51675266126</v>
      </c>
      <c r="O141" s="152">
        <f t="shared" si="120"/>
        <v>352171.22921918757</v>
      </c>
      <c r="P141" s="152">
        <f t="shared" si="120"/>
        <v>359376.51505839248</v>
      </c>
      <c r="Q141" s="152">
        <f t="shared" si="120"/>
        <v>364267.66089759726</v>
      </c>
      <c r="R141" s="152">
        <f t="shared" si="120"/>
        <v>367469.52673680207</v>
      </c>
      <c r="S141" s="152">
        <f t="shared" si="120"/>
        <v>371480.07257600693</v>
      </c>
      <c r="T141" s="152">
        <f t="shared" si="120"/>
        <v>380627.80891700421</v>
      </c>
      <c r="U141" s="152">
        <f t="shared" si="120"/>
        <v>383304.68509533891</v>
      </c>
      <c r="V141" s="152">
        <f t="shared" si="120"/>
        <v>386221.78143633617</v>
      </c>
      <c r="W141" s="152">
        <f t="shared" si="120"/>
        <v>389734.94193623197</v>
      </c>
      <c r="X141" s="152">
        <f t="shared" si="120"/>
        <v>0</v>
      </c>
      <c r="Y141" s="152">
        <f t="shared" si="120"/>
        <v>0</v>
      </c>
      <c r="Z141" s="152">
        <f t="shared" si="120"/>
        <v>0</v>
      </c>
      <c r="AA141" s="152">
        <f t="shared" si="120"/>
        <v>0</v>
      </c>
      <c r="AB141" s="152">
        <f t="shared" si="120"/>
        <v>0</v>
      </c>
    </row>
    <row r="142" spans="2:28">
      <c r="B142" s="116" t="s">
        <v>234</v>
      </c>
      <c r="C142" s="117" t="s">
        <v>166</v>
      </c>
      <c r="D142" s="196">
        <f>D119*1/(1+$D$10)</f>
        <v>0</v>
      </c>
      <c r="E142" s="196">
        <f>E119*1/(1+$E$10)*(1/(1+$D$10))</f>
        <v>2716932.8802099321</v>
      </c>
      <c r="F142" s="196">
        <f>F119*1/(1+$F$10)*(1/(1+$E$10))*(1/(1+$D$10))</f>
        <v>229552.59440076145</v>
      </c>
      <c r="G142" s="196">
        <f>G119*1/(1+$G$10)*(1/(1+$F$10)*(1/(1+$E$10))*(1/(1+$D$10)))</f>
        <v>99719.502038825973</v>
      </c>
      <c r="H142" s="196">
        <f>H119*1/(1+$H$10)*(1/(1+$G$10)*(1/(1+$F$10)*(1/(1+$E$10))*(1/(1+$D$10))))</f>
        <v>104939.44213023358</v>
      </c>
    </row>
    <row r="143" spans="2:28">
      <c r="B143" s="3" t="s">
        <v>235</v>
      </c>
      <c r="C143" s="113" t="s">
        <v>166</v>
      </c>
      <c r="D143" s="153">
        <f>D141-D142</f>
        <v>0</v>
      </c>
      <c r="E143" s="153">
        <f>D143+E141-E142</f>
        <v>-5799541.7296809899</v>
      </c>
      <c r="F143" s="153">
        <f>E143+F141-F142</f>
        <v>-6127564.2966799755</v>
      </c>
      <c r="G143" s="153">
        <f>F143+G141-G142</f>
        <v>-6140725.3183269249</v>
      </c>
      <c r="H143" s="153">
        <f>G143+H141-H142</f>
        <v>-6164816.7738819169</v>
      </c>
      <c r="I143" s="153">
        <f t="shared" ref="I143" si="121">H143+I141</f>
        <v>-5978672.5186126959</v>
      </c>
      <c r="J143" s="153">
        <f t="shared" ref="J143" si="122">I143+J141</f>
        <v>-5758721.361338052</v>
      </c>
      <c r="K143" s="153">
        <f t="shared" ref="K143" si="123">J143+K141</f>
        <v>-5505463.5435360717</v>
      </c>
      <c r="L143" s="153">
        <f t="shared" ref="L143" si="124">K143+L141</f>
        <v>-5181645.9048614921</v>
      </c>
      <c r="M143" s="153">
        <f t="shared" ref="M143" si="125">L143+M141</f>
        <v>-4848485.3519354705</v>
      </c>
      <c r="N143" s="153">
        <f t="shared" ref="N143" si="126">M143+N141</f>
        <v>-4507747.8351828093</v>
      </c>
      <c r="O143" s="153">
        <f t="shared" ref="O143" si="127">N143+O141</f>
        <v>-4155576.6059636218</v>
      </c>
      <c r="P143" s="153">
        <f t="shared" ref="P143" si="128">O143+P141</f>
        <v>-3796200.0909052291</v>
      </c>
      <c r="Q143" s="153">
        <f t="shared" ref="Q143" si="129">P143+Q141</f>
        <v>-3431932.4300076319</v>
      </c>
      <c r="R143" s="153">
        <f t="shared" ref="R143" si="130">Q143+R141</f>
        <v>-3064462.9032708299</v>
      </c>
      <c r="S143" s="153">
        <f t="shared" ref="S143" si="131">R143+S141</f>
        <v>-2692982.8306948231</v>
      </c>
      <c r="T143" s="153">
        <f t="shared" ref="T143" si="132">S143+T141</f>
        <v>-2312355.0217778189</v>
      </c>
      <c r="U143" s="153">
        <f t="shared" ref="U143" si="133">T143+U141</f>
        <v>-1929050.3366824801</v>
      </c>
      <c r="V143" s="153">
        <f t="shared" ref="V143" si="134">U143+V141</f>
        <v>-1542828.5552461438</v>
      </c>
      <c r="W143" s="153">
        <f t="shared" ref="W143" si="135">V143+W141</f>
        <v>-1153093.6133099119</v>
      </c>
      <c r="X143" s="153">
        <f t="shared" ref="X143" si="136">W143+X141</f>
        <v>-1153093.6133099119</v>
      </c>
      <c r="Y143" s="153">
        <f t="shared" ref="Y143" si="137">X143+Y141</f>
        <v>-1153093.6133099119</v>
      </c>
      <c r="Z143" s="153">
        <f t="shared" ref="Z143" si="138">Y143+Z141</f>
        <v>-1153093.6133099119</v>
      </c>
      <c r="AA143" s="153">
        <f t="shared" ref="AA143" si="139">Z143+AA141</f>
        <v>-1153093.6133099119</v>
      </c>
      <c r="AB143" s="153">
        <f>AA143+AB141</f>
        <v>-1153093.6133099119</v>
      </c>
    </row>
    <row r="144" spans="2:28">
      <c r="B144" s="118" t="s">
        <v>236</v>
      </c>
    </row>
    <row r="146" spans="2:28" ht="15.6">
      <c r="B146" s="351" t="s">
        <v>240</v>
      </c>
      <c r="C146" s="352"/>
      <c r="D146" s="352"/>
      <c r="E146" s="352"/>
      <c r="F146" s="352"/>
      <c r="G146" s="352"/>
      <c r="H146" s="352"/>
      <c r="I146" s="352"/>
      <c r="J146" s="352"/>
      <c r="K146" s="352"/>
      <c r="L146" s="352"/>
      <c r="M146" s="352"/>
      <c r="N146" s="352"/>
      <c r="O146" s="352"/>
      <c r="P146" s="352"/>
      <c r="Q146" s="352"/>
      <c r="R146" s="352"/>
      <c r="S146" s="352"/>
      <c r="T146" s="352"/>
      <c r="U146" s="352"/>
      <c r="V146" s="352"/>
      <c r="W146" s="352"/>
      <c r="X146" s="352"/>
      <c r="Y146" s="352"/>
      <c r="Z146" s="352"/>
      <c r="AA146" s="352"/>
      <c r="AB146" s="353"/>
    </row>
    <row r="147" spans="2:28" ht="15.6">
      <c r="B147" s="104"/>
      <c r="C147" s="104"/>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row>
    <row r="148" spans="2:28">
      <c r="B148" s="106" t="s">
        <v>214</v>
      </c>
      <c r="C148" s="98"/>
    </row>
    <row r="149" spans="2:28">
      <c r="B149" s="3"/>
      <c r="C149" s="27" t="s">
        <v>94</v>
      </c>
      <c r="D149" s="27">
        <f>$C$3</f>
        <v>2024</v>
      </c>
      <c r="E149" s="27">
        <f>$C$3+1</f>
        <v>2025</v>
      </c>
      <c r="F149" s="27">
        <f>$C$3+2</f>
        <v>2026</v>
      </c>
      <c r="G149" s="27">
        <f>$C$3+3</f>
        <v>2027</v>
      </c>
      <c r="H149" s="27">
        <f>$C$3+4</f>
        <v>2028</v>
      </c>
      <c r="I149" s="27">
        <f>H149+1</f>
        <v>2029</v>
      </c>
      <c r="J149" s="27">
        <f t="shared" ref="J149" si="140">I149+1</f>
        <v>2030</v>
      </c>
      <c r="K149" s="27">
        <f t="shared" ref="K149" si="141">J149+1</f>
        <v>2031</v>
      </c>
      <c r="L149" s="27">
        <f t="shared" ref="L149" si="142">K149+1</f>
        <v>2032</v>
      </c>
      <c r="M149" s="27">
        <f t="shared" ref="M149" si="143">L149+1</f>
        <v>2033</v>
      </c>
      <c r="N149" s="27">
        <f t="shared" ref="N149" si="144">M149+1</f>
        <v>2034</v>
      </c>
      <c r="O149" s="27">
        <f t="shared" ref="O149" si="145">N149+1</f>
        <v>2035</v>
      </c>
      <c r="P149" s="27">
        <f t="shared" ref="P149" si="146">O149+1</f>
        <v>2036</v>
      </c>
      <c r="Q149" s="27">
        <f t="shared" ref="Q149" si="147">P149+1</f>
        <v>2037</v>
      </c>
      <c r="R149" s="27">
        <f t="shared" ref="R149" si="148">Q149+1</f>
        <v>2038</v>
      </c>
      <c r="S149" s="27">
        <f t="shared" ref="S149" si="149">R149+1</f>
        <v>2039</v>
      </c>
      <c r="T149" s="27">
        <f t="shared" ref="T149" si="150">S149+1</f>
        <v>2040</v>
      </c>
      <c r="U149" s="27">
        <f t="shared" ref="U149" si="151">T149+1</f>
        <v>2041</v>
      </c>
      <c r="V149" s="27">
        <f t="shared" ref="V149" si="152">U149+1</f>
        <v>2042</v>
      </c>
      <c r="W149" s="27">
        <f t="shared" ref="W149" si="153">V149+1</f>
        <v>2043</v>
      </c>
      <c r="X149" s="27">
        <f t="shared" ref="X149" si="154">W149+1</f>
        <v>2044</v>
      </c>
      <c r="Y149" s="27">
        <f t="shared" ref="Y149" si="155">X149+1</f>
        <v>2045</v>
      </c>
      <c r="Z149" s="27">
        <f t="shared" ref="Z149" si="156">Y149+1</f>
        <v>2046</v>
      </c>
      <c r="AA149" s="27">
        <f t="shared" ref="AA149" si="157">Z149+1</f>
        <v>2047</v>
      </c>
      <c r="AB149" s="27">
        <f t="shared" ref="AB149" si="158">AA149+1</f>
        <v>2048</v>
      </c>
    </row>
    <row r="150" spans="2:28">
      <c r="B150" s="3" t="s">
        <v>215</v>
      </c>
      <c r="C150" s="37"/>
      <c r="D150" s="21">
        <v>1</v>
      </c>
      <c r="E150" s="21">
        <v>2</v>
      </c>
      <c r="F150" s="21">
        <v>3</v>
      </c>
      <c r="G150" s="21">
        <v>4</v>
      </c>
      <c r="H150" s="21">
        <v>5</v>
      </c>
      <c r="I150" s="21">
        <v>6</v>
      </c>
      <c r="J150" s="21">
        <v>7</v>
      </c>
      <c r="K150" s="21">
        <v>8</v>
      </c>
      <c r="L150" s="21">
        <v>9</v>
      </c>
      <c r="M150" s="21">
        <v>10</v>
      </c>
      <c r="N150" s="21">
        <v>11</v>
      </c>
      <c r="O150" s="21">
        <v>12</v>
      </c>
      <c r="P150" s="21">
        <v>13</v>
      </c>
      <c r="Q150" s="21">
        <v>14</v>
      </c>
      <c r="R150" s="21">
        <v>15</v>
      </c>
      <c r="S150" s="21">
        <v>16</v>
      </c>
      <c r="T150" s="21">
        <v>17</v>
      </c>
      <c r="U150" s="21">
        <v>18</v>
      </c>
      <c r="V150" s="21">
        <v>19</v>
      </c>
      <c r="W150" s="21">
        <v>20</v>
      </c>
      <c r="X150" s="21">
        <v>21</v>
      </c>
      <c r="Y150" s="21">
        <v>22</v>
      </c>
      <c r="Z150" s="21">
        <v>23</v>
      </c>
      <c r="AA150" s="21">
        <v>24</v>
      </c>
      <c r="AB150" s="21">
        <v>25</v>
      </c>
    </row>
    <row r="151" spans="2:28">
      <c r="B151" s="348" t="s">
        <v>216</v>
      </c>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50"/>
    </row>
    <row r="152" spans="2:28">
      <c r="B152" s="3" t="s">
        <v>217</v>
      </c>
      <c r="C152" s="107" t="s">
        <v>166</v>
      </c>
      <c r="D152" s="35">
        <f>Επενδύσεις!D25</f>
        <v>0</v>
      </c>
      <c r="E152" s="35">
        <f>Επενδύσεις!E25</f>
        <v>3075934.8263469823</v>
      </c>
      <c r="F152" s="35">
        <f>Επενδύσεις!F25</f>
        <v>320709.51633265975</v>
      </c>
      <c r="G152" s="35">
        <f>Επενδύσεις!G25</f>
        <v>227190.30832062993</v>
      </c>
      <c r="H152" s="35">
        <f>Επενδύσεις!H25</f>
        <v>255720.87528002181</v>
      </c>
      <c r="I152" s="108"/>
      <c r="J152" s="108"/>
      <c r="K152" s="108"/>
      <c r="L152" s="108"/>
      <c r="M152" s="108"/>
      <c r="N152" s="108"/>
      <c r="O152" s="108"/>
      <c r="P152" s="108"/>
      <c r="Q152" s="108"/>
      <c r="R152" s="108"/>
      <c r="S152" s="108"/>
      <c r="T152" s="108"/>
      <c r="U152" s="108"/>
      <c r="V152" s="108"/>
      <c r="W152" s="108"/>
      <c r="X152" s="108"/>
      <c r="Y152" s="108"/>
      <c r="Z152" s="108"/>
      <c r="AA152" s="108"/>
      <c r="AB152" s="108"/>
    </row>
    <row r="153" spans="2:28">
      <c r="B153" s="3" t="s">
        <v>218</v>
      </c>
      <c r="C153" s="107" t="s">
        <v>166</v>
      </c>
      <c r="D153" s="108"/>
      <c r="E153" s="108"/>
      <c r="F153" s="108"/>
      <c r="G153" s="108"/>
      <c r="H153" s="108"/>
      <c r="I153" s="35">
        <v>110024.65</v>
      </c>
      <c r="J153" s="35">
        <v>100903.61</v>
      </c>
      <c r="K153" s="35">
        <v>57956.65</v>
      </c>
      <c r="L153" s="35">
        <v>54610.32</v>
      </c>
      <c r="M153" s="35">
        <v>48928.800000000003</v>
      </c>
      <c r="N153" s="35">
        <v>45295.5</v>
      </c>
      <c r="O153" s="35">
        <v>42464.99</v>
      </c>
      <c r="P153" s="35">
        <v>37686.89</v>
      </c>
      <c r="Q153" s="35">
        <v>38063.760000000002</v>
      </c>
      <c r="R153" s="35">
        <v>38444.39</v>
      </c>
      <c r="S153" s="35">
        <v>38828.839999999997</v>
      </c>
      <c r="T153" s="35">
        <v>29364.58</v>
      </c>
      <c r="U153" s="35">
        <v>29658.23</v>
      </c>
      <c r="V153" s="35">
        <v>29954.81</v>
      </c>
      <c r="W153" s="35">
        <v>29089.759999999998</v>
      </c>
      <c r="X153" s="35"/>
      <c r="Y153" s="35"/>
      <c r="Z153" s="35"/>
      <c r="AA153" s="35"/>
      <c r="AB153" s="35"/>
    </row>
    <row r="154" spans="2:28">
      <c r="B154" s="3" t="s">
        <v>219</v>
      </c>
      <c r="C154" s="109" t="s">
        <v>166</v>
      </c>
      <c r="D154" s="35">
        <v>0</v>
      </c>
      <c r="E154" s="35">
        <v>3470</v>
      </c>
      <c r="F154" s="35">
        <v>7568</v>
      </c>
      <c r="G154" s="35">
        <v>10509</v>
      </c>
      <c r="H154" s="35">
        <v>13065</v>
      </c>
      <c r="I154" s="35">
        <v>15698</v>
      </c>
      <c r="J154" s="35">
        <v>17091</v>
      </c>
      <c r="K154" s="35">
        <v>19358</v>
      </c>
      <c r="L154" s="35">
        <v>21517</v>
      </c>
      <c r="M154" s="35">
        <v>23507</v>
      </c>
      <c r="N154" s="35">
        <v>25374</v>
      </c>
      <c r="O154" s="35">
        <v>27165</v>
      </c>
      <c r="P154" s="35">
        <v>28798</v>
      </c>
      <c r="Q154" s="35">
        <v>29084</v>
      </c>
      <c r="R154" s="35">
        <v>32147</v>
      </c>
      <c r="S154" s="35">
        <v>33873</v>
      </c>
      <c r="T154" s="35">
        <v>34934</v>
      </c>
      <c r="U154" s="35">
        <v>36714</v>
      </c>
      <c r="V154" s="35">
        <v>38179</v>
      </c>
      <c r="W154" s="35">
        <v>39634</v>
      </c>
      <c r="X154" s="35"/>
      <c r="Y154" s="35"/>
      <c r="Z154" s="35"/>
      <c r="AA154" s="35"/>
      <c r="AB154" s="35"/>
    </row>
    <row r="155" spans="2:28">
      <c r="B155" s="110" t="s">
        <v>220</v>
      </c>
      <c r="C155" s="109" t="s">
        <v>166</v>
      </c>
      <c r="D155" s="194">
        <f>D152+D154</f>
        <v>0</v>
      </c>
      <c r="E155" s="194">
        <f>E152+E154</f>
        <v>3079404.8263469823</v>
      </c>
      <c r="F155" s="194">
        <f>F152+F154</f>
        <v>328277.51633265975</v>
      </c>
      <c r="G155" s="194">
        <f>G152+G154</f>
        <v>237699.30832062993</v>
      </c>
      <c r="H155" s="194">
        <f>H152+H154</f>
        <v>268785.87528002181</v>
      </c>
      <c r="I155" s="194">
        <f>I153+I154</f>
        <v>125722.65</v>
      </c>
      <c r="J155" s="194">
        <f t="shared" ref="J155:AB155" si="159">J153+J154</f>
        <v>117994.61</v>
      </c>
      <c r="K155" s="194">
        <f t="shared" si="159"/>
        <v>77314.649999999994</v>
      </c>
      <c r="L155" s="194">
        <f t="shared" si="159"/>
        <v>76127.320000000007</v>
      </c>
      <c r="M155" s="194">
        <f t="shared" si="159"/>
        <v>72435.8</v>
      </c>
      <c r="N155" s="194">
        <f t="shared" si="159"/>
        <v>70669.5</v>
      </c>
      <c r="O155" s="194">
        <f t="shared" si="159"/>
        <v>69629.989999999991</v>
      </c>
      <c r="P155" s="194">
        <f t="shared" si="159"/>
        <v>66484.89</v>
      </c>
      <c r="Q155" s="194">
        <f t="shared" si="159"/>
        <v>67147.760000000009</v>
      </c>
      <c r="R155" s="194">
        <f t="shared" si="159"/>
        <v>70591.39</v>
      </c>
      <c r="S155" s="194">
        <f t="shared" si="159"/>
        <v>72701.84</v>
      </c>
      <c r="T155" s="194">
        <f t="shared" si="159"/>
        <v>64298.58</v>
      </c>
      <c r="U155" s="194">
        <f t="shared" si="159"/>
        <v>66372.23</v>
      </c>
      <c r="V155" s="194">
        <f t="shared" si="159"/>
        <v>68133.81</v>
      </c>
      <c r="W155" s="194">
        <f t="shared" si="159"/>
        <v>68723.759999999995</v>
      </c>
      <c r="X155" s="194">
        <f t="shared" si="159"/>
        <v>0</v>
      </c>
      <c r="Y155" s="194">
        <f t="shared" si="159"/>
        <v>0</v>
      </c>
      <c r="Z155" s="194">
        <f t="shared" si="159"/>
        <v>0</v>
      </c>
      <c r="AA155" s="194">
        <f t="shared" si="159"/>
        <v>0</v>
      </c>
      <c r="AB155" s="194">
        <f t="shared" si="159"/>
        <v>0</v>
      </c>
    </row>
    <row r="156" spans="2:28">
      <c r="B156" s="17" t="s">
        <v>221</v>
      </c>
    </row>
    <row r="157" spans="2:28">
      <c r="B157" s="17" t="s">
        <v>222</v>
      </c>
    </row>
    <row r="158" spans="2:28">
      <c r="B158" s="348" t="s">
        <v>223</v>
      </c>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50"/>
    </row>
    <row r="159" spans="2:28">
      <c r="B159" s="111" t="s">
        <v>224</v>
      </c>
      <c r="C159" s="107" t="s">
        <v>103</v>
      </c>
      <c r="D159" s="35">
        <v>0</v>
      </c>
      <c r="E159" s="35">
        <v>5980.2524149999999</v>
      </c>
      <c r="F159" s="35">
        <v>11412.768749999999</v>
      </c>
      <c r="G159" s="35">
        <v>14233.8873</v>
      </c>
      <c r="H159" s="35">
        <v>15774.742130000001</v>
      </c>
      <c r="I159" s="35">
        <v>17485.957149999998</v>
      </c>
      <c r="J159" s="35">
        <v>20440.638029999998</v>
      </c>
      <c r="K159" s="35">
        <v>21314.769069999998</v>
      </c>
      <c r="L159" s="35">
        <v>28385.848620000001</v>
      </c>
      <c r="M159" s="35">
        <v>29109.276330000001</v>
      </c>
      <c r="N159" s="35">
        <v>29772.353729999999</v>
      </c>
      <c r="O159" s="35">
        <v>30870.458699999999</v>
      </c>
      <c r="P159" s="35">
        <v>31411.283630000002</v>
      </c>
      <c r="Q159" s="35">
        <v>31952.10857</v>
      </c>
      <c r="R159" s="35">
        <v>32492.933499999999</v>
      </c>
      <c r="S159" s="35">
        <v>33033.758439999998</v>
      </c>
      <c r="T159" s="35">
        <v>33442.761059999997</v>
      </c>
      <c r="U159" s="35">
        <v>33851.76369</v>
      </c>
      <c r="V159" s="35">
        <v>34260.766320000002</v>
      </c>
      <c r="W159" s="35">
        <v>34657.95753</v>
      </c>
      <c r="X159" s="35"/>
      <c r="Y159" s="35"/>
      <c r="Z159" s="35"/>
      <c r="AA159" s="35"/>
      <c r="AB159" s="35"/>
    </row>
    <row r="160" spans="2:28">
      <c r="B160" s="111" t="s">
        <v>225</v>
      </c>
      <c r="C160" s="109" t="s">
        <v>166</v>
      </c>
      <c r="D160" s="152">
        <f t="shared" ref="D160:AB160" si="160">D159*$D$11</f>
        <v>0</v>
      </c>
      <c r="E160" s="152">
        <f t="shared" si="160"/>
        <v>97276.382509784802</v>
      </c>
      <c r="F160" s="152">
        <f t="shared" si="160"/>
        <v>185643.14369675622</v>
      </c>
      <c r="G160" s="152">
        <f t="shared" si="160"/>
        <v>231532.21126970911</v>
      </c>
      <c r="H160" s="152">
        <f t="shared" si="160"/>
        <v>256596.1673427287</v>
      </c>
      <c r="I160" s="152">
        <f t="shared" si="160"/>
        <v>284431.24775245902</v>
      </c>
      <c r="J160" s="152">
        <f t="shared" si="160"/>
        <v>332492.87584633398</v>
      </c>
      <c r="K160" s="152">
        <f t="shared" si="160"/>
        <v>346711.72473596164</v>
      </c>
      <c r="L160" s="152">
        <f t="shared" si="160"/>
        <v>461731.79267450154</v>
      </c>
      <c r="M160" s="152">
        <f t="shared" si="160"/>
        <v>473499.26096056012</v>
      </c>
      <c r="N160" s="152">
        <f t="shared" si="160"/>
        <v>484285.05499062588</v>
      </c>
      <c r="O160" s="152">
        <f t="shared" si="160"/>
        <v>502147.12362667284</v>
      </c>
      <c r="P160" s="152">
        <f t="shared" si="160"/>
        <v>510944.32633830921</v>
      </c>
      <c r="Q160" s="152">
        <f t="shared" si="160"/>
        <v>519741.52921260818</v>
      </c>
      <c r="R160" s="152">
        <f t="shared" si="160"/>
        <v>528538.73192424444</v>
      </c>
      <c r="S160" s="152">
        <f t="shared" si="160"/>
        <v>537335.93479854346</v>
      </c>
      <c r="T160" s="152">
        <f t="shared" si="160"/>
        <v>543988.88061916293</v>
      </c>
      <c r="U160" s="152">
        <f t="shared" si="160"/>
        <v>550641.82660244522</v>
      </c>
      <c r="V160" s="152">
        <f t="shared" si="160"/>
        <v>557294.77258572751</v>
      </c>
      <c r="W160" s="152">
        <f t="shared" si="160"/>
        <v>563755.59085764049</v>
      </c>
      <c r="X160" s="152">
        <f t="shared" si="160"/>
        <v>0</v>
      </c>
      <c r="Y160" s="152">
        <f t="shared" si="160"/>
        <v>0</v>
      </c>
      <c r="Z160" s="152">
        <f t="shared" si="160"/>
        <v>0</v>
      </c>
      <c r="AA160" s="152">
        <f t="shared" si="160"/>
        <v>0</v>
      </c>
      <c r="AB160" s="152">
        <f t="shared" si="160"/>
        <v>0</v>
      </c>
    </row>
    <row r="161" spans="2:28">
      <c r="B161" s="111" t="s">
        <v>226</v>
      </c>
      <c r="C161" s="109" t="s">
        <v>166</v>
      </c>
      <c r="D161" s="152"/>
      <c r="E161" s="152"/>
      <c r="F161" s="152"/>
      <c r="G161" s="152"/>
      <c r="H161" s="152"/>
      <c r="I161" s="152"/>
      <c r="J161" s="152"/>
      <c r="K161" s="152"/>
      <c r="L161" s="152"/>
      <c r="M161" s="152"/>
      <c r="N161" s="152"/>
      <c r="O161" s="152"/>
      <c r="P161" s="152">
        <v>0</v>
      </c>
      <c r="Q161" s="152">
        <v>0</v>
      </c>
      <c r="R161" s="152">
        <v>0</v>
      </c>
      <c r="S161" s="152">
        <v>0</v>
      </c>
      <c r="T161" s="152">
        <v>0</v>
      </c>
      <c r="U161" s="152">
        <v>0</v>
      </c>
      <c r="V161" s="152">
        <v>0</v>
      </c>
      <c r="W161" s="152">
        <v>0</v>
      </c>
      <c r="X161" s="152">
        <v>0</v>
      </c>
      <c r="Y161" s="152"/>
      <c r="Z161" s="152"/>
      <c r="AA161" s="152"/>
      <c r="AB161" s="152"/>
    </row>
    <row r="162" spans="2:28">
      <c r="B162" s="111" t="s">
        <v>227</v>
      </c>
      <c r="C162" s="109" t="s">
        <v>166</v>
      </c>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row>
    <row r="163" spans="2:28">
      <c r="B163" s="110" t="s">
        <v>228</v>
      </c>
      <c r="C163" s="109" t="s">
        <v>166</v>
      </c>
      <c r="D163" s="194">
        <f>D160+D161+D162</f>
        <v>0</v>
      </c>
      <c r="E163" s="194">
        <f t="shared" ref="E163:AB163" si="161">E160+E161+E162</f>
        <v>97276.382509784802</v>
      </c>
      <c r="F163" s="194">
        <f t="shared" si="161"/>
        <v>185643.14369675622</v>
      </c>
      <c r="G163" s="194">
        <f t="shared" si="161"/>
        <v>231532.21126970911</v>
      </c>
      <c r="H163" s="194">
        <f t="shared" si="161"/>
        <v>256596.1673427287</v>
      </c>
      <c r="I163" s="194">
        <f t="shared" si="161"/>
        <v>284431.24775245902</v>
      </c>
      <c r="J163" s="194">
        <f t="shared" si="161"/>
        <v>332492.87584633398</v>
      </c>
      <c r="K163" s="194">
        <f t="shared" si="161"/>
        <v>346711.72473596164</v>
      </c>
      <c r="L163" s="194">
        <f t="shared" si="161"/>
        <v>461731.79267450154</v>
      </c>
      <c r="M163" s="194">
        <f t="shared" si="161"/>
        <v>473499.26096056012</v>
      </c>
      <c r="N163" s="194">
        <f t="shared" si="161"/>
        <v>484285.05499062588</v>
      </c>
      <c r="O163" s="194">
        <f t="shared" si="161"/>
        <v>502147.12362667284</v>
      </c>
      <c r="P163" s="194">
        <f t="shared" si="161"/>
        <v>510944.32633830921</v>
      </c>
      <c r="Q163" s="194">
        <f t="shared" si="161"/>
        <v>519741.52921260818</v>
      </c>
      <c r="R163" s="194">
        <f t="shared" si="161"/>
        <v>528538.73192424444</v>
      </c>
      <c r="S163" s="194">
        <f t="shared" si="161"/>
        <v>537335.93479854346</v>
      </c>
      <c r="T163" s="194">
        <f t="shared" si="161"/>
        <v>543988.88061916293</v>
      </c>
      <c r="U163" s="194">
        <f t="shared" si="161"/>
        <v>550641.82660244522</v>
      </c>
      <c r="V163" s="194">
        <f t="shared" si="161"/>
        <v>557294.77258572751</v>
      </c>
      <c r="W163" s="194">
        <f t="shared" si="161"/>
        <v>563755.59085764049</v>
      </c>
      <c r="X163" s="194">
        <f>X160+X161+X162</f>
        <v>0</v>
      </c>
      <c r="Y163" s="194">
        <f t="shared" si="161"/>
        <v>0</v>
      </c>
      <c r="Z163" s="194">
        <f t="shared" si="161"/>
        <v>0</v>
      </c>
      <c r="AA163" s="194">
        <f t="shared" si="161"/>
        <v>0</v>
      </c>
      <c r="AB163" s="194">
        <f t="shared" si="161"/>
        <v>0</v>
      </c>
    </row>
    <row r="164" spans="2:28">
      <c r="B164" s="112" t="s">
        <v>229</v>
      </c>
    </row>
    <row r="165" spans="2:28">
      <c r="B165" s="3" t="s">
        <v>230</v>
      </c>
      <c r="C165" s="113" t="s">
        <v>166</v>
      </c>
      <c r="D165" s="153">
        <f>D163-D155</f>
        <v>0</v>
      </c>
      <c r="E165" s="153">
        <f t="shared" ref="E165:AB165" si="162">E163-E155</f>
        <v>-2982128.4438371975</v>
      </c>
      <c r="F165" s="153">
        <f t="shared" si="162"/>
        <v>-142634.37263590354</v>
      </c>
      <c r="G165" s="153">
        <f t="shared" si="162"/>
        <v>-6167.0970509208273</v>
      </c>
      <c r="H165" s="153">
        <f t="shared" si="162"/>
        <v>-12189.707937293104</v>
      </c>
      <c r="I165" s="153">
        <f t="shared" si="162"/>
        <v>158708.59775245903</v>
      </c>
      <c r="J165" s="153">
        <f t="shared" si="162"/>
        <v>214498.26584633399</v>
      </c>
      <c r="K165" s="153">
        <f t="shared" si="162"/>
        <v>269397.07473596162</v>
      </c>
      <c r="L165" s="153">
        <f t="shared" si="162"/>
        <v>385604.47267450154</v>
      </c>
      <c r="M165" s="153">
        <f t="shared" si="162"/>
        <v>401063.46096056013</v>
      </c>
      <c r="N165" s="153">
        <f t="shared" si="162"/>
        <v>413615.55499062588</v>
      </c>
      <c r="O165" s="153">
        <f t="shared" si="162"/>
        <v>432517.13362667285</v>
      </c>
      <c r="P165" s="153">
        <f t="shared" si="162"/>
        <v>444459.4363383092</v>
      </c>
      <c r="Q165" s="153">
        <f t="shared" si="162"/>
        <v>452593.76921260817</v>
      </c>
      <c r="R165" s="153">
        <f t="shared" si="162"/>
        <v>457947.34192424442</v>
      </c>
      <c r="S165" s="153">
        <f t="shared" si="162"/>
        <v>464634.09479854349</v>
      </c>
      <c r="T165" s="153">
        <f t="shared" si="162"/>
        <v>479690.30061916291</v>
      </c>
      <c r="U165" s="153">
        <f t="shared" si="162"/>
        <v>484269.59660244524</v>
      </c>
      <c r="V165" s="153">
        <f t="shared" si="162"/>
        <v>489160.96258572751</v>
      </c>
      <c r="W165" s="153">
        <f t="shared" si="162"/>
        <v>495031.83085764048</v>
      </c>
      <c r="X165" s="153">
        <f t="shared" si="162"/>
        <v>0</v>
      </c>
      <c r="Y165" s="153">
        <f t="shared" si="162"/>
        <v>0</v>
      </c>
      <c r="Z165" s="153">
        <f t="shared" si="162"/>
        <v>0</v>
      </c>
      <c r="AA165" s="153">
        <f t="shared" si="162"/>
        <v>0</v>
      </c>
      <c r="AB165" s="153">
        <f t="shared" si="162"/>
        <v>0</v>
      </c>
    </row>
    <row r="166" spans="2:28">
      <c r="B166" s="3" t="s">
        <v>231</v>
      </c>
      <c r="C166" s="113" t="s">
        <v>166</v>
      </c>
      <c r="D166" s="153">
        <f>D165*1/(1+$D$10)</f>
        <v>0</v>
      </c>
      <c r="E166" s="153">
        <f>E165*1/(1+$E$10)*(1/(1+$D$10))</f>
        <v>-2538797.4401691123</v>
      </c>
      <c r="F166" s="153">
        <f>F165*1/(1+$F$10)*(1/(1+$E$10))*(1/(1+$D$10))</f>
        <v>-112040.94320376229</v>
      </c>
      <c r="G166" s="153">
        <f>G165*1/(1+$G$10)*(1/(1+$F$10)*(1/(1+$E$10))*(1/(1+$D$10)))</f>
        <v>-4469.7599129006685</v>
      </c>
      <c r="H166" s="153">
        <f>H165*1/(1+$H$10)*(1/(1+$G$10)*(1/(1+$F$10)*(1/(1+$E$10))*(1/(1+$D$10))))</f>
        <v>-8151.6883332444686</v>
      </c>
      <c r="I166" s="153">
        <f t="shared" ref="I166:AB166" si="163">I165*(1/((1+$H$10)^(I150-$G$17))*(1/(1+$G$10)*(1/(1+$F$10)*(1/(1+$E$10))*((1/(1+$D$10))))))</f>
        <v>97927.70450528861</v>
      </c>
      <c r="J166" s="153">
        <f t="shared" si="163"/>
        <v>122118.02127967151</v>
      </c>
      <c r="K166" s="153">
        <f t="shared" si="163"/>
        <v>141514.09625202289</v>
      </c>
      <c r="L166" s="153">
        <f t="shared" si="163"/>
        <v>186895.88639838222</v>
      </c>
      <c r="M166" s="153">
        <f t="shared" si="163"/>
        <v>179358.36258020304</v>
      </c>
      <c r="N166" s="153">
        <f t="shared" si="163"/>
        <v>170669.63104357349</v>
      </c>
      <c r="O166" s="153">
        <f t="shared" si="163"/>
        <v>164669.64758691957</v>
      </c>
      <c r="P166" s="153">
        <f t="shared" si="163"/>
        <v>156132.46788152202</v>
      </c>
      <c r="Q166" s="153">
        <f t="shared" si="163"/>
        <v>146696.75843582989</v>
      </c>
      <c r="R166" s="153">
        <f t="shared" si="163"/>
        <v>136955.14196403805</v>
      </c>
      <c r="S166" s="153">
        <f t="shared" si="163"/>
        <v>128210.83490054909</v>
      </c>
      <c r="T166" s="153">
        <f t="shared" si="163"/>
        <v>122130.8679678021</v>
      </c>
      <c r="U166" s="153">
        <f t="shared" si="163"/>
        <v>113763.40018485997</v>
      </c>
      <c r="V166" s="153">
        <f t="shared" si="163"/>
        <v>106027.37370844145</v>
      </c>
      <c r="W166" s="153">
        <f t="shared" si="163"/>
        <v>99003.418740096837</v>
      </c>
      <c r="X166" s="153">
        <f t="shared" si="163"/>
        <v>0</v>
      </c>
      <c r="Y166" s="153">
        <f t="shared" si="163"/>
        <v>0</v>
      </c>
      <c r="Z166" s="153">
        <f t="shared" si="163"/>
        <v>0</v>
      </c>
      <c r="AA166" s="153">
        <f t="shared" si="163"/>
        <v>0</v>
      </c>
      <c r="AB166" s="153">
        <f t="shared" si="163"/>
        <v>0</v>
      </c>
    </row>
    <row r="167" spans="2:2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row>
    <row r="168" spans="2:28">
      <c r="B168" s="39" t="s">
        <v>232</v>
      </c>
      <c r="C168" s="114" t="s">
        <v>166</v>
      </c>
      <c r="D168" s="115">
        <f>SUM(D166:AB166)</f>
        <v>-591386.21818981913</v>
      </c>
      <c r="E168" s="38"/>
      <c r="F168" s="38"/>
      <c r="G168" s="38"/>
      <c r="H168" s="38"/>
    </row>
    <row r="170" spans="2:28">
      <c r="B170" s="39" t="s">
        <v>205</v>
      </c>
      <c r="C170" s="39"/>
      <c r="D170" s="195">
        <f>IFERROR(IRR(D165:AB165),0)</f>
        <v>5.8853497767446417E-2</v>
      </c>
    </row>
    <row r="172" spans="2:28">
      <c r="B172" s="39" t="s">
        <v>233</v>
      </c>
    </row>
    <row r="173" spans="2:28">
      <c r="B173" s="3" t="s">
        <v>215</v>
      </c>
      <c r="C173" s="37"/>
      <c r="D173" s="21">
        <v>1</v>
      </c>
      <c r="E173" s="21">
        <v>2</v>
      </c>
      <c r="F173" s="21">
        <v>3</v>
      </c>
      <c r="G173" s="21">
        <v>4</v>
      </c>
      <c r="H173" s="21">
        <v>5</v>
      </c>
      <c r="I173" s="21">
        <v>6</v>
      </c>
      <c r="J173" s="21">
        <v>7</v>
      </c>
      <c r="K173" s="21">
        <v>8</v>
      </c>
      <c r="L173" s="21">
        <v>9</v>
      </c>
      <c r="M173" s="21">
        <v>10</v>
      </c>
      <c r="N173" s="21">
        <v>11</v>
      </c>
      <c r="O173" s="21">
        <v>12</v>
      </c>
      <c r="P173" s="21">
        <v>13</v>
      </c>
      <c r="Q173" s="21">
        <v>14</v>
      </c>
      <c r="R173" s="21">
        <v>15</v>
      </c>
      <c r="S173" s="21">
        <v>16</v>
      </c>
      <c r="T173" s="21">
        <v>17</v>
      </c>
      <c r="U173" s="21">
        <v>18</v>
      </c>
      <c r="V173" s="21">
        <v>19</v>
      </c>
      <c r="W173" s="21">
        <v>20</v>
      </c>
      <c r="X173" s="21">
        <v>21</v>
      </c>
      <c r="Y173" s="21">
        <v>22</v>
      </c>
      <c r="Z173" s="21">
        <v>23</v>
      </c>
      <c r="AA173" s="21">
        <v>24</v>
      </c>
      <c r="AB173" s="21">
        <v>25</v>
      </c>
    </row>
    <row r="174" spans="2:28">
      <c r="B174" s="3" t="s">
        <v>230</v>
      </c>
      <c r="C174" s="113" t="s">
        <v>166</v>
      </c>
      <c r="D174" s="152">
        <f>D165</f>
        <v>0</v>
      </c>
      <c r="E174" s="152">
        <f>E165</f>
        <v>-2982128.4438371975</v>
      </c>
      <c r="F174" s="152">
        <f t="shared" ref="F174:AB174" si="164">F165</f>
        <v>-142634.37263590354</v>
      </c>
      <c r="G174" s="152">
        <f t="shared" si="164"/>
        <v>-6167.0970509208273</v>
      </c>
      <c r="H174" s="152">
        <f t="shared" si="164"/>
        <v>-12189.707937293104</v>
      </c>
      <c r="I174" s="152">
        <f t="shared" si="164"/>
        <v>158708.59775245903</v>
      </c>
      <c r="J174" s="152">
        <f t="shared" si="164"/>
        <v>214498.26584633399</v>
      </c>
      <c r="K174" s="152">
        <f t="shared" si="164"/>
        <v>269397.07473596162</v>
      </c>
      <c r="L174" s="152">
        <f t="shared" si="164"/>
        <v>385604.47267450154</v>
      </c>
      <c r="M174" s="152">
        <f t="shared" si="164"/>
        <v>401063.46096056013</v>
      </c>
      <c r="N174" s="152">
        <f t="shared" si="164"/>
        <v>413615.55499062588</v>
      </c>
      <c r="O174" s="152">
        <f t="shared" si="164"/>
        <v>432517.13362667285</v>
      </c>
      <c r="P174" s="152">
        <f t="shared" si="164"/>
        <v>444459.4363383092</v>
      </c>
      <c r="Q174" s="152">
        <f t="shared" si="164"/>
        <v>452593.76921260817</v>
      </c>
      <c r="R174" s="152">
        <f t="shared" si="164"/>
        <v>457947.34192424442</v>
      </c>
      <c r="S174" s="152">
        <f t="shared" si="164"/>
        <v>464634.09479854349</v>
      </c>
      <c r="T174" s="152">
        <f t="shared" si="164"/>
        <v>479690.30061916291</v>
      </c>
      <c r="U174" s="152">
        <f t="shared" si="164"/>
        <v>484269.59660244524</v>
      </c>
      <c r="V174" s="152">
        <f t="shared" si="164"/>
        <v>489160.96258572751</v>
      </c>
      <c r="W174" s="152">
        <f t="shared" si="164"/>
        <v>495031.83085764048</v>
      </c>
      <c r="X174" s="152">
        <f t="shared" si="164"/>
        <v>0</v>
      </c>
      <c r="Y174" s="152">
        <f t="shared" si="164"/>
        <v>0</v>
      </c>
      <c r="Z174" s="152">
        <f t="shared" si="164"/>
        <v>0</v>
      </c>
      <c r="AA174" s="152">
        <f t="shared" si="164"/>
        <v>0</v>
      </c>
      <c r="AB174" s="152">
        <f t="shared" si="164"/>
        <v>0</v>
      </c>
    </row>
    <row r="175" spans="2:28">
      <c r="B175" s="116" t="s">
        <v>234</v>
      </c>
      <c r="C175" s="117" t="s">
        <v>166</v>
      </c>
      <c r="D175" s="196">
        <f>D152*1/(1+$D$10)</f>
        <v>0</v>
      </c>
      <c r="E175" s="196">
        <f>E152*1/(1+$E$10)*(1/(1+$D$10))</f>
        <v>2618658.3208362525</v>
      </c>
      <c r="F175" s="196">
        <f>F152*1/(1+$F$10)*(1/(1+$E$10))*(1/(1+$D$10))</f>
        <v>251921.02044054386</v>
      </c>
      <c r="G175" s="196">
        <f>G152*1/(1+$G$10)*(1/(1+$F$10)*(1/(1+$E$10))*(1/(1+$D$10)))</f>
        <v>164661.93483682402</v>
      </c>
      <c r="H175" s="196">
        <f>H152*1/(1+$H$10)*(1/(1+$G$10)*(1/(1+$F$10)*(1/(1+$E$10))*(1/(1+$D$10))))</f>
        <v>171009.5833559506</v>
      </c>
    </row>
    <row r="176" spans="2:28">
      <c r="B176" s="3" t="s">
        <v>235</v>
      </c>
      <c r="C176" s="113" t="s">
        <v>166</v>
      </c>
      <c r="D176" s="153">
        <f>D174-D175</f>
        <v>0</v>
      </c>
      <c r="E176" s="153">
        <f>D176+E174-E175</f>
        <v>-5600786.76467345</v>
      </c>
      <c r="F176" s="153">
        <f>E176+F174-F175</f>
        <v>-5995342.1577498978</v>
      </c>
      <c r="G176" s="153">
        <f>F176+G174-G175</f>
        <v>-6166171.1896376433</v>
      </c>
      <c r="H176" s="153">
        <f>G176+H174-H175</f>
        <v>-6349370.4809308862</v>
      </c>
      <c r="I176" s="153">
        <f t="shared" ref="I176" si="165">H176+I174</f>
        <v>-6190661.8831784269</v>
      </c>
      <c r="J176" s="153">
        <f t="shared" ref="J176" si="166">I176+J174</f>
        <v>-5976163.6173320925</v>
      </c>
      <c r="K176" s="153">
        <f t="shared" ref="K176" si="167">J176+K174</f>
        <v>-5706766.5425961306</v>
      </c>
      <c r="L176" s="153">
        <f t="shared" ref="L176" si="168">K176+L174</f>
        <v>-5321162.0699216295</v>
      </c>
      <c r="M176" s="153">
        <f t="shared" ref="M176" si="169">L176+M174</f>
        <v>-4920098.608961069</v>
      </c>
      <c r="N176" s="153">
        <f t="shared" ref="N176" si="170">M176+N174</f>
        <v>-4506483.0539704431</v>
      </c>
      <c r="O176" s="153">
        <f t="shared" ref="O176" si="171">N176+O174</f>
        <v>-4073965.9203437702</v>
      </c>
      <c r="P176" s="153">
        <f t="shared" ref="P176" si="172">O176+P174</f>
        <v>-3629506.484005461</v>
      </c>
      <c r="Q176" s="153">
        <f t="shared" ref="Q176" si="173">P176+Q174</f>
        <v>-3176912.7147928528</v>
      </c>
      <c r="R176" s="153">
        <f t="shared" ref="R176" si="174">Q176+R174</f>
        <v>-2718965.3728686082</v>
      </c>
      <c r="S176" s="153">
        <f t="shared" ref="S176" si="175">R176+S174</f>
        <v>-2254331.2780700647</v>
      </c>
      <c r="T176" s="153">
        <f t="shared" ref="T176" si="176">S176+T174</f>
        <v>-1774640.9774509019</v>
      </c>
      <c r="U176" s="153">
        <f t="shared" ref="U176" si="177">T176+U174</f>
        <v>-1290371.3808484566</v>
      </c>
      <c r="V176" s="153">
        <f t="shared" ref="V176" si="178">U176+V174</f>
        <v>-801210.41826272919</v>
      </c>
      <c r="W176" s="153">
        <f t="shared" ref="W176" si="179">V176+W174</f>
        <v>-306178.58740508871</v>
      </c>
      <c r="X176" s="153">
        <f t="shared" ref="X176" si="180">W176+X174</f>
        <v>-306178.58740508871</v>
      </c>
      <c r="Y176" s="153">
        <f t="shared" ref="Y176" si="181">X176+Y174</f>
        <v>-306178.58740508871</v>
      </c>
      <c r="Z176" s="153">
        <f t="shared" ref="Z176" si="182">Y176+Z174</f>
        <v>-306178.58740508871</v>
      </c>
      <c r="AA176" s="153">
        <f t="shared" ref="AA176" si="183">Z176+AA174</f>
        <v>-306178.58740508871</v>
      </c>
      <c r="AB176" s="153">
        <f>AA176+AB174</f>
        <v>-306178.58740508871</v>
      </c>
    </row>
    <row r="177" spans="2:8">
      <c r="B177" s="118" t="s">
        <v>236</v>
      </c>
    </row>
    <row r="179" spans="2:8">
      <c r="D179" s="38"/>
      <c r="E179" s="38"/>
      <c r="F179" s="38"/>
      <c r="G179" s="38"/>
      <c r="H179" s="38"/>
    </row>
    <row r="182" spans="2:8">
      <c r="D182" s="38"/>
      <c r="E182" s="38"/>
      <c r="F182" s="38"/>
      <c r="G182" s="38"/>
      <c r="H182" s="38"/>
    </row>
  </sheetData>
  <mergeCells count="18">
    <mergeCell ref="B146:AB146"/>
    <mergeCell ref="B151:AB151"/>
    <mergeCell ref="B158:AB158"/>
    <mergeCell ref="B125:AB125"/>
    <mergeCell ref="B80:AB80"/>
    <mergeCell ref="B85:AB85"/>
    <mergeCell ref="B92:AB92"/>
    <mergeCell ref="B113:AB113"/>
    <mergeCell ref="B118:AB118"/>
    <mergeCell ref="B59:AB59"/>
    <mergeCell ref="B13:AB13"/>
    <mergeCell ref="B18:AB18"/>
    <mergeCell ref="B25:AB25"/>
    <mergeCell ref="C2:H2"/>
    <mergeCell ref="J2:L2"/>
    <mergeCell ref="B5:I5"/>
    <mergeCell ref="B47:AB47"/>
    <mergeCell ref="B52:AB52"/>
  </mergeCells>
  <conditionalFormatting sqref="D35">
    <cfRule type="cellIs" dxfId="11" priority="35" operator="lessThan">
      <formula>0</formula>
    </cfRule>
    <cfRule type="cellIs" dxfId="10" priority="36" operator="greaterThanOrEqual">
      <formula>0</formula>
    </cfRule>
  </conditionalFormatting>
  <conditionalFormatting sqref="D69">
    <cfRule type="cellIs" dxfId="9" priority="33" operator="lessThan">
      <formula>0</formula>
    </cfRule>
    <cfRule type="cellIs" dxfId="8" priority="34" operator="greaterThanOrEqual">
      <formula>0</formula>
    </cfRule>
  </conditionalFormatting>
  <conditionalFormatting sqref="D102">
    <cfRule type="cellIs" dxfId="7" priority="31" operator="lessThan">
      <formula>0</formula>
    </cfRule>
    <cfRule type="cellIs" dxfId="6" priority="32" operator="greaterThanOrEqual">
      <formula>0</formula>
    </cfRule>
  </conditionalFormatting>
  <conditionalFormatting sqref="D135">
    <cfRule type="cellIs" dxfId="5" priority="29" operator="lessThan">
      <formula>0</formula>
    </cfRule>
    <cfRule type="cellIs" dxfId="4" priority="30" operator="greaterThanOrEqual">
      <formula>0</formula>
    </cfRule>
  </conditionalFormatting>
  <conditionalFormatting sqref="D168">
    <cfRule type="cellIs" dxfId="3" priority="7" operator="lessThan">
      <formula>0</formula>
    </cfRule>
    <cfRule type="cellIs" dxfId="2" priority="8" operator="greaterThanOrEqual">
      <formula>0</formula>
    </cfRule>
  </conditionalFormatting>
  <hyperlinks>
    <hyperlink ref="J2" location="'Αρχική σελίδα'!A1" display="Πίσω στην αρχική σελίδα" xr:uid="{D8DBE387-E36D-497D-9529-32E3BB18F18E}"/>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6161-FF02-498F-86A9-B573F362489E}">
  <sheetPr>
    <tabColor theme="9" tint="-0.249977111117893"/>
  </sheetPr>
  <dimension ref="B3:Q11"/>
  <sheetViews>
    <sheetView showGridLines="0" workbookViewId="0">
      <selection activeCell="K45" sqref="K45"/>
    </sheetView>
  </sheetViews>
  <sheetFormatPr defaultColWidth="8.85546875" defaultRowHeight="14.45"/>
  <cols>
    <col min="1" max="1" width="2.85546875" customWidth="1"/>
    <col min="2" max="2" width="28.42578125" customWidth="1"/>
  </cols>
  <sheetData>
    <row r="3" spans="2:17" ht="28.5">
      <c r="B3" s="97" t="s">
        <v>241</v>
      </c>
      <c r="C3" s="98"/>
      <c r="D3" s="98"/>
      <c r="E3" s="98"/>
      <c r="F3" s="98"/>
      <c r="G3" s="98"/>
      <c r="H3" s="98"/>
      <c r="I3" s="98"/>
      <c r="J3" s="98"/>
      <c r="K3" s="98"/>
      <c r="L3" s="98"/>
      <c r="M3" s="98"/>
      <c r="N3" s="98"/>
      <c r="O3" s="98"/>
      <c r="P3" s="98"/>
      <c r="Q3" s="98"/>
    </row>
    <row r="6" spans="2:17" ht="21">
      <c r="B6" s="95" t="s">
        <v>5</v>
      </c>
      <c r="C6" s="98"/>
      <c r="D6" s="98"/>
      <c r="E6" s="98"/>
      <c r="F6" s="98"/>
      <c r="G6" s="98"/>
      <c r="H6" s="98"/>
      <c r="I6" s="98"/>
      <c r="J6" s="98"/>
    </row>
    <row r="7" spans="2:17" ht="21">
      <c r="B7" s="96"/>
    </row>
    <row r="8" spans="2:17">
      <c r="B8" s="201" t="s">
        <v>24</v>
      </c>
    </row>
    <row r="9" spans="2:17">
      <c r="B9" s="201" t="s">
        <v>25</v>
      </c>
    </row>
    <row r="10" spans="2:17">
      <c r="B10" s="201" t="s">
        <v>26</v>
      </c>
    </row>
    <row r="11" spans="2:17">
      <c r="B11" s="198" t="s">
        <v>27</v>
      </c>
    </row>
  </sheetData>
  <hyperlinks>
    <hyperlink ref="B9" location="'Πρόγραμμα ανάπτυξης δικτύου'!A1" display="Πρόγραμμα ανάπτυξης δικτύου" xr:uid="{1084293B-0C08-40B8-8A56-DCA4FFD652F6}"/>
    <hyperlink ref="B11" location="'Επίπτωση στη μέση χρέωση'!A1" display="Επίπτωση στη μέση χρέωση" xr:uid="{EE5B4CDB-DE53-46D5-AF24-98CFAD7632B2}"/>
    <hyperlink ref="B10" location="'Συνολικοί δείκτες απόδοσης'!A1" display="Συνολικοί δείκτες απόδοσης" xr:uid="{7944EDAD-A3E0-49F2-B6C5-5D53BBC56CC0}"/>
    <hyperlink ref="B8" location="'Στοιχεία συνολικού δικτύου'!A1" display="Στοιχεία συνολικού δικτύου" xr:uid="{8A996F8E-D31B-4F9F-993E-7442BBD59A0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59CF-4AE6-4FCA-8CA4-DDC5E1F80A12}">
  <sheetPr>
    <tabColor theme="4" tint="-0.249977111117893"/>
  </sheetPr>
  <dimension ref="B3:Q20"/>
  <sheetViews>
    <sheetView showGridLines="0" workbookViewId="0">
      <selection activeCell="B11" sqref="B11"/>
    </sheetView>
  </sheetViews>
  <sheetFormatPr defaultColWidth="8.85546875" defaultRowHeight="14.45"/>
  <cols>
    <col min="1" max="1" width="2.85546875" customWidth="1"/>
    <col min="2" max="2" width="30.42578125" customWidth="1"/>
  </cols>
  <sheetData>
    <row r="3" spans="2:17" ht="28.5">
      <c r="B3" s="97" t="s">
        <v>57</v>
      </c>
      <c r="C3" s="98"/>
      <c r="D3" s="98"/>
      <c r="E3" s="98"/>
      <c r="F3" s="98"/>
      <c r="G3" s="98"/>
      <c r="H3" s="98"/>
      <c r="I3" s="98"/>
      <c r="J3" s="98"/>
      <c r="K3" s="98"/>
      <c r="L3" s="98"/>
      <c r="M3" s="98"/>
      <c r="N3" s="98"/>
      <c r="O3" s="98"/>
      <c r="P3" s="98"/>
      <c r="Q3" s="98"/>
    </row>
    <row r="6" spans="2:17" ht="21">
      <c r="B6" s="95" t="s">
        <v>5</v>
      </c>
      <c r="C6" s="98"/>
      <c r="D6" s="98"/>
      <c r="E6" s="98"/>
      <c r="F6" s="98"/>
      <c r="G6" s="98"/>
      <c r="H6" s="98"/>
      <c r="I6" s="98"/>
      <c r="J6" s="98"/>
    </row>
    <row r="7" spans="2:17" ht="21">
      <c r="B7" s="96"/>
    </row>
    <row r="8" spans="2:17">
      <c r="B8" s="198" t="s">
        <v>7</v>
      </c>
    </row>
    <row r="9" spans="2:17">
      <c r="B9" s="199" t="s">
        <v>58</v>
      </c>
    </row>
    <row r="10" spans="2:17">
      <c r="B10" s="199" t="s">
        <v>9</v>
      </c>
    </row>
    <row r="11" spans="2:17">
      <c r="B11" s="199" t="s">
        <v>10</v>
      </c>
    </row>
    <row r="12" spans="2:17">
      <c r="B12" s="199" t="s">
        <v>11</v>
      </c>
    </row>
    <row r="13" spans="2:17">
      <c r="B13" s="199" t="s">
        <v>12</v>
      </c>
    </row>
    <row r="14" spans="2:17">
      <c r="B14" s="199" t="s">
        <v>13</v>
      </c>
    </row>
    <row r="15" spans="2:17">
      <c r="B15" s="199" t="s">
        <v>14</v>
      </c>
    </row>
    <row r="16" spans="2:17">
      <c r="B16" s="200" t="s">
        <v>15</v>
      </c>
    </row>
    <row r="17" spans="2:2">
      <c r="B17" s="199" t="s">
        <v>16</v>
      </c>
    </row>
    <row r="18" spans="2:2">
      <c r="B18" s="199" t="s">
        <v>17</v>
      </c>
    </row>
    <row r="19" spans="2:2">
      <c r="B19" s="199" t="s">
        <v>18</v>
      </c>
    </row>
    <row r="20" spans="2:2">
      <c r="B20" s="199" t="s">
        <v>19</v>
      </c>
    </row>
  </sheetData>
  <hyperlinks>
    <hyperlink ref="B10" location="'Ανάπτυξη δικτύου'!A1" display="Ανάπτυξη δικτύου" xr:uid="{C52AA211-1C1C-4FEB-868F-DDD47581EA90}"/>
    <hyperlink ref="B11" location="'Ενεργές συνδέσεις'!A1" display="Ενεργές συνδέσεις" xr:uid="{F4894F64-036C-4B8E-9699-BF63661A824C}"/>
    <hyperlink ref="B13" location="'Ενεργοί πελάτες'!A1" display="Ενεργοί πελάτες" xr:uid="{D73B4CC8-DCFE-4BDE-B8F4-DB7A71FA301F}"/>
    <hyperlink ref="B9" location="'Ανάλυση για νέους δήμους'!A1" display="Ανάλυση για νέους δήμους" xr:uid="{87F4B694-7F66-4C13-97C6-C6A0FE97AC29}"/>
    <hyperlink ref="B14" location="'Μέση ετήσια κατανάλωση'!A1" display="Μέση ετήσια κατανάλωση" xr:uid="{F30542AF-D7AD-4BBC-B37B-274FE85EA8EC}"/>
    <hyperlink ref="B15" location="'Διανεμόμενες ποσότητες αερίου'!A1" display="Διανεμόμενες ποσότητες αερίου" xr:uid="{06938263-0833-45DF-AC11-4E4C8EF6FFC3}"/>
    <hyperlink ref="B16" location="'Παραδοχές μοναδιαίου κόστους'!A1" display="Παραδοχές μοναδιαίου κόστους" xr:uid="{8524F84B-0DC1-4CC8-8B07-640E4A326D52}"/>
    <hyperlink ref="B17" location="Επενδύσεις!A1" display="Επενδύσεις ανάπτυξης / σύνδεσης" xr:uid="{75FB2041-8936-44CA-A46A-258E527D6400}"/>
    <hyperlink ref="B18" location="'Παραδοχές διείσδυσης - κάλυψης'!A1" display="Παραδοχές διείσδυσης - κάλυψης" xr:uid="{15FE033E-34E4-444F-98E8-653F32281812}"/>
    <hyperlink ref="B19" location="'Δείκτες διείσδυσης - κάλυψης'!A1" display="Δείκτες διείσδυσης - κάλυψης" xr:uid="{DE214FA0-37EA-4B7F-9BE1-ACA631203727}"/>
    <hyperlink ref="B20" location="'Δείκτες απόδοσης'!A1" display="Δείκτες απόδοσης" xr:uid="{B9E64714-4832-4A41-9533-0EDCBAFF5D3F}"/>
    <hyperlink ref="B8" location="'Γενική περιγραφή'!A1" display="Γενική περιγραφή" xr:uid="{1F449B32-64EA-42F2-8974-A5D1EE4E5C06}"/>
    <hyperlink ref="B12" location="'Ενεργοί μετρητές'!A1" display="Ενεργοί μετρητές" xr:uid="{812B950F-F320-47FB-93BD-8509F03FB0B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1A55-A606-42F3-ADC7-5A10D1ED5E07}">
  <sheetPr>
    <tabColor theme="9" tint="0.79998168889431442"/>
  </sheetPr>
  <dimension ref="B2:K111"/>
  <sheetViews>
    <sheetView showGridLines="0" workbookViewId="0">
      <selection activeCell="J87" sqref="J87"/>
    </sheetView>
  </sheetViews>
  <sheetFormatPr defaultColWidth="8.85546875" defaultRowHeight="14.45" outlineLevelRow="1"/>
  <cols>
    <col min="1" max="1" width="2.85546875" customWidth="1"/>
    <col min="2" max="2" width="28.28515625" customWidth="1"/>
    <col min="3" max="3" width="27.28515625" customWidth="1"/>
    <col min="4" max="8" width="12.7109375" customWidth="1"/>
    <col min="9" max="9" width="16" bestFit="1" customWidth="1"/>
  </cols>
  <sheetData>
    <row r="2" spans="2:11" ht="18.600000000000001">
      <c r="B2" s="1" t="s">
        <v>0</v>
      </c>
      <c r="C2" s="271" t="str">
        <f>'Αρχική σελίδα'!C3</f>
        <v>Ήπειρος</v>
      </c>
      <c r="D2" s="271"/>
      <c r="E2" s="271"/>
      <c r="F2" s="271"/>
      <c r="G2" s="271"/>
      <c r="H2" s="271"/>
      <c r="I2" s="272" t="s">
        <v>59</v>
      </c>
      <c r="J2" s="272"/>
      <c r="K2" s="272"/>
    </row>
    <row r="3" spans="2:11" ht="18.600000000000001">
      <c r="B3" s="2" t="s">
        <v>2</v>
      </c>
      <c r="C3" s="45">
        <f>'Αρχική σελίδα'!C4</f>
        <v>2024</v>
      </c>
      <c r="D3" s="45" t="s">
        <v>3</v>
      </c>
      <c r="E3" s="45">
        <f>C3+4</f>
        <v>2028</v>
      </c>
    </row>
    <row r="5" spans="2:11" ht="33" customHeight="1">
      <c r="B5" s="273" t="s">
        <v>242</v>
      </c>
      <c r="C5" s="273"/>
      <c r="D5" s="273"/>
      <c r="E5" s="273"/>
      <c r="F5" s="273"/>
      <c r="G5" s="273"/>
      <c r="H5" s="273"/>
    </row>
    <row r="6" spans="2:11">
      <c r="B6" s="225"/>
      <c r="C6" s="225"/>
      <c r="D6" s="225"/>
      <c r="E6" s="225"/>
      <c r="F6" s="225"/>
      <c r="G6" s="225"/>
      <c r="H6" s="225"/>
    </row>
    <row r="7" spans="2:11" ht="18.600000000000001">
      <c r="B7" s="100" t="s">
        <v>243</v>
      </c>
      <c r="C7" s="226"/>
      <c r="D7" s="226"/>
      <c r="E7" s="226"/>
      <c r="F7" s="226"/>
      <c r="G7" s="226"/>
      <c r="H7" s="226"/>
      <c r="I7" s="226"/>
    </row>
    <row r="8" spans="2:11" ht="18.600000000000001">
      <c r="C8" s="2"/>
      <c r="D8" s="45"/>
      <c r="E8" s="45"/>
    </row>
    <row r="9" spans="2:11" ht="15.6">
      <c r="B9" s="270" t="s">
        <v>244</v>
      </c>
      <c r="C9" s="270"/>
      <c r="D9" s="270"/>
      <c r="E9" s="270"/>
      <c r="F9" s="270"/>
      <c r="G9" s="270"/>
      <c r="H9" s="270"/>
      <c r="I9" s="270"/>
    </row>
    <row r="10" spans="2:11" ht="5.0999999999999996" customHeight="1" outlineLevel="1"/>
    <row r="11" spans="2:11" outlineLevel="1">
      <c r="B11" s="358"/>
      <c r="C11" s="359"/>
      <c r="D11" s="9" t="s">
        <v>94</v>
      </c>
      <c r="E11" s="9">
        <f>$C$3-5</f>
        <v>2019</v>
      </c>
      <c r="F11" s="9">
        <f>$C$3-4</f>
        <v>2020</v>
      </c>
      <c r="G11" s="9">
        <f>$C$3-3</f>
        <v>2021</v>
      </c>
      <c r="H11" s="9">
        <f>$C$3-2</f>
        <v>2022</v>
      </c>
      <c r="I11" s="9">
        <f>$C$3-1</f>
        <v>2023</v>
      </c>
      <c r="J11" s="132"/>
    </row>
    <row r="12" spans="2:11" outlineLevel="1">
      <c r="B12" s="360" t="s">
        <v>119</v>
      </c>
      <c r="C12" s="5" t="s">
        <v>122</v>
      </c>
      <c r="D12" s="14" t="s">
        <v>126</v>
      </c>
      <c r="E12" s="139">
        <f>'Ανάπτυξη δικτύου'!D28</f>
        <v>0</v>
      </c>
      <c r="F12" s="139">
        <f>'Ανάπτυξη δικτύου'!F28</f>
        <v>0</v>
      </c>
      <c r="G12" s="139">
        <f>'Ανάπτυξη δικτύου'!I28</f>
        <v>0</v>
      </c>
      <c r="H12" s="139">
        <f>'Ανάπτυξη δικτύου'!L28</f>
        <v>0</v>
      </c>
      <c r="I12" s="139">
        <f>'Ανάπτυξη δικτύου'!O28</f>
        <v>1030</v>
      </c>
    </row>
    <row r="13" spans="2:11" outlineLevel="1">
      <c r="B13" s="360"/>
      <c r="C13" s="7" t="s">
        <v>123</v>
      </c>
      <c r="D13" s="15" t="s">
        <v>126</v>
      </c>
      <c r="E13" s="140">
        <f>'Ανάπτυξη δικτύου'!E28</f>
        <v>0</v>
      </c>
      <c r="F13" s="140">
        <f>E13+F12</f>
        <v>0</v>
      </c>
      <c r="G13" s="140">
        <f>F13+G12</f>
        <v>0</v>
      </c>
      <c r="H13" s="140">
        <f>G13+H12</f>
        <v>0</v>
      </c>
      <c r="I13" s="140">
        <f>H13+I12</f>
        <v>1030</v>
      </c>
    </row>
    <row r="14" spans="2:11" outlineLevel="1">
      <c r="B14" s="360" t="s">
        <v>128</v>
      </c>
      <c r="C14" s="5" t="s">
        <v>122</v>
      </c>
      <c r="D14" s="14" t="s">
        <v>126</v>
      </c>
      <c r="E14" s="139">
        <f>'Ανάπτυξη δικτύου'!D50</f>
        <v>0</v>
      </c>
      <c r="F14" s="139">
        <f>'Ανάπτυξη δικτύου'!F50</f>
        <v>0</v>
      </c>
      <c r="G14" s="139">
        <f>'Ανάπτυξη δικτύου'!I50</f>
        <v>0</v>
      </c>
      <c r="H14" s="139">
        <f>'Ανάπτυξη δικτύου'!L50</f>
        <v>0</v>
      </c>
      <c r="I14" s="139">
        <f>'Ανάπτυξη δικτύου'!O50</f>
        <v>0</v>
      </c>
    </row>
    <row r="15" spans="2:11" outlineLevel="1">
      <c r="B15" s="360"/>
      <c r="C15" s="7" t="s">
        <v>123</v>
      </c>
      <c r="D15" s="15" t="s">
        <v>126</v>
      </c>
      <c r="E15" s="140">
        <f>'Ανάπτυξη δικτύου'!E50</f>
        <v>0</v>
      </c>
      <c r="F15" s="140">
        <f>E15+F14</f>
        <v>0</v>
      </c>
      <c r="G15" s="140">
        <f>F15+G14</f>
        <v>0</v>
      </c>
      <c r="H15" s="140">
        <f>G15+H14</f>
        <v>0</v>
      </c>
      <c r="I15" s="140">
        <f>H15+I14</f>
        <v>0</v>
      </c>
    </row>
    <row r="16" spans="2:11" outlineLevel="1">
      <c r="B16" s="360" t="s">
        <v>129</v>
      </c>
      <c r="C16" s="5" t="s">
        <v>133</v>
      </c>
      <c r="D16" s="14" t="s">
        <v>95</v>
      </c>
      <c r="E16" s="139">
        <f>'Ανάπτυξη δικτύου'!D71</f>
        <v>0</v>
      </c>
      <c r="F16" s="139">
        <f>'Ανάπτυξη δικτύου'!F71</f>
        <v>0</v>
      </c>
      <c r="G16" s="139">
        <f>'Ανάπτυξη δικτύου'!I71</f>
        <v>0</v>
      </c>
      <c r="H16" s="139">
        <f>'Ανάπτυξη δικτύου'!L71</f>
        <v>0</v>
      </c>
      <c r="I16" s="139">
        <f>'Ανάπτυξη δικτύου'!O71</f>
        <v>0</v>
      </c>
    </row>
    <row r="17" spans="2:10" outlineLevel="1">
      <c r="B17" s="360"/>
      <c r="C17" s="7" t="s">
        <v>134</v>
      </c>
      <c r="D17" s="15" t="s">
        <v>95</v>
      </c>
      <c r="E17" s="140">
        <f>'Ανάπτυξη δικτύου'!E71</f>
        <v>0</v>
      </c>
      <c r="F17" s="140">
        <f>E17+F16</f>
        <v>0</v>
      </c>
      <c r="G17" s="140">
        <f>F17+G16</f>
        <v>0</v>
      </c>
      <c r="H17" s="140">
        <f>G17+H16</f>
        <v>0</v>
      </c>
      <c r="I17" s="140">
        <f>H17+I16</f>
        <v>0</v>
      </c>
    </row>
    <row r="18" spans="2:10" outlineLevel="1">
      <c r="B18" s="360" t="s">
        <v>132</v>
      </c>
      <c r="C18" s="5" t="s">
        <v>133</v>
      </c>
      <c r="D18" s="14" t="s">
        <v>95</v>
      </c>
      <c r="E18" s="139">
        <f>'Ανάπτυξη δικτύου'!D92</f>
        <v>0</v>
      </c>
      <c r="F18" s="139">
        <f>'Ανάπτυξη δικτύου'!F92</f>
        <v>0</v>
      </c>
      <c r="G18" s="139">
        <f>'Ανάπτυξη δικτύου'!I92</f>
        <v>0</v>
      </c>
      <c r="H18" s="139">
        <f>'Ανάπτυξη δικτύου'!L92</f>
        <v>0</v>
      </c>
      <c r="I18" s="139">
        <f>'Ανάπτυξη δικτύου'!O92</f>
        <v>0</v>
      </c>
    </row>
    <row r="19" spans="2:10" outlineLevel="1">
      <c r="B19" s="360"/>
      <c r="C19" s="7" t="s">
        <v>134</v>
      </c>
      <c r="D19" s="15" t="s">
        <v>95</v>
      </c>
      <c r="E19" s="140">
        <f>'Ανάπτυξη δικτύου'!E92</f>
        <v>0</v>
      </c>
      <c r="F19" s="140">
        <f>E19+F18</f>
        <v>0</v>
      </c>
      <c r="G19" s="140">
        <f>F19+G18</f>
        <v>0</v>
      </c>
      <c r="H19" s="140">
        <f>G19+H18</f>
        <v>0</v>
      </c>
      <c r="I19" s="140">
        <f>H19+I18</f>
        <v>0</v>
      </c>
    </row>
    <row r="20" spans="2:10" outlineLevel="1">
      <c r="B20" s="361" t="s">
        <v>135</v>
      </c>
      <c r="C20" s="5" t="s">
        <v>133</v>
      </c>
      <c r="D20" s="14" t="s">
        <v>95</v>
      </c>
      <c r="E20" s="139">
        <f>'Ανάπτυξη δικτύου'!D113</f>
        <v>0</v>
      </c>
      <c r="F20" s="139">
        <f>'Ανάπτυξη δικτύου'!F113</f>
        <v>0</v>
      </c>
      <c r="G20" s="139">
        <f>'Ανάπτυξη δικτύου'!I113</f>
        <v>0</v>
      </c>
      <c r="H20" s="139">
        <f>'Ανάπτυξη δικτύου'!L113</f>
        <v>0</v>
      </c>
      <c r="I20" s="139">
        <f>'Ανάπτυξη δικτύου'!O113</f>
        <v>0</v>
      </c>
    </row>
    <row r="21" spans="2:10" outlineLevel="1">
      <c r="B21" s="361"/>
      <c r="C21" s="7" t="s">
        <v>134</v>
      </c>
      <c r="D21" s="15" t="s">
        <v>95</v>
      </c>
      <c r="E21" s="140">
        <f>'Ανάπτυξη δικτύου'!E113</f>
        <v>0</v>
      </c>
      <c r="F21" s="140">
        <f>E21+F20</f>
        <v>0</v>
      </c>
      <c r="G21" s="140">
        <f t="shared" ref="G21" si="0">F21+G20</f>
        <v>0</v>
      </c>
      <c r="H21" s="140">
        <f t="shared" ref="H21" si="1">G21+H20</f>
        <v>0</v>
      </c>
      <c r="I21" s="140">
        <f>H21+I20</f>
        <v>0</v>
      </c>
    </row>
    <row r="22" spans="2:10" outlineLevel="1">
      <c r="B22" s="360" t="s">
        <v>136</v>
      </c>
      <c r="C22" s="5" t="s">
        <v>133</v>
      </c>
      <c r="D22" s="14" t="s">
        <v>95</v>
      </c>
      <c r="E22" s="139">
        <f>'Ανάπτυξη δικτύου'!D134</f>
        <v>0</v>
      </c>
      <c r="F22" s="139">
        <f>'Ανάπτυξη δικτύου'!F134</f>
        <v>0</v>
      </c>
      <c r="G22" s="139">
        <f>'Ανάπτυξη δικτύου'!I134</f>
        <v>0</v>
      </c>
      <c r="H22" s="139">
        <f>'Ανάπτυξη δικτύου'!L134</f>
        <v>0</v>
      </c>
      <c r="I22" s="139">
        <f>'Ανάπτυξη δικτύου'!O134</f>
        <v>0</v>
      </c>
    </row>
    <row r="23" spans="2:10" outlineLevel="1">
      <c r="B23" s="360"/>
      <c r="C23" s="7" t="s">
        <v>134</v>
      </c>
      <c r="D23" s="15" t="s">
        <v>95</v>
      </c>
      <c r="E23" s="140">
        <f>'Ανάπτυξη δικτύου'!E134</f>
        <v>0</v>
      </c>
      <c r="F23" s="140">
        <f>E23+F22</f>
        <v>0</v>
      </c>
      <c r="G23" s="140">
        <f t="shared" ref="G23" si="2">F23+G22</f>
        <v>0</v>
      </c>
      <c r="H23" s="140">
        <f t="shared" ref="H23:I23" si="3">G23+H22</f>
        <v>0</v>
      </c>
      <c r="I23" s="140">
        <f t="shared" si="3"/>
        <v>0</v>
      </c>
    </row>
    <row r="24" spans="2:10" outlineLevel="1">
      <c r="B24" s="360" t="s">
        <v>137</v>
      </c>
      <c r="C24" s="5" t="s">
        <v>133</v>
      </c>
      <c r="D24" s="14" t="s">
        <v>95</v>
      </c>
      <c r="E24" s="139">
        <f>'Ανάπτυξη δικτύου'!D155</f>
        <v>0</v>
      </c>
      <c r="F24" s="139">
        <f>'Ανάπτυξη δικτύου'!F155</f>
        <v>0</v>
      </c>
      <c r="G24" s="139">
        <f>'Ανάπτυξη δικτύου'!I155</f>
        <v>0</v>
      </c>
      <c r="H24" s="139">
        <f>'Ανάπτυξη δικτύου'!L155</f>
        <v>0</v>
      </c>
      <c r="I24" s="139">
        <f>'Ανάπτυξη δικτύου'!O155</f>
        <v>0</v>
      </c>
    </row>
    <row r="25" spans="2:10" outlineLevel="1">
      <c r="B25" s="360"/>
      <c r="C25" s="7" t="s">
        <v>134</v>
      </c>
      <c r="D25" s="15" t="s">
        <v>95</v>
      </c>
      <c r="E25" s="140">
        <f>'Ανάπτυξη δικτύου'!E155</f>
        <v>0</v>
      </c>
      <c r="F25" s="140">
        <f>E25+F24</f>
        <v>0</v>
      </c>
      <c r="G25" s="140">
        <f t="shared" ref="G25" si="4">F25+G24</f>
        <v>0</v>
      </c>
      <c r="H25" s="140">
        <f t="shared" ref="H25:I25" si="5">G25+H24</f>
        <v>0</v>
      </c>
      <c r="I25" s="140">
        <f t="shared" si="5"/>
        <v>0</v>
      </c>
    </row>
    <row r="26" spans="2:10" outlineLevel="1">
      <c r="B26" s="360" t="s">
        <v>245</v>
      </c>
      <c r="C26" s="5" t="s">
        <v>130</v>
      </c>
      <c r="D26" s="14" t="s">
        <v>95</v>
      </c>
      <c r="E26" s="139">
        <f>'Ανάπτυξη δικτύου'!D176</f>
        <v>0</v>
      </c>
      <c r="F26" s="139">
        <f>'Ανάπτυξη δικτύου'!F176</f>
        <v>0</v>
      </c>
      <c r="G26" s="139">
        <f>'Ανάπτυξη δικτύου'!I176</f>
        <v>0</v>
      </c>
      <c r="H26" s="139">
        <f>'Ανάπτυξη δικτύου'!L176</f>
        <v>0</v>
      </c>
      <c r="I26" s="139">
        <f>'Ανάπτυξη δικτύου'!O176</f>
        <v>0</v>
      </c>
    </row>
    <row r="27" spans="2:10" outlineLevel="1">
      <c r="B27" s="360"/>
      <c r="C27" s="7" t="s">
        <v>131</v>
      </c>
      <c r="D27" s="15" t="s">
        <v>95</v>
      </c>
      <c r="E27" s="140">
        <f>'Ανάπτυξη δικτύου'!E176</f>
        <v>0</v>
      </c>
      <c r="F27" s="140">
        <f>E27+F26</f>
        <v>0</v>
      </c>
      <c r="G27" s="140">
        <f>F27+G26</f>
        <v>0</v>
      </c>
      <c r="H27" s="140">
        <f>G27+H26</f>
        <v>0</v>
      </c>
      <c r="I27" s="140">
        <f>H27+I26</f>
        <v>0</v>
      </c>
    </row>
    <row r="29" spans="2:10" ht="15.6">
      <c r="B29" s="270" t="s">
        <v>246</v>
      </c>
      <c r="C29" s="270"/>
      <c r="D29" s="270"/>
      <c r="E29" s="270"/>
      <c r="F29" s="270"/>
      <c r="G29" s="270"/>
      <c r="H29" s="270"/>
      <c r="I29" s="270"/>
    </row>
    <row r="30" spans="2:10" ht="5.0999999999999996" customHeight="1" outlineLevel="1"/>
    <row r="31" spans="2:10" outlineLevel="1">
      <c r="B31" s="358"/>
      <c r="C31" s="359"/>
      <c r="D31" s="9" t="s">
        <v>94</v>
      </c>
      <c r="E31" s="9">
        <f>$C$3-5</f>
        <v>2019</v>
      </c>
      <c r="F31" s="9">
        <f>$C$3-4</f>
        <v>2020</v>
      </c>
      <c r="G31" s="9">
        <f>$C$3-3</f>
        <v>2021</v>
      </c>
      <c r="H31" s="9">
        <f>$C$3-2</f>
        <v>2022</v>
      </c>
      <c r="I31" s="9">
        <f>$C$3-1</f>
        <v>2023</v>
      </c>
    </row>
    <row r="32" spans="2:10" outlineLevel="1">
      <c r="B32" s="356" t="s">
        <v>140</v>
      </c>
      <c r="C32" s="5" t="s">
        <v>130</v>
      </c>
      <c r="D32" s="14" t="s">
        <v>95</v>
      </c>
      <c r="E32" s="139">
        <f>E34+E36+E38+E40+E42+E44</f>
        <v>0</v>
      </c>
      <c r="F32" s="139">
        <f t="shared" ref="F32:H32" si="6">F34+F36+F38+F40+F42+F44</f>
        <v>0</v>
      </c>
      <c r="G32" s="139">
        <f t="shared" si="6"/>
        <v>0</v>
      </c>
      <c r="H32" s="139">
        <f t="shared" si="6"/>
        <v>0</v>
      </c>
      <c r="I32" s="139">
        <f t="shared" ref="I32" si="7">I34+I36+I38+I40+I42+I44</f>
        <v>0</v>
      </c>
      <c r="J32" s="132"/>
    </row>
    <row r="33" spans="2:9" outlineLevel="1">
      <c r="B33" s="357"/>
      <c r="C33" s="7" t="s">
        <v>131</v>
      </c>
      <c r="D33" s="15" t="s">
        <v>95</v>
      </c>
      <c r="E33" s="140">
        <f>E35+E37+E39+E41+E43+E45</f>
        <v>0</v>
      </c>
      <c r="F33" s="140">
        <f t="shared" ref="F33:G33" si="8">F35+F37+F39+F41+F43+F45</f>
        <v>0</v>
      </c>
      <c r="G33" s="140">
        <f t="shared" si="8"/>
        <v>0</v>
      </c>
      <c r="H33" s="140">
        <f>H35+H37+H39+H41+H43+H45</f>
        <v>0</v>
      </c>
      <c r="I33" s="140">
        <f t="shared" ref="I33" si="9">I35+I37+I39+I41+I43+I45</f>
        <v>0</v>
      </c>
    </row>
    <row r="34" spans="2:9" outlineLevel="1">
      <c r="B34" s="356" t="s">
        <v>93</v>
      </c>
      <c r="C34" s="5" t="s">
        <v>130</v>
      </c>
      <c r="D34" s="14" t="s">
        <v>95</v>
      </c>
      <c r="E34" s="139">
        <f>Συνδέσεις!D50</f>
        <v>0</v>
      </c>
      <c r="F34" s="139">
        <f>Συνδέσεις!F50</f>
        <v>0</v>
      </c>
      <c r="G34" s="139">
        <f>Συνδέσεις!I50</f>
        <v>0</v>
      </c>
      <c r="H34" s="139">
        <f>Συνδέσεις!L50</f>
        <v>0</v>
      </c>
      <c r="I34" s="139">
        <f>Συνδέσεις!O50</f>
        <v>0</v>
      </c>
    </row>
    <row r="35" spans="2:9" outlineLevel="1">
      <c r="B35" s="357"/>
      <c r="C35" s="7" t="s">
        <v>131</v>
      </c>
      <c r="D35" s="15" t="s">
        <v>95</v>
      </c>
      <c r="E35" s="140">
        <f>Συνδέσεις!E50</f>
        <v>0</v>
      </c>
      <c r="F35" s="140">
        <f>Συνδέσεις!G50</f>
        <v>0</v>
      </c>
      <c r="G35" s="140">
        <f>Συνδέσεις!J50</f>
        <v>0</v>
      </c>
      <c r="H35" s="140">
        <f>Συνδέσεις!M50</f>
        <v>0</v>
      </c>
      <c r="I35" s="140">
        <f>Συνδέσεις!P50</f>
        <v>0</v>
      </c>
    </row>
    <row r="36" spans="2:9" outlineLevel="1">
      <c r="B36" s="356" t="s">
        <v>97</v>
      </c>
      <c r="C36" s="5" t="s">
        <v>130</v>
      </c>
      <c r="D36" s="14" t="s">
        <v>95</v>
      </c>
      <c r="E36" s="139">
        <f>Συνδέσεις!D71</f>
        <v>0</v>
      </c>
      <c r="F36" s="139">
        <f>Συνδέσεις!F71</f>
        <v>0</v>
      </c>
      <c r="G36" s="139">
        <f>Συνδέσεις!I71</f>
        <v>0</v>
      </c>
      <c r="H36" s="139">
        <f>Συνδέσεις!L71</f>
        <v>0</v>
      </c>
      <c r="I36" s="139">
        <f>Συνδέσεις!O71</f>
        <v>0</v>
      </c>
    </row>
    <row r="37" spans="2:9" outlineLevel="1">
      <c r="B37" s="357"/>
      <c r="C37" s="7" t="s">
        <v>131</v>
      </c>
      <c r="D37" s="15" t="s">
        <v>95</v>
      </c>
      <c r="E37" s="140">
        <f>Συνδέσεις!E71</f>
        <v>0</v>
      </c>
      <c r="F37" s="140">
        <f>Συνδέσεις!G71</f>
        <v>0</v>
      </c>
      <c r="G37" s="140">
        <f>Συνδέσεις!J71</f>
        <v>0</v>
      </c>
      <c r="H37" s="140">
        <f>Συνδέσεις!M71</f>
        <v>0</v>
      </c>
      <c r="I37" s="140">
        <f>Συνδέσεις!P71</f>
        <v>0</v>
      </c>
    </row>
    <row r="38" spans="2:9" outlineLevel="1">
      <c r="B38" s="356" t="s">
        <v>98</v>
      </c>
      <c r="C38" s="5" t="s">
        <v>130</v>
      </c>
      <c r="D38" s="14" t="s">
        <v>95</v>
      </c>
      <c r="E38" s="139">
        <f>Συνδέσεις!D92</f>
        <v>0</v>
      </c>
      <c r="F38" s="139">
        <f>Συνδέσεις!F92</f>
        <v>0</v>
      </c>
      <c r="G38" s="139">
        <f>Συνδέσεις!I92</f>
        <v>0</v>
      </c>
      <c r="H38" s="139">
        <f>Συνδέσεις!L92</f>
        <v>0</v>
      </c>
      <c r="I38" s="139">
        <f>Συνδέσεις!O92</f>
        <v>0</v>
      </c>
    </row>
    <row r="39" spans="2:9" outlineLevel="1">
      <c r="B39" s="357"/>
      <c r="C39" s="7" t="s">
        <v>131</v>
      </c>
      <c r="D39" s="15" t="s">
        <v>95</v>
      </c>
      <c r="E39" s="140">
        <f>Συνδέσεις!E92</f>
        <v>0</v>
      </c>
      <c r="F39" s="140">
        <f>Συνδέσεις!G92</f>
        <v>0</v>
      </c>
      <c r="G39" s="140">
        <f>Συνδέσεις!J92</f>
        <v>0</v>
      </c>
      <c r="H39" s="140">
        <f>Συνδέσεις!M92</f>
        <v>0</v>
      </c>
      <c r="I39" s="140">
        <f>Συνδέσεις!P92</f>
        <v>0</v>
      </c>
    </row>
    <row r="40" spans="2:9" outlineLevel="1">
      <c r="B40" s="356" t="s">
        <v>99</v>
      </c>
      <c r="C40" s="5" t="s">
        <v>130</v>
      </c>
      <c r="D40" s="14" t="s">
        <v>95</v>
      </c>
      <c r="E40" s="139">
        <f>Συνδέσεις!D113</f>
        <v>0</v>
      </c>
      <c r="F40" s="139">
        <f>Συνδέσεις!F113</f>
        <v>0</v>
      </c>
      <c r="G40" s="139">
        <f>Συνδέσεις!I113</f>
        <v>0</v>
      </c>
      <c r="H40" s="139">
        <f>Συνδέσεις!L113</f>
        <v>0</v>
      </c>
      <c r="I40" s="139">
        <f>Συνδέσεις!O113</f>
        <v>0</v>
      </c>
    </row>
    <row r="41" spans="2:9" outlineLevel="1">
      <c r="B41" s="357"/>
      <c r="C41" s="7" t="s">
        <v>131</v>
      </c>
      <c r="D41" s="15" t="s">
        <v>95</v>
      </c>
      <c r="E41" s="140">
        <f>Συνδέσεις!E113</f>
        <v>0</v>
      </c>
      <c r="F41" s="140">
        <f>Συνδέσεις!G113</f>
        <v>0</v>
      </c>
      <c r="G41" s="140">
        <f>Συνδέσεις!J113</f>
        <v>0</v>
      </c>
      <c r="H41" s="140">
        <f>Συνδέσεις!M113</f>
        <v>0</v>
      </c>
      <c r="I41" s="140">
        <f>Συνδέσεις!P113</f>
        <v>0</v>
      </c>
    </row>
    <row r="42" spans="2:9" outlineLevel="1">
      <c r="B42" s="356" t="s">
        <v>100</v>
      </c>
      <c r="C42" s="5" t="s">
        <v>130</v>
      </c>
      <c r="D42" s="14" t="s">
        <v>95</v>
      </c>
      <c r="E42" s="139">
        <f>Συνδέσεις!D134</f>
        <v>0</v>
      </c>
      <c r="F42" s="139">
        <f>Συνδέσεις!F134</f>
        <v>0</v>
      </c>
      <c r="G42" s="139">
        <f>Συνδέσεις!I134</f>
        <v>0</v>
      </c>
      <c r="H42" s="139">
        <f>Συνδέσεις!L134</f>
        <v>0</v>
      </c>
      <c r="I42" s="139">
        <f>Συνδέσεις!O134</f>
        <v>0</v>
      </c>
    </row>
    <row r="43" spans="2:9" outlineLevel="1">
      <c r="B43" s="357"/>
      <c r="C43" s="7" t="s">
        <v>131</v>
      </c>
      <c r="D43" s="15" t="s">
        <v>95</v>
      </c>
      <c r="E43" s="140">
        <f>Συνδέσεις!E134</f>
        <v>0</v>
      </c>
      <c r="F43" s="140">
        <f>Συνδέσεις!G134</f>
        <v>0</v>
      </c>
      <c r="G43" s="140">
        <f>Συνδέσεις!J134</f>
        <v>0</v>
      </c>
      <c r="H43" s="140">
        <f>Συνδέσεις!M134</f>
        <v>0</v>
      </c>
      <c r="I43" s="140">
        <f>Συνδέσεις!P134</f>
        <v>0</v>
      </c>
    </row>
    <row r="44" spans="2:9" outlineLevel="1">
      <c r="B44" s="356" t="s">
        <v>101</v>
      </c>
      <c r="C44" s="5" t="s">
        <v>130</v>
      </c>
      <c r="D44" s="14" t="s">
        <v>95</v>
      </c>
      <c r="E44" s="139">
        <f>Συνδέσεις!D155</f>
        <v>0</v>
      </c>
      <c r="F44" s="139">
        <f>Συνδέσεις!F155</f>
        <v>0</v>
      </c>
      <c r="G44" s="139">
        <f>Συνδέσεις!I155</f>
        <v>0</v>
      </c>
      <c r="H44" s="139">
        <f>Συνδέσεις!L155</f>
        <v>0</v>
      </c>
      <c r="I44" s="139">
        <f>Συνδέσεις!O155</f>
        <v>0</v>
      </c>
    </row>
    <row r="45" spans="2:9" outlineLevel="1">
      <c r="B45" s="357"/>
      <c r="C45" s="7" t="s">
        <v>131</v>
      </c>
      <c r="D45" s="15" t="s">
        <v>95</v>
      </c>
      <c r="E45" s="140">
        <f>Συνδέσεις!E155</f>
        <v>0</v>
      </c>
      <c r="F45" s="140">
        <f>Συνδέσεις!G155</f>
        <v>0</v>
      </c>
      <c r="G45" s="140">
        <f>Συνδέσεις!J155</f>
        <v>0</v>
      </c>
      <c r="H45" s="140">
        <f>Συνδέσεις!M155</f>
        <v>0</v>
      </c>
      <c r="I45" s="140">
        <f>Συνδέσεις!P155</f>
        <v>0</v>
      </c>
    </row>
    <row r="47" spans="2:9" ht="15.6">
      <c r="B47" s="270" t="s">
        <v>247</v>
      </c>
      <c r="C47" s="270"/>
      <c r="D47" s="270"/>
      <c r="E47" s="270"/>
      <c r="F47" s="270"/>
      <c r="G47" s="270"/>
      <c r="H47" s="270"/>
      <c r="I47" s="270"/>
    </row>
    <row r="48" spans="2:9" ht="5.0999999999999996" customHeight="1" outlineLevel="1"/>
    <row r="49" spans="2:10" outlineLevel="1">
      <c r="B49" s="358"/>
      <c r="C49" s="359"/>
      <c r="D49" s="9" t="s">
        <v>94</v>
      </c>
      <c r="E49" s="9">
        <f>$C$3-5</f>
        <v>2019</v>
      </c>
      <c r="F49" s="9">
        <f>$C$3-4</f>
        <v>2020</v>
      </c>
      <c r="G49" s="9">
        <f>$C$3-3</f>
        <v>2021</v>
      </c>
      <c r="H49" s="9">
        <f>$C$3-2</f>
        <v>2022</v>
      </c>
      <c r="I49" s="9">
        <f>$C$3-1</f>
        <v>2023</v>
      </c>
    </row>
    <row r="50" spans="2:10" outlineLevel="1">
      <c r="B50" s="356" t="s">
        <v>140</v>
      </c>
      <c r="C50" s="5" t="s">
        <v>130</v>
      </c>
      <c r="D50" s="14" t="s">
        <v>95</v>
      </c>
      <c r="E50" s="139">
        <f>E52+E54+E56+E58+E60+E62</f>
        <v>0</v>
      </c>
      <c r="F50" s="139">
        <f t="shared" ref="F50:I51" si="10">F52+F54+F56+F58+F60+F62</f>
        <v>0</v>
      </c>
      <c r="G50" s="139">
        <f t="shared" si="10"/>
        <v>0</v>
      </c>
      <c r="H50" s="139">
        <f t="shared" si="10"/>
        <v>0</v>
      </c>
      <c r="I50" s="139">
        <f t="shared" si="10"/>
        <v>0</v>
      </c>
      <c r="J50" s="132"/>
    </row>
    <row r="51" spans="2:10" outlineLevel="1">
      <c r="B51" s="357"/>
      <c r="C51" s="7" t="s">
        <v>131</v>
      </c>
      <c r="D51" s="15" t="s">
        <v>95</v>
      </c>
      <c r="E51" s="140">
        <f>E53+E55+E57+E59+E61+E63</f>
        <v>0</v>
      </c>
      <c r="F51" s="140">
        <f t="shared" ref="F51:G51" si="11">F53+F55+F57+F59+F61+F63</f>
        <v>0</v>
      </c>
      <c r="G51" s="140">
        <f t="shared" si="11"/>
        <v>0</v>
      </c>
      <c r="H51" s="140">
        <f>H53+H55+H57+H59+H61+H63</f>
        <v>0</v>
      </c>
      <c r="I51" s="140">
        <f t="shared" si="10"/>
        <v>0</v>
      </c>
    </row>
    <row r="52" spans="2:10" ht="15" customHeight="1" outlineLevel="1">
      <c r="B52" s="356" t="s">
        <v>93</v>
      </c>
      <c r="C52" s="5" t="s">
        <v>130</v>
      </c>
      <c r="D52" s="14" t="s">
        <v>95</v>
      </c>
      <c r="E52" s="139">
        <f>Μετρητές!D50</f>
        <v>0</v>
      </c>
      <c r="F52" s="139">
        <f>Μετρητές!F50</f>
        <v>0</v>
      </c>
      <c r="G52" s="139">
        <f>Μετρητές!I50</f>
        <v>0</v>
      </c>
      <c r="H52" s="139">
        <f>Μετρητές!L50</f>
        <v>0</v>
      </c>
      <c r="I52" s="139">
        <f>Μετρητές!O50</f>
        <v>0</v>
      </c>
    </row>
    <row r="53" spans="2:10" outlineLevel="1">
      <c r="B53" s="357"/>
      <c r="C53" s="7" t="s">
        <v>131</v>
      </c>
      <c r="D53" s="15" t="s">
        <v>95</v>
      </c>
      <c r="E53" s="140">
        <f>Μετρητές!E50</f>
        <v>0</v>
      </c>
      <c r="F53" s="140">
        <f>E53+F52</f>
        <v>0</v>
      </c>
      <c r="G53" s="140">
        <f t="shared" ref="G53:H53" si="12">F53+G52</f>
        <v>0</v>
      </c>
      <c r="H53" s="140">
        <f t="shared" si="12"/>
        <v>0</v>
      </c>
      <c r="I53" s="140">
        <f>H53+I52</f>
        <v>0</v>
      </c>
    </row>
    <row r="54" spans="2:10" ht="15" customHeight="1" outlineLevel="1">
      <c r="B54" s="356" t="s">
        <v>97</v>
      </c>
      <c r="C54" s="5" t="s">
        <v>130</v>
      </c>
      <c r="D54" s="14" t="s">
        <v>95</v>
      </c>
      <c r="E54" s="139">
        <f>Μετρητές!D71</f>
        <v>0</v>
      </c>
      <c r="F54" s="139">
        <f>Μετρητές!F71</f>
        <v>0</v>
      </c>
      <c r="G54" s="139">
        <f>Μετρητές!I71</f>
        <v>0</v>
      </c>
      <c r="H54" s="139">
        <f>Μετρητές!L71</f>
        <v>0</v>
      </c>
      <c r="I54" s="139">
        <f>Μετρητές!O71</f>
        <v>0</v>
      </c>
    </row>
    <row r="55" spans="2:10" outlineLevel="1">
      <c r="B55" s="357"/>
      <c r="C55" s="7" t="s">
        <v>131</v>
      </c>
      <c r="D55" s="15" t="s">
        <v>95</v>
      </c>
      <c r="E55" s="140">
        <f>Μετρητές!E71</f>
        <v>0</v>
      </c>
      <c r="F55" s="140">
        <f>E55+F54</f>
        <v>0</v>
      </c>
      <c r="G55" s="140">
        <f>F55+G54</f>
        <v>0</v>
      </c>
      <c r="H55" s="140">
        <f>G55+H54</f>
        <v>0</v>
      </c>
      <c r="I55" s="140">
        <f>H55+I54</f>
        <v>0</v>
      </c>
    </row>
    <row r="56" spans="2:10" outlineLevel="1">
      <c r="B56" s="356" t="s">
        <v>98</v>
      </c>
      <c r="C56" s="5" t="s">
        <v>130</v>
      </c>
      <c r="D56" s="14" t="s">
        <v>95</v>
      </c>
      <c r="E56" s="139">
        <f>Μετρητές!D92</f>
        <v>0</v>
      </c>
      <c r="F56" s="139">
        <f>Μετρητές!F92</f>
        <v>0</v>
      </c>
      <c r="G56" s="139">
        <f>Μετρητές!I92</f>
        <v>0</v>
      </c>
      <c r="H56" s="139">
        <f>Μετρητές!L92</f>
        <v>0</v>
      </c>
      <c r="I56" s="139">
        <f>Μετρητές!O92</f>
        <v>0</v>
      </c>
    </row>
    <row r="57" spans="2:10" outlineLevel="1">
      <c r="B57" s="357"/>
      <c r="C57" s="7" t="s">
        <v>131</v>
      </c>
      <c r="D57" s="15" t="s">
        <v>95</v>
      </c>
      <c r="E57" s="140">
        <f>Μετρητές!E92</f>
        <v>0</v>
      </c>
      <c r="F57" s="140">
        <f>E57+F56</f>
        <v>0</v>
      </c>
      <c r="G57" s="140">
        <f>F57+G56</f>
        <v>0</v>
      </c>
      <c r="H57" s="140">
        <f>G57+H56</f>
        <v>0</v>
      </c>
      <c r="I57" s="140">
        <f>H57+I56</f>
        <v>0</v>
      </c>
    </row>
    <row r="58" spans="2:10" ht="15" customHeight="1" outlineLevel="1">
      <c r="B58" s="356" t="s">
        <v>99</v>
      </c>
      <c r="C58" s="5" t="s">
        <v>130</v>
      </c>
      <c r="D58" s="14" t="s">
        <v>95</v>
      </c>
      <c r="E58" s="139">
        <f>Μετρητές!D113</f>
        <v>0</v>
      </c>
      <c r="F58" s="139">
        <f>Μετρητές!F113</f>
        <v>0</v>
      </c>
      <c r="G58" s="139">
        <f>Μετρητές!I113</f>
        <v>0</v>
      </c>
      <c r="H58" s="139">
        <f>Μετρητές!L113</f>
        <v>0</v>
      </c>
      <c r="I58" s="139">
        <f>Μετρητές!O113</f>
        <v>0</v>
      </c>
    </row>
    <row r="59" spans="2:10" outlineLevel="1">
      <c r="B59" s="357"/>
      <c r="C59" s="7" t="s">
        <v>131</v>
      </c>
      <c r="D59" s="15" t="s">
        <v>95</v>
      </c>
      <c r="E59" s="140">
        <f>Μετρητές!E113</f>
        <v>0</v>
      </c>
      <c r="F59" s="140">
        <f>E59+F58</f>
        <v>0</v>
      </c>
      <c r="G59" s="140">
        <f t="shared" ref="G59" si="13">F59+G58</f>
        <v>0</v>
      </c>
      <c r="H59" s="140">
        <f t="shared" ref="H59" si="14">G59+H58</f>
        <v>0</v>
      </c>
      <c r="I59" s="140">
        <f>H59+I58</f>
        <v>0</v>
      </c>
    </row>
    <row r="60" spans="2:10" outlineLevel="1">
      <c r="B60" s="356" t="s">
        <v>100</v>
      </c>
      <c r="C60" s="5" t="s">
        <v>130</v>
      </c>
      <c r="D60" s="14" t="s">
        <v>95</v>
      </c>
      <c r="E60" s="139">
        <f>Μετρητές!D134</f>
        <v>0</v>
      </c>
      <c r="F60" s="139">
        <f>Μετρητές!F134</f>
        <v>0</v>
      </c>
      <c r="G60" s="139">
        <f>Μετρητές!I134</f>
        <v>0</v>
      </c>
      <c r="H60" s="139">
        <f>Μετρητές!L134</f>
        <v>0</v>
      </c>
      <c r="I60" s="139">
        <f>Μετρητές!O134</f>
        <v>0</v>
      </c>
    </row>
    <row r="61" spans="2:10" outlineLevel="1">
      <c r="B61" s="357"/>
      <c r="C61" s="7" t="s">
        <v>131</v>
      </c>
      <c r="D61" s="15" t="s">
        <v>95</v>
      </c>
      <c r="E61" s="140">
        <f>Μετρητές!E134</f>
        <v>0</v>
      </c>
      <c r="F61" s="140">
        <f>E61+F60</f>
        <v>0</v>
      </c>
      <c r="G61" s="140">
        <f>F61+G60</f>
        <v>0</v>
      </c>
      <c r="H61" s="140">
        <f>G61+H60</f>
        <v>0</v>
      </c>
      <c r="I61" s="140">
        <f>H61+I60</f>
        <v>0</v>
      </c>
    </row>
    <row r="62" spans="2:10" ht="15" customHeight="1" outlineLevel="1">
      <c r="B62" s="356" t="s">
        <v>101</v>
      </c>
      <c r="C62" s="5" t="s">
        <v>130</v>
      </c>
      <c r="D62" s="14" t="s">
        <v>95</v>
      </c>
      <c r="E62" s="139">
        <f>Μετρητές!D155</f>
        <v>0</v>
      </c>
      <c r="F62" s="139">
        <f>Μετρητές!F155</f>
        <v>0</v>
      </c>
      <c r="G62" s="139">
        <f>Μετρητές!I155</f>
        <v>0</v>
      </c>
      <c r="H62" s="139">
        <f>Μετρητές!L155</f>
        <v>0</v>
      </c>
      <c r="I62" s="139">
        <f>Μετρητές!O155</f>
        <v>0</v>
      </c>
    </row>
    <row r="63" spans="2:10" outlineLevel="1">
      <c r="B63" s="357"/>
      <c r="C63" s="7" t="s">
        <v>131</v>
      </c>
      <c r="D63" s="15" t="s">
        <v>95</v>
      </c>
      <c r="E63" s="140">
        <f>Μετρητές!E155</f>
        <v>0</v>
      </c>
      <c r="F63" s="140">
        <f>E63+F62</f>
        <v>0</v>
      </c>
      <c r="G63" s="140">
        <f>F63+G62</f>
        <v>0</v>
      </c>
      <c r="H63" s="140">
        <f>G63+H62</f>
        <v>0</v>
      </c>
      <c r="I63" s="140">
        <f>H63+I62</f>
        <v>0</v>
      </c>
    </row>
    <row r="65" spans="2:10" ht="15.6">
      <c r="B65" s="270" t="s">
        <v>248</v>
      </c>
      <c r="C65" s="270"/>
      <c r="D65" s="270"/>
      <c r="E65" s="270"/>
      <c r="F65" s="270"/>
      <c r="G65" s="270"/>
      <c r="H65" s="270"/>
      <c r="I65" s="270"/>
    </row>
    <row r="66" spans="2:10" ht="5.0999999999999996" customHeight="1" outlineLevel="1"/>
    <row r="67" spans="2:10" outlineLevel="1">
      <c r="B67" s="358"/>
      <c r="C67" s="359"/>
      <c r="D67" s="9" t="s">
        <v>94</v>
      </c>
      <c r="E67" s="9">
        <f>$C$3-5</f>
        <v>2019</v>
      </c>
      <c r="F67" s="9">
        <f>$C$3-4</f>
        <v>2020</v>
      </c>
      <c r="G67" s="9">
        <f>$C$3-3</f>
        <v>2021</v>
      </c>
      <c r="H67" s="9">
        <f>$C$3-2</f>
        <v>2022</v>
      </c>
      <c r="I67" s="9">
        <f>$C$3-1</f>
        <v>2023</v>
      </c>
    </row>
    <row r="68" spans="2:10" outlineLevel="1">
      <c r="B68" s="356" t="s">
        <v>249</v>
      </c>
      <c r="C68" s="5" t="s">
        <v>133</v>
      </c>
      <c r="D68" s="14" t="s">
        <v>95</v>
      </c>
      <c r="E68" s="139">
        <f>E70+E72+E74+E76+E78+E80</f>
        <v>0</v>
      </c>
      <c r="F68" s="139">
        <f t="shared" ref="F68:H68" si="15">F70+F72+F74+F76+F78+F80</f>
        <v>0</v>
      </c>
      <c r="G68" s="139">
        <f t="shared" si="15"/>
        <v>0</v>
      </c>
      <c r="H68" s="139">
        <f t="shared" si="15"/>
        <v>0</v>
      </c>
      <c r="I68" s="139">
        <f t="shared" ref="I68" si="16">I70+I72+I74+I76+I78+I80</f>
        <v>0</v>
      </c>
      <c r="J68" s="132"/>
    </row>
    <row r="69" spans="2:10" outlineLevel="1">
      <c r="B69" s="357"/>
      <c r="C69" s="7" t="s">
        <v>134</v>
      </c>
      <c r="D69" s="15" t="s">
        <v>95</v>
      </c>
      <c r="E69" s="140">
        <f t="shared" ref="E69:G69" si="17">E71+E73+E75+E77+E79+E81</f>
        <v>0</v>
      </c>
      <c r="F69" s="140">
        <f t="shared" si="17"/>
        <v>0</v>
      </c>
      <c r="G69" s="140">
        <f t="shared" si="17"/>
        <v>0</v>
      </c>
      <c r="H69" s="140">
        <f>H71+H73+H75+H77+H79+H81</f>
        <v>0</v>
      </c>
      <c r="I69" s="140">
        <f t="shared" ref="I69" si="18">I71+I73+I75+I77+I79+I81</f>
        <v>0</v>
      </c>
    </row>
    <row r="70" spans="2:10" ht="15" customHeight="1" outlineLevel="1">
      <c r="B70" s="356" t="s">
        <v>93</v>
      </c>
      <c r="C70" s="5" t="s">
        <v>133</v>
      </c>
      <c r="D70" s="14" t="s">
        <v>95</v>
      </c>
      <c r="E70" s="139">
        <f>Πελάτες!D50</f>
        <v>0</v>
      </c>
      <c r="F70" s="139">
        <f>Πελάτες!F50</f>
        <v>0</v>
      </c>
      <c r="G70" s="139">
        <f>Πελάτες!I50</f>
        <v>0</v>
      </c>
      <c r="H70" s="139">
        <f>Πελάτες!L50</f>
        <v>0</v>
      </c>
      <c r="I70" s="139">
        <f>Πελάτες!O50</f>
        <v>0</v>
      </c>
    </row>
    <row r="71" spans="2:10" outlineLevel="1">
      <c r="B71" s="357"/>
      <c r="C71" s="7" t="s">
        <v>134</v>
      </c>
      <c r="D71" s="15" t="s">
        <v>95</v>
      </c>
      <c r="E71" s="140">
        <f>Πελάτες!E50</f>
        <v>0</v>
      </c>
      <c r="F71" s="140">
        <f>E71+F70</f>
        <v>0</v>
      </c>
      <c r="G71" s="140">
        <f>F71+G70</f>
        <v>0</v>
      </c>
      <c r="H71" s="140">
        <f>G71+H70</f>
        <v>0</v>
      </c>
      <c r="I71" s="140">
        <f>H71+I70</f>
        <v>0</v>
      </c>
    </row>
    <row r="72" spans="2:10" ht="15" customHeight="1" outlineLevel="1">
      <c r="B72" s="356" t="s">
        <v>97</v>
      </c>
      <c r="C72" s="5" t="s">
        <v>133</v>
      </c>
      <c r="D72" s="14" t="s">
        <v>95</v>
      </c>
      <c r="E72" s="139">
        <f>Πελάτες!D72</f>
        <v>0</v>
      </c>
      <c r="F72" s="139">
        <f>Πελάτες!F72</f>
        <v>0</v>
      </c>
      <c r="G72" s="139">
        <f>Πελάτες!I72</f>
        <v>0</v>
      </c>
      <c r="H72" s="139">
        <f>Πελάτες!L72</f>
        <v>0</v>
      </c>
      <c r="I72" s="139">
        <f>Πελάτες!O72</f>
        <v>0</v>
      </c>
    </row>
    <row r="73" spans="2:10" outlineLevel="1">
      <c r="B73" s="357"/>
      <c r="C73" s="7" t="s">
        <v>134</v>
      </c>
      <c r="D73" s="15" t="s">
        <v>95</v>
      </c>
      <c r="E73" s="140">
        <f>Πελάτες!E72</f>
        <v>0</v>
      </c>
      <c r="F73" s="140">
        <f>E73+F72</f>
        <v>0</v>
      </c>
      <c r="G73" s="140">
        <f>F73+G72</f>
        <v>0</v>
      </c>
      <c r="H73" s="140">
        <f>G73+H72</f>
        <v>0</v>
      </c>
      <c r="I73" s="140">
        <f>H73+I72</f>
        <v>0</v>
      </c>
    </row>
    <row r="74" spans="2:10" outlineLevel="1">
      <c r="B74" s="356" t="s">
        <v>98</v>
      </c>
      <c r="C74" s="5" t="s">
        <v>133</v>
      </c>
      <c r="D74" s="14" t="s">
        <v>95</v>
      </c>
      <c r="E74" s="139">
        <f>Πελάτες!D94</f>
        <v>0</v>
      </c>
      <c r="F74" s="139">
        <f>Πελάτες!F94</f>
        <v>0</v>
      </c>
      <c r="G74" s="139">
        <f>Πελάτες!I94</f>
        <v>0</v>
      </c>
      <c r="H74" s="139">
        <f>Πελάτες!L94</f>
        <v>0</v>
      </c>
      <c r="I74" s="139">
        <f>Πελάτες!O94</f>
        <v>0</v>
      </c>
    </row>
    <row r="75" spans="2:10" outlineLevel="1">
      <c r="B75" s="357"/>
      <c r="C75" s="7" t="s">
        <v>134</v>
      </c>
      <c r="D75" s="15" t="s">
        <v>95</v>
      </c>
      <c r="E75" s="140">
        <f>Πελάτες!E94</f>
        <v>0</v>
      </c>
      <c r="F75" s="140">
        <f>E75+F74</f>
        <v>0</v>
      </c>
      <c r="G75" s="140">
        <f>F75+G74</f>
        <v>0</v>
      </c>
      <c r="H75" s="140">
        <f>G75+H74</f>
        <v>0</v>
      </c>
      <c r="I75" s="140">
        <f>H75+I74</f>
        <v>0</v>
      </c>
    </row>
    <row r="76" spans="2:10" ht="15" customHeight="1" outlineLevel="1">
      <c r="B76" s="356" t="s">
        <v>99</v>
      </c>
      <c r="C76" s="5" t="s">
        <v>133</v>
      </c>
      <c r="D76" s="14" t="s">
        <v>95</v>
      </c>
      <c r="E76" s="139">
        <f>Πελάτες!D115</f>
        <v>0</v>
      </c>
      <c r="F76" s="139">
        <f>Πελάτες!F115</f>
        <v>0</v>
      </c>
      <c r="G76" s="139">
        <f>Πελάτες!I115</f>
        <v>0</v>
      </c>
      <c r="H76" s="139">
        <f>Πελάτες!L115</f>
        <v>0</v>
      </c>
      <c r="I76" s="139">
        <f>Πελάτες!O115</f>
        <v>0</v>
      </c>
    </row>
    <row r="77" spans="2:10" outlineLevel="1">
      <c r="B77" s="357"/>
      <c r="C77" s="7" t="s">
        <v>134</v>
      </c>
      <c r="D77" s="15" t="s">
        <v>95</v>
      </c>
      <c r="E77" s="140">
        <f>Πελάτες!E115</f>
        <v>0</v>
      </c>
      <c r="F77" s="140">
        <f>E77+F76</f>
        <v>0</v>
      </c>
      <c r="G77" s="140">
        <f>F77+G76</f>
        <v>0</v>
      </c>
      <c r="H77" s="140">
        <f>G77+H76</f>
        <v>0</v>
      </c>
      <c r="I77" s="140">
        <f>H77+I76</f>
        <v>0</v>
      </c>
    </row>
    <row r="78" spans="2:10" outlineLevel="1">
      <c r="B78" s="356" t="s">
        <v>100</v>
      </c>
      <c r="C78" s="5" t="s">
        <v>133</v>
      </c>
      <c r="D78" s="14" t="s">
        <v>95</v>
      </c>
      <c r="E78" s="139">
        <f>Πελάτες!D136</f>
        <v>0</v>
      </c>
      <c r="F78" s="139">
        <f>Πελάτες!F136</f>
        <v>0</v>
      </c>
      <c r="G78" s="139">
        <f>Πελάτες!I136</f>
        <v>0</v>
      </c>
      <c r="H78" s="139">
        <f>Πελάτες!L136</f>
        <v>0</v>
      </c>
      <c r="I78" s="139">
        <f>Πελάτες!O136</f>
        <v>0</v>
      </c>
      <c r="J78" s="132"/>
    </row>
    <row r="79" spans="2:10" outlineLevel="1">
      <c r="B79" s="357"/>
      <c r="C79" s="7" t="s">
        <v>134</v>
      </c>
      <c r="D79" s="15" t="s">
        <v>95</v>
      </c>
      <c r="E79" s="140">
        <f>Πελάτες!E136</f>
        <v>0</v>
      </c>
      <c r="F79" s="140">
        <f>E79+F78</f>
        <v>0</v>
      </c>
      <c r="G79" s="140">
        <f>F79+G78</f>
        <v>0</v>
      </c>
      <c r="H79" s="140">
        <f>G79+H78</f>
        <v>0</v>
      </c>
      <c r="I79" s="140">
        <f>H79+I78</f>
        <v>0</v>
      </c>
      <c r="J79" s="132"/>
    </row>
    <row r="80" spans="2:10" ht="15" customHeight="1" outlineLevel="1">
      <c r="B80" s="356" t="s">
        <v>101</v>
      </c>
      <c r="C80" s="5" t="s">
        <v>133</v>
      </c>
      <c r="D80" s="14" t="s">
        <v>95</v>
      </c>
      <c r="E80" s="139">
        <f>Πελάτες!D157</f>
        <v>0</v>
      </c>
      <c r="F80" s="139">
        <f>Πελάτες!F157</f>
        <v>0</v>
      </c>
      <c r="G80" s="139">
        <f>Πελάτες!I157</f>
        <v>0</v>
      </c>
      <c r="H80" s="139">
        <f>Πελάτες!L157</f>
        <v>0</v>
      </c>
      <c r="I80" s="139">
        <f>Πελάτες!O157</f>
        <v>0</v>
      </c>
    </row>
    <row r="81" spans="2:10" outlineLevel="1">
      <c r="B81" s="357"/>
      <c r="C81" s="7" t="s">
        <v>134</v>
      </c>
      <c r="D81" s="15" t="s">
        <v>95</v>
      </c>
      <c r="E81" s="140">
        <f>Πελάτες!E157</f>
        <v>0</v>
      </c>
      <c r="F81" s="140">
        <f>E81+F80</f>
        <v>0</v>
      </c>
      <c r="G81" s="140">
        <f>F81+G80</f>
        <v>0</v>
      </c>
      <c r="H81" s="140">
        <f>G81+H80</f>
        <v>0</v>
      </c>
      <c r="I81" s="140">
        <f>H81+I80</f>
        <v>0</v>
      </c>
    </row>
    <row r="82" spans="2:10" outlineLevel="1">
      <c r="B82" s="17" t="s">
        <v>148</v>
      </c>
    </row>
    <row r="84" spans="2:10" ht="15.6">
      <c r="B84" s="270" t="s">
        <v>250</v>
      </c>
      <c r="C84" s="270"/>
      <c r="D84" s="270"/>
      <c r="E84" s="270"/>
      <c r="F84" s="270"/>
      <c r="G84" s="270"/>
      <c r="H84" s="270"/>
      <c r="I84" s="270"/>
    </row>
    <row r="85" spans="2:10" ht="5.0999999999999996" customHeight="1" outlineLevel="1"/>
    <row r="86" spans="2:10" outlineLevel="1">
      <c r="B86" s="358"/>
      <c r="C86" s="359"/>
      <c r="D86" s="9" t="s">
        <v>94</v>
      </c>
      <c r="E86" s="9">
        <f>$C$3-5</f>
        <v>2019</v>
      </c>
      <c r="F86" s="9">
        <f>$C$3-4</f>
        <v>2020</v>
      </c>
      <c r="G86" s="9">
        <f>$C$3-3</f>
        <v>2021</v>
      </c>
      <c r="H86" s="9">
        <f>$C$3-2</f>
        <v>2022</v>
      </c>
      <c r="I86" s="9">
        <f>$C$3-1</f>
        <v>2023</v>
      </c>
    </row>
    <row r="87" spans="2:10" outlineLevel="1">
      <c r="B87" s="354" t="s">
        <v>146</v>
      </c>
      <c r="C87" s="355"/>
      <c r="D87" s="15" t="s">
        <v>103</v>
      </c>
      <c r="E87" s="140">
        <f t="shared" ref="E87:I87" si="19">SUM(E88:E93)</f>
        <v>0</v>
      </c>
      <c r="F87" s="140">
        <f t="shared" si="19"/>
        <v>0</v>
      </c>
      <c r="G87" s="140">
        <f t="shared" si="19"/>
        <v>0</v>
      </c>
      <c r="H87" s="140">
        <f t="shared" si="19"/>
        <v>0</v>
      </c>
      <c r="I87" s="140">
        <f t="shared" si="19"/>
        <v>0</v>
      </c>
    </row>
    <row r="88" spans="2:10" outlineLevel="1">
      <c r="B88" s="354" t="s">
        <v>93</v>
      </c>
      <c r="C88" s="355"/>
      <c r="D88" s="15" t="s">
        <v>103</v>
      </c>
      <c r="E88" s="140">
        <f>'Διανεμόμενες ποσότητες αερίου'!D52</f>
        <v>0</v>
      </c>
      <c r="F88" s="140">
        <f>'Διανεμόμενες ποσότητες αερίου'!E52</f>
        <v>0</v>
      </c>
      <c r="G88" s="140">
        <f>'Διανεμόμενες ποσότητες αερίου'!G52</f>
        <v>0</v>
      </c>
      <c r="H88" s="140">
        <f>'Διανεμόμενες ποσότητες αερίου'!I52</f>
        <v>0</v>
      </c>
      <c r="I88" s="140">
        <f>'Διανεμόμενες ποσότητες αερίου'!K52</f>
        <v>0</v>
      </c>
      <c r="J88" s="132"/>
    </row>
    <row r="89" spans="2:10" outlineLevel="1">
      <c r="B89" s="354" t="s">
        <v>97</v>
      </c>
      <c r="C89" s="355"/>
      <c r="D89" s="15" t="s">
        <v>103</v>
      </c>
      <c r="E89" s="140">
        <f>'Διανεμόμενες ποσότητες αερίου'!D74</f>
        <v>0</v>
      </c>
      <c r="F89" s="140">
        <f>'Διανεμόμενες ποσότητες αερίου'!E74</f>
        <v>0</v>
      </c>
      <c r="G89" s="140">
        <f>'Διανεμόμενες ποσότητες αερίου'!G74</f>
        <v>0</v>
      </c>
      <c r="H89" s="140">
        <f>'Διανεμόμενες ποσότητες αερίου'!I74</f>
        <v>0</v>
      </c>
      <c r="I89" s="140">
        <f>'Διανεμόμενες ποσότητες αερίου'!K74</f>
        <v>0</v>
      </c>
      <c r="J89" s="132"/>
    </row>
    <row r="90" spans="2:10" outlineLevel="1">
      <c r="B90" s="354" t="s">
        <v>98</v>
      </c>
      <c r="C90" s="355"/>
      <c r="D90" s="30" t="s">
        <v>103</v>
      </c>
      <c r="E90" s="141">
        <f>'Διανεμόμενες ποσότητες αερίου'!D96</f>
        <v>0</v>
      </c>
      <c r="F90" s="141">
        <f>'Διανεμόμενες ποσότητες αερίου'!E96</f>
        <v>0</v>
      </c>
      <c r="G90" s="141">
        <f>'Διανεμόμενες ποσότητες αερίου'!G96</f>
        <v>0</v>
      </c>
      <c r="H90" s="141">
        <f>'Διανεμόμενες ποσότητες αερίου'!I96</f>
        <v>0</v>
      </c>
      <c r="I90" s="141">
        <f>'Διανεμόμενες ποσότητες αερίου'!K96</f>
        <v>0</v>
      </c>
    </row>
    <row r="91" spans="2:10" outlineLevel="1">
      <c r="B91" s="354" t="s">
        <v>99</v>
      </c>
      <c r="C91" s="355"/>
      <c r="D91" s="15" t="s">
        <v>103</v>
      </c>
      <c r="E91" s="140">
        <f>'Διανεμόμενες ποσότητες αερίου'!D118</f>
        <v>0</v>
      </c>
      <c r="F91" s="140">
        <f>'Διανεμόμενες ποσότητες αερίου'!E118</f>
        <v>0</v>
      </c>
      <c r="G91" s="140">
        <f>'Διανεμόμενες ποσότητες αερίου'!G118</f>
        <v>0</v>
      </c>
      <c r="H91" s="140">
        <f>'Διανεμόμενες ποσότητες αερίου'!I118</f>
        <v>0</v>
      </c>
      <c r="I91" s="140">
        <f>'Διανεμόμενες ποσότητες αερίου'!K118</f>
        <v>0</v>
      </c>
    </row>
    <row r="92" spans="2:10" ht="27" customHeight="1" outlineLevel="1">
      <c r="B92" s="354" t="s">
        <v>100</v>
      </c>
      <c r="C92" s="355"/>
      <c r="D92" s="15" t="s">
        <v>103</v>
      </c>
      <c r="E92" s="140">
        <f>'Διανεμόμενες ποσότητες αερίου'!D140</f>
        <v>0</v>
      </c>
      <c r="F92" s="140">
        <f>'Διανεμόμενες ποσότητες αερίου'!E140</f>
        <v>0</v>
      </c>
      <c r="G92" s="140">
        <f>'Διανεμόμενες ποσότητες αερίου'!G140</f>
        <v>0</v>
      </c>
      <c r="H92" s="140">
        <f>'Διανεμόμενες ποσότητες αερίου'!I140</f>
        <v>0</v>
      </c>
      <c r="I92" s="140">
        <f>'Διανεμόμενες ποσότητες αερίου'!K140</f>
        <v>0</v>
      </c>
    </row>
    <row r="93" spans="2:10" outlineLevel="1">
      <c r="B93" s="354" t="s">
        <v>101</v>
      </c>
      <c r="C93" s="355"/>
      <c r="D93" s="15" t="s">
        <v>103</v>
      </c>
      <c r="E93" s="140">
        <f>'Διανεμόμενες ποσότητες αερίου'!D162</f>
        <v>0</v>
      </c>
      <c r="F93" s="140">
        <f>'Διανεμόμενες ποσότητες αερίου'!E162</f>
        <v>0</v>
      </c>
      <c r="G93" s="140">
        <f>'Διανεμόμενες ποσότητες αερίου'!G162</f>
        <v>0</v>
      </c>
      <c r="H93" s="140">
        <f>'Διανεμόμενες ποσότητες αερίου'!I162</f>
        <v>0</v>
      </c>
      <c r="I93" s="140">
        <f>'Διανεμόμενες ποσότητες αερίου'!K162</f>
        <v>0</v>
      </c>
    </row>
    <row r="95" spans="2:10" ht="15.6">
      <c r="B95" s="270" t="s">
        <v>251</v>
      </c>
      <c r="C95" s="270"/>
      <c r="D95" s="270"/>
      <c r="E95" s="270"/>
      <c r="F95" s="270"/>
      <c r="G95" s="270"/>
      <c r="H95" s="270"/>
      <c r="I95" s="270"/>
    </row>
    <row r="96" spans="2:10" ht="5.0999999999999996" customHeight="1" outlineLevel="1"/>
    <row r="97" spans="2:9" outlineLevel="1">
      <c r="B97" s="358"/>
      <c r="C97" s="359"/>
      <c r="D97" s="9" t="s">
        <v>94</v>
      </c>
      <c r="E97" s="9">
        <f>$C$3-5</f>
        <v>2019</v>
      </c>
      <c r="F97" s="9">
        <f>$C$3-4</f>
        <v>2020</v>
      </c>
      <c r="G97" s="9">
        <f>$C$3-3</f>
        <v>2021</v>
      </c>
      <c r="H97" s="9">
        <f>$C$3-2</f>
        <v>2022</v>
      </c>
      <c r="I97" s="9">
        <f>$C$3-1</f>
        <v>2023</v>
      </c>
    </row>
    <row r="98" spans="2:9" outlineLevel="1">
      <c r="B98" s="362" t="s">
        <v>169</v>
      </c>
      <c r="C98" s="5" t="s">
        <v>170</v>
      </c>
      <c r="D98" s="14" t="s">
        <v>95</v>
      </c>
      <c r="E98" s="139">
        <f>SUM(E99:E101)</f>
        <v>0</v>
      </c>
      <c r="F98" s="139">
        <f>SUM(F99:F101)</f>
        <v>0</v>
      </c>
      <c r="G98" s="139">
        <f t="shared" ref="G98:I98" si="20">SUM(G99:G101)</f>
        <v>0</v>
      </c>
      <c r="H98" s="139">
        <f t="shared" si="20"/>
        <v>0</v>
      </c>
      <c r="I98" s="139">
        <f t="shared" si="20"/>
        <v>0</v>
      </c>
    </row>
    <row r="99" spans="2:9" outlineLevel="1">
      <c r="B99" s="363"/>
      <c r="C99" s="13" t="s">
        <v>171</v>
      </c>
      <c r="D99" s="16" t="s">
        <v>95</v>
      </c>
      <c r="E99" s="142">
        <f>'Παραδοχές διείσδυσης - κάλυψης'!E28</f>
        <v>0</v>
      </c>
      <c r="F99" s="142">
        <f>'Παραδοχές διείσδυσης - κάλυψης'!I28</f>
        <v>0</v>
      </c>
      <c r="G99" s="142">
        <f>'Παραδοχές διείσδυσης - κάλυψης'!M28</f>
        <v>0</v>
      </c>
      <c r="H99" s="142">
        <f>'Παραδοχές διείσδυσης - κάλυψης'!Q28</f>
        <v>0</v>
      </c>
      <c r="I99" s="142">
        <f>'Παραδοχές διείσδυσης - κάλυψης'!U28</f>
        <v>0</v>
      </c>
    </row>
    <row r="100" spans="2:9" outlineLevel="1">
      <c r="B100" s="363"/>
      <c r="C100" s="127" t="s">
        <v>172</v>
      </c>
      <c r="D100" s="16" t="s">
        <v>95</v>
      </c>
      <c r="E100" s="143">
        <f>'Παραδοχές διείσδυσης - κάλυψης'!F28</f>
        <v>0</v>
      </c>
      <c r="F100" s="143">
        <f>'Παραδοχές διείσδυσης - κάλυψης'!J28</f>
        <v>0</v>
      </c>
      <c r="G100" s="143">
        <f>'Παραδοχές διείσδυσης - κάλυψης'!N28</f>
        <v>0</v>
      </c>
      <c r="H100" s="143">
        <f>'Παραδοχές διείσδυσης - κάλυψης'!R28</f>
        <v>0</v>
      </c>
      <c r="I100" s="143">
        <f>'Παραδοχές διείσδυσης - κάλυψης'!V28</f>
        <v>0</v>
      </c>
    </row>
    <row r="101" spans="2:9" outlineLevel="1">
      <c r="B101" s="364"/>
      <c r="C101" s="7" t="s">
        <v>100</v>
      </c>
      <c r="D101" s="15" t="s">
        <v>95</v>
      </c>
      <c r="E101" s="140">
        <f>'Παραδοχές διείσδυσης - κάλυψης'!G28</f>
        <v>0</v>
      </c>
      <c r="F101" s="140">
        <f>'Παραδοχές διείσδυσης - κάλυψης'!K28</f>
        <v>0</v>
      </c>
      <c r="G101" s="140">
        <f>'Παραδοχές διείσδυσης - κάλυψης'!O28</f>
        <v>0</v>
      </c>
      <c r="H101" s="140">
        <f>'Παραδοχές διείσδυσης - κάλυψης'!S28</f>
        <v>0</v>
      </c>
      <c r="I101" s="140">
        <f>'Παραδοχές διείσδυσης - κάλυψης'!W28</f>
        <v>0</v>
      </c>
    </row>
    <row r="102" spans="2:9" outlineLevel="1">
      <c r="B102" s="361" t="s">
        <v>252</v>
      </c>
      <c r="C102" s="361"/>
      <c r="D102" s="12" t="s">
        <v>95</v>
      </c>
      <c r="E102" s="144">
        <f>'Παραδοχές διείσδυσης - κάλυψης'!D50</f>
        <v>0</v>
      </c>
      <c r="F102" s="144">
        <f>'Παραδοχές διείσδυσης - κάλυψης'!E50</f>
        <v>0</v>
      </c>
      <c r="G102" s="144">
        <f>'Παραδοχές διείσδυσης - κάλυψης'!F50</f>
        <v>0</v>
      </c>
      <c r="H102" s="144">
        <f>'Παραδοχές διείσδυσης - κάλυψης'!G50</f>
        <v>0</v>
      </c>
      <c r="I102" s="144">
        <f>'Παραδοχές διείσδυσης - κάλυψης'!I50</f>
        <v>0</v>
      </c>
    </row>
    <row r="103" spans="2:9" outlineLevel="1">
      <c r="B103" s="17" t="s">
        <v>253</v>
      </c>
    </row>
    <row r="104" spans="2:9" outlineLevel="1">
      <c r="B104" s="17" t="s">
        <v>174</v>
      </c>
    </row>
    <row r="106" spans="2:9" ht="15.6">
      <c r="B106" s="270" t="s">
        <v>254</v>
      </c>
      <c r="C106" s="270"/>
      <c r="D106" s="270"/>
      <c r="E106" s="270"/>
      <c r="F106" s="270"/>
      <c r="G106" s="270"/>
      <c r="H106" s="270"/>
      <c r="I106" s="270"/>
    </row>
    <row r="107" spans="2:9" ht="5.0999999999999996" customHeight="1" outlineLevel="1"/>
    <row r="108" spans="2:9" outlineLevel="1">
      <c r="B108" s="358"/>
      <c r="C108" s="359"/>
      <c r="D108" s="9" t="s">
        <v>94</v>
      </c>
      <c r="E108" s="9">
        <f>$C$3-5</f>
        <v>2019</v>
      </c>
      <c r="F108" s="9">
        <f>$C$3-4</f>
        <v>2020</v>
      </c>
      <c r="G108" s="9">
        <f>$C$3-3</f>
        <v>2021</v>
      </c>
      <c r="H108" s="9">
        <f>$C$3-2</f>
        <v>2022</v>
      </c>
      <c r="I108" s="9" t="str">
        <f>$C$3-1&amp;""&amp;" ("&amp;"Πρόβλεψη"&amp;")"</f>
        <v>2023 (Πρόβλεψη)</v>
      </c>
    </row>
    <row r="109" spans="2:9" outlineLevel="1">
      <c r="B109" s="365" t="s">
        <v>176</v>
      </c>
      <c r="C109" s="366"/>
      <c r="D109" s="15" t="s">
        <v>126</v>
      </c>
      <c r="E109" s="140">
        <f>'Παραδοχές διείσδυσης - κάλυψης'!D70</f>
        <v>0</v>
      </c>
      <c r="F109" s="140">
        <f>'Παραδοχές διείσδυσης - κάλυψης'!E70</f>
        <v>0</v>
      </c>
      <c r="G109" s="140">
        <f>'Παραδοχές διείσδυσης - κάλυψης'!F70</f>
        <v>0</v>
      </c>
      <c r="H109" s="140">
        <f>'Παραδοχές διείσδυσης - κάλυψης'!G70</f>
        <v>0</v>
      </c>
      <c r="I109" s="140">
        <f>'Παραδοχές διείσδυσης - κάλυψης'!I70</f>
        <v>0</v>
      </c>
    </row>
    <row r="110" spans="2:9" outlineLevel="1">
      <c r="B110" s="361" t="s">
        <v>177</v>
      </c>
      <c r="C110" s="361"/>
      <c r="D110" s="12" t="s">
        <v>126</v>
      </c>
      <c r="E110" s="144">
        <f>'Παραδοχές διείσδυσης - κάλυψης'!D90</f>
        <v>0</v>
      </c>
      <c r="F110" s="144">
        <f>'Παραδοχές διείσδυσης - κάλυψης'!E90</f>
        <v>0</v>
      </c>
      <c r="G110" s="144">
        <f>'Παραδοχές διείσδυσης - κάλυψης'!F90</f>
        <v>0</v>
      </c>
      <c r="H110" s="144">
        <f>'Παραδοχές διείσδυσης - κάλυψης'!G90</f>
        <v>0</v>
      </c>
      <c r="I110" s="144">
        <f>'Παραδοχές διείσδυσης - κάλυψης'!I90</f>
        <v>0</v>
      </c>
    </row>
    <row r="111" spans="2:9" outlineLevel="1">
      <c r="B111" s="341" t="s">
        <v>178</v>
      </c>
      <c r="C111" s="341"/>
      <c r="D111" s="341"/>
      <c r="E111" s="341"/>
      <c r="F111" s="341"/>
      <c r="G111" s="341"/>
      <c r="H111" s="341"/>
    </row>
  </sheetData>
  <mergeCells count="58">
    <mergeCell ref="B22:B23"/>
    <mergeCell ref="B29:I29"/>
    <mergeCell ref="B26:B27"/>
    <mergeCell ref="B24:B25"/>
    <mergeCell ref="B38:B39"/>
    <mergeCell ref="B40:B41"/>
    <mergeCell ref="B72:B73"/>
    <mergeCell ref="B42:B43"/>
    <mergeCell ref="B47:I47"/>
    <mergeCell ref="B49:C49"/>
    <mergeCell ref="B50:B51"/>
    <mergeCell ref="B52:B53"/>
    <mergeCell ref="B54:B55"/>
    <mergeCell ref="B56:B57"/>
    <mergeCell ref="B58:B59"/>
    <mergeCell ref="B60:B61"/>
    <mergeCell ref="B62:B63"/>
    <mergeCell ref="B44:B45"/>
    <mergeCell ref="B67:C67"/>
    <mergeCell ref="B68:B69"/>
    <mergeCell ref="B70:B71"/>
    <mergeCell ref="B111:H111"/>
    <mergeCell ref="B98:B101"/>
    <mergeCell ref="B102:C102"/>
    <mergeCell ref="B108:C108"/>
    <mergeCell ref="B91:C91"/>
    <mergeCell ref="B92:C92"/>
    <mergeCell ref="B93:C93"/>
    <mergeCell ref="B110:C110"/>
    <mergeCell ref="B109:C109"/>
    <mergeCell ref="B97:C97"/>
    <mergeCell ref="B95:I95"/>
    <mergeCell ref="B106:I106"/>
    <mergeCell ref="B90:C90"/>
    <mergeCell ref="B74:B75"/>
    <mergeCell ref="B76:B77"/>
    <mergeCell ref="B78:B79"/>
    <mergeCell ref="B80:B81"/>
    <mergeCell ref="B86:C86"/>
    <mergeCell ref="B84:I84"/>
    <mergeCell ref="B89:C89"/>
    <mergeCell ref="B88:C88"/>
    <mergeCell ref="B65:I65"/>
    <mergeCell ref="B5:H5"/>
    <mergeCell ref="I2:K2"/>
    <mergeCell ref="C2:H2"/>
    <mergeCell ref="B87:C87"/>
    <mergeCell ref="B36:B37"/>
    <mergeCell ref="B9:I9"/>
    <mergeCell ref="B32:B33"/>
    <mergeCell ref="B34:B35"/>
    <mergeCell ref="B11:C11"/>
    <mergeCell ref="B31:C31"/>
    <mergeCell ref="B16:B17"/>
    <mergeCell ref="B18:B19"/>
    <mergeCell ref="B20:B21"/>
    <mergeCell ref="B12:B13"/>
    <mergeCell ref="B14:B15"/>
  </mergeCells>
  <hyperlinks>
    <hyperlink ref="I2" location="'Αρχική σελίδα'!A1" display="Πίσω στην αρχική σελίδα" xr:uid="{E57A80E0-8D20-40DF-8019-5F0CF057F26A}"/>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DCCE-4F4C-4797-A47A-946225F39BD8}">
  <sheetPr>
    <tabColor theme="9" tint="0.79998168889431442"/>
  </sheetPr>
  <dimension ref="B2:L177"/>
  <sheetViews>
    <sheetView showGridLines="0" zoomScaleNormal="100" workbookViewId="0">
      <selection activeCell="E133" sqref="E133"/>
    </sheetView>
  </sheetViews>
  <sheetFormatPr defaultColWidth="8.85546875" defaultRowHeight="14.45" outlineLevelRow="1"/>
  <cols>
    <col min="1" max="1" width="2.85546875" customWidth="1"/>
    <col min="2" max="2" width="28.28515625" customWidth="1"/>
    <col min="3" max="3" width="30" bestFit="1" customWidth="1"/>
    <col min="4" max="4" width="12.7109375" customWidth="1"/>
    <col min="5" max="5" width="13" customWidth="1"/>
    <col min="6" max="7" width="12.7109375" customWidth="1"/>
    <col min="8" max="8" width="17.42578125" customWidth="1"/>
    <col min="9" max="9" width="18.7109375" customWidth="1"/>
    <col min="10" max="11" width="12.7109375" customWidth="1"/>
    <col min="12" max="12" width="27.42578125" customWidth="1"/>
    <col min="13" max="13" width="9.140625" customWidth="1"/>
    <col min="14" max="14" width="20.85546875" customWidth="1"/>
    <col min="15" max="19" width="9.140625" customWidth="1"/>
  </cols>
  <sheetData>
    <row r="2" spans="2:12" ht="18.600000000000001">
      <c r="B2" s="1" t="s">
        <v>0</v>
      </c>
      <c r="C2" s="271" t="str">
        <f>'Αρχική σελίδα'!C3</f>
        <v>Ήπειρος</v>
      </c>
      <c r="D2" s="271"/>
      <c r="E2" s="271"/>
      <c r="F2" s="271"/>
      <c r="G2" s="271"/>
      <c r="H2" s="271"/>
      <c r="J2" s="272" t="s">
        <v>59</v>
      </c>
      <c r="K2" s="272"/>
      <c r="L2" s="272"/>
    </row>
    <row r="3" spans="2:12" ht="18.600000000000001">
      <c r="B3" s="2" t="s">
        <v>2</v>
      </c>
      <c r="C3" s="45">
        <f>'Αρχική σελίδα'!C4</f>
        <v>2024</v>
      </c>
      <c r="D3" s="45" t="s">
        <v>3</v>
      </c>
      <c r="E3" s="45">
        <f>C3+4</f>
        <v>2028</v>
      </c>
    </row>
    <row r="5" spans="2:12" ht="33" customHeight="1">
      <c r="B5" s="273" t="s">
        <v>255</v>
      </c>
      <c r="C5" s="273"/>
      <c r="D5" s="273"/>
      <c r="E5" s="273"/>
      <c r="F5" s="273"/>
      <c r="G5" s="273"/>
      <c r="H5" s="273"/>
      <c r="I5" s="273"/>
    </row>
    <row r="6" spans="2:12">
      <c r="B6" s="225"/>
      <c r="C6" s="225"/>
      <c r="D6" s="225"/>
      <c r="E6" s="225"/>
      <c r="F6" s="225"/>
      <c r="G6" s="225"/>
      <c r="H6" s="225"/>
    </row>
    <row r="7" spans="2:12" ht="18.600000000000001">
      <c r="B7" s="100" t="s">
        <v>256</v>
      </c>
      <c r="C7" s="226"/>
      <c r="D7" s="226"/>
      <c r="E7" s="226"/>
      <c r="F7" s="226"/>
      <c r="G7" s="226"/>
      <c r="H7" s="226"/>
      <c r="I7" s="226"/>
      <c r="J7" s="226"/>
      <c r="K7" s="100"/>
    </row>
    <row r="8" spans="2:12">
      <c r="B8" s="225"/>
      <c r="C8" s="225"/>
      <c r="D8" s="225"/>
      <c r="E8" s="225"/>
      <c r="F8" s="225"/>
      <c r="G8" s="225"/>
      <c r="H8" s="225"/>
    </row>
    <row r="9" spans="2:12" ht="15.6">
      <c r="B9" s="369" t="s">
        <v>244</v>
      </c>
      <c r="C9" s="369"/>
      <c r="D9" s="369"/>
      <c r="E9" s="369"/>
      <c r="F9" s="369"/>
      <c r="G9" s="369"/>
      <c r="H9" s="369"/>
      <c r="I9" s="369"/>
      <c r="J9" s="369"/>
      <c r="K9" s="369"/>
    </row>
    <row r="10" spans="2:12" ht="5.0999999999999996" customHeight="1" outlineLevel="1"/>
    <row r="11" spans="2:12" outlineLevel="1">
      <c r="B11" s="358"/>
      <c r="C11" s="359"/>
      <c r="D11" s="9" t="s">
        <v>94</v>
      </c>
      <c r="E11" s="9">
        <f>$C$3-1</f>
        <v>2023</v>
      </c>
      <c r="F11" s="9">
        <f>$C$3</f>
        <v>2024</v>
      </c>
      <c r="G11" s="9">
        <f>$C$3+1</f>
        <v>2025</v>
      </c>
      <c r="H11" s="9">
        <f>$C$3+2</f>
        <v>2026</v>
      </c>
      <c r="I11" s="9">
        <f>$C$3+3</f>
        <v>2027</v>
      </c>
      <c r="J11" s="9">
        <f>$C$3+4</f>
        <v>2028</v>
      </c>
      <c r="K11" s="9" t="str">
        <f>F11&amp;" - "&amp;J11</f>
        <v>2024 - 2028</v>
      </c>
    </row>
    <row r="12" spans="2:12" outlineLevel="1">
      <c r="B12" s="360" t="s">
        <v>119</v>
      </c>
      <c r="C12" s="5" t="s">
        <v>122</v>
      </c>
      <c r="D12" s="14" t="s">
        <v>126</v>
      </c>
      <c r="E12" s="145">
        <f>'Στοιχεία υφιστάμενου δικτύου'!I12</f>
        <v>1030</v>
      </c>
      <c r="F12" s="139">
        <f>'Ανάπτυξη δικτύου'!U28</f>
        <v>10610</v>
      </c>
      <c r="G12" s="139">
        <f>'Ανάπτυξη δικτύου'!X28</f>
        <v>0</v>
      </c>
      <c r="H12" s="139">
        <f>'Ανάπτυξη δικτύου'!AA28</f>
        <v>7700</v>
      </c>
      <c r="I12" s="139">
        <f>'Ανάπτυξη δικτύου'!AD28</f>
        <v>0</v>
      </c>
      <c r="J12" s="139">
        <f>'Ανάπτυξη δικτύου'!AG28</f>
        <v>0</v>
      </c>
      <c r="K12" s="139">
        <f>SUM(F12:J12)</f>
        <v>18310</v>
      </c>
    </row>
    <row r="13" spans="2:12" outlineLevel="1">
      <c r="B13" s="360"/>
      <c r="C13" s="7" t="s">
        <v>123</v>
      </c>
      <c r="D13" s="15" t="s">
        <v>126</v>
      </c>
      <c r="E13" s="146">
        <f>'Στοιχεία υφιστάμενου δικτύου'!I13</f>
        <v>1030</v>
      </c>
      <c r="F13" s="140">
        <f>E13+F12</f>
        <v>11640</v>
      </c>
      <c r="G13" s="140">
        <f>F13+G12</f>
        <v>11640</v>
      </c>
      <c r="H13" s="140">
        <f>G13+H12</f>
        <v>19340</v>
      </c>
      <c r="I13" s="140">
        <f>H13+I12</f>
        <v>19340</v>
      </c>
      <c r="J13" s="140">
        <f>I13+J12</f>
        <v>19340</v>
      </c>
      <c r="K13" s="32"/>
    </row>
    <row r="14" spans="2:12" outlineLevel="1">
      <c r="B14" s="360" t="s">
        <v>128</v>
      </c>
      <c r="C14" s="5" t="s">
        <v>122</v>
      </c>
      <c r="D14" s="14" t="s">
        <v>126</v>
      </c>
      <c r="E14" s="145">
        <f>'Στοιχεία υφιστάμενου δικτύου'!I14</f>
        <v>0</v>
      </c>
      <c r="F14" s="139">
        <f>'Ανάπτυξη δικτύου'!U50</f>
        <v>11000</v>
      </c>
      <c r="G14" s="139">
        <f>'Ανάπτυξη δικτύου'!X50</f>
        <v>62000</v>
      </c>
      <c r="H14" s="139">
        <f>'Ανάπτυξη δικτύου'!AA50</f>
        <v>44000</v>
      </c>
      <c r="I14" s="139">
        <f>'Ανάπτυξη δικτύου'!AD50</f>
        <v>39000</v>
      </c>
      <c r="J14" s="139">
        <f>'Ανάπτυξη δικτύου'!AG50</f>
        <v>9400</v>
      </c>
      <c r="K14" s="139">
        <f>SUM(F14:J14)</f>
        <v>165400</v>
      </c>
    </row>
    <row r="15" spans="2:12" outlineLevel="1">
      <c r="B15" s="360"/>
      <c r="C15" s="7" t="s">
        <v>123</v>
      </c>
      <c r="D15" s="15" t="s">
        <v>126</v>
      </c>
      <c r="E15" s="146">
        <f>'Στοιχεία υφιστάμενου δικτύου'!I15</f>
        <v>0</v>
      </c>
      <c r="F15" s="140">
        <f>E15+F14</f>
        <v>11000</v>
      </c>
      <c r="G15" s="140">
        <f>F15+G14</f>
        <v>73000</v>
      </c>
      <c r="H15" s="140">
        <f>G15+H14</f>
        <v>117000</v>
      </c>
      <c r="I15" s="140">
        <f>H15+I14</f>
        <v>156000</v>
      </c>
      <c r="J15" s="140">
        <f>I15+J14</f>
        <v>165400</v>
      </c>
      <c r="K15" s="32"/>
    </row>
    <row r="16" spans="2:12" outlineLevel="1">
      <c r="B16" s="360" t="s">
        <v>129</v>
      </c>
      <c r="C16" s="5" t="s">
        <v>133</v>
      </c>
      <c r="D16" s="14" t="s">
        <v>95</v>
      </c>
      <c r="E16" s="145">
        <f>'Στοιχεία υφιστάμενου δικτύου'!I16</f>
        <v>0</v>
      </c>
      <c r="F16" s="139">
        <f>'Ανάπτυξη δικτύου'!U71</f>
        <v>5</v>
      </c>
      <c r="G16" s="139">
        <f>'Ανάπτυξη δικτύου'!X71</f>
        <v>1164</v>
      </c>
      <c r="H16" s="139">
        <f>'Ανάπτυξη δικτύου'!AA71</f>
        <v>1213</v>
      </c>
      <c r="I16" s="139">
        <f>'Ανάπτυξη δικτύου'!AD71</f>
        <v>1073</v>
      </c>
      <c r="J16" s="139">
        <f>'Ανάπτυξη δικτύου'!AG71</f>
        <v>839</v>
      </c>
      <c r="K16" s="139">
        <f>SUM(F16:J16)</f>
        <v>4294</v>
      </c>
    </row>
    <row r="17" spans="2:11" outlineLevel="1">
      <c r="B17" s="360"/>
      <c r="C17" s="7" t="s">
        <v>134</v>
      </c>
      <c r="D17" s="15" t="s">
        <v>95</v>
      </c>
      <c r="E17" s="146">
        <f>'Στοιχεία υφιστάμενου δικτύου'!I17</f>
        <v>0</v>
      </c>
      <c r="F17" s="140">
        <f>E17+F16</f>
        <v>5</v>
      </c>
      <c r="G17" s="140">
        <f>F17+G16</f>
        <v>1169</v>
      </c>
      <c r="H17" s="140">
        <f>G17+H16</f>
        <v>2382</v>
      </c>
      <c r="I17" s="140">
        <f>H17+I16</f>
        <v>3455</v>
      </c>
      <c r="J17" s="140">
        <f>I17+J16</f>
        <v>4294</v>
      </c>
      <c r="K17" s="32"/>
    </row>
    <row r="18" spans="2:11" outlineLevel="1">
      <c r="B18" s="360" t="s">
        <v>132</v>
      </c>
      <c r="C18" s="5" t="s">
        <v>133</v>
      </c>
      <c r="D18" s="14" t="s">
        <v>95</v>
      </c>
      <c r="E18" s="145">
        <f>'Στοιχεία υφιστάμενου δικτύου'!I18</f>
        <v>0</v>
      </c>
      <c r="F18" s="139">
        <f>'Ανάπτυξη δικτύου'!U92</f>
        <v>5</v>
      </c>
      <c r="G18" s="139">
        <f>'Ανάπτυξη δικτύου'!X92</f>
        <v>2067</v>
      </c>
      <c r="H18" s="139">
        <f>'Ανάπτυξη δικτύου'!AA92</f>
        <v>1804</v>
      </c>
      <c r="I18" s="139">
        <f>'Ανάπτυξη δικτύου'!AD92</f>
        <v>1558</v>
      </c>
      <c r="J18" s="139">
        <f>'Ανάπτυξη δικτύου'!AG92</f>
        <v>918</v>
      </c>
      <c r="K18" s="139">
        <f>SUM(F18:J18)</f>
        <v>6352</v>
      </c>
    </row>
    <row r="19" spans="2:11" outlineLevel="1">
      <c r="B19" s="360"/>
      <c r="C19" s="7" t="s">
        <v>134</v>
      </c>
      <c r="D19" s="15" t="s">
        <v>95</v>
      </c>
      <c r="E19" s="146">
        <f>'Στοιχεία υφιστάμενου δικτύου'!I19</f>
        <v>0</v>
      </c>
      <c r="F19" s="140">
        <f>E19+F18</f>
        <v>5</v>
      </c>
      <c r="G19" s="140">
        <f>F19+G18</f>
        <v>2072</v>
      </c>
      <c r="H19" s="140">
        <f>G19+H18</f>
        <v>3876</v>
      </c>
      <c r="I19" s="140">
        <f>H19+I18</f>
        <v>5434</v>
      </c>
      <c r="J19" s="140">
        <f>I19+J18</f>
        <v>6352</v>
      </c>
      <c r="K19" s="32"/>
    </row>
    <row r="20" spans="2:11" outlineLevel="1">
      <c r="B20" s="361" t="s">
        <v>135</v>
      </c>
      <c r="C20" s="5" t="s">
        <v>133</v>
      </c>
      <c r="D20" s="14" t="s">
        <v>95</v>
      </c>
      <c r="E20" s="145">
        <f>'Στοιχεία υφιστάμενου δικτύου'!I20</f>
        <v>0</v>
      </c>
      <c r="F20" s="139">
        <f>'Ανάπτυξη δικτύου'!U113</f>
        <v>4</v>
      </c>
      <c r="G20" s="139">
        <f>'Ανάπτυξη δικτύου'!X113</f>
        <v>0</v>
      </c>
      <c r="H20" s="139">
        <f>'Ανάπτυξη δικτύου'!AA113</f>
        <v>0</v>
      </c>
      <c r="I20" s="139">
        <f>'Ανάπτυξη δικτύου'!AD113</f>
        <v>1</v>
      </c>
      <c r="J20" s="139">
        <f>'Ανάπτυξη δικτύου'!AG113</f>
        <v>0</v>
      </c>
      <c r="K20" s="139">
        <f>SUM(F20:J20)</f>
        <v>5</v>
      </c>
    </row>
    <row r="21" spans="2:11" outlineLevel="1">
      <c r="B21" s="361"/>
      <c r="C21" s="7" t="s">
        <v>134</v>
      </c>
      <c r="D21" s="15" t="s">
        <v>95</v>
      </c>
      <c r="E21" s="146">
        <f>'Στοιχεία υφιστάμενου δικτύου'!I21</f>
        <v>0</v>
      </c>
      <c r="F21" s="140">
        <f>E21+F20</f>
        <v>4</v>
      </c>
      <c r="G21" s="140">
        <f>F21+G20</f>
        <v>4</v>
      </c>
      <c r="H21" s="140">
        <f>G21+H20</f>
        <v>4</v>
      </c>
      <c r="I21" s="140">
        <f>H21+I20</f>
        <v>5</v>
      </c>
      <c r="J21" s="140">
        <f>I21+J20</f>
        <v>5</v>
      </c>
      <c r="K21" s="32"/>
    </row>
    <row r="22" spans="2:11" outlineLevel="1">
      <c r="B22" s="360" t="s">
        <v>136</v>
      </c>
      <c r="C22" s="5" t="s">
        <v>133</v>
      </c>
      <c r="D22" s="14" t="s">
        <v>95</v>
      </c>
      <c r="E22" s="145">
        <f>'Στοιχεία υφιστάμενου δικτύου'!I22</f>
        <v>0</v>
      </c>
      <c r="F22" s="139">
        <f>'Ανάπτυξη δικτύου'!U134</f>
        <v>0</v>
      </c>
      <c r="G22" s="139">
        <f>'Ανάπτυξη δικτύου'!X134</f>
        <v>0</v>
      </c>
      <c r="H22" s="139">
        <f>'Ανάπτυξη δικτύου'!AA134</f>
        <v>0</v>
      </c>
      <c r="I22" s="139">
        <f>'Ανάπτυξη δικτύου'!AD134</f>
        <v>0</v>
      </c>
      <c r="J22" s="139">
        <f>'Ανάπτυξη δικτύου'!AG134</f>
        <v>0</v>
      </c>
      <c r="K22" s="139">
        <f>SUM(F22:J22)</f>
        <v>0</v>
      </c>
    </row>
    <row r="23" spans="2:11" outlineLevel="1">
      <c r="B23" s="360"/>
      <c r="C23" s="7" t="s">
        <v>134</v>
      </c>
      <c r="D23" s="15" t="s">
        <v>95</v>
      </c>
      <c r="E23" s="146">
        <f>'Στοιχεία υφιστάμενου δικτύου'!I23</f>
        <v>0</v>
      </c>
      <c r="F23" s="140">
        <f>E23+F22</f>
        <v>0</v>
      </c>
      <c r="G23" s="140">
        <f>F23+G22</f>
        <v>0</v>
      </c>
      <c r="H23" s="140">
        <f>G23+H22</f>
        <v>0</v>
      </c>
      <c r="I23" s="140">
        <f>H23+I22</f>
        <v>0</v>
      </c>
      <c r="J23" s="140">
        <f>I23+J22</f>
        <v>0</v>
      </c>
      <c r="K23" s="32"/>
    </row>
    <row r="24" spans="2:11" outlineLevel="1">
      <c r="B24" s="360" t="s">
        <v>137</v>
      </c>
      <c r="C24" s="5" t="s">
        <v>133</v>
      </c>
      <c r="D24" s="14" t="s">
        <v>95</v>
      </c>
      <c r="E24" s="145">
        <f>'Στοιχεία υφιστάμενου δικτύου'!I24</f>
        <v>0</v>
      </c>
      <c r="F24" s="139">
        <f>'Ανάπτυξη δικτύου'!U155</f>
        <v>1</v>
      </c>
      <c r="G24" s="139">
        <f>'Ανάπτυξη δικτύου'!X155</f>
        <v>4</v>
      </c>
      <c r="H24" s="139">
        <f>'Ανάπτυξη δικτύου'!AA155</f>
        <v>0</v>
      </c>
      <c r="I24" s="139">
        <f>'Ανάπτυξη δικτύου'!AD155</f>
        <v>0</v>
      </c>
      <c r="J24" s="139">
        <f>'Ανάπτυξη δικτύου'!AG155</f>
        <v>0</v>
      </c>
      <c r="K24" s="139">
        <f>SUM(F24:J24)</f>
        <v>5</v>
      </c>
    </row>
    <row r="25" spans="2:11" outlineLevel="1">
      <c r="B25" s="360"/>
      <c r="C25" s="7" t="s">
        <v>134</v>
      </c>
      <c r="D25" s="15" t="s">
        <v>95</v>
      </c>
      <c r="E25" s="146">
        <f>'Στοιχεία υφιστάμενου δικτύου'!I25</f>
        <v>0</v>
      </c>
      <c r="F25" s="140">
        <f>E25+F24</f>
        <v>1</v>
      </c>
      <c r="G25" s="140">
        <f>F25+G24</f>
        <v>5</v>
      </c>
      <c r="H25" s="140">
        <f>G25+H24</f>
        <v>5</v>
      </c>
      <c r="I25" s="140">
        <f>H25+I24</f>
        <v>5</v>
      </c>
      <c r="J25" s="140">
        <f>I25+J24</f>
        <v>5</v>
      </c>
      <c r="K25" s="32"/>
    </row>
    <row r="26" spans="2:11" outlineLevel="1">
      <c r="B26" s="360" t="s">
        <v>245</v>
      </c>
      <c r="C26" s="5" t="s">
        <v>130</v>
      </c>
      <c r="D26" s="14" t="s">
        <v>95</v>
      </c>
      <c r="E26" s="145">
        <f>'Στοιχεία υφιστάμενου δικτύου'!I26</f>
        <v>0</v>
      </c>
      <c r="F26" s="139">
        <f>'Ανάπτυξη δικτύου'!U176</f>
        <v>0</v>
      </c>
      <c r="G26" s="139">
        <f>'Ανάπτυξη δικτύου'!X176</f>
        <v>0</v>
      </c>
      <c r="H26" s="139">
        <f>'Ανάπτυξη δικτύου'!AA176</f>
        <v>0</v>
      </c>
      <c r="I26" s="139">
        <f>'Ανάπτυξη δικτύου'!AD176</f>
        <v>0</v>
      </c>
      <c r="J26" s="139">
        <f>'Ανάπτυξη δικτύου'!AG176</f>
        <v>2</v>
      </c>
      <c r="K26" s="139">
        <f>SUM(F26:J26)</f>
        <v>2</v>
      </c>
    </row>
    <row r="27" spans="2:11" outlineLevel="1">
      <c r="B27" s="360"/>
      <c r="C27" s="7" t="s">
        <v>131</v>
      </c>
      <c r="D27" s="15" t="s">
        <v>95</v>
      </c>
      <c r="E27" s="146">
        <f>'Στοιχεία υφιστάμενου δικτύου'!I27</f>
        <v>0</v>
      </c>
      <c r="F27" s="140">
        <f>E27+F26</f>
        <v>0</v>
      </c>
      <c r="G27" s="140">
        <f>F27+G26</f>
        <v>0</v>
      </c>
      <c r="H27" s="140">
        <f>G27+H26</f>
        <v>0</v>
      </c>
      <c r="I27" s="140">
        <f>H27+I26</f>
        <v>0</v>
      </c>
      <c r="J27" s="140">
        <f>I27+J26</f>
        <v>2</v>
      </c>
      <c r="K27" s="32"/>
    </row>
    <row r="28" spans="2:11" outlineLevel="1">
      <c r="B28" s="31" t="s">
        <v>257</v>
      </c>
      <c r="C28" s="23"/>
      <c r="D28" s="24"/>
      <c r="F28" s="26"/>
      <c r="G28" s="26"/>
      <c r="H28" s="26"/>
      <c r="I28" s="26"/>
    </row>
    <row r="29" spans="2:11">
      <c r="B29" s="22"/>
      <c r="C29" s="23"/>
      <c r="D29" s="24"/>
      <c r="E29" s="25"/>
      <c r="F29" s="26"/>
      <c r="G29" s="26"/>
      <c r="H29" s="26"/>
      <c r="I29" s="26"/>
    </row>
    <row r="30" spans="2:11" ht="15.6">
      <c r="B30" s="369" t="s">
        <v>258</v>
      </c>
      <c r="C30" s="369"/>
      <c r="D30" s="369"/>
      <c r="E30" s="369"/>
      <c r="F30" s="369"/>
      <c r="G30" s="369"/>
      <c r="H30" s="369"/>
      <c r="I30" s="369"/>
      <c r="J30" s="369"/>
      <c r="K30" s="369"/>
    </row>
    <row r="31" spans="2:11" ht="5.0999999999999996" customHeight="1" outlineLevel="1"/>
    <row r="32" spans="2:11" outlineLevel="1">
      <c r="B32" s="358"/>
      <c r="C32" s="359"/>
      <c r="D32" s="9" t="s">
        <v>94</v>
      </c>
      <c r="E32" s="9">
        <f>$C$3-1</f>
        <v>2023</v>
      </c>
      <c r="F32" s="9">
        <f>$C$3</f>
        <v>2024</v>
      </c>
      <c r="G32" s="9">
        <f>$C$3+1</f>
        <v>2025</v>
      </c>
      <c r="H32" s="9">
        <f>$C$3+2</f>
        <v>2026</v>
      </c>
      <c r="I32" s="9">
        <f>$C$3+3</f>
        <v>2027</v>
      </c>
      <c r="J32" s="9">
        <f>$C$3+4</f>
        <v>2028</v>
      </c>
      <c r="K32" s="9" t="str">
        <f>F32&amp;" - "&amp;J32</f>
        <v>2024 - 2028</v>
      </c>
    </row>
    <row r="33" spans="2:11" outlineLevel="1">
      <c r="B33" s="356" t="s">
        <v>140</v>
      </c>
      <c r="C33" s="5" t="s">
        <v>130</v>
      </c>
      <c r="D33" s="14" t="s">
        <v>95</v>
      </c>
      <c r="E33" s="145">
        <f>'Στοιχεία υφιστάμενου δικτύου'!I32</f>
        <v>0</v>
      </c>
      <c r="F33" s="139">
        <f>F35+F37+F39+F41+F43+F45</f>
        <v>5</v>
      </c>
      <c r="G33" s="139">
        <f t="shared" ref="G33:J33" si="0">G35+G37+G39+G41+G43+G45</f>
        <v>1164</v>
      </c>
      <c r="H33" s="139">
        <f t="shared" si="0"/>
        <v>1213</v>
      </c>
      <c r="I33" s="139">
        <f t="shared" si="0"/>
        <v>1073</v>
      </c>
      <c r="J33" s="139">
        <f t="shared" si="0"/>
        <v>839</v>
      </c>
      <c r="K33" s="139">
        <f>SUM(F33:J33)</f>
        <v>4294</v>
      </c>
    </row>
    <row r="34" spans="2:11" outlineLevel="1">
      <c r="B34" s="357"/>
      <c r="C34" s="7" t="s">
        <v>131</v>
      </c>
      <c r="D34" s="15" t="s">
        <v>95</v>
      </c>
      <c r="E34" s="146">
        <f>'Στοιχεία υφιστάμενου δικτύου'!I33</f>
        <v>0</v>
      </c>
      <c r="F34" s="140">
        <f>F36+F38+F40+F42+F44+F46</f>
        <v>5</v>
      </c>
      <c r="G34" s="140">
        <f t="shared" ref="G34:H34" si="1">G36+G38+G40+G42+G44+G46</f>
        <v>1169</v>
      </c>
      <c r="H34" s="140">
        <f t="shared" si="1"/>
        <v>2382</v>
      </c>
      <c r="I34" s="140">
        <f>I36+I38+I40+I42+I44+I46</f>
        <v>3455</v>
      </c>
      <c r="J34" s="140">
        <f t="shared" ref="J34" si="2">J36+J38+J40+J42+J44+J46</f>
        <v>4294</v>
      </c>
      <c r="K34" s="32"/>
    </row>
    <row r="35" spans="2:11" outlineLevel="1">
      <c r="B35" s="356" t="s">
        <v>259</v>
      </c>
      <c r="C35" s="5" t="s">
        <v>130</v>
      </c>
      <c r="D35" s="14" t="s">
        <v>95</v>
      </c>
      <c r="E35" s="145">
        <f>'Στοιχεία υφιστάμενου δικτύου'!I34</f>
        <v>0</v>
      </c>
      <c r="F35" s="139">
        <f>Συνδέσεις!U50</f>
        <v>0</v>
      </c>
      <c r="G35" s="139">
        <f>Συνδέσεις!Z50</f>
        <v>35</v>
      </c>
      <c r="H35" s="139">
        <f>Συνδέσεις!AE50</f>
        <v>31</v>
      </c>
      <c r="I35" s="139">
        <f>Συνδέσεις!AJ50</f>
        <v>27</v>
      </c>
      <c r="J35" s="139">
        <f>Συνδέσεις!AO50</f>
        <v>17</v>
      </c>
      <c r="K35" s="139">
        <f>SUM(F35:J35)</f>
        <v>110</v>
      </c>
    </row>
    <row r="36" spans="2:11" outlineLevel="1">
      <c r="B36" s="357"/>
      <c r="C36" s="7" t="s">
        <v>131</v>
      </c>
      <c r="D36" s="15" t="s">
        <v>95</v>
      </c>
      <c r="E36" s="146">
        <f>'Στοιχεία υφιστάμενου δικτύου'!I35</f>
        <v>0</v>
      </c>
      <c r="F36" s="140">
        <f>E36+F35</f>
        <v>0</v>
      </c>
      <c r="G36" s="140">
        <f>F36+G35</f>
        <v>35</v>
      </c>
      <c r="H36" s="140">
        <f t="shared" ref="H36" si="3">G36+H35</f>
        <v>66</v>
      </c>
      <c r="I36" s="140">
        <f t="shared" ref="I36" si="4">H36+I35</f>
        <v>93</v>
      </c>
      <c r="J36" s="140">
        <f>I36+J35</f>
        <v>110</v>
      </c>
      <c r="K36" s="32"/>
    </row>
    <row r="37" spans="2:11" outlineLevel="1">
      <c r="B37" s="356" t="s">
        <v>260</v>
      </c>
      <c r="C37" s="5" t="s">
        <v>130</v>
      </c>
      <c r="D37" s="14" t="s">
        <v>95</v>
      </c>
      <c r="E37" s="145">
        <f>'Στοιχεία υφιστάμενου δικτύου'!I36</f>
        <v>0</v>
      </c>
      <c r="F37" s="139">
        <f>Συνδέσεις!U71</f>
        <v>0</v>
      </c>
      <c r="G37" s="139">
        <f>Συνδέσεις!Z71</f>
        <v>1070</v>
      </c>
      <c r="H37" s="139">
        <f>Συνδέσεις!AE71</f>
        <v>1131</v>
      </c>
      <c r="I37" s="139">
        <f>Συνδέσεις!AJ71</f>
        <v>1000</v>
      </c>
      <c r="J37" s="139">
        <f>Συνδέσεις!AO71</f>
        <v>795</v>
      </c>
      <c r="K37" s="139">
        <f>SUM(F37:J37)</f>
        <v>3996</v>
      </c>
    </row>
    <row r="38" spans="2:11" outlineLevel="1">
      <c r="B38" s="357"/>
      <c r="C38" s="7" t="s">
        <v>131</v>
      </c>
      <c r="D38" s="15" t="s">
        <v>95</v>
      </c>
      <c r="E38" s="146">
        <f>'Στοιχεία υφιστάμενου δικτύου'!I37</f>
        <v>0</v>
      </c>
      <c r="F38" s="140">
        <f>E38+F37</f>
        <v>0</v>
      </c>
      <c r="G38" s="140">
        <f>F38+G37</f>
        <v>1070</v>
      </c>
      <c r="H38" s="140">
        <f>G38+H37</f>
        <v>2201</v>
      </c>
      <c r="I38" s="140">
        <f>H38+I37</f>
        <v>3201</v>
      </c>
      <c r="J38" s="140">
        <f>I38+J37</f>
        <v>3996</v>
      </c>
      <c r="K38" s="32"/>
    </row>
    <row r="39" spans="2:11" outlineLevel="1">
      <c r="B39" s="356" t="s">
        <v>53</v>
      </c>
      <c r="C39" s="5" t="s">
        <v>130</v>
      </c>
      <c r="D39" s="14" t="s">
        <v>95</v>
      </c>
      <c r="E39" s="145">
        <f>'Στοιχεία υφιστάμενου δικτύου'!I38</f>
        <v>0</v>
      </c>
      <c r="F39" s="139">
        <f>Συνδέσεις!U92</f>
        <v>0</v>
      </c>
      <c r="G39" s="139">
        <f>Συνδέσεις!Z92</f>
        <v>34</v>
      </c>
      <c r="H39" s="139">
        <f>Συνδέσεις!AE92</f>
        <v>35</v>
      </c>
      <c r="I39" s="139">
        <f>Συνδέσεις!AJ92</f>
        <v>26</v>
      </c>
      <c r="J39" s="139">
        <f>Συνδέσεις!AO92</f>
        <v>16</v>
      </c>
      <c r="K39" s="139">
        <f>SUM(F39:J39)</f>
        <v>111</v>
      </c>
    </row>
    <row r="40" spans="2:11" outlineLevel="1">
      <c r="B40" s="357"/>
      <c r="C40" s="7" t="s">
        <v>131</v>
      </c>
      <c r="D40" s="15" t="s">
        <v>95</v>
      </c>
      <c r="E40" s="146">
        <f>'Στοιχεία υφιστάμενου δικτύου'!I39</f>
        <v>0</v>
      </c>
      <c r="F40" s="140">
        <f>E40+F39</f>
        <v>0</v>
      </c>
      <c r="G40" s="140">
        <f>F40+G39</f>
        <v>34</v>
      </c>
      <c r="H40" s="140">
        <f>G40+H39</f>
        <v>69</v>
      </c>
      <c r="I40" s="140">
        <f>H40+I39</f>
        <v>95</v>
      </c>
      <c r="J40" s="140">
        <f>I40+J39</f>
        <v>111</v>
      </c>
      <c r="K40" s="32"/>
    </row>
    <row r="41" spans="2:11" outlineLevel="1">
      <c r="B41" s="356" t="s">
        <v>261</v>
      </c>
      <c r="C41" s="5" t="s">
        <v>130</v>
      </c>
      <c r="D41" s="14" t="s">
        <v>95</v>
      </c>
      <c r="E41" s="145">
        <f>'Στοιχεία υφιστάμενου δικτύου'!I40</f>
        <v>0</v>
      </c>
      <c r="F41" s="139">
        <f>Συνδέσεις!U113</f>
        <v>0</v>
      </c>
      <c r="G41" s="139">
        <f>Συνδέσεις!Z113</f>
        <v>19</v>
      </c>
      <c r="H41" s="139">
        <f>Συνδέσεις!AE113</f>
        <v>16</v>
      </c>
      <c r="I41" s="139">
        <f>Συνδέσεις!AJ113</f>
        <v>19</v>
      </c>
      <c r="J41" s="139">
        <f>Συνδέσεις!AO113</f>
        <v>10</v>
      </c>
      <c r="K41" s="139">
        <f>SUM(F41:J41)</f>
        <v>64</v>
      </c>
    </row>
    <row r="42" spans="2:11" outlineLevel="1">
      <c r="B42" s="357"/>
      <c r="C42" s="7" t="s">
        <v>131</v>
      </c>
      <c r="D42" s="15" t="s">
        <v>95</v>
      </c>
      <c r="E42" s="146">
        <f>'Στοιχεία υφιστάμενου δικτύου'!I41</f>
        <v>0</v>
      </c>
      <c r="F42" s="140">
        <f>E42+F41</f>
        <v>0</v>
      </c>
      <c r="G42" s="140">
        <f>F42+G41</f>
        <v>19</v>
      </c>
      <c r="H42" s="140">
        <f>G42+H41</f>
        <v>35</v>
      </c>
      <c r="I42" s="140">
        <f>H42+I41</f>
        <v>54</v>
      </c>
      <c r="J42" s="140">
        <f>I42+J41</f>
        <v>64</v>
      </c>
      <c r="K42" s="32"/>
    </row>
    <row r="43" spans="2:11" outlineLevel="1">
      <c r="B43" s="356" t="s">
        <v>100</v>
      </c>
      <c r="C43" s="5" t="s">
        <v>130</v>
      </c>
      <c r="D43" s="14" t="s">
        <v>95</v>
      </c>
      <c r="E43" s="145">
        <f>'Στοιχεία υφιστάμενου δικτύου'!I42</f>
        <v>0</v>
      </c>
      <c r="F43" s="139">
        <f>Συνδέσεις!U134</f>
        <v>5</v>
      </c>
      <c r="G43" s="139">
        <f>Συνδέσεις!Z134</f>
        <v>6</v>
      </c>
      <c r="H43" s="139">
        <f>Συνδέσεις!AE134</f>
        <v>0</v>
      </c>
      <c r="I43" s="139">
        <f>Συνδέσεις!AJ134</f>
        <v>1</v>
      </c>
      <c r="J43" s="139">
        <f>Συνδέσεις!AO134</f>
        <v>1</v>
      </c>
      <c r="K43" s="139">
        <f>SUM(F43:J43)</f>
        <v>13</v>
      </c>
    </row>
    <row r="44" spans="2:11" outlineLevel="1">
      <c r="B44" s="357"/>
      <c r="C44" s="7" t="s">
        <v>131</v>
      </c>
      <c r="D44" s="15" t="s">
        <v>95</v>
      </c>
      <c r="E44" s="146">
        <f>'Στοιχεία υφιστάμενου δικτύου'!I43</f>
        <v>0</v>
      </c>
      <c r="F44" s="140">
        <f>E44+F43</f>
        <v>5</v>
      </c>
      <c r="G44" s="140">
        <f>F44+G43</f>
        <v>11</v>
      </c>
      <c r="H44" s="140">
        <f>G44+H43</f>
        <v>11</v>
      </c>
      <c r="I44" s="140">
        <f>H44+I43</f>
        <v>12</v>
      </c>
      <c r="J44" s="140">
        <f>I44+J43</f>
        <v>13</v>
      </c>
      <c r="K44" s="32"/>
    </row>
    <row r="45" spans="2:11" outlineLevel="1">
      <c r="B45" s="356" t="s">
        <v>101</v>
      </c>
      <c r="C45" s="5" t="s">
        <v>130</v>
      </c>
      <c r="D45" s="14" t="s">
        <v>95</v>
      </c>
      <c r="E45" s="145">
        <f>'Στοιχεία υφιστάμενου δικτύου'!I44</f>
        <v>0</v>
      </c>
      <c r="F45" s="139">
        <f>Συνδέσεις!U155</f>
        <v>0</v>
      </c>
      <c r="G45" s="139">
        <f>Συνδέσεις!Z155</f>
        <v>0</v>
      </c>
      <c r="H45" s="139">
        <f>Συνδέσεις!AE155</f>
        <v>0</v>
      </c>
      <c r="I45" s="139">
        <f>Συνδέσεις!AJ155</f>
        <v>0</v>
      </c>
      <c r="J45" s="139">
        <f>Συνδέσεις!AO155</f>
        <v>0</v>
      </c>
      <c r="K45" s="139">
        <f>SUM(F45:J45)</f>
        <v>0</v>
      </c>
    </row>
    <row r="46" spans="2:11" outlineLevel="1">
      <c r="B46" s="357"/>
      <c r="C46" s="7" t="s">
        <v>131</v>
      </c>
      <c r="D46" s="15" t="s">
        <v>95</v>
      </c>
      <c r="E46" s="146">
        <f>'Στοιχεία υφιστάμενου δικτύου'!I45</f>
        <v>0</v>
      </c>
      <c r="F46" s="140">
        <f>E46+F45</f>
        <v>0</v>
      </c>
      <c r="G46" s="140">
        <f>F46+G45</f>
        <v>0</v>
      </c>
      <c r="H46" s="140">
        <f>G46+H45</f>
        <v>0</v>
      </c>
      <c r="I46" s="140">
        <f>H46+I45</f>
        <v>0</v>
      </c>
      <c r="J46" s="140">
        <f>I46+J45</f>
        <v>0</v>
      </c>
      <c r="K46" s="32"/>
    </row>
    <row r="48" spans="2:11" ht="15.6">
      <c r="B48" s="369" t="s">
        <v>262</v>
      </c>
      <c r="C48" s="369"/>
      <c r="D48" s="369"/>
      <c r="E48" s="369"/>
      <c r="F48" s="369"/>
      <c r="G48" s="369"/>
      <c r="H48" s="369"/>
      <c r="I48" s="369"/>
      <c r="J48" s="369"/>
      <c r="K48" s="369"/>
    </row>
    <row r="49" spans="2:11" ht="5.0999999999999996" customHeight="1" outlineLevel="1"/>
    <row r="50" spans="2:11" outlineLevel="1">
      <c r="B50" s="358"/>
      <c r="C50" s="359"/>
      <c r="D50" s="9" t="s">
        <v>94</v>
      </c>
      <c r="E50" s="9">
        <f>$C$3-1</f>
        <v>2023</v>
      </c>
      <c r="F50" s="9">
        <f>$C$3</f>
        <v>2024</v>
      </c>
      <c r="G50" s="9">
        <f>$C$3+1</f>
        <v>2025</v>
      </c>
      <c r="H50" s="9">
        <f>$C$3+2</f>
        <v>2026</v>
      </c>
      <c r="I50" s="9">
        <f>$C$3+3</f>
        <v>2027</v>
      </c>
      <c r="J50" s="9">
        <f>$C$3+4</f>
        <v>2028</v>
      </c>
      <c r="K50" s="9" t="str">
        <f>F50&amp;" - "&amp;J50</f>
        <v>2024 - 2028</v>
      </c>
    </row>
    <row r="51" spans="2:11" outlineLevel="1">
      <c r="B51" s="356" t="s">
        <v>140</v>
      </c>
      <c r="C51" s="5" t="s">
        <v>130</v>
      </c>
      <c r="D51" s="14" t="s">
        <v>95</v>
      </c>
      <c r="E51" s="145">
        <f>'Στοιχεία υφιστάμενου δικτύου'!I50</f>
        <v>0</v>
      </c>
      <c r="F51" s="139">
        <f>F53+F55+F57+F59+F61+F63</f>
        <v>5</v>
      </c>
      <c r="G51" s="139">
        <f t="shared" ref="G51:J52" si="5">G53+G55+G57+G59+G61+G63</f>
        <v>2067</v>
      </c>
      <c r="H51" s="139">
        <f t="shared" si="5"/>
        <v>1804</v>
      </c>
      <c r="I51" s="139">
        <f t="shared" si="5"/>
        <v>1558</v>
      </c>
      <c r="J51" s="139">
        <f t="shared" si="5"/>
        <v>918</v>
      </c>
      <c r="K51" s="139">
        <f>SUM(F51:J51)</f>
        <v>6352</v>
      </c>
    </row>
    <row r="52" spans="2:11" outlineLevel="1">
      <c r="B52" s="357"/>
      <c r="C52" s="7" t="s">
        <v>131</v>
      </c>
      <c r="D52" s="15" t="s">
        <v>95</v>
      </c>
      <c r="E52" s="146">
        <f>'Στοιχεία υφιστάμενου δικτύου'!I51</f>
        <v>0</v>
      </c>
      <c r="F52" s="140">
        <f t="shared" ref="F52:H52" si="6">F54+F56+F58+F60+F62+F64</f>
        <v>5</v>
      </c>
      <c r="G52" s="140">
        <f t="shared" si="6"/>
        <v>2072</v>
      </c>
      <c r="H52" s="140">
        <f t="shared" si="6"/>
        <v>3876</v>
      </c>
      <c r="I52" s="140">
        <f>I54+I56+I58+I60+I62+I64</f>
        <v>5434</v>
      </c>
      <c r="J52" s="140">
        <f t="shared" si="5"/>
        <v>6352</v>
      </c>
      <c r="K52" s="32"/>
    </row>
    <row r="53" spans="2:11" outlineLevel="1">
      <c r="B53" s="356" t="s">
        <v>259</v>
      </c>
      <c r="C53" s="5" t="s">
        <v>130</v>
      </c>
      <c r="D53" s="14" t="s">
        <v>95</v>
      </c>
      <c r="E53" s="145">
        <f>'Στοιχεία υφιστάμενου δικτύου'!I52</f>
        <v>0</v>
      </c>
      <c r="F53" s="139">
        <f>Μετρητές!U50</f>
        <v>0</v>
      </c>
      <c r="G53" s="139">
        <f>Μετρητές!Z50</f>
        <v>35</v>
      </c>
      <c r="H53" s="139">
        <f>Μετρητές!AE50</f>
        <v>31</v>
      </c>
      <c r="I53" s="139">
        <f>Μετρητές!AJ50</f>
        <v>27</v>
      </c>
      <c r="J53" s="139">
        <f>Μετρητές!AO50</f>
        <v>17</v>
      </c>
      <c r="K53" s="139">
        <f>SUM(F53:J53)</f>
        <v>110</v>
      </c>
    </row>
    <row r="54" spans="2:11" outlineLevel="1">
      <c r="B54" s="357"/>
      <c r="C54" s="7" t="s">
        <v>131</v>
      </c>
      <c r="D54" s="15" t="s">
        <v>95</v>
      </c>
      <c r="E54" s="146">
        <f>'Στοιχεία υφιστάμενου δικτύου'!I53</f>
        <v>0</v>
      </c>
      <c r="F54" s="140">
        <f>E54+F53</f>
        <v>0</v>
      </c>
      <c r="G54" s="140">
        <f>F54+G53</f>
        <v>35</v>
      </c>
      <c r="H54" s="140">
        <f t="shared" ref="H54:J54" si="7">G54+H53</f>
        <v>66</v>
      </c>
      <c r="I54" s="140">
        <f t="shared" si="7"/>
        <v>93</v>
      </c>
      <c r="J54" s="140">
        <f t="shared" si="7"/>
        <v>110</v>
      </c>
      <c r="K54" s="32"/>
    </row>
    <row r="55" spans="2:11" outlineLevel="1">
      <c r="B55" s="356" t="s">
        <v>260</v>
      </c>
      <c r="C55" s="5" t="s">
        <v>130</v>
      </c>
      <c r="D55" s="14" t="s">
        <v>95</v>
      </c>
      <c r="E55" s="145">
        <f>'Στοιχεία υφιστάμενου δικτύου'!I54</f>
        <v>0</v>
      </c>
      <c r="F55" s="139">
        <f>Μετρητές!U71</f>
        <v>0</v>
      </c>
      <c r="G55" s="139">
        <f>Μετρητές!Z71</f>
        <v>1973</v>
      </c>
      <c r="H55" s="139">
        <f>Μετρητές!AE71</f>
        <v>1722</v>
      </c>
      <c r="I55" s="139">
        <f>Μετρητές!AJ71</f>
        <v>1485</v>
      </c>
      <c r="J55" s="139">
        <f>Μετρητές!AO71</f>
        <v>874</v>
      </c>
      <c r="K55" s="139">
        <f>SUM(F55:J55)</f>
        <v>6054</v>
      </c>
    </row>
    <row r="56" spans="2:11" outlineLevel="1">
      <c r="B56" s="357"/>
      <c r="C56" s="7" t="s">
        <v>131</v>
      </c>
      <c r="D56" s="15" t="s">
        <v>95</v>
      </c>
      <c r="E56" s="146">
        <f>'Στοιχεία υφιστάμενου δικτύου'!I55</f>
        <v>0</v>
      </c>
      <c r="F56" s="140">
        <f>E56+F55</f>
        <v>0</v>
      </c>
      <c r="G56" s="140">
        <f>F56+G55</f>
        <v>1973</v>
      </c>
      <c r="H56" s="140">
        <f t="shared" ref="H56:J56" si="8">G56+H55</f>
        <v>3695</v>
      </c>
      <c r="I56" s="140">
        <f t="shared" si="8"/>
        <v>5180</v>
      </c>
      <c r="J56" s="140">
        <f t="shared" si="8"/>
        <v>6054</v>
      </c>
      <c r="K56" s="32"/>
    </row>
    <row r="57" spans="2:11" outlineLevel="1">
      <c r="B57" s="356" t="s">
        <v>53</v>
      </c>
      <c r="C57" s="5" t="s">
        <v>130</v>
      </c>
      <c r="D57" s="14" t="s">
        <v>95</v>
      </c>
      <c r="E57" s="145">
        <f>'Στοιχεία υφιστάμενου δικτύου'!I56</f>
        <v>0</v>
      </c>
      <c r="F57" s="139">
        <f>Μετρητές!U92</f>
        <v>0</v>
      </c>
      <c r="G57" s="139">
        <f>Μετρητές!Z92</f>
        <v>34</v>
      </c>
      <c r="H57" s="139">
        <f>Μετρητές!AE92</f>
        <v>35</v>
      </c>
      <c r="I57" s="139">
        <f>Μετρητές!AJ92</f>
        <v>26</v>
      </c>
      <c r="J57" s="139">
        <f>Μετρητές!AO92</f>
        <v>16</v>
      </c>
      <c r="K57" s="139">
        <f>SUM(F57:J57)</f>
        <v>111</v>
      </c>
    </row>
    <row r="58" spans="2:11" outlineLevel="1">
      <c r="B58" s="357"/>
      <c r="C58" s="7" t="s">
        <v>131</v>
      </c>
      <c r="D58" s="15" t="s">
        <v>95</v>
      </c>
      <c r="E58" s="146">
        <f>'Στοιχεία υφιστάμενου δικτύου'!I57</f>
        <v>0</v>
      </c>
      <c r="F58" s="140">
        <f>E58+F57</f>
        <v>0</v>
      </c>
      <c r="G58" s="140">
        <f>F58+G57</f>
        <v>34</v>
      </c>
      <c r="H58" s="140">
        <f t="shared" ref="H58:J58" si="9">G58+H57</f>
        <v>69</v>
      </c>
      <c r="I58" s="140">
        <f t="shared" si="9"/>
        <v>95</v>
      </c>
      <c r="J58" s="140">
        <f t="shared" si="9"/>
        <v>111</v>
      </c>
      <c r="K58" s="32"/>
    </row>
    <row r="59" spans="2:11" outlineLevel="1">
      <c r="B59" s="356" t="s">
        <v>261</v>
      </c>
      <c r="C59" s="5" t="s">
        <v>130</v>
      </c>
      <c r="D59" s="14" t="s">
        <v>95</v>
      </c>
      <c r="E59" s="145">
        <f>'Στοιχεία υφιστάμενου δικτύου'!I58</f>
        <v>0</v>
      </c>
      <c r="F59" s="139">
        <f>Μετρητές!U113</f>
        <v>0</v>
      </c>
      <c r="G59" s="139">
        <f>Μετρητές!Z113</f>
        <v>19</v>
      </c>
      <c r="H59" s="139">
        <f>Μετρητές!AE113</f>
        <v>16</v>
      </c>
      <c r="I59" s="139">
        <f>Μετρητές!AJ113</f>
        <v>19</v>
      </c>
      <c r="J59" s="139">
        <f>Μετρητές!AO113</f>
        <v>10</v>
      </c>
      <c r="K59" s="139">
        <f>SUM(F59:J59)</f>
        <v>64</v>
      </c>
    </row>
    <row r="60" spans="2:11" outlineLevel="1">
      <c r="B60" s="357"/>
      <c r="C60" s="7" t="s">
        <v>131</v>
      </c>
      <c r="D60" s="15" t="s">
        <v>95</v>
      </c>
      <c r="E60" s="146">
        <f>'Στοιχεία υφιστάμενου δικτύου'!I59</f>
        <v>0</v>
      </c>
      <c r="F60" s="140">
        <f>E60+F59</f>
        <v>0</v>
      </c>
      <c r="G60" s="140">
        <f>F60+G59</f>
        <v>19</v>
      </c>
      <c r="H60" s="140">
        <f t="shared" ref="H60:J60" si="10">G60+H59</f>
        <v>35</v>
      </c>
      <c r="I60" s="140">
        <f t="shared" si="10"/>
        <v>54</v>
      </c>
      <c r="J60" s="140">
        <f t="shared" si="10"/>
        <v>64</v>
      </c>
      <c r="K60" s="32"/>
    </row>
    <row r="61" spans="2:11" outlineLevel="1">
      <c r="B61" s="356" t="s">
        <v>100</v>
      </c>
      <c r="C61" s="5" t="s">
        <v>130</v>
      </c>
      <c r="D61" s="14" t="s">
        <v>95</v>
      </c>
      <c r="E61" s="145">
        <f>'Στοιχεία υφιστάμενου δικτύου'!I60</f>
        <v>0</v>
      </c>
      <c r="F61" s="139">
        <f>Μετρητές!U134</f>
        <v>5</v>
      </c>
      <c r="G61" s="139">
        <f>Μετρητές!Z134</f>
        <v>6</v>
      </c>
      <c r="H61" s="139">
        <f>Μετρητές!AE134</f>
        <v>0</v>
      </c>
      <c r="I61" s="139">
        <f>Μετρητές!AJ134</f>
        <v>1</v>
      </c>
      <c r="J61" s="139">
        <f>Μετρητές!AO134</f>
        <v>1</v>
      </c>
      <c r="K61" s="139">
        <f>SUM(F61:J61)</f>
        <v>13</v>
      </c>
    </row>
    <row r="62" spans="2:11" outlineLevel="1">
      <c r="B62" s="357"/>
      <c r="C62" s="7" t="s">
        <v>131</v>
      </c>
      <c r="D62" s="15" t="s">
        <v>95</v>
      </c>
      <c r="E62" s="146">
        <f>'Στοιχεία υφιστάμενου δικτύου'!I61</f>
        <v>0</v>
      </c>
      <c r="F62" s="140">
        <f>E62+F61</f>
        <v>5</v>
      </c>
      <c r="G62" s="140">
        <f>F62+G61</f>
        <v>11</v>
      </c>
      <c r="H62" s="140">
        <f t="shared" ref="H62:J62" si="11">G62+H61</f>
        <v>11</v>
      </c>
      <c r="I62" s="140">
        <f t="shared" si="11"/>
        <v>12</v>
      </c>
      <c r="J62" s="140">
        <f t="shared" si="11"/>
        <v>13</v>
      </c>
      <c r="K62" s="32"/>
    </row>
    <row r="63" spans="2:11" outlineLevel="1">
      <c r="B63" s="356" t="s">
        <v>101</v>
      </c>
      <c r="C63" s="5" t="s">
        <v>130</v>
      </c>
      <c r="D63" s="14" t="s">
        <v>95</v>
      </c>
      <c r="E63" s="145">
        <f>'Στοιχεία υφιστάμενου δικτύου'!I62</f>
        <v>0</v>
      </c>
      <c r="F63" s="139">
        <f>Μετρητές!U155</f>
        <v>0</v>
      </c>
      <c r="G63" s="139">
        <f>Μετρητές!Z155</f>
        <v>0</v>
      </c>
      <c r="H63" s="139">
        <f>Μετρητές!AE155</f>
        <v>0</v>
      </c>
      <c r="I63" s="139">
        <f>Μετρητές!AJ155</f>
        <v>0</v>
      </c>
      <c r="J63" s="139">
        <f>Μετρητές!AO155</f>
        <v>0</v>
      </c>
      <c r="K63" s="139">
        <f>SUM(F63:J63)</f>
        <v>0</v>
      </c>
    </row>
    <row r="64" spans="2:11" outlineLevel="1">
      <c r="B64" s="357"/>
      <c r="C64" s="7" t="s">
        <v>131</v>
      </c>
      <c r="D64" s="15" t="s">
        <v>95</v>
      </c>
      <c r="E64" s="146">
        <f>'Στοιχεία υφιστάμενου δικτύου'!I63</f>
        <v>0</v>
      </c>
      <c r="F64" s="140">
        <f>E64+F63</f>
        <v>0</v>
      </c>
      <c r="G64" s="140">
        <f>F64+G63</f>
        <v>0</v>
      </c>
      <c r="H64" s="140">
        <f>G64+H63</f>
        <v>0</v>
      </c>
      <c r="I64" s="140">
        <f>H64+I63</f>
        <v>0</v>
      </c>
      <c r="J64" s="140">
        <f>I64+J63</f>
        <v>0</v>
      </c>
      <c r="K64" s="32"/>
    </row>
    <row r="66" spans="2:11" ht="15.6">
      <c r="B66" s="369" t="s">
        <v>263</v>
      </c>
      <c r="C66" s="369"/>
      <c r="D66" s="369"/>
      <c r="E66" s="369"/>
      <c r="F66" s="369"/>
      <c r="G66" s="369"/>
      <c r="H66" s="369"/>
      <c r="I66" s="369"/>
      <c r="J66" s="369"/>
      <c r="K66" s="369"/>
    </row>
    <row r="67" spans="2:11" ht="5.0999999999999996" customHeight="1" outlineLevel="1"/>
    <row r="68" spans="2:11" outlineLevel="1">
      <c r="B68" s="358"/>
      <c r="C68" s="359"/>
      <c r="D68" s="9" t="s">
        <v>94</v>
      </c>
      <c r="E68" s="9">
        <f>$C$3-1</f>
        <v>2023</v>
      </c>
      <c r="F68" s="9">
        <f>$C$3</f>
        <v>2024</v>
      </c>
      <c r="G68" s="9">
        <f>$C$3+1</f>
        <v>2025</v>
      </c>
      <c r="H68" s="9">
        <f>$C$3+2</f>
        <v>2026</v>
      </c>
      <c r="I68" s="9">
        <f>$C$3+3</f>
        <v>2027</v>
      </c>
      <c r="J68" s="9">
        <f>$C$3+4</f>
        <v>2028</v>
      </c>
      <c r="K68" s="9" t="str">
        <f>F68&amp;" - "&amp;J68</f>
        <v>2024 - 2028</v>
      </c>
    </row>
    <row r="69" spans="2:11" outlineLevel="1">
      <c r="B69" s="356" t="s">
        <v>249</v>
      </c>
      <c r="C69" s="5" t="s">
        <v>133</v>
      </c>
      <c r="D69" s="14" t="s">
        <v>95</v>
      </c>
      <c r="E69" s="145">
        <f>'Στοιχεία υφιστάμενου δικτύου'!I68</f>
        <v>0</v>
      </c>
      <c r="F69" s="139">
        <f>F71+F73+F75+F77+F79+F81</f>
        <v>5</v>
      </c>
      <c r="G69" s="139">
        <f t="shared" ref="G69:J70" si="12">G71+G73+G75+G77+G79+G81</f>
        <v>2067</v>
      </c>
      <c r="H69" s="139">
        <f t="shared" si="12"/>
        <v>1804</v>
      </c>
      <c r="I69" s="139">
        <f t="shared" si="12"/>
        <v>1558</v>
      </c>
      <c r="J69" s="139">
        <f t="shared" si="12"/>
        <v>918</v>
      </c>
      <c r="K69" s="139">
        <f>SUM(F69:J69)</f>
        <v>6352</v>
      </c>
    </row>
    <row r="70" spans="2:11" outlineLevel="1">
      <c r="B70" s="357"/>
      <c r="C70" s="7" t="s">
        <v>134</v>
      </c>
      <c r="D70" s="15" t="s">
        <v>95</v>
      </c>
      <c r="E70" s="146">
        <f>'Στοιχεία υφιστάμενου δικτύου'!I69</f>
        <v>0</v>
      </c>
      <c r="F70" s="140">
        <f t="shared" ref="F70:H70" si="13">F72+F74+F76+F78+F80+F82</f>
        <v>5</v>
      </c>
      <c r="G70" s="140">
        <f t="shared" si="13"/>
        <v>2072</v>
      </c>
      <c r="H70" s="140">
        <f t="shared" si="13"/>
        <v>3876</v>
      </c>
      <c r="I70" s="140">
        <f>I72+I74+I76+I78+I80+I82</f>
        <v>5434</v>
      </c>
      <c r="J70" s="140">
        <f t="shared" si="12"/>
        <v>6352</v>
      </c>
      <c r="K70" s="32"/>
    </row>
    <row r="71" spans="2:11" outlineLevel="1">
      <c r="B71" s="356" t="s">
        <v>259</v>
      </c>
      <c r="C71" s="5" t="s">
        <v>133</v>
      </c>
      <c r="D71" s="14" t="s">
        <v>95</v>
      </c>
      <c r="E71" s="145">
        <f>'Στοιχεία υφιστάμενου δικτύου'!I70</f>
        <v>0</v>
      </c>
      <c r="F71" s="139">
        <f>Πελάτες!U50</f>
        <v>0</v>
      </c>
      <c r="G71" s="139">
        <f>Πελάτες!X50</f>
        <v>35</v>
      </c>
      <c r="H71" s="139">
        <f>Πελάτες!AA50</f>
        <v>31</v>
      </c>
      <c r="I71" s="139">
        <f>Πελάτες!AD50</f>
        <v>27</v>
      </c>
      <c r="J71" s="139">
        <f>Πελάτες!AG50</f>
        <v>17</v>
      </c>
      <c r="K71" s="139">
        <f>SUM(F71:J71)</f>
        <v>110</v>
      </c>
    </row>
    <row r="72" spans="2:11" outlineLevel="1">
      <c r="B72" s="357"/>
      <c r="C72" s="7" t="s">
        <v>134</v>
      </c>
      <c r="D72" s="15" t="s">
        <v>95</v>
      </c>
      <c r="E72" s="146">
        <f>'Στοιχεία υφιστάμενου δικτύου'!I71</f>
        <v>0</v>
      </c>
      <c r="F72" s="140">
        <f>E72+F71</f>
        <v>0</v>
      </c>
      <c r="G72" s="140">
        <f>F72+G71</f>
        <v>35</v>
      </c>
      <c r="H72" s="140">
        <f t="shared" ref="H72:J72" si="14">G72+H71</f>
        <v>66</v>
      </c>
      <c r="I72" s="140">
        <f t="shared" si="14"/>
        <v>93</v>
      </c>
      <c r="J72" s="140">
        <f t="shared" si="14"/>
        <v>110</v>
      </c>
      <c r="K72" s="32"/>
    </row>
    <row r="73" spans="2:11" outlineLevel="1">
      <c r="B73" s="356" t="s">
        <v>260</v>
      </c>
      <c r="C73" s="5" t="s">
        <v>133</v>
      </c>
      <c r="D73" s="14" t="s">
        <v>95</v>
      </c>
      <c r="E73" s="145">
        <f>'Στοιχεία υφιστάμενου δικτύου'!I72</f>
        <v>0</v>
      </c>
      <c r="F73" s="139">
        <f>Πελάτες!U72</f>
        <v>0</v>
      </c>
      <c r="G73" s="139">
        <f>Πελάτες!X72</f>
        <v>1973</v>
      </c>
      <c r="H73" s="139">
        <f>Πελάτες!AA72</f>
        <v>1722</v>
      </c>
      <c r="I73" s="139">
        <f>Πελάτες!AD72</f>
        <v>1485</v>
      </c>
      <c r="J73" s="139">
        <f>Πελάτες!AG72</f>
        <v>874</v>
      </c>
      <c r="K73" s="139">
        <f>SUM(F73:J73)</f>
        <v>6054</v>
      </c>
    </row>
    <row r="74" spans="2:11" outlineLevel="1">
      <c r="B74" s="357"/>
      <c r="C74" s="7" t="s">
        <v>134</v>
      </c>
      <c r="D74" s="15" t="s">
        <v>95</v>
      </c>
      <c r="E74" s="146">
        <f>'Στοιχεία υφιστάμενου δικτύου'!I73</f>
        <v>0</v>
      </c>
      <c r="F74" s="140">
        <f>E74+F73</f>
        <v>0</v>
      </c>
      <c r="G74" s="140">
        <f>F74+G73</f>
        <v>1973</v>
      </c>
      <c r="H74" s="140">
        <f t="shared" ref="H74:J74" si="15">G74+H73</f>
        <v>3695</v>
      </c>
      <c r="I74" s="140">
        <f t="shared" si="15"/>
        <v>5180</v>
      </c>
      <c r="J74" s="140">
        <f t="shared" si="15"/>
        <v>6054</v>
      </c>
      <c r="K74" s="32"/>
    </row>
    <row r="75" spans="2:11" outlineLevel="1">
      <c r="B75" s="356" t="s">
        <v>53</v>
      </c>
      <c r="C75" s="5" t="s">
        <v>133</v>
      </c>
      <c r="D75" s="14" t="s">
        <v>95</v>
      </c>
      <c r="E75" s="145">
        <f>'Στοιχεία υφιστάμενου δικτύου'!I74</f>
        <v>0</v>
      </c>
      <c r="F75" s="139">
        <f>Πελάτες!U94</f>
        <v>0</v>
      </c>
      <c r="G75" s="139">
        <f>Πελάτες!X94</f>
        <v>34</v>
      </c>
      <c r="H75" s="139">
        <f>Πελάτες!AA94</f>
        <v>35</v>
      </c>
      <c r="I75" s="139">
        <f>Πελάτες!AD94</f>
        <v>26</v>
      </c>
      <c r="J75" s="139">
        <f>Πελάτες!AG94</f>
        <v>16</v>
      </c>
      <c r="K75" s="139">
        <f>SUM(F75:J75)</f>
        <v>111</v>
      </c>
    </row>
    <row r="76" spans="2:11" outlineLevel="1">
      <c r="B76" s="357"/>
      <c r="C76" s="7" t="s">
        <v>134</v>
      </c>
      <c r="D76" s="15" t="s">
        <v>95</v>
      </c>
      <c r="E76" s="146">
        <f>'Στοιχεία υφιστάμενου δικτύου'!I75</f>
        <v>0</v>
      </c>
      <c r="F76" s="140">
        <f>E76+F75</f>
        <v>0</v>
      </c>
      <c r="G76" s="140">
        <f>F76+G75</f>
        <v>34</v>
      </c>
      <c r="H76" s="140">
        <f t="shared" ref="H76:J76" si="16">G76+H75</f>
        <v>69</v>
      </c>
      <c r="I76" s="140">
        <f t="shared" si="16"/>
        <v>95</v>
      </c>
      <c r="J76" s="140">
        <f t="shared" si="16"/>
        <v>111</v>
      </c>
      <c r="K76" s="32"/>
    </row>
    <row r="77" spans="2:11" outlineLevel="1">
      <c r="B77" s="356" t="s">
        <v>261</v>
      </c>
      <c r="C77" s="5" t="s">
        <v>133</v>
      </c>
      <c r="D77" s="14" t="s">
        <v>95</v>
      </c>
      <c r="E77" s="145">
        <f>'Στοιχεία υφιστάμενου δικτύου'!I76</f>
        <v>0</v>
      </c>
      <c r="F77" s="139">
        <f>Πελάτες!U115</f>
        <v>0</v>
      </c>
      <c r="G77" s="139">
        <f>Πελάτες!X115</f>
        <v>19</v>
      </c>
      <c r="H77" s="139">
        <f>Πελάτες!AA115</f>
        <v>16</v>
      </c>
      <c r="I77" s="139">
        <f>Πελάτες!AD115</f>
        <v>19</v>
      </c>
      <c r="J77" s="139">
        <f>Πελάτες!AG115</f>
        <v>10</v>
      </c>
      <c r="K77" s="139">
        <f>SUM(F77:J77)</f>
        <v>64</v>
      </c>
    </row>
    <row r="78" spans="2:11" outlineLevel="1">
      <c r="B78" s="357"/>
      <c r="C78" s="7" t="s">
        <v>134</v>
      </c>
      <c r="D78" s="15" t="s">
        <v>95</v>
      </c>
      <c r="E78" s="146">
        <f>'Στοιχεία υφιστάμενου δικτύου'!I77</f>
        <v>0</v>
      </c>
      <c r="F78" s="140">
        <f>E78+F77</f>
        <v>0</v>
      </c>
      <c r="G78" s="140">
        <f>F78+G77</f>
        <v>19</v>
      </c>
      <c r="H78" s="140">
        <f t="shared" ref="H78:J78" si="17">G78+H77</f>
        <v>35</v>
      </c>
      <c r="I78" s="140">
        <f t="shared" si="17"/>
        <v>54</v>
      </c>
      <c r="J78" s="140">
        <f t="shared" si="17"/>
        <v>64</v>
      </c>
      <c r="K78" s="32"/>
    </row>
    <row r="79" spans="2:11" outlineLevel="1">
      <c r="B79" s="356" t="s">
        <v>100</v>
      </c>
      <c r="C79" s="5" t="s">
        <v>133</v>
      </c>
      <c r="D79" s="14" t="s">
        <v>95</v>
      </c>
      <c r="E79" s="145">
        <f>'Στοιχεία υφιστάμενου δικτύου'!I78</f>
        <v>0</v>
      </c>
      <c r="F79" s="139">
        <f>Πελάτες!U136</f>
        <v>5</v>
      </c>
      <c r="G79" s="139">
        <f>Πελάτες!X136</f>
        <v>6</v>
      </c>
      <c r="H79" s="139">
        <f>Πελάτες!AA136</f>
        <v>0</v>
      </c>
      <c r="I79" s="139">
        <f>Πελάτες!AD136</f>
        <v>1</v>
      </c>
      <c r="J79" s="139">
        <f>Πελάτες!AG136</f>
        <v>1</v>
      </c>
      <c r="K79" s="139">
        <f>SUM(F79:J79)</f>
        <v>13</v>
      </c>
    </row>
    <row r="80" spans="2:11" outlineLevel="1">
      <c r="B80" s="357"/>
      <c r="C80" s="7" t="s">
        <v>134</v>
      </c>
      <c r="D80" s="15" t="s">
        <v>95</v>
      </c>
      <c r="E80" s="146">
        <f>'Στοιχεία υφιστάμενου δικτύου'!I79</f>
        <v>0</v>
      </c>
      <c r="F80" s="140">
        <f>E80+F79</f>
        <v>5</v>
      </c>
      <c r="G80" s="140">
        <f>F80+G79</f>
        <v>11</v>
      </c>
      <c r="H80" s="140">
        <f t="shared" ref="H80:J80" si="18">G80+H79</f>
        <v>11</v>
      </c>
      <c r="I80" s="140">
        <f t="shared" si="18"/>
        <v>12</v>
      </c>
      <c r="J80" s="140">
        <f t="shared" si="18"/>
        <v>13</v>
      </c>
      <c r="K80" s="32"/>
    </row>
    <row r="81" spans="2:11" outlineLevel="1">
      <c r="B81" s="356" t="s">
        <v>101</v>
      </c>
      <c r="C81" s="5" t="s">
        <v>133</v>
      </c>
      <c r="D81" s="14" t="s">
        <v>95</v>
      </c>
      <c r="E81" s="145">
        <f>'Στοιχεία υφιστάμενου δικτύου'!I80</f>
        <v>0</v>
      </c>
      <c r="F81" s="139">
        <f>Πελάτες!U157</f>
        <v>0</v>
      </c>
      <c r="G81" s="139">
        <f>Πελάτες!X157</f>
        <v>0</v>
      </c>
      <c r="H81" s="139">
        <f>Πελάτες!AA157</f>
        <v>0</v>
      </c>
      <c r="I81" s="139">
        <f>Πελάτες!AD157</f>
        <v>0</v>
      </c>
      <c r="J81" s="139">
        <f>Πελάτες!AG157</f>
        <v>0</v>
      </c>
      <c r="K81" s="139">
        <f>SUM(F81:J81)</f>
        <v>0</v>
      </c>
    </row>
    <row r="82" spans="2:11" outlineLevel="1">
      <c r="B82" s="357"/>
      <c r="C82" s="7" t="s">
        <v>134</v>
      </c>
      <c r="D82" s="15" t="s">
        <v>95</v>
      </c>
      <c r="E82" s="146">
        <f>'Στοιχεία υφιστάμενου δικτύου'!I81</f>
        <v>0</v>
      </c>
      <c r="F82" s="140">
        <f>E82+F81</f>
        <v>0</v>
      </c>
      <c r="G82" s="140">
        <f>F82+G81</f>
        <v>0</v>
      </c>
      <c r="H82" s="140">
        <f t="shared" ref="H82:J82" si="19">G82+H81</f>
        <v>0</v>
      </c>
      <c r="I82" s="140">
        <f t="shared" si="19"/>
        <v>0</v>
      </c>
      <c r="J82" s="140">
        <f t="shared" si="19"/>
        <v>0</v>
      </c>
      <c r="K82" s="32"/>
    </row>
    <row r="83" spans="2:11" outlineLevel="1">
      <c r="B83" s="17" t="s">
        <v>253</v>
      </c>
    </row>
    <row r="85" spans="2:11" ht="15.6">
      <c r="B85" s="369" t="s">
        <v>264</v>
      </c>
      <c r="C85" s="369"/>
      <c r="D85" s="369"/>
      <c r="E85" s="369"/>
      <c r="F85" s="369"/>
      <c r="G85" s="369"/>
      <c r="H85" s="369"/>
      <c r="I85" s="369"/>
      <c r="J85" s="369"/>
      <c r="K85" s="369"/>
    </row>
    <row r="86" spans="2:11" ht="5.0999999999999996" customHeight="1" outlineLevel="1"/>
    <row r="87" spans="2:11" outlineLevel="1">
      <c r="B87" s="358"/>
      <c r="C87" s="359"/>
      <c r="D87" s="9" t="s">
        <v>94</v>
      </c>
      <c r="E87" s="9">
        <f>$C$3-1</f>
        <v>2023</v>
      </c>
      <c r="F87" s="9">
        <f>$C$3</f>
        <v>2024</v>
      </c>
      <c r="G87" s="9">
        <f>$C$3+1</f>
        <v>2025</v>
      </c>
      <c r="H87" s="9">
        <f>$C$3+2</f>
        <v>2026</v>
      </c>
      <c r="I87" s="9">
        <f>$C$3+3</f>
        <v>2027</v>
      </c>
      <c r="J87" s="9">
        <f>$C$3+4</f>
        <v>2028</v>
      </c>
      <c r="K87" s="9" t="str">
        <f>F87&amp;" - "&amp;J87</f>
        <v>2024 - 2028</v>
      </c>
    </row>
    <row r="88" spans="2:11" outlineLevel="1">
      <c r="B88" s="354" t="s">
        <v>259</v>
      </c>
      <c r="C88" s="355"/>
      <c r="D88" s="14" t="s">
        <v>152</v>
      </c>
      <c r="E88" s="145">
        <f>IFERROR(E107/E72,0)</f>
        <v>0</v>
      </c>
      <c r="F88" s="145">
        <f t="shared" ref="F88:J88" si="20">IFERROR(F107/F72,0)</f>
        <v>0</v>
      </c>
      <c r="G88" s="145">
        <f t="shared" si="20"/>
        <v>4</v>
      </c>
      <c r="H88" s="145">
        <f t="shared" si="20"/>
        <v>12.484848484848484</v>
      </c>
      <c r="I88" s="145">
        <f t="shared" si="20"/>
        <v>15.35483870967742</v>
      </c>
      <c r="J88" s="145">
        <f t="shared" si="20"/>
        <v>17.527272727272727</v>
      </c>
      <c r="K88" s="203">
        <f>SUM(E88:J88)</f>
        <v>49.366959921798632</v>
      </c>
    </row>
    <row r="89" spans="2:11" outlineLevel="1">
      <c r="B89" s="354" t="s">
        <v>260</v>
      </c>
      <c r="C89" s="355" t="s">
        <v>133</v>
      </c>
      <c r="D89" s="14" t="s">
        <v>152</v>
      </c>
      <c r="E89" s="145">
        <f>IFERROR(E112/E74,0)</f>
        <v>0</v>
      </c>
      <c r="F89" s="145">
        <f t="shared" ref="F89:J89" si="21">IFERROR(F112/F74,0)</f>
        <v>0</v>
      </c>
      <c r="G89" s="145">
        <f t="shared" si="21"/>
        <v>2.4000000000000004</v>
      </c>
      <c r="H89" s="145">
        <f t="shared" si="21"/>
        <v>7.5260622462787552</v>
      </c>
      <c r="I89" s="145">
        <f t="shared" si="21"/>
        <v>9.2478764478764486</v>
      </c>
      <c r="J89" s="145">
        <f t="shared" si="21"/>
        <v>10.614073339940536</v>
      </c>
      <c r="K89" s="203">
        <f t="shared" ref="K89:K93" si="22">SUM(E89:J89)</f>
        <v>29.78801203409574</v>
      </c>
    </row>
    <row r="90" spans="2:11" outlineLevel="1">
      <c r="B90" s="354" t="s">
        <v>53</v>
      </c>
      <c r="C90" s="355" t="s">
        <v>133</v>
      </c>
      <c r="D90" s="14" t="s">
        <v>152</v>
      </c>
      <c r="E90" s="145">
        <f>IFERROR(E117/E76,0)</f>
        <v>0</v>
      </c>
      <c r="F90" s="145">
        <f t="shared" ref="F90:J90" si="23">IFERROR(F117/F76,0)</f>
        <v>0</v>
      </c>
      <c r="G90" s="145">
        <f t="shared" si="23"/>
        <v>18</v>
      </c>
      <c r="H90" s="145">
        <f t="shared" si="23"/>
        <v>53.478260869565219</v>
      </c>
      <c r="I90" s="145">
        <f t="shared" si="23"/>
        <v>70.294736842105266</v>
      </c>
      <c r="J90" s="145">
        <f t="shared" si="23"/>
        <v>79.621621621621628</v>
      </c>
      <c r="K90" s="203">
        <f t="shared" si="22"/>
        <v>221.3946193332921</v>
      </c>
    </row>
    <row r="91" spans="2:11" outlineLevel="1">
      <c r="B91" s="354" t="s">
        <v>261</v>
      </c>
      <c r="C91" s="355" t="s">
        <v>133</v>
      </c>
      <c r="D91" s="14" t="s">
        <v>152</v>
      </c>
      <c r="E91" s="145">
        <f>IFERROR(E122/E78,0)</f>
        <v>0</v>
      </c>
      <c r="F91" s="145">
        <f t="shared" ref="F91:J91" si="24">IFERROR(F122/F78,0)</f>
        <v>0</v>
      </c>
      <c r="G91" s="145">
        <f t="shared" si="24"/>
        <v>1600</v>
      </c>
      <c r="H91" s="145">
        <f t="shared" si="24"/>
        <v>5074.2857142857147</v>
      </c>
      <c r="I91" s="145">
        <f t="shared" si="24"/>
        <v>5748.1481481481478</v>
      </c>
      <c r="J91" s="145">
        <f t="shared" si="24"/>
        <v>7000</v>
      </c>
      <c r="K91" s="203">
        <f t="shared" si="22"/>
        <v>19422.433862433863</v>
      </c>
    </row>
    <row r="92" spans="2:11" outlineLevel="1">
      <c r="B92" s="354" t="s">
        <v>100</v>
      </c>
      <c r="C92" s="355" t="s">
        <v>133</v>
      </c>
      <c r="D92" s="14" t="s">
        <v>152</v>
      </c>
      <c r="E92" s="145">
        <f>IFERROR(E127/E80,0)</f>
        <v>0</v>
      </c>
      <c r="F92" s="145">
        <f t="shared" ref="F92:J92" si="25">IFERROR(F127/F80,0)</f>
        <v>700</v>
      </c>
      <c r="G92" s="145">
        <f t="shared" si="25"/>
        <v>1972.7272727272727</v>
      </c>
      <c r="H92" s="145">
        <f t="shared" si="25"/>
        <v>3500</v>
      </c>
      <c r="I92" s="145">
        <f t="shared" si="25"/>
        <v>3266.6666666666665</v>
      </c>
      <c r="J92" s="145">
        <f t="shared" si="25"/>
        <v>3284.6153846153848</v>
      </c>
      <c r="K92" s="203">
        <f t="shared" si="22"/>
        <v>12724.009324009325</v>
      </c>
    </row>
    <row r="93" spans="2:11" outlineLevel="1">
      <c r="B93" s="354" t="s">
        <v>101</v>
      </c>
      <c r="C93" s="355" t="s">
        <v>133</v>
      </c>
      <c r="D93" s="12" t="s">
        <v>152</v>
      </c>
      <c r="E93" s="149">
        <f t="shared" ref="E93:J93" si="26">IFERROR(E132/E82,0)</f>
        <v>0</v>
      </c>
      <c r="F93" s="149">
        <f t="shared" si="26"/>
        <v>0</v>
      </c>
      <c r="G93" s="149">
        <f t="shared" si="26"/>
        <v>0</v>
      </c>
      <c r="H93" s="149">
        <f t="shared" si="26"/>
        <v>0</v>
      </c>
      <c r="I93" s="149">
        <f t="shared" si="26"/>
        <v>0</v>
      </c>
      <c r="J93" s="149">
        <f t="shared" si="26"/>
        <v>0</v>
      </c>
      <c r="K93" s="207">
        <f t="shared" si="22"/>
        <v>0</v>
      </c>
    </row>
    <row r="94" spans="2:11">
      <c r="B94" s="17"/>
    </row>
    <row r="95" spans="2:11" ht="15.6">
      <c r="B95" s="369" t="s">
        <v>265</v>
      </c>
      <c r="C95" s="369"/>
      <c r="D95" s="369"/>
      <c r="E95" s="369"/>
      <c r="F95" s="369"/>
      <c r="G95" s="369"/>
      <c r="H95" s="369"/>
      <c r="I95" s="369"/>
      <c r="J95" s="369"/>
      <c r="K95" s="369"/>
    </row>
    <row r="96" spans="2:11" ht="5.0999999999999996" customHeight="1" outlineLevel="1"/>
    <row r="97" spans="2:11" outlineLevel="1">
      <c r="B97" s="358"/>
      <c r="C97" s="359"/>
      <c r="D97" s="9" t="s">
        <v>94</v>
      </c>
      <c r="E97" s="9">
        <f>$C$3-1</f>
        <v>2023</v>
      </c>
      <c r="F97" s="74">
        <f>$C$3</f>
        <v>2024</v>
      </c>
      <c r="G97" s="74">
        <f>$C$3+1</f>
        <v>2025</v>
      </c>
      <c r="H97" s="9">
        <f>$C$3+2</f>
        <v>2026</v>
      </c>
      <c r="I97" s="9">
        <f>$C$3+3</f>
        <v>2027</v>
      </c>
      <c r="J97" s="9">
        <f>$C$3+4</f>
        <v>2028</v>
      </c>
      <c r="K97" s="9" t="str">
        <f>F97&amp;" - "&amp;J97</f>
        <v>2024 - 2028</v>
      </c>
    </row>
    <row r="98" spans="2:11" ht="43.5" outlineLevel="1">
      <c r="B98" s="356" t="s">
        <v>146</v>
      </c>
      <c r="C98" s="208" t="s">
        <v>266</v>
      </c>
      <c r="D98" s="217" t="s">
        <v>103</v>
      </c>
      <c r="E98" s="202"/>
      <c r="F98" s="203">
        <f>F103+F108+F113+F118+F123+F128</f>
        <v>3500</v>
      </c>
      <c r="G98" s="203">
        <f t="shared" ref="G98:J98" si="27">G103+G108+G113+G118+G123+G128</f>
        <v>57587.199999999997</v>
      </c>
      <c r="H98" s="203">
        <f t="shared" si="27"/>
        <v>248422.8</v>
      </c>
      <c r="I98" s="203">
        <f t="shared" si="27"/>
        <v>405610</v>
      </c>
      <c r="J98" s="203">
        <f t="shared" si="27"/>
        <v>565723.6</v>
      </c>
      <c r="K98" s="203">
        <f>SUM(F98:J98)</f>
        <v>1280843.6000000001</v>
      </c>
    </row>
    <row r="99" spans="2:11" ht="39.6" outlineLevel="1">
      <c r="B99" s="370"/>
      <c r="C99" s="209" t="s">
        <v>267</v>
      </c>
      <c r="D99" s="218" t="s">
        <v>103</v>
      </c>
      <c r="E99" s="210"/>
      <c r="F99" s="213">
        <f>F104+F109+F114+F119+F124+F129</f>
        <v>3500</v>
      </c>
      <c r="G99" s="213">
        <f t="shared" ref="G99:J99" si="28">G104+G109+G114+G119+G124+G129</f>
        <v>40087.199999999997</v>
      </c>
      <c r="H99" s="213">
        <f t="shared" si="28"/>
        <v>30486.799999999999</v>
      </c>
      <c r="I99" s="213">
        <f t="shared" si="28"/>
        <v>35240</v>
      </c>
      <c r="J99" s="213">
        <f t="shared" si="28"/>
        <v>19153.599999999999</v>
      </c>
      <c r="K99" s="214"/>
    </row>
    <row r="100" spans="2:11" ht="26.45" outlineLevel="1">
      <c r="B100" s="370"/>
      <c r="C100" s="211" t="s">
        <v>268</v>
      </c>
      <c r="D100" s="219" t="s">
        <v>103</v>
      </c>
      <c r="E100" s="212"/>
      <c r="F100" s="212"/>
      <c r="G100" s="215">
        <f t="shared" ref="G100:J100" si="29">G105+G110+G115+G120+G125+G130</f>
        <v>17500</v>
      </c>
      <c r="H100" s="215">
        <f t="shared" si="29"/>
        <v>217936</v>
      </c>
      <c r="I100" s="215">
        <f t="shared" si="29"/>
        <v>370370</v>
      </c>
      <c r="J100" s="215">
        <f t="shared" si="29"/>
        <v>546570</v>
      </c>
      <c r="K100" s="216"/>
    </row>
    <row r="101" spans="2:11" ht="43.5" outlineLevel="1">
      <c r="B101" s="370"/>
      <c r="C101" s="135" t="s">
        <v>155</v>
      </c>
      <c r="D101" s="220" t="s">
        <v>103</v>
      </c>
      <c r="E101" s="204"/>
      <c r="F101" s="205">
        <f>F106+F111+F116+F121+F126+F131</f>
        <v>0</v>
      </c>
      <c r="G101" s="205">
        <f t="shared" ref="G101:J101" si="30">G106+G111+G116+G121+G126+G131</f>
        <v>0</v>
      </c>
      <c r="H101" s="205">
        <f t="shared" si="30"/>
        <v>0</v>
      </c>
      <c r="I101" s="205">
        <f t="shared" si="30"/>
        <v>0</v>
      </c>
      <c r="J101" s="205">
        <f t="shared" si="30"/>
        <v>0</v>
      </c>
      <c r="K101" s="206"/>
    </row>
    <row r="102" spans="2:11" outlineLevel="1">
      <c r="B102" s="357"/>
      <c r="C102" s="7" t="s">
        <v>269</v>
      </c>
      <c r="D102" s="30" t="s">
        <v>103</v>
      </c>
      <c r="E102" s="203">
        <f>'Στοιχεία υφιστάμενου δικτύου'!I87</f>
        <v>0</v>
      </c>
      <c r="F102" s="141">
        <f>F107+F112+F117+F122+F127+F132</f>
        <v>3500</v>
      </c>
      <c r="G102" s="141">
        <f t="shared" ref="G102:J102" si="31">G107+G112+G117+G122+G127+G132</f>
        <v>57587.199999999997</v>
      </c>
      <c r="H102" s="141">
        <f t="shared" si="31"/>
        <v>248422.8</v>
      </c>
      <c r="I102" s="141">
        <f t="shared" si="31"/>
        <v>405610</v>
      </c>
      <c r="J102" s="141">
        <f t="shared" si="31"/>
        <v>565723.6</v>
      </c>
      <c r="K102" s="203">
        <f>SUM(F102:J102)</f>
        <v>1280843.6000000001</v>
      </c>
    </row>
    <row r="103" spans="2:11" ht="43.5" outlineLevel="1">
      <c r="B103" s="356" t="s">
        <v>259</v>
      </c>
      <c r="C103" s="208" t="s">
        <v>266</v>
      </c>
      <c r="D103" s="217" t="s">
        <v>103</v>
      </c>
      <c r="E103" s="202"/>
      <c r="F103" s="203">
        <f>F104+F105</f>
        <v>0</v>
      </c>
      <c r="G103" s="203">
        <f>G104+G105</f>
        <v>140</v>
      </c>
      <c r="H103" s="203">
        <f t="shared" ref="H103:J103" si="32">H104+H105</f>
        <v>824</v>
      </c>
      <c r="I103" s="203">
        <f t="shared" si="32"/>
        <v>1428</v>
      </c>
      <c r="J103" s="203">
        <f t="shared" si="32"/>
        <v>1928</v>
      </c>
      <c r="K103" s="203">
        <f>SUM(F103:J103)</f>
        <v>4320</v>
      </c>
    </row>
    <row r="104" spans="2:11" ht="39.6" outlineLevel="1">
      <c r="B104" s="370"/>
      <c r="C104" s="209" t="s">
        <v>267</v>
      </c>
      <c r="D104" s="218" t="s">
        <v>103</v>
      </c>
      <c r="E104" s="210"/>
      <c r="F104" s="213">
        <f>'Διανεμόμενες ποσότητες αερίου'!P52</f>
        <v>0</v>
      </c>
      <c r="G104" s="213">
        <f>'Διανεμόμενες ποσότητες αερίου'!T52</f>
        <v>140</v>
      </c>
      <c r="H104" s="213">
        <f>'Διανεμόμενες ποσότητες αερίου'!Z52</f>
        <v>124</v>
      </c>
      <c r="I104" s="213">
        <f>'Διανεμόμενες ποσότητες αερίου'!AF52</f>
        <v>108</v>
      </c>
      <c r="J104" s="213">
        <f>'Διανεμόμενες ποσότητες αερίου'!AL52</f>
        <v>68</v>
      </c>
      <c r="K104" s="214"/>
    </row>
    <row r="105" spans="2:11" ht="26.45" outlineLevel="1">
      <c r="B105" s="370"/>
      <c r="C105" s="211" t="s">
        <v>268</v>
      </c>
      <c r="D105" s="219" t="s">
        <v>103</v>
      </c>
      <c r="E105" s="212"/>
      <c r="F105" s="212"/>
      <c r="G105" s="215">
        <f>'Διανεμόμενες ποσότητες αερίου'!U52</f>
        <v>0</v>
      </c>
      <c r="H105" s="215">
        <f>'Διανεμόμενες ποσότητες αερίου'!AA52</f>
        <v>700</v>
      </c>
      <c r="I105" s="215">
        <f>'Διανεμόμενες ποσότητες αερίου'!AG52</f>
        <v>1320</v>
      </c>
      <c r="J105" s="215">
        <f>'Διανεμόμενες ποσότητες αερίου'!AM52</f>
        <v>1860</v>
      </c>
      <c r="K105" s="216"/>
    </row>
    <row r="106" spans="2:11" ht="43.5" outlineLevel="1">
      <c r="B106" s="370"/>
      <c r="C106" s="135" t="s">
        <v>155</v>
      </c>
      <c r="D106" s="220" t="s">
        <v>103</v>
      </c>
      <c r="E106" s="204"/>
      <c r="F106" s="205">
        <f>'Διανεμόμενες ποσότητες αερίου'!Q52</f>
        <v>0</v>
      </c>
      <c r="G106" s="205">
        <f>'Διανεμόμενες ποσότητες αερίου'!W52</f>
        <v>0</v>
      </c>
      <c r="H106" s="205">
        <f>'Διανεμόμενες ποσότητες αερίου'!AC52</f>
        <v>0</v>
      </c>
      <c r="I106" s="205">
        <f>'Διανεμόμενες ποσότητες αερίου'!AI52</f>
        <v>0</v>
      </c>
      <c r="J106" s="205">
        <f>'Διανεμόμενες ποσότητες αερίου'!AO52</f>
        <v>0</v>
      </c>
      <c r="K106" s="206"/>
    </row>
    <row r="107" spans="2:11" outlineLevel="1">
      <c r="B107" s="357"/>
      <c r="C107" s="7" t="s">
        <v>269</v>
      </c>
      <c r="D107" s="30" t="s">
        <v>103</v>
      </c>
      <c r="E107" s="203">
        <f>'Στοιχεία υφιστάμενου δικτύου'!I88</f>
        <v>0</v>
      </c>
      <c r="F107" s="141">
        <f>F103+F106</f>
        <v>0</v>
      </c>
      <c r="G107" s="141">
        <f t="shared" ref="G107:J107" si="33">G103+G106</f>
        <v>140</v>
      </c>
      <c r="H107" s="141">
        <f t="shared" si="33"/>
        <v>824</v>
      </c>
      <c r="I107" s="141">
        <f t="shared" si="33"/>
        <v>1428</v>
      </c>
      <c r="J107" s="141">
        <f t="shared" si="33"/>
        <v>1928</v>
      </c>
      <c r="K107" s="203">
        <f>SUM(F107:J107)</f>
        <v>4320</v>
      </c>
    </row>
    <row r="108" spans="2:11" ht="43.5" outlineLevel="1">
      <c r="B108" s="356" t="s">
        <v>260</v>
      </c>
      <c r="C108" s="208" t="s">
        <v>266</v>
      </c>
      <c r="D108" s="217" t="s">
        <v>103</v>
      </c>
      <c r="E108" s="202"/>
      <c r="F108" s="203">
        <f>F109+F110</f>
        <v>0</v>
      </c>
      <c r="G108" s="203">
        <f t="shared" ref="G108" si="34">G109+G110</f>
        <v>4735.2000000000007</v>
      </c>
      <c r="H108" s="203">
        <f t="shared" ref="H108" si="35">H109+H110</f>
        <v>27808.799999999999</v>
      </c>
      <c r="I108" s="203">
        <f t="shared" ref="I108" si="36">I109+I110</f>
        <v>47904</v>
      </c>
      <c r="J108" s="203">
        <f t="shared" ref="J108" si="37">J109+J110</f>
        <v>64257.599999999999</v>
      </c>
      <c r="K108" s="203">
        <f>SUM(F108:J108)</f>
        <v>144705.60000000001</v>
      </c>
    </row>
    <row r="109" spans="2:11" ht="39.6" outlineLevel="1">
      <c r="B109" s="370"/>
      <c r="C109" s="209" t="s">
        <v>267</v>
      </c>
      <c r="D109" s="218" t="s">
        <v>103</v>
      </c>
      <c r="E109" s="210"/>
      <c r="F109" s="213">
        <f>'Διανεμόμενες ποσότητες αερίου'!P74</f>
        <v>0</v>
      </c>
      <c r="G109" s="213">
        <f>'Διανεμόμενες ποσότητες αερίου'!T74</f>
        <v>4735.2000000000007</v>
      </c>
      <c r="H109" s="213">
        <f>'Διανεμόμενες ποσότητες αερίου'!Z74</f>
        <v>4132.8</v>
      </c>
      <c r="I109" s="213">
        <f>'Διανεμόμενες ποσότητες αερίου'!AF74</f>
        <v>3564.0000000000005</v>
      </c>
      <c r="J109" s="213">
        <f>'Διανεμόμενες ποσότητες αερίου'!AL74</f>
        <v>2097.6000000000004</v>
      </c>
      <c r="K109" s="214"/>
    </row>
    <row r="110" spans="2:11" ht="26.45" outlineLevel="1">
      <c r="B110" s="370"/>
      <c r="C110" s="211" t="s">
        <v>268</v>
      </c>
      <c r="D110" s="219" t="s">
        <v>103</v>
      </c>
      <c r="E110" s="212"/>
      <c r="F110" s="212"/>
      <c r="G110" s="215">
        <f>'Διανεμόμενες ποσότητες αερίου'!U74</f>
        <v>0</v>
      </c>
      <c r="H110" s="215">
        <f>'Διανεμόμενες ποσότητες αερίου'!AA74</f>
        <v>23676</v>
      </c>
      <c r="I110" s="215">
        <f>'Διανεμόμενες ποσότητες αερίου'!AG74</f>
        <v>44340</v>
      </c>
      <c r="J110" s="215">
        <f>'Διανεμόμενες ποσότητες αερίου'!AM74</f>
        <v>62160</v>
      </c>
      <c r="K110" s="216"/>
    </row>
    <row r="111" spans="2:11" ht="43.5" outlineLevel="1">
      <c r="B111" s="370"/>
      <c r="C111" s="135" t="s">
        <v>155</v>
      </c>
      <c r="D111" s="220" t="s">
        <v>103</v>
      </c>
      <c r="E111" s="204"/>
      <c r="F111" s="205">
        <f>'Διανεμόμενες ποσότητες αερίου'!Q74</f>
        <v>0</v>
      </c>
      <c r="G111" s="205">
        <f>'Διανεμόμενες ποσότητες αερίου'!W74</f>
        <v>0</v>
      </c>
      <c r="H111" s="205">
        <f>'Διανεμόμενες ποσότητες αερίου'!AC74</f>
        <v>0</v>
      </c>
      <c r="I111" s="205">
        <f>'Διανεμόμενες ποσότητες αερίου'!AI74</f>
        <v>0</v>
      </c>
      <c r="J111" s="205">
        <f>'Διανεμόμενες ποσότητες αερίου'!AO74</f>
        <v>0</v>
      </c>
      <c r="K111" s="206"/>
    </row>
    <row r="112" spans="2:11" outlineLevel="1">
      <c r="B112" s="357"/>
      <c r="C112" s="7" t="s">
        <v>269</v>
      </c>
      <c r="D112" s="30" t="s">
        <v>103</v>
      </c>
      <c r="E112" s="203">
        <f>'Στοιχεία υφιστάμενου δικτύου'!E89</f>
        <v>0</v>
      </c>
      <c r="F112" s="141">
        <f>F108+F111</f>
        <v>0</v>
      </c>
      <c r="G112" s="141">
        <f t="shared" ref="G112" si="38">G108+G111</f>
        <v>4735.2000000000007</v>
      </c>
      <c r="H112" s="141">
        <f t="shared" ref="H112" si="39">H108+H111</f>
        <v>27808.799999999999</v>
      </c>
      <c r="I112" s="141">
        <f t="shared" ref="I112" si="40">I108+I111</f>
        <v>47904</v>
      </c>
      <c r="J112" s="141">
        <f t="shared" ref="J112" si="41">J108+J111</f>
        <v>64257.599999999999</v>
      </c>
      <c r="K112" s="203">
        <f>SUM(F112:J112)</f>
        <v>144705.60000000001</v>
      </c>
    </row>
    <row r="113" spans="2:11" ht="43.5" outlineLevel="1">
      <c r="B113" s="356" t="s">
        <v>53</v>
      </c>
      <c r="C113" s="208" t="s">
        <v>266</v>
      </c>
      <c r="D113" s="217" t="s">
        <v>103</v>
      </c>
      <c r="E113" s="202"/>
      <c r="F113" s="203">
        <f>F114+F115</f>
        <v>0</v>
      </c>
      <c r="G113" s="203">
        <f t="shared" ref="G113" si="42">G114+G115</f>
        <v>612</v>
      </c>
      <c r="H113" s="203">
        <f t="shared" ref="H113" si="43">H114+H115</f>
        <v>3690</v>
      </c>
      <c r="I113" s="203">
        <f t="shared" ref="I113" si="44">I114+I115</f>
        <v>6678</v>
      </c>
      <c r="J113" s="203">
        <f t="shared" ref="J113" si="45">J114+J115</f>
        <v>8838</v>
      </c>
      <c r="K113" s="203">
        <f>SUM(F113:J113)</f>
        <v>19818</v>
      </c>
    </row>
    <row r="114" spans="2:11" ht="39.6" outlineLevel="1">
      <c r="B114" s="370"/>
      <c r="C114" s="209" t="s">
        <v>267</v>
      </c>
      <c r="D114" s="218" t="s">
        <v>103</v>
      </c>
      <c r="E114" s="210"/>
      <c r="F114" s="213">
        <f>'Διανεμόμενες ποσότητες αερίου'!P96</f>
        <v>0</v>
      </c>
      <c r="G114" s="213">
        <f>'Διανεμόμενες ποσότητες αερίου'!T96</f>
        <v>612</v>
      </c>
      <c r="H114" s="213">
        <f>'Διανεμόμενες ποσότητες αερίου'!Z96</f>
        <v>630</v>
      </c>
      <c r="I114" s="213">
        <f>'Διανεμόμενες ποσότητες αερίου'!AF96</f>
        <v>468</v>
      </c>
      <c r="J114" s="213">
        <f>'Διανεμόμενες ποσότητες αερίου'!AL96</f>
        <v>288</v>
      </c>
      <c r="K114" s="214"/>
    </row>
    <row r="115" spans="2:11" ht="26.45" outlineLevel="1">
      <c r="B115" s="370"/>
      <c r="C115" s="211" t="s">
        <v>268</v>
      </c>
      <c r="D115" s="219" t="s">
        <v>103</v>
      </c>
      <c r="E115" s="212"/>
      <c r="F115" s="212"/>
      <c r="G115" s="215">
        <f>'Διανεμόμενες ποσότητες αερίου'!U96</f>
        <v>0</v>
      </c>
      <c r="H115" s="215">
        <f>'Διανεμόμενες ποσότητες αερίου'!AA96</f>
        <v>3060</v>
      </c>
      <c r="I115" s="215">
        <f>'Διανεμόμενες ποσότητες αερίου'!AG96</f>
        <v>6210</v>
      </c>
      <c r="J115" s="215">
        <f>'Διανεμόμενες ποσότητες αερίου'!AM96</f>
        <v>8550</v>
      </c>
      <c r="K115" s="216"/>
    </row>
    <row r="116" spans="2:11" ht="43.5" outlineLevel="1">
      <c r="B116" s="370"/>
      <c r="C116" s="135" t="s">
        <v>155</v>
      </c>
      <c r="D116" s="220" t="s">
        <v>103</v>
      </c>
      <c r="E116" s="204"/>
      <c r="F116" s="205">
        <f>'Διανεμόμενες ποσότητες αερίου'!Q96</f>
        <v>0</v>
      </c>
      <c r="G116" s="205">
        <f>'Διανεμόμενες ποσότητες αερίου'!W96</f>
        <v>0</v>
      </c>
      <c r="H116" s="205">
        <f>'Διανεμόμενες ποσότητες αερίου'!AC96</f>
        <v>0</v>
      </c>
      <c r="I116" s="205">
        <f>'Διανεμόμενες ποσότητες αερίου'!AI96</f>
        <v>0</v>
      </c>
      <c r="J116" s="205">
        <f>'Διανεμόμενες ποσότητες αερίου'!AO96</f>
        <v>0</v>
      </c>
      <c r="K116" s="206"/>
    </row>
    <row r="117" spans="2:11" outlineLevel="1">
      <c r="B117" s="357"/>
      <c r="C117" s="7" t="s">
        <v>269</v>
      </c>
      <c r="D117" s="30" t="s">
        <v>103</v>
      </c>
      <c r="E117" s="203">
        <f>'Στοιχεία υφιστάμενου δικτύου'!I90</f>
        <v>0</v>
      </c>
      <c r="F117" s="141">
        <f>F113+F116</f>
        <v>0</v>
      </c>
      <c r="G117" s="141">
        <f t="shared" ref="G117" si="46">G113+G116</f>
        <v>612</v>
      </c>
      <c r="H117" s="141">
        <f t="shared" ref="H117" si="47">H113+H116</f>
        <v>3690</v>
      </c>
      <c r="I117" s="141">
        <f t="shared" ref="I117" si="48">I113+I116</f>
        <v>6678</v>
      </c>
      <c r="J117" s="141">
        <f t="shared" ref="J117" si="49">J113+J116</f>
        <v>8838</v>
      </c>
      <c r="K117" s="203">
        <f>SUM(F117:J117)</f>
        <v>19818</v>
      </c>
    </row>
    <row r="118" spans="2:11" ht="43.5" outlineLevel="1">
      <c r="B118" s="356" t="s">
        <v>261</v>
      </c>
      <c r="C118" s="208" t="s">
        <v>266</v>
      </c>
      <c r="D118" s="217" t="s">
        <v>103</v>
      </c>
      <c r="E118" s="202"/>
      <c r="F118" s="203">
        <f>F119+F120</f>
        <v>0</v>
      </c>
      <c r="G118" s="203">
        <f t="shared" ref="G118" si="50">G119+G120</f>
        <v>30400</v>
      </c>
      <c r="H118" s="203">
        <f t="shared" ref="H118" si="51">H119+H120</f>
        <v>177600</v>
      </c>
      <c r="I118" s="203">
        <f t="shared" ref="I118" si="52">I119+I120</f>
        <v>310400</v>
      </c>
      <c r="J118" s="203">
        <f t="shared" ref="J118" si="53">J119+J120</f>
        <v>448000</v>
      </c>
      <c r="K118" s="203">
        <f>SUM(F118:J118)</f>
        <v>966400</v>
      </c>
    </row>
    <row r="119" spans="2:11" ht="39.6" outlineLevel="1">
      <c r="B119" s="370"/>
      <c r="C119" s="209" t="s">
        <v>267</v>
      </c>
      <c r="D119" s="218" t="s">
        <v>103</v>
      </c>
      <c r="E119" s="210"/>
      <c r="F119" s="213">
        <f>'Διανεμόμενες ποσότητες αερίου'!P118</f>
        <v>0</v>
      </c>
      <c r="G119" s="213">
        <f>'Διανεμόμενες ποσότητες αερίου'!T118</f>
        <v>30400</v>
      </c>
      <c r="H119" s="213">
        <f>'Διανεμόμενες ποσότητες αερίου'!Z118</f>
        <v>25600</v>
      </c>
      <c r="I119" s="213">
        <f>'Διανεμόμενες ποσότητες αερίου'!AF118</f>
        <v>30400</v>
      </c>
      <c r="J119" s="213">
        <f>'Διανεμόμενες ποσότητες αερίου'!AL118</f>
        <v>16000</v>
      </c>
      <c r="K119" s="214"/>
    </row>
    <row r="120" spans="2:11" ht="26.45" outlineLevel="1">
      <c r="B120" s="370"/>
      <c r="C120" s="211" t="s">
        <v>268</v>
      </c>
      <c r="D120" s="219" t="s">
        <v>103</v>
      </c>
      <c r="E120" s="212"/>
      <c r="F120" s="212"/>
      <c r="G120" s="215">
        <f>'Διανεμόμενες ποσότητες αερίου'!U118</f>
        <v>0</v>
      </c>
      <c r="H120" s="215">
        <f>'Διανεμόμενες ποσότητες αερίου'!AA118</f>
        <v>152000</v>
      </c>
      <c r="I120" s="215">
        <f>'Διανεμόμενες ποσότητες αερίου'!AG118</f>
        <v>280000</v>
      </c>
      <c r="J120" s="215">
        <f>'Διανεμόμενες ποσότητες αερίου'!AM118</f>
        <v>432000</v>
      </c>
      <c r="K120" s="216"/>
    </row>
    <row r="121" spans="2:11" ht="43.5" outlineLevel="1">
      <c r="B121" s="370"/>
      <c r="C121" s="135" t="s">
        <v>155</v>
      </c>
      <c r="D121" s="220" t="s">
        <v>103</v>
      </c>
      <c r="E121" s="204"/>
      <c r="F121" s="205">
        <f>'Διανεμόμενες ποσότητες αερίου'!Q118</f>
        <v>0</v>
      </c>
      <c r="G121" s="205">
        <f>'Διανεμόμενες ποσότητες αερίου'!W118</f>
        <v>0</v>
      </c>
      <c r="H121" s="205">
        <f>'Διανεμόμενες ποσότητες αερίου'!AC118</f>
        <v>0</v>
      </c>
      <c r="I121" s="205">
        <f>'Διανεμόμενες ποσότητες αερίου'!AI118</f>
        <v>0</v>
      </c>
      <c r="J121" s="205">
        <f>'Διανεμόμενες ποσότητες αερίου'!AO118</f>
        <v>0</v>
      </c>
      <c r="K121" s="206"/>
    </row>
    <row r="122" spans="2:11" outlineLevel="1">
      <c r="B122" s="357"/>
      <c r="C122" s="7" t="s">
        <v>269</v>
      </c>
      <c r="D122" s="30" t="s">
        <v>103</v>
      </c>
      <c r="E122" s="203">
        <f>'Στοιχεία υφιστάμενου δικτύου'!I91</f>
        <v>0</v>
      </c>
      <c r="F122" s="141">
        <f>F118+F121</f>
        <v>0</v>
      </c>
      <c r="G122" s="141">
        <f t="shared" ref="G122" si="54">G118+G121</f>
        <v>30400</v>
      </c>
      <c r="H122" s="141">
        <f t="shared" ref="H122" si="55">H118+H121</f>
        <v>177600</v>
      </c>
      <c r="I122" s="141">
        <f t="shared" ref="I122" si="56">I118+I121</f>
        <v>310400</v>
      </c>
      <c r="J122" s="141">
        <f t="shared" ref="J122" si="57">J118+J121</f>
        <v>448000</v>
      </c>
      <c r="K122" s="203">
        <f>SUM(F122:J122)</f>
        <v>966400</v>
      </c>
    </row>
    <row r="123" spans="2:11" ht="43.5" outlineLevel="1">
      <c r="B123" s="356" t="s">
        <v>100</v>
      </c>
      <c r="C123" s="208" t="s">
        <v>266</v>
      </c>
      <c r="D123" s="217" t="s">
        <v>103</v>
      </c>
      <c r="E123" s="202"/>
      <c r="F123" s="203">
        <f>F124+F125</f>
        <v>3500</v>
      </c>
      <c r="G123" s="203">
        <f t="shared" ref="G123" si="58">G124+G125</f>
        <v>21700</v>
      </c>
      <c r="H123" s="203">
        <f t="shared" ref="H123" si="59">H124+H125</f>
        <v>38500</v>
      </c>
      <c r="I123" s="203">
        <f t="shared" ref="I123" si="60">I124+I125</f>
        <v>39200</v>
      </c>
      <c r="J123" s="203">
        <f t="shared" ref="J123" si="61">J124+J125</f>
        <v>42700</v>
      </c>
      <c r="K123" s="203">
        <f>SUM(F123:J123)</f>
        <v>145600</v>
      </c>
    </row>
    <row r="124" spans="2:11" ht="39.6" outlineLevel="1">
      <c r="B124" s="370"/>
      <c r="C124" s="209" t="s">
        <v>267</v>
      </c>
      <c r="D124" s="218" t="s">
        <v>103</v>
      </c>
      <c r="E124" s="210"/>
      <c r="F124" s="213">
        <f>'Διανεμόμενες ποσότητες αερίου'!P140</f>
        <v>3500</v>
      </c>
      <c r="G124" s="213">
        <f>'Διανεμόμενες ποσότητες αερίου'!T140</f>
        <v>4200</v>
      </c>
      <c r="H124" s="213">
        <f>'Διανεμόμενες ποσότητες αερίου'!Z140</f>
        <v>0</v>
      </c>
      <c r="I124" s="213">
        <f>'Διανεμόμενες ποσότητες αερίου'!AF140</f>
        <v>700</v>
      </c>
      <c r="J124" s="213">
        <f>'Διανεμόμενες ποσότητες αερίου'!AL140</f>
        <v>700</v>
      </c>
      <c r="K124" s="214"/>
    </row>
    <row r="125" spans="2:11" ht="26.45" outlineLevel="1">
      <c r="B125" s="370"/>
      <c r="C125" s="211" t="s">
        <v>268</v>
      </c>
      <c r="D125" s="219" t="s">
        <v>103</v>
      </c>
      <c r="E125" s="212"/>
      <c r="F125" s="212"/>
      <c r="G125" s="215">
        <f>'Διανεμόμενες ποσότητες αερίου'!U140</f>
        <v>17500</v>
      </c>
      <c r="H125" s="215">
        <f>'Διανεμόμενες ποσότητες αερίου'!AA140</f>
        <v>38500</v>
      </c>
      <c r="I125" s="215">
        <f>'Διανεμόμενες ποσότητες αερίου'!AG140</f>
        <v>38500</v>
      </c>
      <c r="J125" s="215">
        <f>'Διανεμόμενες ποσότητες αερίου'!AM140</f>
        <v>42000</v>
      </c>
      <c r="K125" s="216"/>
    </row>
    <row r="126" spans="2:11" ht="43.5" outlineLevel="1">
      <c r="B126" s="370"/>
      <c r="C126" s="135" t="s">
        <v>155</v>
      </c>
      <c r="D126" s="220" t="s">
        <v>103</v>
      </c>
      <c r="E126" s="204"/>
      <c r="F126" s="205">
        <f>'Διανεμόμενες ποσότητες αερίου'!Q140</f>
        <v>0</v>
      </c>
      <c r="G126" s="205">
        <f>'Διανεμόμενες ποσότητες αερίου'!W140</f>
        <v>0</v>
      </c>
      <c r="H126" s="205">
        <f>'Διανεμόμενες ποσότητες αερίου'!AC140</f>
        <v>0</v>
      </c>
      <c r="I126" s="205">
        <f>'Διανεμόμενες ποσότητες αερίου'!AI140</f>
        <v>0</v>
      </c>
      <c r="J126" s="205">
        <f>'Διανεμόμενες ποσότητες αερίου'!AO140</f>
        <v>0</v>
      </c>
      <c r="K126" s="206"/>
    </row>
    <row r="127" spans="2:11" outlineLevel="1">
      <c r="B127" s="357"/>
      <c r="C127" s="7" t="s">
        <v>269</v>
      </c>
      <c r="D127" s="30" t="s">
        <v>103</v>
      </c>
      <c r="E127" s="203">
        <f>'Στοιχεία υφιστάμενου δικτύου'!I92</f>
        <v>0</v>
      </c>
      <c r="F127" s="141">
        <f>F123+F126</f>
        <v>3500</v>
      </c>
      <c r="G127" s="141">
        <f t="shared" ref="G127" si="62">G123+G126</f>
        <v>21700</v>
      </c>
      <c r="H127" s="141">
        <f t="shared" ref="H127" si="63">H123+H126</f>
        <v>38500</v>
      </c>
      <c r="I127" s="141">
        <f t="shared" ref="I127" si="64">I123+I126</f>
        <v>39200</v>
      </c>
      <c r="J127" s="141">
        <f t="shared" ref="J127" si="65">J123+J126</f>
        <v>42700</v>
      </c>
      <c r="K127" s="203">
        <f>SUM(F127:J127)</f>
        <v>145600</v>
      </c>
    </row>
    <row r="128" spans="2:11" ht="43.5" outlineLevel="1">
      <c r="B128" s="356" t="s">
        <v>101</v>
      </c>
      <c r="C128" s="208" t="s">
        <v>266</v>
      </c>
      <c r="D128" s="217" t="s">
        <v>103</v>
      </c>
      <c r="E128" s="202"/>
      <c r="F128" s="203">
        <f>F129+F130</f>
        <v>0</v>
      </c>
      <c r="G128" s="203">
        <f t="shared" ref="G128" si="66">G129+G130</f>
        <v>0</v>
      </c>
      <c r="H128" s="203">
        <f t="shared" ref="H128" si="67">H129+H130</f>
        <v>0</v>
      </c>
      <c r="I128" s="203">
        <f t="shared" ref="I128" si="68">I129+I130</f>
        <v>0</v>
      </c>
      <c r="J128" s="203">
        <f t="shared" ref="J128" si="69">J129+J130</f>
        <v>0</v>
      </c>
      <c r="K128" s="203">
        <f>SUM(F128:J128)</f>
        <v>0</v>
      </c>
    </row>
    <row r="129" spans="2:11" ht="39.6" outlineLevel="1">
      <c r="B129" s="370"/>
      <c r="C129" s="209" t="s">
        <v>267</v>
      </c>
      <c r="D129" s="218" t="s">
        <v>103</v>
      </c>
      <c r="E129" s="210"/>
      <c r="F129" s="213">
        <f>'Διανεμόμενες ποσότητες αερίου'!P162</f>
        <v>0</v>
      </c>
      <c r="G129" s="213">
        <f>'Διανεμόμενες ποσότητες αερίου'!T162</f>
        <v>0</v>
      </c>
      <c r="H129" s="213">
        <f>'Διανεμόμενες ποσότητες αερίου'!Z162</f>
        <v>0</v>
      </c>
      <c r="I129" s="213">
        <f>'Διανεμόμενες ποσότητες αερίου'!AF162</f>
        <v>0</v>
      </c>
      <c r="J129" s="213">
        <f>'Διανεμόμενες ποσότητες αερίου'!AL162</f>
        <v>0</v>
      </c>
      <c r="K129" s="214"/>
    </row>
    <row r="130" spans="2:11" ht="26.45" outlineLevel="1">
      <c r="B130" s="370"/>
      <c r="C130" s="211" t="s">
        <v>268</v>
      </c>
      <c r="D130" s="219" t="s">
        <v>103</v>
      </c>
      <c r="E130" s="212"/>
      <c r="F130" s="212"/>
      <c r="G130" s="215">
        <f>'Διανεμόμενες ποσότητες αερίου'!U162</f>
        <v>0</v>
      </c>
      <c r="H130" s="215">
        <f>'Διανεμόμενες ποσότητες αερίου'!AA162</f>
        <v>0</v>
      </c>
      <c r="I130" s="215">
        <f>'Διανεμόμενες ποσότητες αερίου'!AG162</f>
        <v>0</v>
      </c>
      <c r="J130" s="215">
        <f>'Διανεμόμενες ποσότητες αερίου'!AM162</f>
        <v>0</v>
      </c>
      <c r="K130" s="216"/>
    </row>
    <row r="131" spans="2:11" ht="43.5" outlineLevel="1">
      <c r="B131" s="370"/>
      <c r="C131" s="135" t="s">
        <v>155</v>
      </c>
      <c r="D131" s="220" t="s">
        <v>103</v>
      </c>
      <c r="E131" s="204"/>
      <c r="F131" s="205">
        <f>'Διανεμόμενες ποσότητες αερίου'!Q162</f>
        <v>0</v>
      </c>
      <c r="G131" s="205">
        <f>'Διανεμόμενες ποσότητες αερίου'!W162</f>
        <v>0</v>
      </c>
      <c r="H131" s="205">
        <f>'Διανεμόμενες ποσότητες αερίου'!AC162</f>
        <v>0</v>
      </c>
      <c r="I131" s="205">
        <f>'Διανεμόμενες ποσότητες αερίου'!AI162</f>
        <v>0</v>
      </c>
      <c r="J131" s="205">
        <f>'Διανεμόμενες ποσότητες αερίου'!AO162</f>
        <v>0</v>
      </c>
      <c r="K131" s="206"/>
    </row>
    <row r="132" spans="2:11" outlineLevel="1">
      <c r="B132" s="357"/>
      <c r="C132" s="7" t="s">
        <v>269</v>
      </c>
      <c r="D132" s="30" t="s">
        <v>103</v>
      </c>
      <c r="E132" s="207">
        <f>'Στοιχεία υφιστάμενου δικτύου'!I93</f>
        <v>0</v>
      </c>
      <c r="F132" s="141">
        <f>F128+F131</f>
        <v>0</v>
      </c>
      <c r="G132" s="141">
        <f t="shared" ref="G132" si="70">G128+G131</f>
        <v>0</v>
      </c>
      <c r="H132" s="141">
        <f t="shared" ref="H132" si="71">H128+H131</f>
        <v>0</v>
      </c>
      <c r="I132" s="141">
        <f t="shared" ref="I132" si="72">I128+I131</f>
        <v>0</v>
      </c>
      <c r="J132" s="141">
        <f t="shared" ref="J132" si="73">J128+J131</f>
        <v>0</v>
      </c>
      <c r="K132" s="207">
        <f>SUM(F132:J132)</f>
        <v>0</v>
      </c>
    </row>
    <row r="133" spans="2:11" ht="26.1" customHeight="1" outlineLevel="1">
      <c r="B133" s="31" t="s">
        <v>270</v>
      </c>
      <c r="C133" s="23"/>
      <c r="D133" s="24"/>
      <c r="E133" s="25"/>
      <c r="F133" s="26"/>
      <c r="G133" s="26"/>
      <c r="H133" s="26"/>
      <c r="I133" s="26"/>
    </row>
    <row r="134" spans="2:11" outlineLevel="1">
      <c r="B134" s="31" t="s">
        <v>271</v>
      </c>
      <c r="C134" s="23"/>
      <c r="D134" s="24"/>
      <c r="E134" s="25"/>
      <c r="F134" s="26"/>
      <c r="G134" s="26"/>
      <c r="H134" s="26"/>
      <c r="I134" s="26"/>
    </row>
    <row r="135" spans="2:11">
      <c r="B135" s="31"/>
      <c r="C135" s="23"/>
      <c r="D135" s="24"/>
      <c r="E135" s="25"/>
      <c r="F135" s="26"/>
      <c r="G135" s="26"/>
      <c r="H135" s="26"/>
      <c r="I135" s="26"/>
    </row>
    <row r="136" spans="2:11" ht="15.6">
      <c r="B136" s="369" t="s">
        <v>272</v>
      </c>
      <c r="C136" s="369"/>
      <c r="D136" s="369"/>
      <c r="E136" s="369"/>
      <c r="F136" s="369"/>
      <c r="G136" s="369"/>
      <c r="H136" s="369"/>
      <c r="I136" s="369"/>
      <c r="J136" s="369"/>
    </row>
    <row r="137" spans="2:11" ht="5.0999999999999996" customHeight="1" outlineLevel="1"/>
    <row r="138" spans="2:11" outlineLevel="1">
      <c r="B138" s="358"/>
      <c r="C138" s="359"/>
      <c r="D138" s="9" t="s">
        <v>94</v>
      </c>
      <c r="E138" s="9">
        <f>$C$3-1</f>
        <v>2023</v>
      </c>
      <c r="F138" s="9">
        <f>$C$3</f>
        <v>2024</v>
      </c>
      <c r="G138" s="9">
        <f>$C$3+1</f>
        <v>2025</v>
      </c>
      <c r="H138" s="9">
        <f>$C$3+2</f>
        <v>2026</v>
      </c>
      <c r="I138" s="9">
        <f>$C$3+3</f>
        <v>2027</v>
      </c>
      <c r="J138" s="9">
        <f>$C$3+4</f>
        <v>2028</v>
      </c>
    </row>
    <row r="139" spans="2:11" outlineLevel="1">
      <c r="B139" s="362" t="s">
        <v>169</v>
      </c>
      <c r="C139" s="5" t="s">
        <v>170</v>
      </c>
      <c r="D139" s="14" t="s">
        <v>95</v>
      </c>
      <c r="E139" s="139">
        <f>'Στοιχεία υφιστάμενου δικτύου'!I98</f>
        <v>0</v>
      </c>
      <c r="F139" s="139">
        <f>SUM(F140:F142)</f>
        <v>2730</v>
      </c>
      <c r="G139" s="139">
        <f>SUM(G140:G142)</f>
        <v>14784</v>
      </c>
      <c r="H139" s="139">
        <f>SUM(H140:H142)</f>
        <v>28196</v>
      </c>
      <c r="I139" s="139">
        <f>SUM(I140:I142)</f>
        <v>37124</v>
      </c>
      <c r="J139" s="139">
        <f>SUM(J140:J142)</f>
        <v>39455</v>
      </c>
    </row>
    <row r="140" spans="2:11" outlineLevel="1">
      <c r="B140" s="363"/>
      <c r="C140" s="13" t="s">
        <v>171</v>
      </c>
      <c r="D140" s="16" t="s">
        <v>95</v>
      </c>
      <c r="E140" s="147">
        <f>'Στοιχεία υφιστάμενου δικτύου'!I99</f>
        <v>0</v>
      </c>
      <c r="F140" s="142">
        <f>'Παραδοχές διείσδυσης - κάλυψης'!Y28</f>
        <v>2730</v>
      </c>
      <c r="G140" s="142">
        <f>'Παραδοχές διείσδυσης - κάλυψης'!AC28</f>
        <v>14784</v>
      </c>
      <c r="H140" s="142">
        <f>'Παραδοχές διείσδυσης - κάλυψης'!AG28</f>
        <v>28196</v>
      </c>
      <c r="I140" s="142">
        <f>'Παραδοχές διείσδυσης - κάλυψης'!AK28</f>
        <v>37124</v>
      </c>
      <c r="J140" s="142">
        <f>'Παραδοχές διείσδυσης - κάλυψης'!AO28</f>
        <v>39455</v>
      </c>
    </row>
    <row r="141" spans="2:11" outlineLevel="1">
      <c r="B141" s="363"/>
      <c r="C141" s="127" t="s">
        <v>172</v>
      </c>
      <c r="D141" s="16" t="s">
        <v>95</v>
      </c>
      <c r="E141" s="147">
        <f>'Στοιχεία υφιστάμενου δικτύου'!I100</f>
        <v>0</v>
      </c>
      <c r="F141" s="142">
        <f>'Παραδοχές διείσδυσης - κάλυψης'!Z28</f>
        <v>0</v>
      </c>
      <c r="G141" s="142">
        <f>'Παραδοχές διείσδυσης - κάλυψης'!AD28</f>
        <v>0</v>
      </c>
      <c r="H141" s="142">
        <f>'Παραδοχές διείσδυσης - κάλυψης'!AH28</f>
        <v>0</v>
      </c>
      <c r="I141" s="142">
        <f>'Παραδοχές διείσδυσης - κάλυψης'!AL28</f>
        <v>0</v>
      </c>
      <c r="J141" s="142">
        <f>'Παραδοχές διείσδυσης - κάλυψης'!AP28</f>
        <v>0</v>
      </c>
    </row>
    <row r="142" spans="2:11" outlineLevel="1">
      <c r="B142" s="364"/>
      <c r="C142" s="7" t="s">
        <v>100</v>
      </c>
      <c r="D142" s="15" t="s">
        <v>95</v>
      </c>
      <c r="E142" s="148">
        <f>'Στοιχεία υφιστάμενου δικτύου'!I101</f>
        <v>0</v>
      </c>
      <c r="F142" s="140">
        <f>'Παραδοχές διείσδυσης - κάλυψης'!AA28</f>
        <v>0</v>
      </c>
      <c r="G142" s="140">
        <f>'Παραδοχές διείσδυσης - κάλυψης'!AE28</f>
        <v>0</v>
      </c>
      <c r="H142" s="140">
        <f>'Παραδοχές διείσδυσης - κάλυψης'!AI28</f>
        <v>0</v>
      </c>
      <c r="I142" s="140">
        <f>'Παραδοχές διείσδυσης - κάλυψης'!AM28</f>
        <v>0</v>
      </c>
      <c r="J142" s="140">
        <f>'Παραδοχές διείσδυσης - κάλυψης'!AQ28</f>
        <v>0</v>
      </c>
    </row>
    <row r="143" spans="2:11" outlineLevel="1">
      <c r="B143" s="361" t="s">
        <v>252</v>
      </c>
      <c r="C143" s="361"/>
      <c r="D143" s="12" t="s">
        <v>95</v>
      </c>
      <c r="E143" s="149">
        <f>'Στοιχεία υφιστάμενου δικτύου'!I102</f>
        <v>0</v>
      </c>
      <c r="F143" s="144">
        <f>'Παραδοχές διείσδυσης - κάλυψης'!J50</f>
        <v>2730</v>
      </c>
      <c r="G143" s="144">
        <f>'Παραδοχές διείσδυσης - κάλυψης'!K50</f>
        <v>14784</v>
      </c>
      <c r="H143" s="144">
        <f>'Παραδοχές διείσδυσης - κάλυψης'!L50</f>
        <v>28196</v>
      </c>
      <c r="I143" s="144">
        <f>'Παραδοχές διείσδυσης - κάλυψης'!M50</f>
        <v>37124</v>
      </c>
      <c r="J143" s="144">
        <f>'Παραδοχές διείσδυσης - κάλυψης'!N50</f>
        <v>39455</v>
      </c>
    </row>
    <row r="144" spans="2:11" outlineLevel="1">
      <c r="B144" s="17" t="s">
        <v>253</v>
      </c>
    </row>
    <row r="145" spans="2:11" outlineLevel="1">
      <c r="B145" s="17" t="s">
        <v>174</v>
      </c>
    </row>
    <row r="146" spans="2:11">
      <c r="B146" s="17"/>
    </row>
    <row r="147" spans="2:11" ht="15.6">
      <c r="B147" s="369" t="s">
        <v>273</v>
      </c>
      <c r="C147" s="369"/>
      <c r="D147" s="369"/>
      <c r="E147" s="369"/>
      <c r="F147" s="369"/>
      <c r="G147" s="369"/>
      <c r="H147" s="369"/>
      <c r="I147" s="369"/>
      <c r="J147" s="369"/>
    </row>
    <row r="148" spans="2:11" ht="5.0999999999999996" customHeight="1" outlineLevel="1"/>
    <row r="149" spans="2:11" outlineLevel="1">
      <c r="B149" s="358"/>
      <c r="C149" s="359"/>
      <c r="D149" s="9" t="s">
        <v>94</v>
      </c>
      <c r="E149" s="9">
        <f>$C$3-1</f>
        <v>2023</v>
      </c>
      <c r="F149" s="9">
        <f>$C$3</f>
        <v>2024</v>
      </c>
      <c r="G149" s="9">
        <f>$C$3+1</f>
        <v>2025</v>
      </c>
      <c r="H149" s="9">
        <f>$C$3+2</f>
        <v>2026</v>
      </c>
      <c r="I149" s="9">
        <f>$C$3+3</f>
        <v>2027</v>
      </c>
      <c r="J149" s="9">
        <f>$C$3+4</f>
        <v>2028</v>
      </c>
    </row>
    <row r="150" spans="2:11" outlineLevel="1">
      <c r="B150" s="365" t="s">
        <v>176</v>
      </c>
      <c r="C150" s="366"/>
      <c r="D150" s="15" t="s">
        <v>126</v>
      </c>
      <c r="E150" s="146">
        <f>'Στοιχεία υφιστάμενου δικτύου'!I109</f>
        <v>0</v>
      </c>
      <c r="F150" s="140">
        <f>'Παραδοχές διείσδυσης - κάλυψης'!J70</f>
        <v>458000</v>
      </c>
      <c r="G150" s="140">
        <f>'Παραδοχές διείσδυσης - κάλυψης'!K70</f>
        <v>458000</v>
      </c>
      <c r="H150" s="140">
        <f>'Παραδοχές διείσδυσης - κάλυψης'!L70</f>
        <v>458000</v>
      </c>
      <c r="I150" s="140">
        <f>'Παραδοχές διείσδυσης - κάλυψης'!M70</f>
        <v>458000</v>
      </c>
      <c r="J150" s="140">
        <f>'Παραδοχές διείσδυσης - κάλυψης'!N70</f>
        <v>458000</v>
      </c>
    </row>
    <row r="151" spans="2:11" outlineLevel="1">
      <c r="B151" s="361" t="s">
        <v>177</v>
      </c>
      <c r="C151" s="361"/>
      <c r="D151" s="12" t="s">
        <v>126</v>
      </c>
      <c r="E151" s="146">
        <f>'Στοιχεία υφιστάμενου δικτύου'!I110</f>
        <v>0</v>
      </c>
      <c r="F151" s="144">
        <f>'Παραδοχές διείσδυσης - κάλυψης'!J90</f>
        <v>582000</v>
      </c>
      <c r="G151" s="144">
        <f>'Παραδοχές διείσδυσης - κάλυψης'!K90</f>
        <v>582000</v>
      </c>
      <c r="H151" s="144">
        <f>'Παραδοχές διείσδυσης - κάλυψης'!L90</f>
        <v>582000</v>
      </c>
      <c r="I151" s="144">
        <f>'Παραδοχές διείσδυσης - κάλυψης'!M90</f>
        <v>582000</v>
      </c>
      <c r="J151" s="144">
        <f>'Παραδοχές διείσδυσης - κάλυψης'!N90</f>
        <v>582000</v>
      </c>
    </row>
    <row r="152" spans="2:11" outlineLevel="1">
      <c r="B152" s="341" t="s">
        <v>178</v>
      </c>
      <c r="C152" s="341"/>
      <c r="D152" s="341"/>
      <c r="E152" s="341"/>
      <c r="F152" s="341"/>
      <c r="G152" s="341"/>
      <c r="H152" s="341"/>
      <c r="I152" s="341"/>
    </row>
    <row r="153" spans="2:11">
      <c r="F153" s="38"/>
      <c r="G153" s="38"/>
      <c r="H153" s="38"/>
      <c r="I153" s="38"/>
      <c r="J153" s="38"/>
    </row>
    <row r="154" spans="2:11" ht="15.6">
      <c r="B154" s="369" t="s">
        <v>274</v>
      </c>
      <c r="C154" s="369"/>
      <c r="D154" s="369"/>
      <c r="E154" s="369"/>
      <c r="F154" s="369"/>
      <c r="G154" s="369"/>
      <c r="H154" s="369"/>
      <c r="I154" s="369"/>
      <c r="J154" s="369"/>
      <c r="K154" s="369"/>
    </row>
    <row r="155" spans="2:11" ht="5.0999999999999996" customHeight="1" outlineLevel="1"/>
    <row r="156" spans="2:11" outlineLevel="1">
      <c r="B156" s="358"/>
      <c r="C156" s="359"/>
      <c r="D156" s="9" t="s">
        <v>94</v>
      </c>
      <c r="E156" s="9">
        <f>$C$3-1</f>
        <v>2023</v>
      </c>
      <c r="F156" s="9">
        <f>$C$3</f>
        <v>2024</v>
      </c>
      <c r="G156" s="9">
        <f>$C$3+1</f>
        <v>2025</v>
      </c>
      <c r="H156" s="9">
        <f>$C$3+2</f>
        <v>2026</v>
      </c>
      <c r="I156" s="9">
        <f>$C$3+3</f>
        <v>2027</v>
      </c>
      <c r="J156" s="9">
        <f>$C$3+4</f>
        <v>2028</v>
      </c>
      <c r="K156" s="9" t="str">
        <f>F156&amp;" - "&amp;J156</f>
        <v>2024 - 2028</v>
      </c>
    </row>
    <row r="157" spans="2:11" outlineLevel="1">
      <c r="B157" s="361" t="s">
        <v>275</v>
      </c>
      <c r="C157" s="361"/>
      <c r="D157" s="12" t="s">
        <v>166</v>
      </c>
      <c r="E157" s="137"/>
      <c r="F157" s="144">
        <f>SUM(F158,F165,F168,F172,F173,F169)</f>
        <v>9584598.3863009885</v>
      </c>
      <c r="G157" s="144">
        <f t="shared" ref="G157:J157" si="74">SUM(G158,G165,G168,G172,G173,G169)</f>
        <v>15744119.544253556</v>
      </c>
      <c r="H157" s="144">
        <f t="shared" si="74"/>
        <v>8964328.5304256715</v>
      </c>
      <c r="I157" s="144">
        <f t="shared" si="74"/>
        <v>5811575.1360576609</v>
      </c>
      <c r="J157" s="144">
        <f t="shared" si="74"/>
        <v>3460230.3958126279</v>
      </c>
      <c r="K157" s="144">
        <f>SUM(K158,K165,K168,K169,K172,K173)</f>
        <v>43564851.992850505</v>
      </c>
    </row>
    <row r="158" spans="2:11" outlineLevel="1">
      <c r="B158" s="365" t="s">
        <v>276</v>
      </c>
      <c r="C158" s="366"/>
      <c r="D158" s="15" t="s">
        <v>166</v>
      </c>
      <c r="E158" s="138"/>
      <c r="F158" s="8">
        <f>SUM(F159:F164)</f>
        <v>8667382.2897368968</v>
      </c>
      <c r="G158" s="8">
        <f t="shared" ref="G158:I158" si="75">SUM(G159:G164)</f>
        <v>12705359.570024302</v>
      </c>
      <c r="H158" s="8">
        <f t="shared" si="75"/>
        <v>6367302.8652228462</v>
      </c>
      <c r="I158" s="8">
        <f t="shared" si="75"/>
        <v>3354131.2518566768</v>
      </c>
      <c r="J158" s="8">
        <f>SUM(J159:J164)</f>
        <v>1659398.3673753021</v>
      </c>
      <c r="K158" s="140">
        <f>SUM(F158:J158)</f>
        <v>32753574.344216026</v>
      </c>
    </row>
    <row r="159" spans="2:11" outlineLevel="1">
      <c r="B159" s="367" t="s">
        <v>119</v>
      </c>
      <c r="C159" s="368"/>
      <c r="D159" s="223" t="s">
        <v>166</v>
      </c>
      <c r="E159" s="221"/>
      <c r="F159" s="222">
        <v>5173580.9184186514</v>
      </c>
      <c r="G159" s="222">
        <v>0</v>
      </c>
      <c r="H159" s="222">
        <v>2480967.7170555452</v>
      </c>
      <c r="I159" s="222">
        <v>0</v>
      </c>
      <c r="J159" s="222">
        <v>0</v>
      </c>
      <c r="K159" s="140">
        <f t="shared" ref="K159:K177" si="76">SUM(F159:J159)</f>
        <v>7654548.6354741966</v>
      </c>
    </row>
    <row r="160" spans="2:11" outlineLevel="1">
      <c r="B160" s="367" t="s">
        <v>128</v>
      </c>
      <c r="C160" s="368"/>
      <c r="D160" s="223" t="s">
        <v>166</v>
      </c>
      <c r="E160" s="221"/>
      <c r="F160" s="222">
        <v>984322.56970704359</v>
      </c>
      <c r="G160" s="222">
        <v>5286255.615849372</v>
      </c>
      <c r="H160" s="222">
        <v>3886335.148167301</v>
      </c>
      <c r="I160" s="222">
        <v>3300985.9804606033</v>
      </c>
      <c r="J160" s="222">
        <v>808082.88648586615</v>
      </c>
      <c r="K160" s="140">
        <f t="shared" si="76"/>
        <v>14265982.200670185</v>
      </c>
    </row>
    <row r="161" spans="2:12" outlineLevel="1">
      <c r="B161" s="367" t="s">
        <v>135</v>
      </c>
      <c r="C161" s="368"/>
      <c r="D161" s="223" t="s">
        <v>166</v>
      </c>
      <c r="E161" s="221"/>
      <c r="F161" s="222">
        <v>207716.96632457947</v>
      </c>
      <c r="G161" s="222">
        <v>0</v>
      </c>
      <c r="H161" s="222">
        <v>0</v>
      </c>
      <c r="I161" s="222">
        <v>53145.271396073709</v>
      </c>
      <c r="J161" s="222">
        <v>0</v>
      </c>
      <c r="K161" s="140">
        <f t="shared" si="76"/>
        <v>260862.23772065318</v>
      </c>
    </row>
    <row r="162" spans="2:12" outlineLevel="1">
      <c r="B162" s="367" t="s">
        <v>136</v>
      </c>
      <c r="C162" s="368"/>
      <c r="D162" s="223" t="s">
        <v>166</v>
      </c>
      <c r="E162" s="221"/>
      <c r="F162" s="222">
        <v>0</v>
      </c>
      <c r="G162" s="222">
        <v>0</v>
      </c>
      <c r="H162" s="222">
        <v>0</v>
      </c>
      <c r="I162" s="222">
        <v>0</v>
      </c>
      <c r="J162" s="222">
        <v>0</v>
      </c>
      <c r="K162" s="140">
        <f t="shared" si="76"/>
        <v>0</v>
      </c>
    </row>
    <row r="163" spans="2:12" outlineLevel="1">
      <c r="B163" s="367" t="s">
        <v>137</v>
      </c>
      <c r="C163" s="368"/>
      <c r="D163" s="223" t="s">
        <v>166</v>
      </c>
      <c r="E163" s="221"/>
      <c r="F163" s="222">
        <v>2301761.835286621</v>
      </c>
      <c r="G163" s="222">
        <v>7419103.9541749302</v>
      </c>
      <c r="H163" s="222">
        <v>0</v>
      </c>
      <c r="I163" s="222">
        <v>0</v>
      </c>
      <c r="J163" s="222">
        <v>0</v>
      </c>
      <c r="K163" s="140">
        <f t="shared" si="76"/>
        <v>9720865.7894615512</v>
      </c>
    </row>
    <row r="164" spans="2:12" outlineLevel="1">
      <c r="B164" s="367" t="s">
        <v>277</v>
      </c>
      <c r="C164" s="368"/>
      <c r="D164" s="223" t="s">
        <v>166</v>
      </c>
      <c r="E164" s="221"/>
      <c r="F164" s="222">
        <v>0</v>
      </c>
      <c r="G164" s="222">
        <v>0</v>
      </c>
      <c r="H164" s="222">
        <v>0</v>
      </c>
      <c r="I164" s="222">
        <v>0</v>
      </c>
      <c r="J164" s="222">
        <v>851315.48088943609</v>
      </c>
      <c r="K164" s="140">
        <f t="shared" si="76"/>
        <v>851315.48088943609</v>
      </c>
    </row>
    <row r="165" spans="2:12" outlineLevel="1">
      <c r="B165" s="361" t="s">
        <v>278</v>
      </c>
      <c r="C165" s="361"/>
      <c r="D165" s="12" t="s">
        <v>166</v>
      </c>
      <c r="E165" s="137"/>
      <c r="F165" s="4">
        <f>F166+F167</f>
        <v>109133.87984980465</v>
      </c>
      <c r="G165" s="4">
        <f t="shared" ref="G165:J165" si="77">G166+G167</f>
        <v>2307192.1085163974</v>
      </c>
      <c r="H165" s="4">
        <f t="shared" si="77"/>
        <v>2152531.5456342539</v>
      </c>
      <c r="I165" s="4">
        <f t="shared" si="77"/>
        <v>2087649.1204866986</v>
      </c>
      <c r="J165" s="4">
        <f t="shared" si="77"/>
        <v>1449473.9798658974</v>
      </c>
      <c r="K165" s="140">
        <f t="shared" si="76"/>
        <v>8105980.6343530528</v>
      </c>
      <c r="L165" s="38"/>
    </row>
    <row r="166" spans="2:12" outlineLevel="1">
      <c r="B166" s="371" t="s">
        <v>129</v>
      </c>
      <c r="C166" s="372"/>
      <c r="D166" s="223" t="s">
        <v>166</v>
      </c>
      <c r="E166" s="221"/>
      <c r="F166" s="222">
        <v>0</v>
      </c>
      <c r="G166" s="222">
        <v>1335909.0314685588</v>
      </c>
      <c r="H166" s="222">
        <v>1416441.3562566671</v>
      </c>
      <c r="I166" s="222">
        <v>1300036.1732176049</v>
      </c>
      <c r="J166" s="222">
        <v>979163.20351298805</v>
      </c>
      <c r="K166" s="140">
        <f t="shared" si="76"/>
        <v>5031549.7644558186</v>
      </c>
    </row>
    <row r="167" spans="2:12" outlineLevel="1">
      <c r="B167" s="371" t="s">
        <v>132</v>
      </c>
      <c r="C167" s="372"/>
      <c r="D167" s="223" t="s">
        <v>166</v>
      </c>
      <c r="E167" s="221"/>
      <c r="F167" s="222">
        <v>109133.87984980465</v>
      </c>
      <c r="G167" s="222">
        <v>971283.07704783871</v>
      </c>
      <c r="H167" s="222">
        <v>736090.18937758671</v>
      </c>
      <c r="I167" s="222">
        <v>787612.94726909359</v>
      </c>
      <c r="J167" s="222">
        <v>470310.77635290951</v>
      </c>
      <c r="K167" s="140">
        <f t="shared" si="76"/>
        <v>3074430.8698972333</v>
      </c>
    </row>
    <row r="168" spans="2:12" outlineLevel="1">
      <c r="B168" s="365" t="s">
        <v>279</v>
      </c>
      <c r="C168" s="366"/>
      <c r="D168" s="15" t="s">
        <v>166</v>
      </c>
      <c r="E168" s="138"/>
      <c r="F168" s="8">
        <v>82967</v>
      </c>
      <c r="G168" s="8">
        <v>42685</v>
      </c>
      <c r="H168" s="8">
        <v>63386</v>
      </c>
      <c r="I168" s="8">
        <v>68970</v>
      </c>
      <c r="J168" s="8">
        <v>69632</v>
      </c>
      <c r="K168" s="140">
        <f t="shared" si="76"/>
        <v>327640</v>
      </c>
    </row>
    <row r="169" spans="2:12" ht="15" customHeight="1" outlineLevel="1">
      <c r="B169" s="255" t="s">
        <v>280</v>
      </c>
      <c r="C169" s="256"/>
      <c r="D169" s="15" t="s">
        <v>166</v>
      </c>
      <c r="E169" s="221"/>
      <c r="F169" s="222">
        <f>F170+F171</f>
        <v>196788.66099999999</v>
      </c>
      <c r="G169" s="222">
        <f t="shared" ref="G169:J169" si="78">G170+G171</f>
        <v>182924.43</v>
      </c>
      <c r="H169" s="222">
        <f t="shared" si="78"/>
        <v>147521.171</v>
      </c>
      <c r="I169" s="222">
        <f t="shared" si="78"/>
        <v>93074.138000000006</v>
      </c>
      <c r="J169" s="222">
        <f t="shared" si="78"/>
        <v>75438.760000000009</v>
      </c>
      <c r="K169" s="140">
        <f t="shared" si="76"/>
        <v>695747.16</v>
      </c>
    </row>
    <row r="170" spans="2:12" ht="15" customHeight="1" outlineLevel="1">
      <c r="B170" s="367" t="s">
        <v>281</v>
      </c>
      <c r="C170" s="368"/>
      <c r="D170" s="223" t="s">
        <v>166</v>
      </c>
      <c r="E170" s="221"/>
      <c r="F170" s="222">
        <v>172500</v>
      </c>
      <c r="G170" s="222">
        <v>130000</v>
      </c>
      <c r="H170" s="222">
        <v>94500</v>
      </c>
      <c r="I170" s="222">
        <v>43500</v>
      </c>
      <c r="J170" s="222">
        <v>28000</v>
      </c>
      <c r="K170" s="140">
        <f t="shared" si="76"/>
        <v>468500</v>
      </c>
    </row>
    <row r="171" spans="2:12">
      <c r="B171" s="367" t="s">
        <v>282</v>
      </c>
      <c r="C171" s="368"/>
      <c r="D171" s="223" t="s">
        <v>166</v>
      </c>
      <c r="E171" s="221"/>
      <c r="F171" s="222">
        <v>24288.661</v>
      </c>
      <c r="G171" s="222">
        <v>52924.43</v>
      </c>
      <c r="H171" s="222">
        <v>53021.171000000002</v>
      </c>
      <c r="I171" s="222">
        <v>49574.137999999999</v>
      </c>
      <c r="J171" s="222">
        <v>47438.76</v>
      </c>
      <c r="K171" s="140">
        <f t="shared" si="76"/>
        <v>227247.16</v>
      </c>
    </row>
    <row r="172" spans="2:12">
      <c r="B172" s="361" t="s">
        <v>283</v>
      </c>
      <c r="C172" s="361"/>
      <c r="D172" s="12" t="s">
        <v>166</v>
      </c>
      <c r="E172" s="137"/>
      <c r="F172" s="4">
        <v>36857.142857142862</v>
      </c>
      <c r="G172" s="4">
        <v>12642.857142857143</v>
      </c>
      <c r="H172" s="4">
        <v>9642.8571428571431</v>
      </c>
      <c r="I172" s="4">
        <v>8571.4285714285706</v>
      </c>
      <c r="J172" s="4">
        <v>8571.4285714285706</v>
      </c>
      <c r="K172" s="140">
        <f t="shared" si="76"/>
        <v>76285.71428571429</v>
      </c>
    </row>
    <row r="173" spans="2:12">
      <c r="B173" s="361" t="s">
        <v>51</v>
      </c>
      <c r="C173" s="361"/>
      <c r="D173" s="12" t="s">
        <v>166</v>
      </c>
      <c r="E173" s="137"/>
      <c r="F173" s="4">
        <f>SUM(F174:F177)</f>
        <v>491469.4128571428</v>
      </c>
      <c r="G173" s="4">
        <f>SUM(G174:G177)</f>
        <v>493315.57857000001</v>
      </c>
      <c r="H173" s="4">
        <f>SUM(H174:H177)</f>
        <v>223944.09142571426</v>
      </c>
      <c r="I173" s="4">
        <f>SUM(I174:I177)</f>
        <v>199179.19714285716</v>
      </c>
      <c r="J173" s="4">
        <f>SUM(J174:J177)</f>
        <v>197715.86000000002</v>
      </c>
      <c r="K173" s="140">
        <f t="shared" si="76"/>
        <v>1605624.1399957144</v>
      </c>
    </row>
    <row r="174" spans="2:12">
      <c r="B174" s="367" t="s">
        <v>284</v>
      </c>
      <c r="C174" s="368"/>
      <c r="D174" s="223" t="s">
        <v>166</v>
      </c>
      <c r="E174" s="221"/>
      <c r="F174" s="222">
        <v>221682.97571428571</v>
      </c>
      <c r="G174" s="222">
        <v>217999.30714285714</v>
      </c>
      <c r="H174" s="222">
        <v>105755.52142857143</v>
      </c>
      <c r="I174" s="222">
        <v>134953.3357142857</v>
      </c>
      <c r="J174" s="222">
        <v>97766.998571428572</v>
      </c>
      <c r="K174" s="140">
        <f t="shared" si="76"/>
        <v>778158.1385714286</v>
      </c>
    </row>
    <row r="175" spans="2:12">
      <c r="B175" s="257"/>
      <c r="C175" s="258" t="s">
        <v>285</v>
      </c>
      <c r="D175" s="223" t="s">
        <v>166</v>
      </c>
      <c r="E175" s="221"/>
      <c r="F175" s="222">
        <v>203351.07396471946</v>
      </c>
      <c r="G175" s="222">
        <v>71642.857141666071</v>
      </c>
      <c r="H175" s="222">
        <v>54642.857140141961</v>
      </c>
      <c r="I175" s="222">
        <v>48571.428571428572</v>
      </c>
      <c r="J175" s="222">
        <v>48571.428571428572</v>
      </c>
      <c r="K175" s="140">
        <f t="shared" si="76"/>
        <v>426779.64538938465</v>
      </c>
    </row>
    <row r="176" spans="2:12">
      <c r="B176" s="257"/>
      <c r="C176" s="258" t="s">
        <v>286</v>
      </c>
      <c r="D176" s="223" t="s">
        <v>166</v>
      </c>
      <c r="E176" s="221"/>
      <c r="F176" s="222">
        <v>15506.073178137651</v>
      </c>
      <c r="G176" s="222">
        <v>14285.714285476788</v>
      </c>
      <c r="H176" s="222">
        <v>2857.1428570008866</v>
      </c>
      <c r="I176" s="222">
        <v>2857.1428571428569</v>
      </c>
      <c r="J176" s="222">
        <v>2857.1428571428569</v>
      </c>
      <c r="K176" s="140">
        <f t="shared" si="76"/>
        <v>38363.216034901037</v>
      </c>
    </row>
    <row r="177" spans="2:11">
      <c r="B177" s="257"/>
      <c r="C177" s="258" t="s">
        <v>287</v>
      </c>
      <c r="D177" s="223" t="s">
        <v>166</v>
      </c>
      <c r="E177" s="221"/>
      <c r="F177" s="222">
        <v>50929.29</v>
      </c>
      <c r="G177" s="222">
        <v>189387.7</v>
      </c>
      <c r="H177" s="222">
        <v>60688.57</v>
      </c>
      <c r="I177" s="222">
        <v>12797.29</v>
      </c>
      <c r="J177" s="222">
        <v>48520.29</v>
      </c>
      <c r="K177" s="140">
        <f t="shared" si="76"/>
        <v>362323.13999999996</v>
      </c>
    </row>
  </sheetData>
  <mergeCells count="85">
    <mergeCell ref="B79:B80"/>
    <mergeCell ref="B162:C162"/>
    <mergeCell ref="B163:C163"/>
    <mergeCell ref="B168:C168"/>
    <mergeCell ref="B164:C164"/>
    <mergeCell ref="B166:C166"/>
    <mergeCell ref="B167:C167"/>
    <mergeCell ref="B149:C149"/>
    <mergeCell ref="B136:J136"/>
    <mergeCell ref="B147:J147"/>
    <mergeCell ref="B85:K85"/>
    <mergeCell ref="B87:C87"/>
    <mergeCell ref="B88:C88"/>
    <mergeCell ref="B89:C89"/>
    <mergeCell ref="B90:C90"/>
    <mergeCell ref="B97:C97"/>
    <mergeCell ref="J2:L2"/>
    <mergeCell ref="B98:B102"/>
    <mergeCell ref="B103:B107"/>
    <mergeCell ref="B108:B112"/>
    <mergeCell ref="B113:B117"/>
    <mergeCell ref="B91:C91"/>
    <mergeCell ref="B92:C92"/>
    <mergeCell ref="B93:C93"/>
    <mergeCell ref="C2:H2"/>
    <mergeCell ref="B9:K9"/>
    <mergeCell ref="B48:K48"/>
    <mergeCell ref="B66:K66"/>
    <mergeCell ref="B20:B21"/>
    <mergeCell ref="B22:B23"/>
    <mergeCell ref="B24:B25"/>
    <mergeCell ref="B26:B27"/>
    <mergeCell ref="B95:K95"/>
    <mergeCell ref="B118:B122"/>
    <mergeCell ref="B138:C138"/>
    <mergeCell ref="B128:B132"/>
    <mergeCell ref="B139:B142"/>
    <mergeCell ref="B143:C143"/>
    <mergeCell ref="B39:B40"/>
    <mergeCell ref="B41:B42"/>
    <mergeCell ref="B43:B44"/>
    <mergeCell ref="B45:B46"/>
    <mergeCell ref="B51:B52"/>
    <mergeCell ref="B81:B82"/>
    <mergeCell ref="B63:B64"/>
    <mergeCell ref="B68:C68"/>
    <mergeCell ref="B69:B70"/>
    <mergeCell ref="B71:B72"/>
    <mergeCell ref="B73:B74"/>
    <mergeCell ref="B59:B60"/>
    <mergeCell ref="B61:B62"/>
    <mergeCell ref="B75:B76"/>
    <mergeCell ref="B77:B78"/>
    <mergeCell ref="B5:I5"/>
    <mergeCell ref="B123:B127"/>
    <mergeCell ref="B50:C50"/>
    <mergeCell ref="B11:C11"/>
    <mergeCell ref="B12:B13"/>
    <mergeCell ref="B14:B15"/>
    <mergeCell ref="B16:B17"/>
    <mergeCell ref="B18:B19"/>
    <mergeCell ref="B30:K30"/>
    <mergeCell ref="B32:C32"/>
    <mergeCell ref="B33:B34"/>
    <mergeCell ref="B35:B36"/>
    <mergeCell ref="B37:B38"/>
    <mergeCell ref="B53:B54"/>
    <mergeCell ref="B55:B56"/>
    <mergeCell ref="B57:B58"/>
    <mergeCell ref="B171:C171"/>
    <mergeCell ref="B172:C172"/>
    <mergeCell ref="B173:C173"/>
    <mergeCell ref="B174:C174"/>
    <mergeCell ref="B150:C150"/>
    <mergeCell ref="B151:C151"/>
    <mergeCell ref="B159:C159"/>
    <mergeCell ref="B160:C160"/>
    <mergeCell ref="B161:C161"/>
    <mergeCell ref="B170:C170"/>
    <mergeCell ref="B152:I152"/>
    <mergeCell ref="B156:C156"/>
    <mergeCell ref="B157:C157"/>
    <mergeCell ref="B158:C158"/>
    <mergeCell ref="B165:C165"/>
    <mergeCell ref="B154:K154"/>
  </mergeCells>
  <hyperlinks>
    <hyperlink ref="J2" location="'Αρχική σελίδα'!A1" display="Πίσω στην αρχική σελίδα" xr:uid="{690C1EE3-6E01-4D71-B9CA-EB65F41887EF}"/>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73BF-0348-452C-909B-299C97771F2A}">
  <sheetPr>
    <tabColor theme="9" tint="0.79998168889431442"/>
  </sheetPr>
  <dimension ref="B2:L33"/>
  <sheetViews>
    <sheetView showGridLines="0" topLeftCell="A5" workbookViewId="0">
      <selection activeCell="E25" sqref="E25"/>
    </sheetView>
  </sheetViews>
  <sheetFormatPr defaultColWidth="8.85546875" defaultRowHeight="14.45"/>
  <cols>
    <col min="1" max="1" width="2.85546875" customWidth="1"/>
    <col min="2" max="2" width="34.28515625" customWidth="1"/>
    <col min="3" max="3" width="13.140625" customWidth="1"/>
    <col min="4" max="4" width="16" customWidth="1"/>
    <col min="5" max="7" width="12.7109375" customWidth="1"/>
    <col min="8" max="8" width="16" bestFit="1" customWidth="1"/>
    <col min="9" max="9" width="22.42578125" customWidth="1"/>
    <col min="10" max="10" width="12.7109375" customWidth="1"/>
  </cols>
  <sheetData>
    <row r="2" spans="2:12" ht="18.600000000000001">
      <c r="B2" s="1" t="s">
        <v>0</v>
      </c>
      <c r="C2" s="271" t="str">
        <f>'Αρχική σελίδα'!C3</f>
        <v>Ήπειρος</v>
      </c>
      <c r="D2" s="271"/>
      <c r="E2" s="271"/>
      <c r="F2" s="271"/>
      <c r="G2" s="271"/>
      <c r="H2" s="271"/>
      <c r="J2" s="272" t="s">
        <v>59</v>
      </c>
      <c r="K2" s="272"/>
      <c r="L2" s="272"/>
    </row>
    <row r="3" spans="2:12" ht="18.600000000000001">
      <c r="B3" s="2" t="s">
        <v>2</v>
      </c>
      <c r="C3" s="45">
        <f>'Αρχική σελίδα'!C4</f>
        <v>2024</v>
      </c>
      <c r="D3" s="45" t="s">
        <v>3</v>
      </c>
      <c r="E3" s="45">
        <f>C3+4</f>
        <v>2028</v>
      </c>
    </row>
    <row r="5" spans="2:12" ht="30.6" customHeight="1">
      <c r="B5" s="273" t="s">
        <v>288</v>
      </c>
      <c r="C5" s="273"/>
      <c r="D5" s="273"/>
      <c r="E5" s="273"/>
      <c r="F5" s="273"/>
      <c r="G5" s="273"/>
      <c r="H5" s="273"/>
      <c r="I5" s="273"/>
    </row>
    <row r="6" spans="2:12">
      <c r="B6" s="225"/>
      <c r="C6" s="225"/>
      <c r="D6" s="225"/>
      <c r="E6" s="225"/>
      <c r="F6" s="225"/>
      <c r="G6" s="225"/>
      <c r="H6" s="225"/>
    </row>
    <row r="7" spans="2:12" ht="15.6">
      <c r="B7" s="20" t="s">
        <v>289</v>
      </c>
      <c r="C7" s="20"/>
      <c r="D7" s="20"/>
      <c r="E7" s="20"/>
      <c r="F7" s="20"/>
      <c r="G7" s="20"/>
      <c r="H7" s="20"/>
    </row>
    <row r="8" spans="2:12" ht="5.0999999999999996" customHeight="1"/>
    <row r="9" spans="2:12">
      <c r="B9" s="18"/>
      <c r="C9" s="9" t="s">
        <v>290</v>
      </c>
      <c r="D9" s="9">
        <f>$C$3-5</f>
        <v>2019</v>
      </c>
      <c r="E9" s="9">
        <f>$C$3-4</f>
        <v>2020</v>
      </c>
      <c r="F9" s="9">
        <f>$C$3-3</f>
        <v>2021</v>
      </c>
      <c r="G9" s="9">
        <f>$C$3-2</f>
        <v>2022</v>
      </c>
      <c r="H9" s="9">
        <f>$C$3-1</f>
        <v>2023</v>
      </c>
    </row>
    <row r="10" spans="2:12">
      <c r="B10" s="19" t="s">
        <v>180</v>
      </c>
      <c r="C10" s="29" t="s">
        <v>182</v>
      </c>
      <c r="D10" s="150">
        <f>IFERROR('Στοιχεία υφιστάμενου δικτύου'!E69/'Στοιχεία υφιστάμενου δικτύου'!E98,0)</f>
        <v>0</v>
      </c>
      <c r="E10" s="150">
        <f>IFERROR('Στοιχεία υφιστάμενου δικτύου'!F69/'Στοιχεία υφιστάμενου δικτύου'!F98,0)</f>
        <v>0</v>
      </c>
      <c r="F10" s="150">
        <f>IFERROR('Στοιχεία υφιστάμενου δικτύου'!G69/'Στοιχεία υφιστάμενου δικτύου'!G98,0)</f>
        <v>0</v>
      </c>
      <c r="G10" s="150">
        <f>IFERROR('Στοιχεία υφιστάμενου δικτύου'!H69/'Στοιχεία υφιστάμενου δικτύου'!H98,0)</f>
        <v>0</v>
      </c>
      <c r="H10" s="150">
        <f>IFERROR('Στοιχεία υφιστάμενου δικτύου'!I69/'Στοιχεία υφιστάμενου δικτύου'!I98,0)</f>
        <v>0</v>
      </c>
    </row>
    <row r="11" spans="2:12">
      <c r="B11" s="19" t="s">
        <v>35</v>
      </c>
      <c r="C11" s="29" t="s">
        <v>182</v>
      </c>
      <c r="D11" s="150">
        <f>IFERROR('Στοιχεία υφιστάμενου δικτύου'!E15/'Στοιχεία υφιστάμενου δικτύου'!E110,0)</f>
        <v>0</v>
      </c>
      <c r="E11" s="150">
        <f>IFERROR('Στοιχεία υφιστάμενου δικτύου'!F15/'Στοιχεία υφιστάμενου δικτύου'!F110,0)</f>
        <v>0</v>
      </c>
      <c r="F11" s="150">
        <f>IFERROR('Στοιχεία υφιστάμενου δικτύου'!G15/'Στοιχεία υφιστάμενου δικτύου'!G110,0)</f>
        <v>0</v>
      </c>
      <c r="G11" s="150">
        <f>IFERROR('Στοιχεία υφιστάμενου δικτύου'!H15/'Στοιχεία υφιστάμενου δικτύου'!H110,0)</f>
        <v>0</v>
      </c>
      <c r="H11" s="150">
        <f>IFERROR('Στοιχεία υφιστάμενου δικτύου'!I15/'Στοιχεία υφιστάμενου δικτύου'!I110,0)</f>
        <v>0</v>
      </c>
    </row>
    <row r="12" spans="2:12">
      <c r="B12" s="19" t="s">
        <v>291</v>
      </c>
      <c r="C12" s="29" t="s">
        <v>182</v>
      </c>
      <c r="D12" s="150">
        <f>IFERROR(('Στοιχεία υφιστάμενου δικτύου'!E13+'Στοιχεία υφιστάμενου δικτύου'!E15)/'Στοιχεία υφιστάμενου δικτύου'!E110,0)</f>
        <v>0</v>
      </c>
      <c r="E12" s="150">
        <f>IFERROR(('Στοιχεία υφιστάμενου δικτύου'!F13+'Στοιχεία υφιστάμενου δικτύου'!F15)/'Στοιχεία υφιστάμενου δικτύου'!F110,0)</f>
        <v>0</v>
      </c>
      <c r="F12" s="150">
        <f>IFERROR(('Στοιχεία υφιστάμενου δικτύου'!G13+'Στοιχεία υφιστάμενου δικτύου'!G15)/'Στοιχεία υφιστάμενου δικτύου'!G110,0)</f>
        <v>0</v>
      </c>
      <c r="G12" s="150">
        <f>IFERROR(('Στοιχεία υφιστάμενου δικτύου'!H13+'Στοιχεία υφιστάμενου δικτύου'!H15)/'Στοιχεία υφιστάμενου δικτύου'!H110,0)</f>
        <v>0</v>
      </c>
      <c r="H12" s="150">
        <f>IFERROR(('Στοιχεία υφιστάμενου δικτύου'!#REF!+'Στοιχεία υφιστάμενου δικτύου'!I15)/'Στοιχεία υφιστάμενου δικτύου'!I110,0)</f>
        <v>0</v>
      </c>
    </row>
    <row r="13" spans="2:12">
      <c r="B13" s="19" t="s">
        <v>183</v>
      </c>
      <c r="C13" s="29" t="s">
        <v>182</v>
      </c>
      <c r="D13" s="150">
        <f>IFERROR('Στοιχεία υφιστάμενου δικτύου'!E33/'Στοιχεία υφιστάμενου δικτύου'!E102,0)</f>
        <v>0</v>
      </c>
      <c r="E13" s="150">
        <f>IFERROR('Στοιχεία υφιστάμενου δικτύου'!F33/'Στοιχεία υφιστάμενου δικτύου'!F102,0)</f>
        <v>0</v>
      </c>
      <c r="F13" s="150">
        <f>IFERROR('Στοιχεία υφιστάμενου δικτύου'!G33/'Στοιχεία υφιστάμενου δικτύου'!G102,0)</f>
        <v>0</v>
      </c>
      <c r="G13" s="150">
        <f>IFERROR('Στοιχεία υφιστάμενου δικτύου'!H33/'Στοιχεία υφιστάμενου δικτύου'!H102,0)</f>
        <v>0</v>
      </c>
      <c r="H13" s="150">
        <f>IFERROR('Στοιχεία υφιστάμενου δικτύου'!I33/'Στοιχεία υφιστάμενου δικτύου'!I102,0)</f>
        <v>0</v>
      </c>
    </row>
    <row r="14" spans="2:12">
      <c r="B14" s="19" t="s">
        <v>184</v>
      </c>
      <c r="C14" s="29" t="s">
        <v>182</v>
      </c>
      <c r="D14" s="150">
        <f>IFERROR('Στοιχεία υφιστάμενου δικτύου'!E109/'Στοιχεία υφιστάμενου δικτύου'!E110,0)</f>
        <v>0</v>
      </c>
      <c r="E14" s="150">
        <f>IFERROR('Στοιχεία υφιστάμενου δικτύου'!F109/'Στοιχεία υφιστάμενου δικτύου'!F110,0)</f>
        <v>0</v>
      </c>
      <c r="F14" s="150">
        <f>IFERROR('Στοιχεία υφιστάμενου δικτύου'!G109/'Στοιχεία υφιστάμενου δικτύου'!G110,0)</f>
        <v>0</v>
      </c>
      <c r="G14" s="150">
        <f>IFERROR('Στοιχεία υφιστάμενου δικτύου'!H109/'Στοιχεία υφιστάμενου δικτύου'!H110,0)</f>
        <v>0</v>
      </c>
      <c r="H14" s="150">
        <f>IFERROR('Στοιχεία υφιστάμενου δικτύου'!I109/'Στοιχεία υφιστάμενου δικτύου'!I110,0)</f>
        <v>0</v>
      </c>
    </row>
    <row r="15" spans="2:12" ht="29.1">
      <c r="B15" s="10" t="s">
        <v>185</v>
      </c>
      <c r="C15" s="11" t="s">
        <v>186</v>
      </c>
      <c r="D15" s="151">
        <f>IFERROR('Στοιχεία υφιστάμενου δικτύου'!E87/'Στοιχεία υφιστάμενου δικτύου'!E15,0)</f>
        <v>0</v>
      </c>
      <c r="E15" s="151">
        <f>IFERROR('Στοιχεία υφιστάμενου δικτύου'!F87/'Στοιχεία υφιστάμενου δικτύου'!F15,0)</f>
        <v>0</v>
      </c>
      <c r="F15" s="151">
        <f>IFERROR('Στοιχεία υφιστάμενου δικτύου'!G87/'Στοιχεία υφιστάμενου δικτύου'!G15,0)</f>
        <v>0</v>
      </c>
      <c r="G15" s="151">
        <f>IFERROR('Στοιχεία υφιστάμενου δικτύου'!H87/'Στοιχεία υφιστάμενου δικτύου'!H15,0)</f>
        <v>0</v>
      </c>
      <c r="H15" s="151">
        <f>IFERROR('Στοιχεία υφιστάμενου δικτύου'!I87/'Στοιχεία υφιστάμενου δικτύου'!I15,0)</f>
        <v>0</v>
      </c>
    </row>
    <row r="16" spans="2:12" ht="29.1">
      <c r="B16" s="10" t="s">
        <v>187</v>
      </c>
      <c r="C16" s="11" t="s">
        <v>188</v>
      </c>
      <c r="D16" s="151">
        <f>IFERROR('Στοιχεία υφιστάμενου δικτύου'!E33/'Στοιχεία υφιστάμενου δικτύου'!E15,0)</f>
        <v>0</v>
      </c>
      <c r="E16" s="151">
        <f>IFERROR('Στοιχεία υφιστάμενου δικτύου'!F33/'Στοιχεία υφιστάμενου δικτύου'!F15,0)</f>
        <v>0</v>
      </c>
      <c r="F16" s="151">
        <f>IFERROR('Στοιχεία υφιστάμενου δικτύου'!G33/'Στοιχεία υφιστάμενου δικτύου'!G15,0)</f>
        <v>0</v>
      </c>
      <c r="G16" s="151">
        <f>IFERROR('Στοιχεία υφιστάμενου δικτύου'!H33/'Στοιχεία υφιστάμενου δικτύου'!H15,0)</f>
        <v>0</v>
      </c>
      <c r="H16" s="151">
        <f>IFERROR('Στοιχεία υφιστάμενου δικτύου'!I33/'Στοιχεία υφιστάμενου δικτύου'!I15,0)</f>
        <v>0</v>
      </c>
    </row>
    <row r="19" spans="2:10" ht="15.6">
      <c r="B19" s="270" t="s">
        <v>292</v>
      </c>
      <c r="C19" s="270"/>
      <c r="D19" s="270"/>
      <c r="E19" s="270"/>
      <c r="F19" s="270"/>
      <c r="G19" s="270"/>
      <c r="H19" s="270"/>
      <c r="I19" s="270"/>
    </row>
    <row r="20" spans="2:10" ht="5.0999999999999996" customHeight="1"/>
    <row r="21" spans="2:10" ht="29.1">
      <c r="B21" s="18"/>
      <c r="C21" s="18"/>
      <c r="D21" s="27">
        <f>$C$3</f>
        <v>2024</v>
      </c>
      <c r="E21" s="27">
        <f>$C$3+1</f>
        <v>2025</v>
      </c>
      <c r="F21" s="27">
        <f>$C$3+2</f>
        <v>2026</v>
      </c>
      <c r="G21" s="27">
        <f>$C$3+3</f>
        <v>2027</v>
      </c>
      <c r="H21" s="27">
        <f>$C$3+4</f>
        <v>2028</v>
      </c>
      <c r="I21" s="28" t="str">
        <f>"Σύνολο Προγράμματος Ανάπτυξης "&amp;D21&amp;" - "&amp;H21</f>
        <v>Σύνολο Προγράμματος Ανάπτυξης 2024 - 2028</v>
      </c>
    </row>
    <row r="22" spans="2:10">
      <c r="B22" s="19" t="s">
        <v>180</v>
      </c>
      <c r="C22" s="29" t="s">
        <v>182</v>
      </c>
      <c r="D22" s="150">
        <f>IFERROR('Πρόγραμμα ανάπτυξης δικτύου'!F70/'Πρόγραμμα ανάπτυξης δικτύου'!F139,0)</f>
        <v>1.8315018315018315E-3</v>
      </c>
      <c r="E22" s="150">
        <f>IFERROR('Πρόγραμμα ανάπτυξης δικτύου'!G70/'Πρόγραμμα ανάπτυξης δικτύου'!G139,0)</f>
        <v>0.14015151515151514</v>
      </c>
      <c r="F22" s="150">
        <f>IFERROR('Πρόγραμμα ανάπτυξης δικτύου'!H70/'Πρόγραμμα ανάπτυξης δικτύου'!H139,0)</f>
        <v>0.13746630727762804</v>
      </c>
      <c r="G22" s="150">
        <f>IFERROR('Πρόγραμμα ανάπτυξης δικτύου'!I70/'Πρόγραμμα ανάπτυξης δικτύου'!I139,0)</f>
        <v>0.14637431311281113</v>
      </c>
      <c r="H22" s="150">
        <f>IFERROR('Πρόγραμμα ανάπτυξης δικτύου'!J70/'Πρόγραμμα ανάπτυξης δικτύου'!J139,0)</f>
        <v>0.16099353694081867</v>
      </c>
      <c r="I22" s="373"/>
    </row>
    <row r="23" spans="2:10">
      <c r="B23" s="19" t="s">
        <v>35</v>
      </c>
      <c r="C23" s="29" t="s">
        <v>182</v>
      </c>
      <c r="D23" s="150">
        <f>IFERROR('Πρόγραμμα ανάπτυξης δικτύου'!F15/'Πρόγραμμα ανάπτυξης δικτύου'!F151,0)</f>
        <v>1.8900343642611683E-2</v>
      </c>
      <c r="E23" s="150">
        <f>IFERROR('Πρόγραμμα ανάπτυξης δικτύου'!G15/'Πρόγραμμα ανάπτυξης δικτύου'!G151,0)</f>
        <v>0.12542955326460481</v>
      </c>
      <c r="F23" s="150">
        <f>IFERROR('Πρόγραμμα ανάπτυξης δικτύου'!H15/'Πρόγραμμα ανάπτυξης δικτύου'!H151,0)</f>
        <v>0.20103092783505155</v>
      </c>
      <c r="G23" s="150">
        <f>IFERROR('Πρόγραμμα ανάπτυξης δικτύου'!I15/'Πρόγραμμα ανάπτυξης δικτύου'!I151,0)</f>
        <v>0.26804123711340205</v>
      </c>
      <c r="H23" s="150">
        <f>IFERROR('Πρόγραμμα ανάπτυξης δικτύου'!J15/'Πρόγραμμα ανάπτυξης δικτύου'!J151,0)</f>
        <v>0.28419243986254294</v>
      </c>
      <c r="I23" s="374"/>
    </row>
    <row r="24" spans="2:10">
      <c r="B24" s="19" t="s">
        <v>183</v>
      </c>
      <c r="C24" s="29" t="s">
        <v>182</v>
      </c>
      <c r="D24" s="150">
        <f>IFERROR('Πρόγραμμα ανάπτυξης δικτύου'!F34/'Πρόγραμμα ανάπτυξης δικτύου'!F143,0)</f>
        <v>1.8315018315018315E-3</v>
      </c>
      <c r="E24" s="150">
        <f>IFERROR('Πρόγραμμα ανάπτυξης δικτύου'!G34/'Πρόγραμμα ανάπτυξης δικτύου'!G143,0)</f>
        <v>7.9071969696969696E-2</v>
      </c>
      <c r="F24" s="150">
        <f>IFERROR('Πρόγραμμα ανάπτυξης δικτύου'!H34/'Πρόγραμμα ανάπτυξης δικτύου'!H143,0)</f>
        <v>8.4480068094765215E-2</v>
      </c>
      <c r="G24" s="150">
        <f>IFERROR('Πρόγραμμα ανάπτυξης δικτύου'!I34/'Πρόγραμμα ανάπτυξης δικτύου'!I143,0)</f>
        <v>9.3066479905182631E-2</v>
      </c>
      <c r="H24" s="150">
        <f>IFERROR('Πρόγραμμα ανάπτυξης δικτύου'!J34/'Πρόγραμμα ανάπτυξης δικτύου'!J143,0)</f>
        <v>0.10883284754783931</v>
      </c>
      <c r="I24" s="374"/>
    </row>
    <row r="25" spans="2:10" ht="29.1">
      <c r="B25" s="10" t="s">
        <v>293</v>
      </c>
      <c r="C25" s="11" t="s">
        <v>186</v>
      </c>
      <c r="D25" s="151">
        <f>IFERROR(('Πρόγραμμα ανάπτυξης δικτύου'!F102)/'Πρόγραμμα ανάπτυξης δικτύου'!F15,0)</f>
        <v>0.31818181818181818</v>
      </c>
      <c r="E25" s="151">
        <f>IFERROR(('Πρόγραμμα ανάπτυξης δικτύου'!G102)/'Πρόγραμμα ανάπτυξης δικτύου'!G15,0)</f>
        <v>0.78886575342465748</v>
      </c>
      <c r="F25" s="151">
        <f>IFERROR(('Πρόγραμμα ανάπτυξης δικτύου'!H102)/'Πρόγραμμα ανάπτυξης δικτύου'!H15,0)</f>
        <v>2.123271794871795</v>
      </c>
      <c r="G25" s="151">
        <f>IFERROR(('Πρόγραμμα ανάπτυξης δικτύου'!I102)/'Πρόγραμμα ανάπτυξης δικτύου'!I15,0)</f>
        <v>2.6000641025641027</v>
      </c>
      <c r="H25" s="151">
        <f>IFERROR(('Πρόγραμμα ανάπτυξης δικτύου'!J102)/'Πρόγραμμα ανάπτυξης δικτύου'!J15,0)</f>
        <v>3.4203361547762996</v>
      </c>
      <c r="I25" s="374"/>
      <c r="J25" s="132"/>
    </row>
    <row r="26" spans="2:10" ht="29.1">
      <c r="B26" s="10" t="s">
        <v>187</v>
      </c>
      <c r="C26" s="11" t="s">
        <v>188</v>
      </c>
      <c r="D26" s="151">
        <f>IFERROR('Πρόγραμμα ανάπτυξης δικτύου'!F34/'Πρόγραμμα ανάπτυξης δικτύου'!F15,0)</f>
        <v>4.5454545454545455E-4</v>
      </c>
      <c r="E26" s="151">
        <f>IFERROR('Πρόγραμμα ανάπτυξης δικτύου'!G34/'Πρόγραμμα ανάπτυξης δικτύου'!G15,0)</f>
        <v>1.6013698630136988E-2</v>
      </c>
      <c r="F26" s="151">
        <f>IFERROR('Πρόγραμμα ανάπτυξης δικτύου'!H34/'Πρόγραμμα ανάπτυξης δικτύου'!H15,0)</f>
        <v>2.0358974358974359E-2</v>
      </c>
      <c r="G26" s="151">
        <f>IFERROR('Πρόγραμμα ανάπτυξης δικτύου'!I34/'Πρόγραμμα ανάπτυξης δικτύου'!I15,0)</f>
        <v>2.2147435897435896E-2</v>
      </c>
      <c r="H26" s="151">
        <f>IFERROR('Πρόγραμμα ανάπτυξης δικτύου'!J34/'Πρόγραμμα ανάπτυξης δικτύου'!J15,0)</f>
        <v>2.596130592503023E-2</v>
      </c>
      <c r="I26" s="375"/>
    </row>
    <row r="27" spans="2:10" ht="29.1">
      <c r="B27" s="10" t="s">
        <v>190</v>
      </c>
      <c r="C27" s="11" t="s">
        <v>191</v>
      </c>
      <c r="D27" s="151">
        <f>IFERROR('Πρόγραμμα ανάπτυξης δικτύου'!F157/'Πρόγραμμα ανάπτυξης δικτύου'!F69,0)</f>
        <v>1916919.6772601977</v>
      </c>
      <c r="E27" s="151">
        <f>IFERROR('Πρόγραμμα ανάπτυξης δικτύου'!G157/'Πρόγραμμα ανάπτυξης δικτύου'!G69,0)</f>
        <v>7616.8938288599693</v>
      </c>
      <c r="F27" s="151">
        <f>IFERROR('Πρόγραμμα ανάπτυξης δικτύου'!H157/'Πρόγραμμα ανάπτυξης δικτύου'!H69,0)</f>
        <v>4969.1399836062483</v>
      </c>
      <c r="G27" s="151">
        <f>IFERROR('Πρόγραμμα ανάπτυξης δικτύου'!I157/'Πρόγραμμα ανάπτυξης δικτύου'!I69,0)</f>
        <v>3730.1509217314897</v>
      </c>
      <c r="H27" s="151">
        <f>IFERROR('Πρόγραμμα ανάπτυξης δικτύου'!J157/'Πρόγραμμα ανάπτυξης δικτύου'!J69,0)</f>
        <v>3769.314156658636</v>
      </c>
      <c r="I27" s="151">
        <f>IFERROR('Πρόγραμμα ανάπτυξης δικτύου'!K157/'Πρόγραμμα ανάπτυξης δικτύου'!K69,0)</f>
        <v>6858.446472426087</v>
      </c>
    </row>
    <row r="28" spans="2:10">
      <c r="B28" s="10" t="s">
        <v>294</v>
      </c>
      <c r="C28" s="11" t="s">
        <v>193</v>
      </c>
      <c r="D28" s="151">
        <f>IFERROR('Πρόγραμμα ανάπτυξης δικτύου'!F157/'Πρόγραμμα ανάπτυξης δικτύου'!F98,0)</f>
        <v>2738.4566818002822</v>
      </c>
      <c r="E28" s="151">
        <f>IFERROR('Πρόγραμμα ανάπτυξης δικτύου'!G157/'Πρόγραμμα ανάπτυξης δικτύου'!G98,0)</f>
        <v>273.39616345739256</v>
      </c>
      <c r="F28" s="151">
        <f>IFERROR('Πρόγραμμα ανάπτυξης δικτύου'!H157/'Πρόγραμμα ανάπτυξης δικτύου'!H98,0)</f>
        <v>36.084966961267938</v>
      </c>
      <c r="G28" s="151">
        <f>IFERROR('Πρόγραμμα ανάπτυξης δικτύου'!I157/'Πρόγραμμα ανάπτυξης δικτύου'!I98,0)</f>
        <v>14.327987811093566</v>
      </c>
      <c r="H28" s="151">
        <f>IFERROR('Πρόγραμμα ανάπτυξης δικτύου'!J157/'Πρόγραμμα ανάπτυξης δικτύου'!J98,0)</f>
        <v>6.1164681760008381</v>
      </c>
      <c r="I28" s="151">
        <f>IFERROR('Πρόγραμμα ανάπτυξης δικτύου'!K157/'Πρόγραμμα ανάπτυξης δικτύου'!K98,0)</f>
        <v>34.012624174294587</v>
      </c>
    </row>
    <row r="29" spans="2:10">
      <c r="B29" s="10" t="s">
        <v>194</v>
      </c>
      <c r="C29" s="11" t="s">
        <v>195</v>
      </c>
      <c r="D29" s="151">
        <f>IFERROR('Πρόγραμμα ανάπτυξης δικτύου'!F157/'Πρόγραμμα ανάπτυξης δικτύου'!F33,0)</f>
        <v>1916919.6772601977</v>
      </c>
      <c r="E29" s="151">
        <f>IFERROR('Πρόγραμμα ανάπτυξης δικτύου'!G157/'Πρόγραμμα ανάπτυξης δικτύου'!G33,0)</f>
        <v>13525.875897125048</v>
      </c>
      <c r="F29" s="151">
        <f>IFERROR('Πρόγραμμα ανάπτυξης δικτύου'!H157/'Πρόγραμμα ανάπτυξης δικτύου'!H33,0)</f>
        <v>7390.2131330796965</v>
      </c>
      <c r="G29" s="151">
        <f>IFERROR('Πρόγραμμα ανάπτυξης δικτύου'!I157/'Πρόγραμμα ανάπτυξης δικτύου'!I33,0)</f>
        <v>5416.1930438561612</v>
      </c>
      <c r="H29" s="151">
        <f>IFERROR('Πρόγραμμα ανάπτυξης δικτύου'!J157/'Πρόγραμμα ανάπτυξης δικτύου'!J33,0)</f>
        <v>4124.2316994191033</v>
      </c>
      <c r="I29" s="151">
        <f>IFERROR('Πρόγραμμα ανάπτυξης δικτύου'!K157/'Πρόγραμμα ανάπτυξης δικτύου'!K33,0)</f>
        <v>10145.517464566956</v>
      </c>
    </row>
    <row r="30" spans="2:10" ht="29.1">
      <c r="B30" s="10" t="s">
        <v>196</v>
      </c>
      <c r="C30" s="11" t="s">
        <v>197</v>
      </c>
      <c r="D30" s="151">
        <f>IFERROR('Πρόγραμμα ανάπτυξης δικτύου'!F69/'Πρόγραμμα ανάπτυξης δικτύου'!F14,0)</f>
        <v>4.5454545454545455E-4</v>
      </c>
      <c r="E30" s="151">
        <f>IFERROR('Πρόγραμμα ανάπτυξης δικτύου'!G69/'Πρόγραμμα ανάπτυξης δικτύου'!G14,0)</f>
        <v>3.3338709677419358E-2</v>
      </c>
      <c r="F30" s="151">
        <f>IFERROR('Πρόγραμμα ανάπτυξης δικτύου'!H69/'Πρόγραμμα ανάπτυξης δικτύου'!H14,0)</f>
        <v>4.1000000000000002E-2</v>
      </c>
      <c r="G30" s="151">
        <f>IFERROR('Πρόγραμμα ανάπτυξης δικτύου'!I69/'Πρόγραμμα ανάπτυξης δικτύου'!I14,0)</f>
        <v>3.9948717948717946E-2</v>
      </c>
      <c r="H30" s="151">
        <f>IFERROR('Πρόγραμμα ανάπτυξης δικτύου'!J69/'Πρόγραμμα ανάπτυξης δικτύου'!J14,0)</f>
        <v>9.7659574468085111E-2</v>
      </c>
      <c r="I30" s="151">
        <f>IFERROR('Πρόγραμμα ανάπτυξης δικτύου'!K69/'Πρόγραμμα ανάπτυξης δικτύου'!K14,0)</f>
        <v>3.8403869407496974E-2</v>
      </c>
    </row>
    <row r="31" spans="2:10" ht="29.1">
      <c r="B31" s="10" t="s">
        <v>198</v>
      </c>
      <c r="C31" s="11" t="s">
        <v>188</v>
      </c>
      <c r="D31" s="151">
        <f>IFERROR('Πρόγραμμα ανάπτυξης δικτύου'!F33/'Πρόγραμμα ανάπτυξης δικτύου'!F14,0)</f>
        <v>4.5454545454545455E-4</v>
      </c>
      <c r="E31" s="151">
        <f>IFERROR('Πρόγραμμα ανάπτυξης δικτύου'!G33/'Πρόγραμμα ανάπτυξης δικτύου'!G14,0)</f>
        <v>1.8774193548387098E-2</v>
      </c>
      <c r="F31" s="151">
        <f>IFERROR('Πρόγραμμα ανάπτυξης δικτύου'!H33/'Πρόγραμμα ανάπτυξης δικτύου'!H14,0)</f>
        <v>2.7568181818181818E-2</v>
      </c>
      <c r="G31" s="151">
        <f>IFERROR('Πρόγραμμα ανάπτυξης δικτύου'!I33/'Πρόγραμμα ανάπτυξης δικτύου'!I14,0)</f>
        <v>2.7512820512820512E-2</v>
      </c>
      <c r="H31" s="151">
        <f>IFERROR('Πρόγραμμα ανάπτυξης δικτύου'!J33/'Πρόγραμμα ανάπτυξης δικτύου'!J14,0)</f>
        <v>8.9255319148936169E-2</v>
      </c>
      <c r="I31" s="151">
        <f>IFERROR('Πρόγραμμα ανάπτυξης δικτύου'!K33/'Πρόγραμμα ανάπτυξης δικτύου'!K14,0)</f>
        <v>2.596130592503023E-2</v>
      </c>
    </row>
    <row r="32" spans="2:10" ht="29.1">
      <c r="B32" s="10" t="s">
        <v>295</v>
      </c>
      <c r="C32" s="11" t="s">
        <v>186</v>
      </c>
      <c r="D32" s="151">
        <f>IFERROR('Πρόγραμμα ανάπτυξης δικτύου'!F98/'Πρόγραμμα ανάπτυξης δικτύου'!F14,0)</f>
        <v>0.31818181818181818</v>
      </c>
      <c r="E32" s="151">
        <f>IFERROR('Πρόγραμμα ανάπτυξης δικτύου'!G98/'Πρόγραμμα ανάπτυξης δικτύου'!G14,0)</f>
        <v>0.92882580645161283</v>
      </c>
      <c r="F32" s="151">
        <f>IFERROR('Πρόγραμμα ανάπτυξης δικτύου'!H98/'Πρόγραμμα ανάπτυξης δικτύου'!H14,0)</f>
        <v>5.6459727272727269</v>
      </c>
      <c r="G32" s="151">
        <f>IFERROR('Πρόγραμμα ανάπτυξης δικτύου'!I98/'Πρόγραμμα ανάπτυξης δικτύου'!I14,0)</f>
        <v>10.400256410256411</v>
      </c>
      <c r="H32" s="151">
        <f>IFERROR('Πρόγραμμα ανάπτυξης δικτύου'!J98/'Πρόγραμμα ανάπτυξης δικτύου'!J14,0)</f>
        <v>60.183361702127655</v>
      </c>
      <c r="I32" s="151">
        <f>IFERROR('Πρόγραμμα ανάπτυξης δικτύου'!K98/'Πρόγραμμα ανάπτυξης δικτύου'!K14,0)</f>
        <v>7.7439153567110042</v>
      </c>
      <c r="J32" s="132"/>
    </row>
    <row r="33" spans="2:2">
      <c r="B33" s="227" t="s">
        <v>296</v>
      </c>
    </row>
  </sheetData>
  <mergeCells count="5">
    <mergeCell ref="I22:I26"/>
    <mergeCell ref="B19:I19"/>
    <mergeCell ref="C2:H2"/>
    <mergeCell ref="J2:L2"/>
    <mergeCell ref="B5:I5"/>
  </mergeCells>
  <hyperlinks>
    <hyperlink ref="J2" location="'Αρχική σελίδα'!A1" display="Πίσω στην αρχική σελίδα" xr:uid="{8401035D-41D6-462B-B9B4-DDEF21BC955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E597-B05A-4AEA-9E9E-2BDC62205EAF}">
  <sheetPr>
    <tabColor theme="9" tint="0.79998168889431442"/>
  </sheetPr>
  <dimension ref="B2:L47"/>
  <sheetViews>
    <sheetView showGridLines="0" workbookViewId="0">
      <selection activeCell="D64" sqref="D64"/>
    </sheetView>
  </sheetViews>
  <sheetFormatPr defaultColWidth="8.85546875" defaultRowHeight="14.45"/>
  <cols>
    <col min="1" max="1" width="2.85546875" customWidth="1"/>
    <col min="2" max="2" width="45.7109375" customWidth="1"/>
    <col min="3" max="3" width="12.7109375" customWidth="1"/>
    <col min="4" max="4" width="11.140625" bestFit="1" customWidth="1"/>
    <col min="5" max="8" width="12.7109375" customWidth="1"/>
  </cols>
  <sheetData>
    <row r="2" spans="2:12" ht="18.600000000000001">
      <c r="B2" s="92" t="s">
        <v>0</v>
      </c>
      <c r="C2" s="271" t="str">
        <f>'Αρχική σελίδα'!C3</f>
        <v>Ήπειρος</v>
      </c>
      <c r="D2" s="271"/>
      <c r="E2" s="271"/>
      <c r="F2" s="271"/>
      <c r="G2" s="271"/>
      <c r="H2" s="271"/>
      <c r="J2" s="272" t="s">
        <v>59</v>
      </c>
      <c r="K2" s="272"/>
      <c r="L2" s="272"/>
    </row>
    <row r="3" spans="2:12" ht="18.600000000000001">
      <c r="B3" s="2" t="s">
        <v>2</v>
      </c>
      <c r="C3" s="45">
        <f>'Αρχική σελίδα'!C4</f>
        <v>2024</v>
      </c>
      <c r="D3" s="45" t="s">
        <v>3</v>
      </c>
      <c r="E3" s="45">
        <f>C3+4</f>
        <v>2028</v>
      </c>
    </row>
    <row r="5" spans="2:12" ht="32.1" customHeight="1">
      <c r="B5" s="273" t="s">
        <v>297</v>
      </c>
      <c r="C5" s="273"/>
      <c r="D5" s="273"/>
      <c r="E5" s="273"/>
      <c r="F5" s="273"/>
      <c r="G5" s="273"/>
      <c r="H5" s="273"/>
      <c r="I5" s="273"/>
    </row>
    <row r="6" spans="2:12">
      <c r="B6" s="225"/>
      <c r="C6" s="225"/>
      <c r="D6" s="225"/>
      <c r="E6" s="225"/>
      <c r="F6" s="225"/>
      <c r="G6" s="225"/>
      <c r="H6" s="225"/>
    </row>
    <row r="7" spans="2:12">
      <c r="B7" s="3" t="s">
        <v>210</v>
      </c>
      <c r="C7" s="55" t="s">
        <v>182</v>
      </c>
      <c r="D7" s="246">
        <v>8.3799999999999999E-2</v>
      </c>
      <c r="E7" s="246">
        <v>8.3799999999999999E-2</v>
      </c>
      <c r="F7" s="246">
        <v>8.3799999999999999E-2</v>
      </c>
      <c r="G7" s="246">
        <v>8.3799999999999999E-2</v>
      </c>
      <c r="H7" s="246">
        <v>8.3799999999999999E-2</v>
      </c>
      <c r="I7" s="17" t="s">
        <v>211</v>
      </c>
    </row>
    <row r="9" spans="2:12" ht="15.6">
      <c r="B9" s="376" t="s">
        <v>298</v>
      </c>
      <c r="C9" s="377"/>
      <c r="D9" s="377"/>
      <c r="E9" s="377"/>
      <c r="F9" s="377"/>
      <c r="G9" s="377"/>
      <c r="H9" s="378"/>
    </row>
    <row r="10" spans="2:12">
      <c r="B10" s="3"/>
      <c r="C10" s="27" t="s">
        <v>94</v>
      </c>
      <c r="D10" s="27">
        <f>$C$3</f>
        <v>2024</v>
      </c>
      <c r="E10" s="27">
        <f>$C$3+1</f>
        <v>2025</v>
      </c>
      <c r="F10" s="27">
        <f>$C$3+2</f>
        <v>2026</v>
      </c>
      <c r="G10" s="27">
        <f>$C$3+3</f>
        <v>2027</v>
      </c>
      <c r="H10" s="27">
        <f>$C$3+4</f>
        <v>2028</v>
      </c>
    </row>
    <row r="11" spans="2:12">
      <c r="B11" s="3" t="s">
        <v>215</v>
      </c>
      <c r="C11" s="37"/>
      <c r="D11" s="21">
        <v>1</v>
      </c>
      <c r="E11" s="21">
        <v>2</v>
      </c>
      <c r="F11" s="21">
        <v>3</v>
      </c>
      <c r="G11" s="21">
        <v>4</v>
      </c>
      <c r="H11" s="21">
        <v>5</v>
      </c>
    </row>
    <row r="12" spans="2:12">
      <c r="B12" s="3" t="s">
        <v>299</v>
      </c>
      <c r="C12" s="34" t="s">
        <v>300</v>
      </c>
      <c r="D12" s="35">
        <v>428467.19</v>
      </c>
      <c r="E12" s="35">
        <v>430508.63</v>
      </c>
      <c r="F12" s="35">
        <v>432245.2</v>
      </c>
      <c r="G12" s="35">
        <v>433956.92</v>
      </c>
      <c r="H12" s="35">
        <v>435675.76</v>
      </c>
      <c r="I12" s="132"/>
    </row>
    <row r="13" spans="2:12">
      <c r="B13" s="3" t="s">
        <v>301</v>
      </c>
      <c r="C13" s="34" t="s">
        <v>300</v>
      </c>
      <c r="D13" s="152">
        <f>D12*$D$7</f>
        <v>35905.550521999998</v>
      </c>
      <c r="E13" s="152">
        <f>E12*$E$7</f>
        <v>36076.623194</v>
      </c>
      <c r="F13" s="152">
        <f>F12*$F$7</f>
        <v>36222.14776</v>
      </c>
      <c r="G13" s="152">
        <f>G12*$G$7</f>
        <v>36365.589895999998</v>
      </c>
      <c r="H13" s="152">
        <f>H12*$H$7</f>
        <v>36509.628687999997</v>
      </c>
    </row>
    <row r="14" spans="2:12">
      <c r="B14" s="3" t="s">
        <v>302</v>
      </c>
      <c r="C14" s="34" t="s">
        <v>300</v>
      </c>
      <c r="D14" s="35">
        <v>9230.34</v>
      </c>
      <c r="E14" s="35">
        <v>9546.2900000000009</v>
      </c>
      <c r="F14" s="35">
        <v>9851.19</v>
      </c>
      <c r="G14" s="35">
        <v>10096.209999999999</v>
      </c>
      <c r="H14" s="35">
        <v>10137.92</v>
      </c>
      <c r="I14" s="132"/>
    </row>
    <row r="15" spans="2:12">
      <c r="B15" s="3" t="s">
        <v>303</v>
      </c>
      <c r="C15" s="34" t="s">
        <v>300</v>
      </c>
      <c r="D15" s="35">
        <v>1338898</v>
      </c>
      <c r="E15" s="35">
        <v>1986850</v>
      </c>
      <c r="F15" s="35">
        <v>2435533</v>
      </c>
      <c r="G15" s="35">
        <v>2560270</v>
      </c>
      <c r="H15" s="35">
        <v>1046328</v>
      </c>
      <c r="I15" s="132"/>
    </row>
    <row r="16" spans="2:12">
      <c r="B16" s="3" t="s">
        <v>304</v>
      </c>
      <c r="C16" s="34" t="s">
        <v>300</v>
      </c>
      <c r="D16" s="153">
        <f>SUM(D13:D15)</f>
        <v>1384033.8905219999</v>
      </c>
      <c r="E16" s="153">
        <f t="shared" ref="E16:H16" si="0">SUM(E13:E15)</f>
        <v>2032472.913194</v>
      </c>
      <c r="F16" s="153">
        <f t="shared" si="0"/>
        <v>2481606.33776</v>
      </c>
      <c r="G16" s="153">
        <f t="shared" si="0"/>
        <v>2606731.799896</v>
      </c>
      <c r="H16" s="153">
        <f t="shared" si="0"/>
        <v>1092975.5486880001</v>
      </c>
    </row>
    <row r="17" spans="2:8">
      <c r="B17" s="3" t="s">
        <v>231</v>
      </c>
      <c r="C17" s="34" t="s">
        <v>300</v>
      </c>
      <c r="D17" s="153">
        <f>D16*1/(1+D7)</f>
        <v>1277019.6443273665</v>
      </c>
      <c r="E17" s="153">
        <f>E16*(1/(1+E7)*1/(1+D7))</f>
        <v>1730320.1811758336</v>
      </c>
      <c r="F17" s="153">
        <f>F16*(1/(1+F7)*(1/(1+E7)*1/(1+D7)))</f>
        <v>1949330.372509921</v>
      </c>
      <c r="G17" s="153">
        <f>G16*(1/(1+G7)*(1/(1+F7)*(1/(1+E7)*1/(1+D7))))</f>
        <v>1889294.9481180669</v>
      </c>
      <c r="H17" s="153">
        <f>H16*(1/(1+H7)*(1/(1+G7)*(1/(1+F7)*(1/(1+E7)*1/(1+D7)))))</f>
        <v>730911.36183037574</v>
      </c>
    </row>
    <row r="18" spans="2:8">
      <c r="B18" s="39" t="s">
        <v>305</v>
      </c>
      <c r="C18" s="34" t="s">
        <v>300</v>
      </c>
      <c r="D18" s="154">
        <f>SUM(D17:H17)</f>
        <v>7576876.5079615638</v>
      </c>
      <c r="E18" s="38"/>
      <c r="F18" s="38"/>
      <c r="G18" s="38"/>
      <c r="H18" s="38"/>
    </row>
    <row r="19" spans="2:8" ht="6" customHeight="1">
      <c r="C19" s="33"/>
      <c r="D19" s="33"/>
      <c r="E19" s="33"/>
      <c r="F19" s="33"/>
    </row>
    <row r="20" spans="2:8">
      <c r="B20" s="3" t="s">
        <v>306</v>
      </c>
      <c r="C20" s="36" t="s">
        <v>103</v>
      </c>
      <c r="D20" s="153">
        <f>'Πρόγραμμα ανάπτυξης δικτύου'!F101</f>
        <v>0</v>
      </c>
      <c r="E20" s="153">
        <f>'Πρόγραμμα ανάπτυξης δικτύου'!G101</f>
        <v>0</v>
      </c>
      <c r="F20" s="153">
        <f>'Πρόγραμμα ανάπτυξης δικτύου'!H101</f>
        <v>0</v>
      </c>
      <c r="G20" s="153">
        <f>'Πρόγραμμα ανάπτυξης δικτύου'!I101</f>
        <v>0</v>
      </c>
      <c r="H20" s="153">
        <f>'Πρόγραμμα ανάπτυξης δικτύου'!J101</f>
        <v>0</v>
      </c>
    </row>
    <row r="21" spans="2:8">
      <c r="B21" s="39" t="s">
        <v>307</v>
      </c>
      <c r="C21" s="40" t="s">
        <v>103</v>
      </c>
      <c r="D21" s="154">
        <f>SUM(D20:H20)</f>
        <v>0</v>
      </c>
    </row>
    <row r="22" spans="2:8">
      <c r="B22" s="17"/>
    </row>
    <row r="23" spans="2:8">
      <c r="B23" s="3" t="s">
        <v>212</v>
      </c>
      <c r="C23" s="41" t="s">
        <v>193</v>
      </c>
      <c r="D23" s="155">
        <f>IFERROR(D18/D21,0)</f>
        <v>0</v>
      </c>
    </row>
    <row r="24" spans="2:8">
      <c r="D24" s="38"/>
    </row>
    <row r="26" spans="2:8" ht="15.6">
      <c r="B26" s="376" t="s">
        <v>308</v>
      </c>
      <c r="C26" s="377"/>
      <c r="D26" s="377"/>
      <c r="E26" s="377"/>
      <c r="F26" s="377"/>
      <c r="G26" s="377"/>
      <c r="H26" s="378"/>
    </row>
    <row r="27" spans="2:8">
      <c r="B27" s="3"/>
      <c r="C27" s="27" t="s">
        <v>94</v>
      </c>
      <c r="D27" s="27">
        <f>$C$3</f>
        <v>2024</v>
      </c>
      <c r="E27" s="27">
        <f>$C$3+1</f>
        <v>2025</v>
      </c>
      <c r="F27" s="27">
        <f>$C$3+2</f>
        <v>2026</v>
      </c>
      <c r="G27" s="27">
        <f>$C$3+3</f>
        <v>2027</v>
      </c>
      <c r="H27" s="27">
        <f>$C$3+4</f>
        <v>2028</v>
      </c>
    </row>
    <row r="28" spans="2:8">
      <c r="B28" s="3" t="s">
        <v>215</v>
      </c>
      <c r="C28" s="37"/>
      <c r="D28" s="21">
        <v>1</v>
      </c>
      <c r="E28" s="21">
        <v>2</v>
      </c>
      <c r="F28" s="21">
        <v>3</v>
      </c>
      <c r="G28" s="21">
        <v>4</v>
      </c>
      <c r="H28" s="21">
        <v>5</v>
      </c>
    </row>
    <row r="29" spans="2:8">
      <c r="B29" s="3" t="s">
        <v>299</v>
      </c>
      <c r="C29" s="34" t="s">
        <v>300</v>
      </c>
      <c r="D29" s="35">
        <v>5858343.1100000003</v>
      </c>
      <c r="E29" s="35">
        <v>12719907.529999999</v>
      </c>
      <c r="F29" s="35">
        <v>16362297.85</v>
      </c>
      <c r="G29" s="35">
        <v>20078802.73</v>
      </c>
      <c r="H29" s="35">
        <v>21681284.02</v>
      </c>
    </row>
    <row r="30" spans="2:8">
      <c r="B30" s="3" t="s">
        <v>301</v>
      </c>
      <c r="C30" s="34" t="s">
        <v>300</v>
      </c>
      <c r="D30" s="152">
        <f>D29*$D$7</f>
        <v>490929.15261800005</v>
      </c>
      <c r="E30" s="152">
        <f t="shared" ref="E30" si="1">E29*$D$7</f>
        <v>1065928.251014</v>
      </c>
      <c r="F30" s="152">
        <f t="shared" ref="F30" si="2">F29*$D$7</f>
        <v>1371160.5598299999</v>
      </c>
      <c r="G30" s="152">
        <f t="shared" ref="G30" si="3">G29*$D$7</f>
        <v>1682603.6687740001</v>
      </c>
      <c r="H30" s="152">
        <f t="shared" ref="H30" si="4">H29*$D$7</f>
        <v>1816891.600876</v>
      </c>
    </row>
    <row r="31" spans="2:8">
      <c r="B31" s="3" t="s">
        <v>309</v>
      </c>
      <c r="C31" s="34" t="s">
        <v>300</v>
      </c>
      <c r="D31" s="35">
        <v>200198</v>
      </c>
      <c r="E31" s="35">
        <v>621705</v>
      </c>
      <c r="F31" s="35">
        <v>832650</v>
      </c>
      <c r="G31" s="35">
        <v>894664</v>
      </c>
      <c r="H31" s="35">
        <v>1010598</v>
      </c>
    </row>
    <row r="32" spans="2:8">
      <c r="B32" s="3" t="s">
        <v>303</v>
      </c>
      <c r="C32" s="34" t="s">
        <v>300</v>
      </c>
      <c r="D32" s="35">
        <v>1338934</v>
      </c>
      <c r="E32" s="35">
        <v>2008566</v>
      </c>
      <c r="F32" s="35">
        <v>2484357</v>
      </c>
      <c r="G32" s="35">
        <v>2633536</v>
      </c>
      <c r="H32" s="35">
        <v>1136924</v>
      </c>
    </row>
    <row r="33" spans="2:8">
      <c r="B33" s="3" t="s">
        <v>304</v>
      </c>
      <c r="C33" s="34" t="s">
        <v>300</v>
      </c>
      <c r="D33" s="153">
        <f>SUM(D30:D32)</f>
        <v>2030061.1526180001</v>
      </c>
      <c r="E33" s="153">
        <f>SUM(E30:E32)</f>
        <v>3696199.2510139998</v>
      </c>
      <c r="F33" s="153">
        <f>SUM(F30:F32)</f>
        <v>4688167.5598299997</v>
      </c>
      <c r="G33" s="153">
        <f>SUM(G30:G32)</f>
        <v>5210803.6687740004</v>
      </c>
      <c r="H33" s="153">
        <f>SUM(H30:H32)</f>
        <v>3964413.6008759998</v>
      </c>
    </row>
    <row r="34" spans="2:8">
      <c r="B34" s="3" t="s">
        <v>231</v>
      </c>
      <c r="C34" s="34" t="s">
        <v>300</v>
      </c>
      <c r="D34" s="153">
        <f>D33*1/(1+D7)</f>
        <v>1873095.7304096695</v>
      </c>
      <c r="E34" s="153">
        <f>E33*(1/(1+E7)*1/(1+D7))</f>
        <v>3146712.6160249407</v>
      </c>
      <c r="F34" s="153">
        <f>F33*(1/(1+F7)*(1/(1+E7)*1/(1+D7)))</f>
        <v>3682609.637450147</v>
      </c>
      <c r="G34" s="153">
        <f>G33*(1/(1+G7)*(1/(1+F7)*(1/(1+E7)*1/(1+D7))))</f>
        <v>3776662.0438061869</v>
      </c>
      <c r="H34" s="153">
        <f>H33*(1/(1+H7)*(1/(1+G7)*(1/(1+F7)*(1/(1+E7)*1/(1+D7)))))</f>
        <v>2651143.4289206564</v>
      </c>
    </row>
    <row r="35" spans="2:8">
      <c r="B35" s="39" t="s">
        <v>305</v>
      </c>
      <c r="C35" s="40" t="s">
        <v>166</v>
      </c>
      <c r="D35" s="154">
        <f>SUM(D34:H34)</f>
        <v>15130223.4566116</v>
      </c>
      <c r="E35" s="38"/>
      <c r="F35" s="38"/>
      <c r="G35" s="38"/>
      <c r="H35" s="38"/>
    </row>
    <row r="36" spans="2:8">
      <c r="B36" s="17" t="s">
        <v>310</v>
      </c>
      <c r="C36" s="42"/>
      <c r="D36" s="43"/>
      <c r="E36" s="38"/>
      <c r="F36" s="38"/>
      <c r="G36" s="38"/>
      <c r="H36" s="38"/>
    </row>
    <row r="37" spans="2:8">
      <c r="B37" s="17" t="s">
        <v>311</v>
      </c>
      <c r="C37" s="33"/>
      <c r="D37" s="33"/>
      <c r="E37" s="33"/>
      <c r="F37" s="33"/>
    </row>
    <row r="38" spans="2:8">
      <c r="C38" s="33"/>
      <c r="D38" s="33"/>
      <c r="E38" s="33"/>
      <c r="F38" s="33"/>
    </row>
    <row r="39" spans="2:8">
      <c r="B39" s="3" t="s">
        <v>306</v>
      </c>
      <c r="C39" s="36" t="s">
        <v>103</v>
      </c>
      <c r="D39" s="153">
        <f>'Πρόγραμμα ανάπτυξης δικτύου'!F102</f>
        <v>3500</v>
      </c>
      <c r="E39" s="153">
        <f>'Πρόγραμμα ανάπτυξης δικτύου'!G102</f>
        <v>57587.199999999997</v>
      </c>
      <c r="F39" s="153">
        <f>'Πρόγραμμα ανάπτυξης δικτύου'!H102</f>
        <v>248422.8</v>
      </c>
      <c r="G39" s="153">
        <f>'Πρόγραμμα ανάπτυξης δικτύου'!I102</f>
        <v>405610</v>
      </c>
      <c r="H39" s="153">
        <f>'Πρόγραμμα ανάπτυξης δικτύου'!J102</f>
        <v>565723.6</v>
      </c>
    </row>
    <row r="40" spans="2:8">
      <c r="B40" s="39" t="s">
        <v>307</v>
      </c>
      <c r="C40" s="40" t="s">
        <v>103</v>
      </c>
      <c r="D40" s="154">
        <f>SUM(D39:H39)</f>
        <v>1280843.6000000001</v>
      </c>
    </row>
    <row r="41" spans="2:8">
      <c r="B41" s="17"/>
    </row>
    <row r="42" spans="2:8">
      <c r="B42" s="3" t="s">
        <v>212</v>
      </c>
      <c r="C42" s="41" t="s">
        <v>193</v>
      </c>
      <c r="D42" s="155">
        <f>IFERROR(D35/D40,0)</f>
        <v>11.812701766719682</v>
      </c>
    </row>
    <row r="45" spans="2:8" ht="15.6">
      <c r="B45" s="376" t="s">
        <v>312</v>
      </c>
      <c r="C45" s="377"/>
      <c r="D45" s="377"/>
      <c r="E45" s="377"/>
      <c r="F45" s="377"/>
      <c r="G45" s="377"/>
      <c r="H45" s="378"/>
    </row>
    <row r="47" spans="2:8">
      <c r="B47" s="39" t="s">
        <v>313</v>
      </c>
      <c r="C47" s="156">
        <f>IFERROR(D42/D23-1,0)</f>
        <v>0</v>
      </c>
    </row>
  </sheetData>
  <mergeCells count="6">
    <mergeCell ref="B45:H45"/>
    <mergeCell ref="C2:H2"/>
    <mergeCell ref="B9:H9"/>
    <mergeCell ref="B26:H26"/>
    <mergeCell ref="J2:L2"/>
    <mergeCell ref="B5:I5"/>
  </mergeCells>
  <conditionalFormatting sqref="C47">
    <cfRule type="cellIs" dxfId="1" priority="1" operator="greaterThan">
      <formula>0</formula>
    </cfRule>
    <cfRule type="cellIs" dxfId="0" priority="2" operator="lessThanOrEqual">
      <formula>0</formula>
    </cfRule>
  </conditionalFormatting>
  <hyperlinks>
    <hyperlink ref="J2" location="'Αρχική σελίδα'!A1" display="Πίσω στην αρχική σελίδα" xr:uid="{01C4E3ED-FDFD-4EEB-99C1-5897737C5AB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2AA5-0203-4F47-BADC-923A42040B79}">
  <sheetPr>
    <tabColor theme="4" tint="0.79998168889431442"/>
    <pageSetUpPr fitToPage="1"/>
  </sheetPr>
  <dimension ref="B2:AK26"/>
  <sheetViews>
    <sheetView showGridLines="0" topLeftCell="A7" workbookViewId="0">
      <selection activeCell="B11" sqref="B11:E25"/>
    </sheetView>
  </sheetViews>
  <sheetFormatPr defaultColWidth="8.85546875" defaultRowHeight="14.45"/>
  <cols>
    <col min="1" max="1" width="2.85546875" customWidth="1"/>
    <col min="2" max="2" width="47" customWidth="1"/>
    <col min="3" max="3" width="19.7109375" customWidth="1"/>
    <col min="4" max="4" width="23" customWidth="1"/>
    <col min="5" max="5" width="77" customWidth="1"/>
    <col min="6" max="6" width="32.28515625" customWidth="1"/>
    <col min="7" max="7" width="13.7109375" customWidth="1"/>
    <col min="14" max="14" width="8.85546875" style="231"/>
  </cols>
  <sheetData>
    <row r="2" spans="2:37" ht="18.600000000000001">
      <c r="B2" s="1" t="s">
        <v>0</v>
      </c>
      <c r="C2" s="271" t="str">
        <f>'Αρχική σελίδα'!C3</f>
        <v>Ήπειρος</v>
      </c>
      <c r="D2" s="271"/>
      <c r="E2" s="271"/>
      <c r="F2" s="271"/>
      <c r="G2" s="271"/>
      <c r="H2" s="271"/>
      <c r="J2" s="272" t="s">
        <v>59</v>
      </c>
      <c r="K2" s="272"/>
      <c r="L2" s="272"/>
    </row>
    <row r="3" spans="2:37" ht="18.600000000000001">
      <c r="B3" s="2" t="s">
        <v>2</v>
      </c>
      <c r="C3" s="99">
        <f>'Αρχική σελίδα'!C4</f>
        <v>2024</v>
      </c>
      <c r="D3" s="45" t="s">
        <v>3</v>
      </c>
      <c r="E3" s="45">
        <f>C3+4</f>
        <v>2028</v>
      </c>
      <c r="M3" s="126" t="s">
        <v>60</v>
      </c>
      <c r="N3" s="233" t="s">
        <v>61</v>
      </c>
      <c r="O3" s="126"/>
    </row>
    <row r="4" spans="2:37">
      <c r="M4" s="126" t="s">
        <v>62</v>
      </c>
      <c r="N4" s="233" t="s">
        <v>63</v>
      </c>
      <c r="O4" s="126"/>
    </row>
    <row r="5" spans="2:37" ht="32.450000000000003" customHeight="1">
      <c r="B5" s="273" t="s">
        <v>64</v>
      </c>
      <c r="C5" s="273"/>
      <c r="D5" s="273"/>
      <c r="E5" s="273"/>
      <c r="F5" s="273"/>
      <c r="G5" s="273"/>
      <c r="H5" s="273"/>
      <c r="N5" s="233" t="s">
        <v>65</v>
      </c>
    </row>
    <row r="6" spans="2:37">
      <c r="M6" s="126"/>
      <c r="N6" s="233" t="s">
        <v>66</v>
      </c>
      <c r="O6" s="126"/>
    </row>
    <row r="7" spans="2:37" ht="18.600000000000001">
      <c r="B7" s="100" t="s">
        <v>67</v>
      </c>
      <c r="C7" s="101"/>
      <c r="D7" s="101"/>
      <c r="E7" s="101"/>
      <c r="F7" s="101"/>
      <c r="G7" s="56"/>
      <c r="H7" s="56"/>
      <c r="I7" s="56"/>
      <c r="J7" s="23"/>
      <c r="M7" s="126"/>
      <c r="N7" s="233" t="s">
        <v>68</v>
      </c>
      <c r="O7" s="126"/>
    </row>
    <row r="8" spans="2:37">
      <c r="M8" s="126"/>
      <c r="N8" s="233" t="s">
        <v>69</v>
      </c>
      <c r="O8" s="126"/>
    </row>
    <row r="9" spans="2:37" ht="15.6">
      <c r="B9" s="270" t="s">
        <v>70</v>
      </c>
      <c r="C9" s="270"/>
      <c r="D9" s="270"/>
      <c r="E9" s="270"/>
      <c r="F9" s="270"/>
      <c r="M9" s="126"/>
      <c r="O9" s="126"/>
    </row>
    <row r="10" spans="2:37" ht="5.45" customHeight="1">
      <c r="B10" s="103"/>
      <c r="C10" s="103"/>
      <c r="D10" s="103"/>
      <c r="E10" s="103"/>
      <c r="F10" s="103"/>
      <c r="G10" s="103"/>
      <c r="H10" s="103"/>
      <c r="I10" s="103"/>
      <c r="J10" s="103"/>
      <c r="K10" s="103"/>
      <c r="L10" s="103"/>
      <c r="M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37" ht="29.1">
      <c r="B11" s="77"/>
      <c r="C11" s="133" t="s">
        <v>71</v>
      </c>
      <c r="D11" s="28" t="s">
        <v>72</v>
      </c>
      <c r="E11" s="48" t="s">
        <v>73</v>
      </c>
      <c r="F11" s="48" t="s">
        <v>74</v>
      </c>
    </row>
    <row r="12" spans="2:37">
      <c r="B12" s="235" t="s">
        <v>75</v>
      </c>
      <c r="C12" s="234"/>
      <c r="D12" s="125"/>
      <c r="E12" s="125"/>
      <c r="F12" s="125"/>
    </row>
    <row r="13" spans="2:37" s="54" customFormat="1">
      <c r="B13" s="236" t="s">
        <v>76</v>
      </c>
      <c r="C13" s="234" t="s">
        <v>62</v>
      </c>
      <c r="D13" s="125" t="s">
        <v>60</v>
      </c>
      <c r="E13" s="125" t="s">
        <v>69</v>
      </c>
      <c r="F13" s="125"/>
      <c r="N13" s="232"/>
    </row>
    <row r="14" spans="2:37">
      <c r="B14" s="237" t="s">
        <v>77</v>
      </c>
      <c r="C14" s="234"/>
      <c r="D14" s="125"/>
      <c r="E14" s="125"/>
      <c r="F14" s="125"/>
    </row>
    <row r="15" spans="2:37" s="54" customFormat="1">
      <c r="B15" s="238" t="s">
        <v>78</v>
      </c>
      <c r="C15" s="234" t="s">
        <v>62</v>
      </c>
      <c r="D15" s="125" t="s">
        <v>60</v>
      </c>
      <c r="E15" s="125" t="s">
        <v>63</v>
      </c>
      <c r="F15" s="125"/>
      <c r="N15" s="232"/>
    </row>
    <row r="16" spans="2:37" s="54" customFormat="1">
      <c r="B16" s="238" t="s">
        <v>79</v>
      </c>
      <c r="C16" s="234" t="s">
        <v>62</v>
      </c>
      <c r="D16" s="125" t="s">
        <v>60</v>
      </c>
      <c r="E16" s="125" t="s">
        <v>63</v>
      </c>
      <c r="F16" s="125"/>
      <c r="N16" s="232"/>
    </row>
    <row r="17" spans="2:6">
      <c r="B17" s="238" t="s">
        <v>80</v>
      </c>
      <c r="C17" s="234" t="s">
        <v>62</v>
      </c>
      <c r="D17" s="125" t="s">
        <v>60</v>
      </c>
      <c r="E17" s="125" t="s">
        <v>63</v>
      </c>
      <c r="F17" s="125"/>
    </row>
    <row r="18" spans="2:6">
      <c r="B18" s="238" t="s">
        <v>81</v>
      </c>
      <c r="C18" s="234" t="s">
        <v>62</v>
      </c>
      <c r="D18" s="125" t="s">
        <v>60</v>
      </c>
      <c r="E18" s="125" t="s">
        <v>63</v>
      </c>
      <c r="F18" s="125"/>
    </row>
    <row r="19" spans="2:6">
      <c r="B19" s="236" t="s">
        <v>82</v>
      </c>
      <c r="C19" s="234" t="s">
        <v>62</v>
      </c>
      <c r="D19" s="125" t="s">
        <v>60</v>
      </c>
      <c r="E19" s="125" t="s">
        <v>63</v>
      </c>
      <c r="F19" s="125"/>
    </row>
    <row r="20" spans="2:6">
      <c r="B20" s="235" t="s">
        <v>83</v>
      </c>
      <c r="C20" s="234"/>
      <c r="D20" s="125"/>
      <c r="E20" s="125"/>
      <c r="F20" s="125"/>
    </row>
    <row r="21" spans="2:6">
      <c r="B21" s="236" t="s">
        <v>84</v>
      </c>
      <c r="C21" s="234" t="s">
        <v>62</v>
      </c>
      <c r="D21" s="125" t="s">
        <v>60</v>
      </c>
      <c r="E21" s="125" t="s">
        <v>69</v>
      </c>
      <c r="F21" s="125"/>
    </row>
    <row r="22" spans="2:6">
      <c r="B22" s="235" t="s">
        <v>85</v>
      </c>
      <c r="C22" s="234"/>
      <c r="D22" s="125"/>
      <c r="E22" s="125"/>
      <c r="F22" s="125"/>
    </row>
    <row r="23" spans="2:6">
      <c r="B23" s="236" t="s">
        <v>86</v>
      </c>
      <c r="C23" s="234" t="s">
        <v>62</v>
      </c>
      <c r="D23" s="125" t="s">
        <v>60</v>
      </c>
      <c r="E23" s="125" t="s">
        <v>69</v>
      </c>
      <c r="F23" s="125"/>
    </row>
    <row r="24" spans="2:6">
      <c r="B24" s="235" t="s">
        <v>87</v>
      </c>
      <c r="C24" s="234"/>
      <c r="D24" s="125"/>
      <c r="E24" s="125"/>
      <c r="F24" s="125"/>
    </row>
    <row r="25" spans="2:6">
      <c r="B25" s="236" t="s">
        <v>88</v>
      </c>
      <c r="C25" s="234" t="s">
        <v>62</v>
      </c>
      <c r="D25" s="125" t="s">
        <v>60</v>
      </c>
      <c r="E25" s="125" t="s">
        <v>69</v>
      </c>
      <c r="F25" s="125"/>
    </row>
    <row r="26" spans="2:6">
      <c r="B26" s="17" t="s">
        <v>89</v>
      </c>
    </row>
  </sheetData>
  <mergeCells count="4">
    <mergeCell ref="B9:F9"/>
    <mergeCell ref="C2:H2"/>
    <mergeCell ref="J2:L2"/>
    <mergeCell ref="B5:H5"/>
  </mergeCells>
  <dataValidations count="2">
    <dataValidation type="list" allowBlank="1" showInputMessage="1" showErrorMessage="1" sqref="C12:D25" xr:uid="{A64E2A34-00E1-4D2D-92A8-78832A48E352}">
      <formula1>$M$3:$M$4</formula1>
    </dataValidation>
    <dataValidation type="list" allowBlank="1" showInputMessage="1" showErrorMessage="1" sqref="E12:E25" xr:uid="{9ABAC8EA-94CC-4B6E-B58F-56A0549892BD}">
      <formula1>$N$3:$N$9</formula1>
    </dataValidation>
  </dataValidations>
  <hyperlinks>
    <hyperlink ref="J2" location="'Αρχική σελίδα'!A1" display="Πίσω στην αρχική σελίδα" xr:uid="{CF1525D8-F5D2-4378-A877-2F32646769FD}"/>
  </hyperlinks>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97B4-DE08-4A3E-BC10-960D12509F77}">
  <sheetPr>
    <tabColor theme="4" tint="0.79998168889431442"/>
    <pageSetUpPr fitToPage="1"/>
  </sheetPr>
  <dimension ref="B2:R240"/>
  <sheetViews>
    <sheetView showGridLines="0" zoomScale="80" zoomScaleNormal="80" workbookViewId="0">
      <selection activeCell="D104" sqref="D104"/>
    </sheetView>
  </sheetViews>
  <sheetFormatPr defaultColWidth="8.85546875" defaultRowHeight="14.45" outlineLevelRow="2"/>
  <cols>
    <col min="1" max="1" width="2.85546875" customWidth="1"/>
    <col min="2" max="2" width="30.7109375" customWidth="1"/>
    <col min="3" max="3" width="11.85546875" customWidth="1"/>
    <col min="4" max="8" width="13.42578125" customWidth="1"/>
    <col min="9" max="9" width="14.85546875" customWidth="1"/>
    <col min="10" max="10" width="13.7109375" customWidth="1"/>
    <col min="11" max="11" width="13" customWidth="1"/>
    <col min="12" max="12" width="12.7109375" customWidth="1"/>
  </cols>
  <sheetData>
    <row r="2" spans="2:18" ht="18.600000000000001">
      <c r="B2" s="1" t="s">
        <v>0</v>
      </c>
      <c r="C2" s="271" t="str">
        <f>'Αρχική σελίδα'!C3</f>
        <v>Ήπειρος</v>
      </c>
      <c r="D2" s="271"/>
      <c r="E2" s="271"/>
      <c r="F2" s="271"/>
      <c r="G2" s="271"/>
      <c r="H2" s="271"/>
      <c r="J2" s="272" t="s">
        <v>59</v>
      </c>
      <c r="K2" s="272"/>
      <c r="L2" s="272"/>
    </row>
    <row r="3" spans="2:18" ht="18.600000000000001">
      <c r="B3" s="2" t="s">
        <v>2</v>
      </c>
      <c r="C3" s="99">
        <f>'Αρχική σελίδα'!C4</f>
        <v>2024</v>
      </c>
      <c r="D3" s="45" t="s">
        <v>3</v>
      </c>
      <c r="E3" s="45">
        <f>C3+4</f>
        <v>2028</v>
      </c>
    </row>
    <row r="5" spans="2:18" ht="72.599999999999994" customHeight="1">
      <c r="B5" s="273" t="s">
        <v>90</v>
      </c>
      <c r="C5" s="273"/>
      <c r="D5" s="273"/>
      <c r="E5" s="273"/>
      <c r="F5" s="273"/>
      <c r="G5" s="273"/>
      <c r="H5" s="273"/>
      <c r="I5" s="273"/>
    </row>
    <row r="6" spans="2:18">
      <c r="B6" s="224"/>
      <c r="C6" s="224"/>
      <c r="D6" s="224"/>
      <c r="E6" s="224"/>
      <c r="F6" s="224"/>
      <c r="G6" s="224"/>
      <c r="H6" s="224"/>
    </row>
    <row r="7" spans="2:18" ht="18.600000000000001">
      <c r="B7" s="100" t="s">
        <v>91</v>
      </c>
      <c r="C7" s="101"/>
      <c r="D7" s="101"/>
      <c r="E7" s="101"/>
      <c r="F7" s="101"/>
      <c r="G7" s="101"/>
      <c r="H7" s="101"/>
      <c r="I7" s="101"/>
      <c r="J7" s="101"/>
      <c r="K7" s="101"/>
      <c r="L7" s="101"/>
    </row>
    <row r="9" spans="2:18" ht="15.6">
      <c r="B9" s="270" t="s">
        <v>92</v>
      </c>
      <c r="C9" s="270"/>
      <c r="D9" s="270"/>
      <c r="E9" s="270"/>
      <c r="F9" s="270"/>
      <c r="G9" s="270"/>
      <c r="H9" s="270"/>
      <c r="I9" s="270"/>
    </row>
    <row r="10" spans="2:18" ht="6.6" customHeight="1"/>
    <row r="11" spans="2:18" outlineLevel="1">
      <c r="B11" s="72" t="s">
        <v>93</v>
      </c>
      <c r="C11" s="73"/>
      <c r="D11" s="73"/>
      <c r="E11" s="73"/>
      <c r="F11" s="73"/>
      <c r="G11" s="73"/>
      <c r="H11" s="73"/>
      <c r="I11" s="73"/>
      <c r="J11" s="56"/>
      <c r="K11" s="56"/>
      <c r="L11" s="56"/>
      <c r="M11" s="56"/>
      <c r="N11" s="56"/>
      <c r="O11" s="56"/>
      <c r="P11" s="56"/>
      <c r="Q11" s="56"/>
      <c r="R11" s="56"/>
    </row>
    <row r="12" spans="2:18" outlineLevel="2">
      <c r="B12" s="57"/>
      <c r="C12" s="76" t="s">
        <v>94</v>
      </c>
      <c r="D12" s="74">
        <f>$C$3</f>
        <v>2024</v>
      </c>
      <c r="E12" s="74">
        <f>$C$3+1</f>
        <v>2025</v>
      </c>
      <c r="F12" s="74">
        <f>$C$3+2</f>
        <v>2026</v>
      </c>
      <c r="G12" s="74">
        <f>$C$3+3</f>
        <v>2027</v>
      </c>
      <c r="H12" s="74">
        <f>$C$3+4</f>
        <v>2028</v>
      </c>
      <c r="I12" s="48" t="str">
        <f>D12&amp; " - "&amp;H12</f>
        <v>2024 - 2028</v>
      </c>
    </row>
    <row r="13" spans="2:18" outlineLevel="2">
      <c r="B13" s="235" t="s">
        <v>75</v>
      </c>
      <c r="C13" s="50" t="s">
        <v>95</v>
      </c>
      <c r="D13" s="6"/>
      <c r="E13" s="6"/>
      <c r="F13" s="6"/>
      <c r="G13" s="6">
        <v>1</v>
      </c>
      <c r="H13" s="6">
        <v>1</v>
      </c>
      <c r="I13" s="157">
        <f>D13+E13+F13+G13+H13</f>
        <v>2</v>
      </c>
    </row>
    <row r="14" spans="2:18" outlineLevel="2">
      <c r="B14" s="236" t="s">
        <v>76</v>
      </c>
      <c r="C14" s="50" t="s">
        <v>95</v>
      </c>
      <c r="D14" s="6"/>
      <c r="E14" s="6"/>
      <c r="F14" s="6"/>
      <c r="G14" s="6"/>
      <c r="H14" s="6"/>
      <c r="I14" s="157">
        <f t="shared" ref="I14:I27" si="0">D14+E14+F14+G14+H14</f>
        <v>0</v>
      </c>
    </row>
    <row r="15" spans="2:18" outlineLevel="2">
      <c r="B15" s="237" t="s">
        <v>77</v>
      </c>
      <c r="C15" s="50" t="s">
        <v>95</v>
      </c>
      <c r="D15" s="6"/>
      <c r="E15" s="6">
        <v>20</v>
      </c>
      <c r="F15" s="6">
        <v>22</v>
      </c>
      <c r="G15" s="6">
        <v>24</v>
      </c>
      <c r="H15" s="6">
        <v>10</v>
      </c>
      <c r="I15" s="157">
        <f t="shared" si="0"/>
        <v>76</v>
      </c>
    </row>
    <row r="16" spans="2:18" outlineLevel="2">
      <c r="B16" s="238" t="s">
        <v>78</v>
      </c>
      <c r="C16" s="50" t="s">
        <v>95</v>
      </c>
      <c r="D16" s="6"/>
      <c r="E16" s="6"/>
      <c r="F16" s="6"/>
      <c r="G16" s="6"/>
      <c r="H16" s="6"/>
      <c r="I16" s="157">
        <f t="shared" si="0"/>
        <v>0</v>
      </c>
    </row>
    <row r="17" spans="2:18" outlineLevel="2">
      <c r="B17" s="238" t="s">
        <v>79</v>
      </c>
      <c r="C17" s="50" t="s">
        <v>95</v>
      </c>
      <c r="D17" s="6"/>
      <c r="E17" s="6"/>
      <c r="F17" s="6"/>
      <c r="G17" s="6"/>
      <c r="H17" s="6"/>
      <c r="I17" s="157">
        <f t="shared" si="0"/>
        <v>0</v>
      </c>
    </row>
    <row r="18" spans="2:18" outlineLevel="2">
      <c r="B18" s="238" t="s">
        <v>80</v>
      </c>
      <c r="C18" s="50" t="s">
        <v>95</v>
      </c>
      <c r="D18" s="6"/>
      <c r="E18" s="6"/>
      <c r="F18" s="6"/>
      <c r="G18" s="6"/>
      <c r="H18" s="6"/>
      <c r="I18" s="157">
        <f t="shared" si="0"/>
        <v>0</v>
      </c>
    </row>
    <row r="19" spans="2:18" outlineLevel="2">
      <c r="B19" s="238" t="s">
        <v>81</v>
      </c>
      <c r="C19" s="50" t="s">
        <v>95</v>
      </c>
      <c r="D19" s="6"/>
      <c r="E19" s="6"/>
      <c r="F19" s="6"/>
      <c r="G19" s="6"/>
      <c r="H19" s="6"/>
      <c r="I19" s="157">
        <f t="shared" si="0"/>
        <v>0</v>
      </c>
    </row>
    <row r="20" spans="2:18" outlineLevel="2">
      <c r="B20" s="236" t="s">
        <v>82</v>
      </c>
      <c r="C20" s="50" t="s">
        <v>95</v>
      </c>
      <c r="D20" s="6"/>
      <c r="E20" s="6"/>
      <c r="F20" s="6"/>
      <c r="G20" s="6"/>
      <c r="H20" s="6"/>
      <c r="I20" s="157">
        <f t="shared" si="0"/>
        <v>0</v>
      </c>
    </row>
    <row r="21" spans="2:18" outlineLevel="2">
      <c r="B21" s="235" t="s">
        <v>83</v>
      </c>
      <c r="C21" s="50" t="s">
        <v>95</v>
      </c>
      <c r="D21" s="6"/>
      <c r="E21" s="6"/>
      <c r="F21" s="6"/>
      <c r="G21" s="6"/>
      <c r="H21" s="6"/>
      <c r="I21" s="157">
        <f t="shared" si="0"/>
        <v>0</v>
      </c>
    </row>
    <row r="22" spans="2:18" outlineLevel="2">
      <c r="B22" s="236" t="s">
        <v>84</v>
      </c>
      <c r="C22" s="50" t="s">
        <v>95</v>
      </c>
      <c r="D22" s="6"/>
      <c r="E22" s="6">
        <v>10</v>
      </c>
      <c r="F22" s="6">
        <v>8</v>
      </c>
      <c r="G22" s="6">
        <v>4</v>
      </c>
      <c r="H22" s="6">
        <v>4</v>
      </c>
      <c r="I22" s="157">
        <f t="shared" si="0"/>
        <v>26</v>
      </c>
    </row>
    <row r="23" spans="2:18" outlineLevel="2">
      <c r="B23" s="235" t="s">
        <v>85</v>
      </c>
      <c r="C23" s="50" t="s">
        <v>95</v>
      </c>
      <c r="D23" s="6"/>
      <c r="E23" s="6"/>
      <c r="F23" s="6"/>
      <c r="G23" s="6"/>
      <c r="H23" s="6"/>
      <c r="I23" s="157">
        <f t="shared" si="0"/>
        <v>0</v>
      </c>
    </row>
    <row r="24" spans="2:18" outlineLevel="2">
      <c r="B24" s="236" t="s">
        <v>86</v>
      </c>
      <c r="C24" s="50" t="s">
        <v>95</v>
      </c>
      <c r="D24" s="6"/>
      <c r="E24" s="6">
        <v>10</v>
      </c>
      <c r="F24" s="6">
        <v>6</v>
      </c>
      <c r="G24" s="6">
        <v>2</v>
      </c>
      <c r="H24" s="6">
        <v>2</v>
      </c>
      <c r="I24" s="157">
        <f t="shared" si="0"/>
        <v>20</v>
      </c>
    </row>
    <row r="25" spans="2:18" outlineLevel="2">
      <c r="B25" s="235" t="s">
        <v>87</v>
      </c>
      <c r="C25" s="50" t="s">
        <v>95</v>
      </c>
      <c r="D25" s="6"/>
      <c r="E25" s="6"/>
      <c r="F25" s="6"/>
      <c r="G25" s="6"/>
      <c r="H25" s="6"/>
      <c r="I25" s="157">
        <f t="shared" si="0"/>
        <v>0</v>
      </c>
    </row>
    <row r="26" spans="2:18" outlineLevel="2">
      <c r="B26" s="236" t="s">
        <v>88</v>
      </c>
      <c r="C26" s="50" t="s">
        <v>95</v>
      </c>
      <c r="D26" s="6"/>
      <c r="E26" s="6">
        <v>8</v>
      </c>
      <c r="F26" s="6">
        <v>6</v>
      </c>
      <c r="G26" s="6">
        <v>4</v>
      </c>
      <c r="H26" s="6">
        <v>4</v>
      </c>
      <c r="I26" s="157">
        <f t="shared" si="0"/>
        <v>22</v>
      </c>
    </row>
    <row r="27" spans="2:18" ht="15" customHeight="1" outlineLevel="2">
      <c r="B27" s="49" t="s">
        <v>96</v>
      </c>
      <c r="C27" s="50" t="s">
        <v>95</v>
      </c>
      <c r="D27" s="4">
        <f t="shared" ref="D27:H27" si="1">SUM(D13:D26)</f>
        <v>0</v>
      </c>
      <c r="E27" s="4">
        <f t="shared" si="1"/>
        <v>48</v>
      </c>
      <c r="F27" s="4">
        <f t="shared" si="1"/>
        <v>42</v>
      </c>
      <c r="G27" s="4">
        <f t="shared" si="1"/>
        <v>35</v>
      </c>
      <c r="H27" s="4">
        <f t="shared" si="1"/>
        <v>21</v>
      </c>
      <c r="I27" s="157">
        <f t="shared" si="0"/>
        <v>146</v>
      </c>
    </row>
    <row r="28" spans="2:18" outlineLevel="2"/>
    <row r="29" spans="2:18" outlineLevel="1"/>
    <row r="30" spans="2:18" outlineLevel="1">
      <c r="B30" s="72" t="s">
        <v>97</v>
      </c>
      <c r="C30" s="73"/>
      <c r="D30" s="73"/>
      <c r="E30" s="73"/>
      <c r="F30" s="73"/>
      <c r="G30" s="73"/>
      <c r="H30" s="73"/>
      <c r="I30" s="73"/>
      <c r="J30" s="56"/>
      <c r="K30" s="56"/>
      <c r="L30" s="56"/>
      <c r="M30" s="56"/>
      <c r="N30" s="56"/>
      <c r="O30" s="56"/>
      <c r="P30" s="56"/>
      <c r="Q30" s="56"/>
      <c r="R30" s="56"/>
    </row>
    <row r="31" spans="2:18" outlineLevel="2">
      <c r="B31" s="57"/>
      <c r="C31" s="76" t="s">
        <v>94</v>
      </c>
      <c r="D31" s="74">
        <f>$C$3</f>
        <v>2024</v>
      </c>
      <c r="E31" s="74">
        <f>$C$3+1</f>
        <v>2025</v>
      </c>
      <c r="F31" s="74">
        <f>$C$3+2</f>
        <v>2026</v>
      </c>
      <c r="G31" s="74">
        <f>$C$3+3</f>
        <v>2027</v>
      </c>
      <c r="H31" s="74">
        <f>$C$3+4</f>
        <v>2028</v>
      </c>
      <c r="I31" s="48" t="str">
        <f>D31&amp; "-"&amp;H31</f>
        <v>2024-2028</v>
      </c>
    </row>
    <row r="32" spans="2:18" outlineLevel="2">
      <c r="B32" s="235" t="s">
        <v>75</v>
      </c>
      <c r="C32" s="50" t="s">
        <v>95</v>
      </c>
      <c r="D32" s="6"/>
      <c r="E32" s="6"/>
      <c r="F32" s="6"/>
      <c r="G32" s="6">
        <v>51</v>
      </c>
      <c r="H32" s="6">
        <v>51</v>
      </c>
      <c r="I32" s="157">
        <f t="shared" ref="I32:I45" si="2">D32+E32+F32+G32+H32</f>
        <v>102</v>
      </c>
    </row>
    <row r="33" spans="2:18" outlineLevel="2">
      <c r="B33" s="236" t="s">
        <v>76</v>
      </c>
      <c r="C33" s="50" t="s">
        <v>95</v>
      </c>
      <c r="D33" s="6"/>
      <c r="E33" s="6"/>
      <c r="F33" s="6"/>
      <c r="G33" s="6"/>
      <c r="H33" s="6"/>
      <c r="I33" s="157">
        <f t="shared" si="2"/>
        <v>0</v>
      </c>
    </row>
    <row r="34" spans="2:18" outlineLevel="2">
      <c r="B34" s="237" t="s">
        <v>77</v>
      </c>
      <c r="C34" s="50" t="s">
        <v>95</v>
      </c>
      <c r="D34" s="6"/>
      <c r="E34" s="6">
        <v>1105</v>
      </c>
      <c r="F34" s="6">
        <v>1215</v>
      </c>
      <c r="G34" s="6">
        <v>1360</v>
      </c>
      <c r="H34" s="6">
        <v>562</v>
      </c>
      <c r="I34" s="157">
        <f t="shared" si="2"/>
        <v>4242</v>
      </c>
    </row>
    <row r="35" spans="2:18" outlineLevel="2">
      <c r="B35" s="238" t="s">
        <v>78</v>
      </c>
      <c r="C35" s="50" t="s">
        <v>95</v>
      </c>
      <c r="D35" s="6"/>
      <c r="E35" s="6"/>
      <c r="F35" s="6"/>
      <c r="G35" s="6"/>
      <c r="H35" s="6"/>
      <c r="I35" s="157">
        <f t="shared" si="2"/>
        <v>0</v>
      </c>
    </row>
    <row r="36" spans="2:18" outlineLevel="2">
      <c r="B36" s="238" t="s">
        <v>79</v>
      </c>
      <c r="C36" s="50" t="s">
        <v>95</v>
      </c>
      <c r="D36" s="6"/>
      <c r="E36" s="6"/>
      <c r="F36" s="6"/>
      <c r="G36" s="6"/>
      <c r="H36" s="6"/>
      <c r="I36" s="157">
        <f>D36+E36+F36+G36+H36</f>
        <v>0</v>
      </c>
    </row>
    <row r="37" spans="2:18" outlineLevel="2">
      <c r="B37" s="238" t="s">
        <v>80</v>
      </c>
      <c r="C37" s="50" t="s">
        <v>95</v>
      </c>
      <c r="D37" s="6"/>
      <c r="E37" s="6"/>
      <c r="F37" s="6"/>
      <c r="G37" s="6"/>
      <c r="H37" s="6"/>
      <c r="I37" s="157">
        <f>D37+E37+F37+G37+H37</f>
        <v>0</v>
      </c>
    </row>
    <row r="38" spans="2:18" outlineLevel="2">
      <c r="B38" s="238" t="s">
        <v>81</v>
      </c>
      <c r="C38" s="50" t="s">
        <v>95</v>
      </c>
      <c r="D38" s="6"/>
      <c r="E38" s="6"/>
      <c r="F38" s="6"/>
      <c r="G38" s="6"/>
      <c r="H38" s="6"/>
      <c r="I38" s="157">
        <f t="shared" si="2"/>
        <v>0</v>
      </c>
    </row>
    <row r="39" spans="2:18" outlineLevel="2">
      <c r="B39" s="236" t="s">
        <v>82</v>
      </c>
      <c r="C39" s="50" t="s">
        <v>95</v>
      </c>
      <c r="D39" s="6"/>
      <c r="E39" s="6"/>
      <c r="F39" s="6"/>
      <c r="G39" s="6"/>
      <c r="H39" s="6"/>
      <c r="I39" s="157">
        <f t="shared" si="2"/>
        <v>0</v>
      </c>
    </row>
    <row r="40" spans="2:18" outlineLevel="2">
      <c r="B40" s="235" t="s">
        <v>83</v>
      </c>
      <c r="C40" s="50" t="s">
        <v>95</v>
      </c>
      <c r="D40" s="6"/>
      <c r="E40" s="6"/>
      <c r="F40" s="6"/>
      <c r="G40" s="6"/>
      <c r="H40" s="6"/>
      <c r="I40" s="157">
        <f t="shared" si="2"/>
        <v>0</v>
      </c>
    </row>
    <row r="41" spans="2:18" outlineLevel="2">
      <c r="B41" s="236" t="s">
        <v>84</v>
      </c>
      <c r="C41" s="50" t="s">
        <v>95</v>
      </c>
      <c r="D41" s="6"/>
      <c r="E41" s="6">
        <v>559</v>
      </c>
      <c r="F41" s="6">
        <v>443</v>
      </c>
      <c r="G41" s="6">
        <v>233</v>
      </c>
      <c r="H41" s="6">
        <v>225</v>
      </c>
      <c r="I41" s="157">
        <f t="shared" si="2"/>
        <v>1460</v>
      </c>
    </row>
    <row r="42" spans="2:18" outlineLevel="2">
      <c r="B42" s="235" t="s">
        <v>85</v>
      </c>
      <c r="C42" s="50" t="s">
        <v>95</v>
      </c>
      <c r="D42" s="6"/>
      <c r="E42" s="6"/>
      <c r="F42" s="6"/>
      <c r="G42" s="6"/>
      <c r="H42" s="6"/>
      <c r="I42" s="157">
        <f t="shared" si="2"/>
        <v>0</v>
      </c>
    </row>
    <row r="43" spans="2:18" outlineLevel="2">
      <c r="B43" s="236" t="s">
        <v>86</v>
      </c>
      <c r="C43" s="50" t="s">
        <v>95</v>
      </c>
      <c r="D43" s="6"/>
      <c r="E43" s="6">
        <v>556</v>
      </c>
      <c r="F43" s="6">
        <v>310</v>
      </c>
      <c r="G43" s="6">
        <v>130</v>
      </c>
      <c r="H43" s="6">
        <v>127</v>
      </c>
      <c r="I43" s="157">
        <f t="shared" si="2"/>
        <v>1123</v>
      </c>
    </row>
    <row r="44" spans="2:18" outlineLevel="2">
      <c r="B44" s="235" t="s">
        <v>87</v>
      </c>
      <c r="C44" s="50" t="s">
        <v>95</v>
      </c>
      <c r="D44" s="6"/>
      <c r="E44" s="6"/>
      <c r="F44" s="6"/>
      <c r="G44" s="6"/>
      <c r="H44" s="6"/>
      <c r="I44" s="157">
        <f t="shared" si="2"/>
        <v>0</v>
      </c>
    </row>
    <row r="45" spans="2:18" outlineLevel="2">
      <c r="B45" s="236" t="s">
        <v>88</v>
      </c>
      <c r="C45" s="50" t="s">
        <v>95</v>
      </c>
      <c r="D45" s="6"/>
      <c r="E45" s="6">
        <v>422</v>
      </c>
      <c r="F45" s="6">
        <v>340</v>
      </c>
      <c r="G45" s="6">
        <v>216</v>
      </c>
      <c r="H45" s="6">
        <v>207</v>
      </c>
      <c r="I45" s="157">
        <f t="shared" si="2"/>
        <v>1185</v>
      </c>
    </row>
    <row r="46" spans="2:18" outlineLevel="2">
      <c r="B46" s="49" t="s">
        <v>96</v>
      </c>
      <c r="C46" s="50" t="s">
        <v>95</v>
      </c>
      <c r="D46" s="4">
        <f t="shared" ref="D46:I46" si="3">SUM(D32:D45)</f>
        <v>0</v>
      </c>
      <c r="E46" s="4">
        <f t="shared" si="3"/>
        <v>2642</v>
      </c>
      <c r="F46" s="4">
        <f t="shared" si="3"/>
        <v>2308</v>
      </c>
      <c r="G46" s="4">
        <f t="shared" si="3"/>
        <v>1990</v>
      </c>
      <c r="H46" s="4">
        <f t="shared" si="3"/>
        <v>1172</v>
      </c>
      <c r="I46" s="157">
        <f t="shared" si="3"/>
        <v>8112</v>
      </c>
    </row>
    <row r="47" spans="2:18" outlineLevel="1"/>
    <row r="48" spans="2:18" outlineLevel="1">
      <c r="B48" s="72" t="s">
        <v>98</v>
      </c>
      <c r="C48" s="73"/>
      <c r="D48" s="73"/>
      <c r="E48" s="73"/>
      <c r="F48" s="73"/>
      <c r="G48" s="73"/>
      <c r="H48" s="73"/>
      <c r="I48" s="73"/>
      <c r="J48" s="56"/>
      <c r="K48" s="56"/>
      <c r="L48" s="56"/>
      <c r="M48" s="56"/>
      <c r="N48" s="56"/>
      <c r="O48" s="56"/>
      <c r="P48" s="56"/>
      <c r="Q48" s="56"/>
      <c r="R48" s="56"/>
    </row>
    <row r="49" spans="2:9" outlineLevel="2">
      <c r="B49" s="57"/>
      <c r="C49" s="76" t="s">
        <v>94</v>
      </c>
      <c r="D49" s="74">
        <f>$C$3</f>
        <v>2024</v>
      </c>
      <c r="E49" s="74">
        <f>$C$3+1</f>
        <v>2025</v>
      </c>
      <c r="F49" s="74">
        <f>$C$3+2</f>
        <v>2026</v>
      </c>
      <c r="G49" s="74">
        <f>$C$3+3</f>
        <v>2027</v>
      </c>
      <c r="H49" s="74">
        <f>$C$3+4</f>
        <v>2028</v>
      </c>
      <c r="I49" s="48" t="str">
        <f>D49&amp; "-"&amp;H49</f>
        <v>2024-2028</v>
      </c>
    </row>
    <row r="50" spans="2:9" outlineLevel="2">
      <c r="B50" s="235" t="s">
        <v>75</v>
      </c>
      <c r="C50" s="50" t="s">
        <v>95</v>
      </c>
      <c r="D50" s="6"/>
      <c r="E50" s="6"/>
      <c r="F50" s="6"/>
      <c r="G50" s="6">
        <v>1</v>
      </c>
      <c r="H50" s="6">
        <v>1</v>
      </c>
      <c r="I50" s="157">
        <f>D50+E50+F50+G50+H50</f>
        <v>2</v>
      </c>
    </row>
    <row r="51" spans="2:9" outlineLevel="2">
      <c r="B51" s="236" t="s">
        <v>76</v>
      </c>
      <c r="C51" s="50" t="s">
        <v>95</v>
      </c>
      <c r="D51" s="6"/>
      <c r="E51" s="6"/>
      <c r="F51" s="6"/>
      <c r="G51" s="6"/>
      <c r="H51" s="6"/>
      <c r="I51" s="157">
        <f t="shared" ref="I51:I64" si="4">D51+E51+F51+G51+H51</f>
        <v>0</v>
      </c>
    </row>
    <row r="52" spans="2:9" outlineLevel="2">
      <c r="B52" s="237" t="s">
        <v>77</v>
      </c>
      <c r="C52" s="50" t="s">
        <v>95</v>
      </c>
      <c r="D52" s="6"/>
      <c r="E52" s="6">
        <v>18</v>
      </c>
      <c r="F52" s="6">
        <v>20</v>
      </c>
      <c r="G52" s="6">
        <v>22</v>
      </c>
      <c r="H52" s="6">
        <v>9</v>
      </c>
      <c r="I52" s="157">
        <f t="shared" si="4"/>
        <v>69</v>
      </c>
    </row>
    <row r="53" spans="2:9" outlineLevel="2">
      <c r="B53" s="238" t="s">
        <v>78</v>
      </c>
      <c r="C53" s="50" t="s">
        <v>95</v>
      </c>
      <c r="D53" s="6"/>
      <c r="E53" s="6"/>
      <c r="F53" s="6"/>
      <c r="G53" s="6"/>
      <c r="H53" s="6"/>
      <c r="I53" s="157">
        <f t="shared" si="4"/>
        <v>0</v>
      </c>
    </row>
    <row r="54" spans="2:9" outlineLevel="2">
      <c r="B54" s="238" t="s">
        <v>79</v>
      </c>
      <c r="C54" s="50" t="s">
        <v>95</v>
      </c>
      <c r="D54" s="6"/>
      <c r="E54" s="6"/>
      <c r="F54" s="6"/>
      <c r="G54" s="6"/>
      <c r="H54" s="6"/>
      <c r="I54" s="157">
        <f t="shared" si="4"/>
        <v>0</v>
      </c>
    </row>
    <row r="55" spans="2:9" outlineLevel="2">
      <c r="B55" s="238" t="s">
        <v>80</v>
      </c>
      <c r="C55" s="50" t="s">
        <v>95</v>
      </c>
      <c r="D55" s="6"/>
      <c r="E55" s="6"/>
      <c r="F55" s="6"/>
      <c r="G55" s="6"/>
      <c r="H55" s="6"/>
      <c r="I55" s="157">
        <f t="shared" si="4"/>
        <v>0</v>
      </c>
    </row>
    <row r="56" spans="2:9" outlineLevel="2">
      <c r="B56" s="238" t="s">
        <v>81</v>
      </c>
      <c r="C56" s="50" t="s">
        <v>95</v>
      </c>
      <c r="D56" s="6"/>
      <c r="E56" s="6"/>
      <c r="F56" s="6"/>
      <c r="G56" s="6"/>
      <c r="H56" s="6"/>
      <c r="I56" s="157">
        <f t="shared" si="4"/>
        <v>0</v>
      </c>
    </row>
    <row r="57" spans="2:9" outlineLevel="2">
      <c r="B57" s="236" t="s">
        <v>82</v>
      </c>
      <c r="C57" s="50" t="s">
        <v>95</v>
      </c>
      <c r="D57" s="6"/>
      <c r="E57" s="6"/>
      <c r="F57" s="6"/>
      <c r="G57" s="6"/>
      <c r="H57" s="6"/>
      <c r="I57" s="157">
        <f t="shared" si="4"/>
        <v>0</v>
      </c>
    </row>
    <row r="58" spans="2:9" outlineLevel="2">
      <c r="B58" s="235" t="s">
        <v>83</v>
      </c>
      <c r="C58" s="50" t="s">
        <v>95</v>
      </c>
      <c r="D58" s="6"/>
      <c r="E58" s="6"/>
      <c r="F58" s="6"/>
      <c r="G58" s="6"/>
      <c r="H58" s="6"/>
      <c r="I58" s="157">
        <f t="shared" si="4"/>
        <v>0</v>
      </c>
    </row>
    <row r="59" spans="2:9" outlineLevel="2">
      <c r="B59" s="236" t="s">
        <v>84</v>
      </c>
      <c r="C59" s="50" t="s">
        <v>95</v>
      </c>
      <c r="D59" s="6"/>
      <c r="E59" s="6">
        <v>11</v>
      </c>
      <c r="F59" s="6">
        <v>8</v>
      </c>
      <c r="G59" s="6">
        <v>4</v>
      </c>
      <c r="H59" s="6">
        <v>4</v>
      </c>
      <c r="I59" s="157">
        <f t="shared" si="4"/>
        <v>27</v>
      </c>
    </row>
    <row r="60" spans="2:9" outlineLevel="2">
      <c r="B60" s="235" t="s">
        <v>85</v>
      </c>
      <c r="C60" s="50" t="s">
        <v>95</v>
      </c>
      <c r="D60" s="6"/>
      <c r="E60" s="6"/>
      <c r="F60" s="6"/>
      <c r="G60" s="6"/>
      <c r="H60" s="6"/>
      <c r="I60" s="157">
        <f t="shared" si="4"/>
        <v>0</v>
      </c>
    </row>
    <row r="61" spans="2:9" outlineLevel="2">
      <c r="B61" s="236" t="s">
        <v>86</v>
      </c>
      <c r="C61" s="50" t="s">
        <v>95</v>
      </c>
      <c r="D61" s="6"/>
      <c r="E61" s="6">
        <v>9</v>
      </c>
      <c r="F61" s="6">
        <v>9</v>
      </c>
      <c r="G61" s="6">
        <v>2</v>
      </c>
      <c r="H61" s="6">
        <v>2</v>
      </c>
      <c r="I61" s="157">
        <f t="shared" si="4"/>
        <v>22</v>
      </c>
    </row>
    <row r="62" spans="2:9" outlineLevel="2">
      <c r="B62" s="235" t="s">
        <v>87</v>
      </c>
      <c r="C62" s="50" t="s">
        <v>95</v>
      </c>
      <c r="D62" s="6"/>
      <c r="E62" s="6"/>
      <c r="F62" s="6"/>
      <c r="G62" s="6"/>
      <c r="H62" s="6"/>
      <c r="I62" s="157">
        <f t="shared" si="4"/>
        <v>0</v>
      </c>
    </row>
    <row r="63" spans="2:9" outlineLevel="2">
      <c r="B63" s="236" t="s">
        <v>88</v>
      </c>
      <c r="C63" s="50" t="s">
        <v>95</v>
      </c>
      <c r="D63" s="6"/>
      <c r="E63" s="6">
        <v>7</v>
      </c>
      <c r="F63" s="6">
        <v>9</v>
      </c>
      <c r="G63" s="6">
        <v>4</v>
      </c>
      <c r="H63" s="6">
        <v>3</v>
      </c>
      <c r="I63" s="157">
        <f t="shared" si="4"/>
        <v>23</v>
      </c>
    </row>
    <row r="64" spans="2:9" outlineLevel="2">
      <c r="B64" s="49" t="s">
        <v>96</v>
      </c>
      <c r="C64" s="50" t="s">
        <v>95</v>
      </c>
      <c r="D64" s="4">
        <f t="shared" ref="D64:H64" si="5">SUM(D50:D63)</f>
        <v>0</v>
      </c>
      <c r="E64" s="4">
        <f t="shared" si="5"/>
        <v>45</v>
      </c>
      <c r="F64" s="4">
        <f t="shared" si="5"/>
        <v>46</v>
      </c>
      <c r="G64" s="4">
        <f t="shared" si="5"/>
        <v>33</v>
      </c>
      <c r="H64" s="4">
        <f t="shared" si="5"/>
        <v>19</v>
      </c>
      <c r="I64" s="157">
        <f t="shared" si="4"/>
        <v>143</v>
      </c>
    </row>
    <row r="65" spans="2:18" outlineLevel="1"/>
    <row r="66" spans="2:18" outlineLevel="1">
      <c r="B66" s="72" t="s">
        <v>99</v>
      </c>
      <c r="C66" s="73"/>
      <c r="D66" s="73"/>
      <c r="E66" s="73"/>
      <c r="F66" s="73"/>
      <c r="G66" s="73"/>
      <c r="H66" s="73"/>
      <c r="I66" s="73"/>
      <c r="J66" s="56"/>
      <c r="K66" s="56"/>
      <c r="L66" s="56"/>
      <c r="M66" s="56"/>
      <c r="N66" s="56"/>
      <c r="O66" s="56"/>
      <c r="P66" s="56"/>
      <c r="Q66" s="56"/>
      <c r="R66" s="56"/>
    </row>
    <row r="67" spans="2:18" outlineLevel="2">
      <c r="B67" s="57"/>
      <c r="C67" s="76" t="s">
        <v>94</v>
      </c>
      <c r="D67" s="74">
        <f>$C$3</f>
        <v>2024</v>
      </c>
      <c r="E67" s="74">
        <f>$C$3+1</f>
        <v>2025</v>
      </c>
      <c r="F67" s="74">
        <f>$C$3+2</f>
        <v>2026</v>
      </c>
      <c r="G67" s="74">
        <f>$C$3+3</f>
        <v>2027</v>
      </c>
      <c r="H67" s="74">
        <f>$C$3+4</f>
        <v>2028</v>
      </c>
      <c r="I67" s="48" t="str">
        <f>D67&amp; "-"&amp;H67</f>
        <v>2024-2028</v>
      </c>
    </row>
    <row r="68" spans="2:18" outlineLevel="2">
      <c r="B68" s="235" t="s">
        <v>75</v>
      </c>
      <c r="C68" s="50" t="s">
        <v>95</v>
      </c>
      <c r="D68" s="6"/>
      <c r="E68" s="6"/>
      <c r="F68" s="6"/>
      <c r="G68" s="6"/>
      <c r="H68" s="6"/>
      <c r="I68" s="157">
        <f t="shared" ref="I68:I81" si="6">D68+E68+F68+G68+H68</f>
        <v>0</v>
      </c>
    </row>
    <row r="69" spans="2:18" outlineLevel="2">
      <c r="B69" s="236" t="s">
        <v>76</v>
      </c>
      <c r="C69" s="50" t="s">
        <v>95</v>
      </c>
      <c r="D69" s="6"/>
      <c r="E69" s="6"/>
      <c r="F69" s="6"/>
      <c r="G69" s="6"/>
      <c r="H69" s="6"/>
      <c r="I69" s="157">
        <f t="shared" si="6"/>
        <v>0</v>
      </c>
    </row>
    <row r="70" spans="2:18" outlineLevel="2">
      <c r="B70" s="237" t="s">
        <v>77</v>
      </c>
      <c r="C70" s="50" t="s">
        <v>95</v>
      </c>
      <c r="D70" s="6"/>
      <c r="E70" s="6">
        <v>10</v>
      </c>
      <c r="F70" s="6">
        <v>11</v>
      </c>
      <c r="G70" s="6">
        <v>17</v>
      </c>
      <c r="H70" s="6">
        <v>8</v>
      </c>
      <c r="I70" s="157">
        <f t="shared" si="6"/>
        <v>46</v>
      </c>
    </row>
    <row r="71" spans="2:18" outlineLevel="2">
      <c r="B71" s="238" t="s">
        <v>78</v>
      </c>
      <c r="C71" s="50" t="s">
        <v>95</v>
      </c>
      <c r="D71" s="6"/>
      <c r="E71" s="6"/>
      <c r="F71" s="6"/>
      <c r="G71" s="6"/>
      <c r="H71" s="6"/>
      <c r="I71" s="157">
        <f t="shared" si="6"/>
        <v>0</v>
      </c>
    </row>
    <row r="72" spans="2:18" outlineLevel="2">
      <c r="B72" s="238" t="s">
        <v>79</v>
      </c>
      <c r="C72" s="50" t="s">
        <v>95</v>
      </c>
      <c r="D72" s="6"/>
      <c r="E72" s="6"/>
      <c r="F72" s="6"/>
      <c r="G72" s="6"/>
      <c r="H72" s="6"/>
      <c r="I72" s="157">
        <f t="shared" si="6"/>
        <v>0</v>
      </c>
    </row>
    <row r="73" spans="2:18" outlineLevel="2">
      <c r="B73" s="238" t="s">
        <v>80</v>
      </c>
      <c r="C73" s="50" t="s">
        <v>95</v>
      </c>
      <c r="D73" s="6"/>
      <c r="E73" s="6"/>
      <c r="F73" s="6"/>
      <c r="G73" s="6"/>
      <c r="H73" s="6"/>
      <c r="I73" s="157">
        <f t="shared" si="6"/>
        <v>0</v>
      </c>
    </row>
    <row r="74" spans="2:18" outlineLevel="2">
      <c r="B74" s="238" t="s">
        <v>81</v>
      </c>
      <c r="C74" s="50" t="s">
        <v>95</v>
      </c>
      <c r="D74" s="6"/>
      <c r="E74" s="6"/>
      <c r="F74" s="6"/>
      <c r="G74" s="6"/>
      <c r="H74" s="6"/>
      <c r="I74" s="157">
        <f t="shared" si="6"/>
        <v>0</v>
      </c>
    </row>
    <row r="75" spans="2:18" outlineLevel="2">
      <c r="B75" s="236" t="s">
        <v>82</v>
      </c>
      <c r="C75" s="50" t="s">
        <v>95</v>
      </c>
      <c r="D75" s="6"/>
      <c r="E75" s="6"/>
      <c r="F75" s="6"/>
      <c r="G75" s="6"/>
      <c r="H75" s="6"/>
      <c r="I75" s="157">
        <f t="shared" si="6"/>
        <v>0</v>
      </c>
    </row>
    <row r="76" spans="2:18" outlineLevel="2">
      <c r="B76" s="235" t="s">
        <v>83</v>
      </c>
      <c r="C76" s="50" t="s">
        <v>95</v>
      </c>
      <c r="D76" s="6"/>
      <c r="E76" s="6"/>
      <c r="F76" s="6"/>
      <c r="G76" s="6"/>
      <c r="H76" s="6"/>
      <c r="I76" s="157">
        <f t="shared" si="6"/>
        <v>0</v>
      </c>
    </row>
    <row r="77" spans="2:18" outlineLevel="2">
      <c r="B77" s="236" t="s">
        <v>84</v>
      </c>
      <c r="C77" s="50" t="s">
        <v>95</v>
      </c>
      <c r="D77" s="6"/>
      <c r="E77" s="6">
        <v>5</v>
      </c>
      <c r="F77" s="6">
        <v>4</v>
      </c>
      <c r="G77" s="6">
        <v>4</v>
      </c>
      <c r="H77" s="6">
        <v>2</v>
      </c>
      <c r="I77" s="157">
        <f t="shared" si="6"/>
        <v>15</v>
      </c>
    </row>
    <row r="78" spans="2:18" outlineLevel="2">
      <c r="B78" s="235" t="s">
        <v>85</v>
      </c>
      <c r="C78" s="50" t="s">
        <v>95</v>
      </c>
      <c r="D78" s="6"/>
      <c r="E78" s="6"/>
      <c r="F78" s="6"/>
      <c r="G78" s="6"/>
      <c r="H78" s="6"/>
      <c r="I78" s="157">
        <f t="shared" si="6"/>
        <v>0</v>
      </c>
    </row>
    <row r="79" spans="2:18" outlineLevel="2">
      <c r="B79" s="236" t="s">
        <v>86</v>
      </c>
      <c r="C79" s="50" t="s">
        <v>95</v>
      </c>
      <c r="D79" s="6"/>
      <c r="E79" s="6">
        <v>5</v>
      </c>
      <c r="F79" s="6">
        <v>3</v>
      </c>
      <c r="G79" s="6">
        <v>1</v>
      </c>
      <c r="H79" s="6">
        <v>1</v>
      </c>
      <c r="I79" s="157">
        <f t="shared" si="6"/>
        <v>10</v>
      </c>
    </row>
    <row r="80" spans="2:18" outlineLevel="2">
      <c r="B80" s="235" t="s">
        <v>87</v>
      </c>
      <c r="C80" s="50" t="s">
        <v>95</v>
      </c>
      <c r="D80" s="6"/>
      <c r="E80" s="6"/>
      <c r="F80" s="6"/>
      <c r="G80" s="6"/>
      <c r="H80" s="6"/>
      <c r="I80" s="157">
        <f t="shared" si="6"/>
        <v>0</v>
      </c>
    </row>
    <row r="81" spans="2:18" outlineLevel="2">
      <c r="B81" s="236" t="s">
        <v>88</v>
      </c>
      <c r="C81" s="50" t="s">
        <v>95</v>
      </c>
      <c r="D81" s="6"/>
      <c r="E81" s="6">
        <v>4</v>
      </c>
      <c r="F81" s="6">
        <v>3</v>
      </c>
      <c r="G81" s="6">
        <v>2</v>
      </c>
      <c r="H81" s="6">
        <v>2</v>
      </c>
      <c r="I81" s="157">
        <f t="shared" si="6"/>
        <v>11</v>
      </c>
    </row>
    <row r="82" spans="2:18" outlineLevel="2">
      <c r="B82" s="49" t="s">
        <v>96</v>
      </c>
      <c r="C82" s="50" t="s">
        <v>95</v>
      </c>
      <c r="D82" s="4">
        <f t="shared" ref="D82:I82" si="7">SUM(D68:D81)</f>
        <v>0</v>
      </c>
      <c r="E82" s="4">
        <f t="shared" si="7"/>
        <v>24</v>
      </c>
      <c r="F82" s="4">
        <f t="shared" si="7"/>
        <v>21</v>
      </c>
      <c r="G82" s="4">
        <f t="shared" si="7"/>
        <v>24</v>
      </c>
      <c r="H82" s="4">
        <f t="shared" si="7"/>
        <v>13</v>
      </c>
      <c r="I82" s="157">
        <f t="shared" si="7"/>
        <v>82</v>
      </c>
    </row>
    <row r="83" spans="2:18" outlineLevel="1">
      <c r="B83" s="249"/>
    </row>
    <row r="84" spans="2:18" outlineLevel="1">
      <c r="B84" s="72" t="s">
        <v>100</v>
      </c>
      <c r="C84" s="73"/>
      <c r="D84" s="73"/>
      <c r="E84" s="73"/>
      <c r="F84" s="73"/>
      <c r="G84" s="73"/>
      <c r="H84" s="73"/>
      <c r="I84" s="73"/>
      <c r="J84" s="56"/>
      <c r="K84" s="56"/>
      <c r="L84" s="56"/>
      <c r="M84" s="56"/>
      <c r="N84" s="56"/>
      <c r="O84" s="56"/>
      <c r="P84" s="56"/>
      <c r="Q84" s="56"/>
      <c r="R84" s="56"/>
    </row>
    <row r="85" spans="2:18" outlineLevel="2">
      <c r="B85" s="57"/>
      <c r="C85" s="76" t="s">
        <v>94</v>
      </c>
      <c r="D85" s="74">
        <f>$C$3</f>
        <v>2024</v>
      </c>
      <c r="E85" s="74">
        <f>$C$3+1</f>
        <v>2025</v>
      </c>
      <c r="F85" s="74">
        <f>$C$3+2</f>
        <v>2026</v>
      </c>
      <c r="G85" s="74">
        <f>$C$3+3</f>
        <v>2027</v>
      </c>
      <c r="H85" s="74">
        <f>$C$3+4</f>
        <v>2028</v>
      </c>
      <c r="I85" s="48" t="str">
        <f>D85&amp; "-"&amp;H85</f>
        <v>2024-2028</v>
      </c>
    </row>
    <row r="86" spans="2:18" outlineLevel="2">
      <c r="B86" s="235" t="s">
        <v>75</v>
      </c>
      <c r="C86" s="50" t="s">
        <v>95</v>
      </c>
      <c r="D86" s="6"/>
      <c r="E86" s="6"/>
      <c r="F86" s="6"/>
      <c r="G86" s="6">
        <v>1</v>
      </c>
      <c r="H86" s="6">
        <v>1</v>
      </c>
      <c r="I86" s="157">
        <f t="shared" ref="I86:I99" si="8">D86+E86+F86+G86+H86</f>
        <v>2</v>
      </c>
    </row>
    <row r="87" spans="2:18" outlineLevel="2">
      <c r="B87" s="236" t="s">
        <v>76</v>
      </c>
      <c r="C87" s="50" t="s">
        <v>95</v>
      </c>
      <c r="D87" s="6"/>
      <c r="E87" s="6"/>
      <c r="F87" s="6"/>
      <c r="G87" s="6"/>
      <c r="H87" s="6"/>
      <c r="I87" s="157">
        <f t="shared" si="8"/>
        <v>0</v>
      </c>
    </row>
    <row r="88" spans="2:18" outlineLevel="2">
      <c r="B88" s="237" t="s">
        <v>77</v>
      </c>
      <c r="C88" s="50" t="s">
        <v>95</v>
      </c>
      <c r="D88" s="6"/>
      <c r="E88" s="6">
        <v>2</v>
      </c>
      <c r="F88" s="6"/>
      <c r="G88" s="6"/>
      <c r="H88" s="6"/>
      <c r="I88" s="157">
        <f t="shared" si="8"/>
        <v>2</v>
      </c>
    </row>
    <row r="89" spans="2:18" outlineLevel="2">
      <c r="B89" s="238" t="s">
        <v>78</v>
      </c>
      <c r="C89" s="50" t="s">
        <v>95</v>
      </c>
      <c r="D89" s="6"/>
      <c r="E89" s="6"/>
      <c r="F89" s="6"/>
      <c r="G89" s="6"/>
      <c r="H89" s="6"/>
      <c r="I89" s="157">
        <f t="shared" si="8"/>
        <v>0</v>
      </c>
    </row>
    <row r="90" spans="2:18" outlineLevel="2">
      <c r="B90" s="238" t="s">
        <v>79</v>
      </c>
      <c r="C90" s="50" t="s">
        <v>95</v>
      </c>
      <c r="D90" s="6"/>
      <c r="E90" s="6"/>
      <c r="F90" s="6"/>
      <c r="G90" s="6"/>
      <c r="H90" s="6"/>
      <c r="I90" s="157">
        <f t="shared" si="8"/>
        <v>0</v>
      </c>
    </row>
    <row r="91" spans="2:18" outlineLevel="2">
      <c r="B91" s="238" t="s">
        <v>80</v>
      </c>
      <c r="C91" s="50" t="s">
        <v>95</v>
      </c>
      <c r="D91" s="6"/>
      <c r="E91" s="6"/>
      <c r="F91" s="6"/>
      <c r="G91" s="6"/>
      <c r="H91" s="6"/>
      <c r="I91" s="157">
        <f t="shared" si="8"/>
        <v>0</v>
      </c>
    </row>
    <row r="92" spans="2:18" outlineLevel="2">
      <c r="B92" s="238" t="s">
        <v>81</v>
      </c>
      <c r="C92" s="50" t="s">
        <v>95</v>
      </c>
      <c r="D92" s="6"/>
      <c r="E92" s="6"/>
      <c r="F92" s="6"/>
      <c r="G92" s="6"/>
      <c r="H92" s="6"/>
      <c r="I92" s="157">
        <f t="shared" si="8"/>
        <v>0</v>
      </c>
    </row>
    <row r="93" spans="2:18" outlineLevel="2">
      <c r="B93" s="236" t="s">
        <v>82</v>
      </c>
      <c r="C93" s="50" t="s">
        <v>95</v>
      </c>
      <c r="D93" s="6"/>
      <c r="E93" s="6"/>
      <c r="F93" s="6"/>
      <c r="G93" s="6"/>
      <c r="H93" s="6"/>
      <c r="I93" s="157">
        <f t="shared" si="8"/>
        <v>0</v>
      </c>
    </row>
    <row r="94" spans="2:18" outlineLevel="2">
      <c r="B94" s="235" t="s">
        <v>83</v>
      </c>
      <c r="C94" s="50" t="s">
        <v>95</v>
      </c>
      <c r="D94" s="6"/>
      <c r="E94" s="6"/>
      <c r="F94" s="6"/>
      <c r="G94" s="6"/>
      <c r="H94" s="6"/>
      <c r="I94" s="157">
        <f t="shared" si="8"/>
        <v>0</v>
      </c>
    </row>
    <row r="95" spans="2:18" outlineLevel="2">
      <c r="B95" s="236" t="s">
        <v>84</v>
      </c>
      <c r="C95" s="50" t="s">
        <v>95</v>
      </c>
      <c r="D95" s="6">
        <v>7</v>
      </c>
      <c r="E95" s="6">
        <v>1</v>
      </c>
      <c r="F95" s="6"/>
      <c r="G95" s="6"/>
      <c r="H95" s="6"/>
      <c r="I95" s="157">
        <f t="shared" si="8"/>
        <v>8</v>
      </c>
    </row>
    <row r="96" spans="2:18" outlineLevel="2">
      <c r="B96" s="235" t="s">
        <v>85</v>
      </c>
      <c r="C96" s="50" t="s">
        <v>95</v>
      </c>
      <c r="D96" s="6"/>
      <c r="E96" s="6"/>
      <c r="F96" s="6"/>
      <c r="G96" s="6"/>
      <c r="H96" s="6"/>
      <c r="I96" s="157">
        <f t="shared" si="8"/>
        <v>0</v>
      </c>
    </row>
    <row r="97" spans="2:18" outlineLevel="2">
      <c r="B97" s="236" t="s">
        <v>86</v>
      </c>
      <c r="C97" s="50" t="s">
        <v>95</v>
      </c>
      <c r="D97" s="6"/>
      <c r="E97" s="6">
        <v>1</v>
      </c>
      <c r="F97" s="6"/>
      <c r="G97" s="6"/>
      <c r="H97" s="6"/>
      <c r="I97" s="157">
        <f t="shared" si="8"/>
        <v>1</v>
      </c>
    </row>
    <row r="98" spans="2:18" outlineLevel="2">
      <c r="B98" s="235" t="s">
        <v>87</v>
      </c>
      <c r="C98" s="50" t="s">
        <v>95</v>
      </c>
      <c r="D98" s="6"/>
      <c r="E98" s="6"/>
      <c r="F98" s="6"/>
      <c r="G98" s="6"/>
      <c r="H98" s="6"/>
      <c r="I98" s="157">
        <f t="shared" si="8"/>
        <v>0</v>
      </c>
    </row>
    <row r="99" spans="2:18" outlineLevel="2">
      <c r="B99" s="236" t="s">
        <v>88</v>
      </c>
      <c r="C99" s="50" t="s">
        <v>95</v>
      </c>
      <c r="D99" s="6"/>
      <c r="E99" s="6">
        <v>1</v>
      </c>
      <c r="F99" s="6"/>
      <c r="G99" s="6"/>
      <c r="H99" s="6"/>
      <c r="I99" s="157">
        <f t="shared" si="8"/>
        <v>1</v>
      </c>
    </row>
    <row r="100" spans="2:18" outlineLevel="2">
      <c r="B100" s="49" t="s">
        <v>96</v>
      </c>
      <c r="C100" s="50" t="s">
        <v>95</v>
      </c>
      <c r="D100" s="4">
        <f t="shared" ref="D100:I100" si="9">SUM(D86:D99)</f>
        <v>7</v>
      </c>
      <c r="E100" s="4">
        <f t="shared" si="9"/>
        <v>5</v>
      </c>
      <c r="F100" s="4">
        <f t="shared" si="9"/>
        <v>0</v>
      </c>
      <c r="G100" s="4">
        <f t="shared" si="9"/>
        <v>1</v>
      </c>
      <c r="H100" s="4">
        <f t="shared" si="9"/>
        <v>1</v>
      </c>
      <c r="I100" s="157">
        <f t="shared" si="9"/>
        <v>14</v>
      </c>
    </row>
    <row r="101" spans="2:18" outlineLevel="1"/>
    <row r="102" spans="2:18" outlineLevel="1">
      <c r="B102" s="72" t="s">
        <v>101</v>
      </c>
      <c r="C102" s="73"/>
      <c r="D102" s="73"/>
      <c r="E102" s="73"/>
      <c r="F102" s="73"/>
      <c r="G102" s="73"/>
      <c r="H102" s="73"/>
      <c r="I102" s="73"/>
      <c r="J102" s="56"/>
      <c r="K102" s="56"/>
      <c r="L102" s="56"/>
      <c r="M102" s="56"/>
      <c r="N102" s="56"/>
      <c r="O102" s="56"/>
      <c r="P102" s="56"/>
      <c r="Q102" s="56"/>
      <c r="R102" s="56"/>
    </row>
    <row r="103" spans="2:18" outlineLevel="2">
      <c r="B103" s="57"/>
      <c r="C103" s="76" t="s">
        <v>94</v>
      </c>
      <c r="D103" s="74">
        <f>$C$3</f>
        <v>2024</v>
      </c>
      <c r="E103" s="74">
        <f>$C$3+1</f>
        <v>2025</v>
      </c>
      <c r="F103" s="74">
        <f>$C$3+2</f>
        <v>2026</v>
      </c>
      <c r="G103" s="74">
        <f>$C$3+3</f>
        <v>2027</v>
      </c>
      <c r="H103" s="74">
        <f>$C$3+4</f>
        <v>2028</v>
      </c>
      <c r="I103" s="48" t="str">
        <f>D103&amp; "-"&amp;H103</f>
        <v>2024-2028</v>
      </c>
    </row>
    <row r="104" spans="2:18" outlineLevel="2">
      <c r="B104" s="235" t="s">
        <v>75</v>
      </c>
      <c r="C104" s="50" t="s">
        <v>95</v>
      </c>
      <c r="D104" s="6"/>
      <c r="E104" s="6"/>
      <c r="F104" s="6"/>
      <c r="G104" s="6"/>
      <c r="H104" s="6"/>
      <c r="I104" s="157">
        <f t="shared" ref="I104:I117" si="10">D104+E104+F104+G104+H104</f>
        <v>0</v>
      </c>
    </row>
    <row r="105" spans="2:18" outlineLevel="2">
      <c r="B105" s="236" t="s">
        <v>76</v>
      </c>
      <c r="C105" s="50" t="s">
        <v>95</v>
      </c>
      <c r="D105" s="6"/>
      <c r="E105" s="6"/>
      <c r="F105" s="6"/>
      <c r="G105" s="6"/>
      <c r="H105" s="6"/>
      <c r="I105" s="157">
        <f t="shared" si="10"/>
        <v>0</v>
      </c>
    </row>
    <row r="106" spans="2:18" outlineLevel="2">
      <c r="B106" s="237" t="s">
        <v>77</v>
      </c>
      <c r="C106" s="50" t="s">
        <v>95</v>
      </c>
      <c r="D106" s="6"/>
      <c r="E106" s="6"/>
      <c r="F106" s="6"/>
      <c r="G106" s="6"/>
      <c r="H106" s="6"/>
      <c r="I106" s="157">
        <f t="shared" si="10"/>
        <v>0</v>
      </c>
    </row>
    <row r="107" spans="2:18" outlineLevel="2">
      <c r="B107" s="238" t="s">
        <v>78</v>
      </c>
      <c r="C107" s="50" t="s">
        <v>95</v>
      </c>
      <c r="D107" s="6"/>
      <c r="E107" s="6"/>
      <c r="F107" s="6"/>
      <c r="G107" s="6"/>
      <c r="H107" s="6"/>
      <c r="I107" s="157">
        <f t="shared" si="10"/>
        <v>0</v>
      </c>
    </row>
    <row r="108" spans="2:18" outlineLevel="2">
      <c r="B108" s="238" t="s">
        <v>79</v>
      </c>
      <c r="C108" s="50" t="s">
        <v>95</v>
      </c>
      <c r="D108" s="6"/>
      <c r="E108" s="6"/>
      <c r="F108" s="6"/>
      <c r="G108" s="6"/>
      <c r="H108" s="6"/>
      <c r="I108" s="157">
        <f t="shared" si="10"/>
        <v>0</v>
      </c>
    </row>
    <row r="109" spans="2:18" outlineLevel="2">
      <c r="B109" s="238" t="s">
        <v>80</v>
      </c>
      <c r="C109" s="50" t="s">
        <v>95</v>
      </c>
      <c r="D109" s="6"/>
      <c r="E109" s="6"/>
      <c r="F109" s="6"/>
      <c r="G109" s="6"/>
      <c r="H109" s="6"/>
      <c r="I109" s="157">
        <f t="shared" si="10"/>
        <v>0</v>
      </c>
    </row>
    <row r="110" spans="2:18" outlineLevel="2">
      <c r="B110" s="238" t="s">
        <v>81</v>
      </c>
      <c r="C110" s="50" t="s">
        <v>95</v>
      </c>
      <c r="D110" s="6"/>
      <c r="E110" s="6"/>
      <c r="F110" s="6"/>
      <c r="G110" s="6"/>
      <c r="H110" s="6"/>
      <c r="I110" s="157">
        <f t="shared" si="10"/>
        <v>0</v>
      </c>
    </row>
    <row r="111" spans="2:18" outlineLevel="2">
      <c r="B111" s="236" t="s">
        <v>82</v>
      </c>
      <c r="C111" s="50" t="s">
        <v>95</v>
      </c>
      <c r="D111" s="6"/>
      <c r="E111" s="6"/>
      <c r="F111" s="6"/>
      <c r="G111" s="6"/>
      <c r="H111" s="6"/>
      <c r="I111" s="157">
        <f t="shared" si="10"/>
        <v>0</v>
      </c>
    </row>
    <row r="112" spans="2:18" outlineLevel="2">
      <c r="B112" s="235" t="s">
        <v>83</v>
      </c>
      <c r="C112" s="50" t="s">
        <v>95</v>
      </c>
      <c r="D112" s="6"/>
      <c r="E112" s="6"/>
      <c r="F112" s="6"/>
      <c r="G112" s="6"/>
      <c r="H112" s="6"/>
      <c r="I112" s="157">
        <f t="shared" si="10"/>
        <v>0</v>
      </c>
    </row>
    <row r="113" spans="2:18" outlineLevel="2">
      <c r="B113" s="236" t="s">
        <v>84</v>
      </c>
      <c r="C113" s="50" t="s">
        <v>95</v>
      </c>
      <c r="D113" s="6"/>
      <c r="E113" s="6"/>
      <c r="F113" s="6"/>
      <c r="G113" s="6"/>
      <c r="H113" s="6"/>
      <c r="I113" s="157">
        <f t="shared" si="10"/>
        <v>0</v>
      </c>
    </row>
    <row r="114" spans="2:18" outlineLevel="2">
      <c r="B114" s="235" t="s">
        <v>85</v>
      </c>
      <c r="C114" s="50" t="s">
        <v>95</v>
      </c>
      <c r="D114" s="6"/>
      <c r="E114" s="6"/>
      <c r="F114" s="6"/>
      <c r="G114" s="6"/>
      <c r="H114" s="6"/>
      <c r="I114" s="157">
        <f t="shared" si="10"/>
        <v>0</v>
      </c>
    </row>
    <row r="115" spans="2:18" outlineLevel="2">
      <c r="B115" s="236" t="s">
        <v>86</v>
      </c>
      <c r="C115" s="50" t="s">
        <v>95</v>
      </c>
      <c r="D115" s="6"/>
      <c r="E115" s="6"/>
      <c r="F115" s="6"/>
      <c r="G115" s="6"/>
      <c r="H115" s="6"/>
      <c r="I115" s="157">
        <f t="shared" si="10"/>
        <v>0</v>
      </c>
    </row>
    <row r="116" spans="2:18" outlineLevel="2">
      <c r="B116" s="235" t="s">
        <v>87</v>
      </c>
      <c r="C116" s="50" t="s">
        <v>95</v>
      </c>
      <c r="D116" s="6"/>
      <c r="E116" s="6"/>
      <c r="F116" s="6"/>
      <c r="G116" s="6"/>
      <c r="H116" s="6"/>
      <c r="I116" s="157">
        <f t="shared" si="10"/>
        <v>0</v>
      </c>
    </row>
    <row r="117" spans="2:18" outlineLevel="2">
      <c r="B117" s="236" t="s">
        <v>88</v>
      </c>
      <c r="C117" s="50" t="s">
        <v>95</v>
      </c>
      <c r="D117" s="6"/>
      <c r="E117" s="6"/>
      <c r="F117" s="6"/>
      <c r="G117" s="6"/>
      <c r="H117" s="6"/>
      <c r="I117" s="157">
        <f t="shared" si="10"/>
        <v>0</v>
      </c>
    </row>
    <row r="118" spans="2:18" outlineLevel="2">
      <c r="B118" s="49" t="s">
        <v>96</v>
      </c>
      <c r="C118" s="50" t="s">
        <v>95</v>
      </c>
      <c r="D118" s="4">
        <f t="shared" ref="D118:I118" si="11">SUM(D104:D117)</f>
        <v>0</v>
      </c>
      <c r="E118" s="4">
        <f t="shared" si="11"/>
        <v>0</v>
      </c>
      <c r="F118" s="4">
        <f t="shared" si="11"/>
        <v>0</v>
      </c>
      <c r="G118" s="4">
        <f t="shared" si="11"/>
        <v>0</v>
      </c>
      <c r="H118" s="4">
        <f t="shared" si="11"/>
        <v>0</v>
      </c>
      <c r="I118" s="157">
        <f t="shared" si="11"/>
        <v>0</v>
      </c>
    </row>
    <row r="119" spans="2:18" outlineLevel="1"/>
    <row r="120" spans="2:18" ht="15.6">
      <c r="B120" s="270" t="s">
        <v>102</v>
      </c>
      <c r="C120" s="270"/>
      <c r="D120" s="270"/>
      <c r="E120" s="270"/>
      <c r="F120" s="270"/>
      <c r="G120" s="270"/>
      <c r="H120" s="270"/>
      <c r="I120" s="270"/>
    </row>
    <row r="121" spans="2:18" ht="6.6" customHeight="1"/>
    <row r="122" spans="2:18" outlineLevel="1">
      <c r="B122" s="72" t="s">
        <v>93</v>
      </c>
      <c r="C122" s="73"/>
      <c r="D122" s="73"/>
      <c r="E122" s="73"/>
      <c r="F122" s="73"/>
      <c r="G122" s="73"/>
      <c r="H122" s="73"/>
      <c r="I122" s="73"/>
      <c r="J122" s="56"/>
      <c r="K122" s="56"/>
      <c r="L122" s="56"/>
      <c r="M122" s="56"/>
      <c r="N122" s="56"/>
      <c r="O122" s="56"/>
      <c r="P122" s="56"/>
      <c r="Q122" s="56"/>
      <c r="R122" s="56"/>
    </row>
    <row r="123" spans="2:18" outlineLevel="2">
      <c r="B123" s="57"/>
      <c r="C123" s="76" t="s">
        <v>94</v>
      </c>
      <c r="D123" s="74">
        <f>$C$3</f>
        <v>2024</v>
      </c>
      <c r="E123" s="74">
        <f>$C$3+1</f>
        <v>2025</v>
      </c>
      <c r="F123" s="74">
        <f>$C$3+2</f>
        <v>2026</v>
      </c>
      <c r="G123" s="74">
        <f>$C$3+3</f>
        <v>2027</v>
      </c>
      <c r="H123" s="74">
        <f>$C$3+4</f>
        <v>2028</v>
      </c>
      <c r="I123" s="48" t="str">
        <f>D123&amp; " - "&amp;H123</f>
        <v>2024 - 2028</v>
      </c>
    </row>
    <row r="124" spans="2:18" outlineLevel="2">
      <c r="B124" s="235" t="s">
        <v>75</v>
      </c>
      <c r="C124" s="50" t="s">
        <v>103</v>
      </c>
      <c r="D124" s="6"/>
      <c r="E124" s="6"/>
      <c r="F124" s="6"/>
      <c r="G124" s="6"/>
      <c r="H124" s="6"/>
      <c r="I124" s="157">
        <f t="shared" ref="I124:I137" si="12">D124+E124+F124+G124+H124</f>
        <v>0</v>
      </c>
    </row>
    <row r="125" spans="2:18" s="54" customFormat="1" outlineLevel="2">
      <c r="B125" s="236" t="s">
        <v>76</v>
      </c>
      <c r="C125" s="50" t="s">
        <v>103</v>
      </c>
      <c r="D125" s="53"/>
      <c r="E125" s="53"/>
      <c r="F125" s="53"/>
      <c r="G125" s="53"/>
      <c r="H125" s="53"/>
      <c r="I125" s="157">
        <f t="shared" si="12"/>
        <v>0</v>
      </c>
    </row>
    <row r="126" spans="2:18" s="54" customFormat="1" outlineLevel="2">
      <c r="B126" s="237" t="s">
        <v>77</v>
      </c>
      <c r="C126" s="50" t="s">
        <v>103</v>
      </c>
      <c r="D126" s="53"/>
      <c r="E126" s="53"/>
      <c r="F126" s="53"/>
      <c r="G126" s="53"/>
      <c r="H126" s="53"/>
      <c r="I126" s="157">
        <f t="shared" si="12"/>
        <v>0</v>
      </c>
    </row>
    <row r="127" spans="2:18" s="54" customFormat="1" outlineLevel="2">
      <c r="B127" s="238" t="s">
        <v>78</v>
      </c>
      <c r="C127" s="50" t="s">
        <v>103</v>
      </c>
      <c r="D127" s="53"/>
      <c r="E127" s="53"/>
      <c r="F127" s="53"/>
      <c r="G127" s="53"/>
      <c r="H127" s="53"/>
      <c r="I127" s="157">
        <f t="shared" si="12"/>
        <v>0</v>
      </c>
    </row>
    <row r="128" spans="2:18" s="54" customFormat="1" outlineLevel="2">
      <c r="B128" s="238" t="s">
        <v>79</v>
      </c>
      <c r="C128" s="50" t="s">
        <v>103</v>
      </c>
      <c r="D128" s="53"/>
      <c r="E128" s="53"/>
      <c r="F128" s="53"/>
      <c r="G128" s="53"/>
      <c r="H128" s="53"/>
      <c r="I128" s="157">
        <f t="shared" si="12"/>
        <v>0</v>
      </c>
    </row>
    <row r="129" spans="2:18" s="54" customFormat="1" outlineLevel="2">
      <c r="B129" s="238" t="s">
        <v>80</v>
      </c>
      <c r="C129" s="50" t="s">
        <v>103</v>
      </c>
      <c r="D129" s="53"/>
      <c r="E129" s="53"/>
      <c r="F129" s="53"/>
      <c r="G129" s="53"/>
      <c r="H129" s="53"/>
      <c r="I129" s="157">
        <f t="shared" si="12"/>
        <v>0</v>
      </c>
    </row>
    <row r="130" spans="2:18" s="54" customFormat="1" outlineLevel="2">
      <c r="B130" s="238" t="s">
        <v>81</v>
      </c>
      <c r="C130" s="50" t="s">
        <v>103</v>
      </c>
      <c r="D130" s="53"/>
      <c r="E130" s="53"/>
      <c r="F130" s="53"/>
      <c r="G130" s="53"/>
      <c r="H130" s="53"/>
      <c r="I130" s="157">
        <f t="shared" si="12"/>
        <v>0</v>
      </c>
    </row>
    <row r="131" spans="2:18" s="54" customFormat="1" outlineLevel="2">
      <c r="B131" s="236" t="s">
        <v>82</v>
      </c>
      <c r="C131" s="50" t="s">
        <v>103</v>
      </c>
      <c r="D131" s="53"/>
      <c r="E131" s="53"/>
      <c r="F131" s="53"/>
      <c r="G131" s="53"/>
      <c r="H131" s="53"/>
      <c r="I131" s="157">
        <f t="shared" si="12"/>
        <v>0</v>
      </c>
    </row>
    <row r="132" spans="2:18" s="54" customFormat="1" outlineLevel="2">
      <c r="B132" s="235" t="s">
        <v>83</v>
      </c>
      <c r="C132" s="50" t="s">
        <v>103</v>
      </c>
      <c r="D132" s="53"/>
      <c r="E132" s="53"/>
      <c r="F132" s="53"/>
      <c r="G132" s="53"/>
      <c r="H132" s="53"/>
      <c r="I132" s="157">
        <f t="shared" si="12"/>
        <v>0</v>
      </c>
    </row>
    <row r="133" spans="2:18" s="54" customFormat="1" outlineLevel="2">
      <c r="B133" s="236" t="s">
        <v>84</v>
      </c>
      <c r="C133" s="50" t="s">
        <v>103</v>
      </c>
      <c r="D133" s="53"/>
      <c r="E133" s="53"/>
      <c r="F133" s="53"/>
      <c r="G133" s="53"/>
      <c r="H133" s="53"/>
      <c r="I133" s="157">
        <f t="shared" si="12"/>
        <v>0</v>
      </c>
    </row>
    <row r="134" spans="2:18" s="54" customFormat="1" outlineLevel="2">
      <c r="B134" s="235" t="s">
        <v>85</v>
      </c>
      <c r="C134" s="50" t="s">
        <v>103</v>
      </c>
      <c r="D134" s="53"/>
      <c r="E134" s="53"/>
      <c r="F134" s="53"/>
      <c r="G134" s="53"/>
      <c r="H134" s="53"/>
      <c r="I134" s="157">
        <f t="shared" si="12"/>
        <v>0</v>
      </c>
    </row>
    <row r="135" spans="2:18" s="54" customFormat="1" outlineLevel="2">
      <c r="B135" s="236" t="s">
        <v>86</v>
      </c>
      <c r="C135" s="50" t="s">
        <v>103</v>
      </c>
      <c r="D135" s="53"/>
      <c r="E135" s="53"/>
      <c r="F135" s="53"/>
      <c r="G135" s="53"/>
      <c r="H135" s="53"/>
      <c r="I135" s="157">
        <f t="shared" si="12"/>
        <v>0</v>
      </c>
    </row>
    <row r="136" spans="2:18" s="54" customFormat="1" outlineLevel="2">
      <c r="B136" s="235" t="s">
        <v>87</v>
      </c>
      <c r="C136" s="50" t="s">
        <v>103</v>
      </c>
      <c r="D136" s="53"/>
      <c r="E136" s="53"/>
      <c r="F136" s="53"/>
      <c r="G136" s="53"/>
      <c r="H136" s="53"/>
      <c r="I136" s="157">
        <f t="shared" si="12"/>
        <v>0</v>
      </c>
    </row>
    <row r="137" spans="2:18" s="54" customFormat="1" outlineLevel="2">
      <c r="B137" s="236" t="s">
        <v>88</v>
      </c>
      <c r="C137" s="50" t="s">
        <v>103</v>
      </c>
      <c r="D137" s="53"/>
      <c r="E137" s="53"/>
      <c r="F137" s="53"/>
      <c r="G137" s="53"/>
      <c r="H137" s="53"/>
      <c r="I137" s="157">
        <f t="shared" si="12"/>
        <v>0</v>
      </c>
    </row>
    <row r="138" spans="2:18" outlineLevel="2">
      <c r="B138" s="49" t="s">
        <v>96</v>
      </c>
      <c r="C138" s="55" t="s">
        <v>103</v>
      </c>
      <c r="D138" s="4">
        <f t="shared" ref="D138:I138" si="13">SUM(D124:D137)</f>
        <v>0</v>
      </c>
      <c r="E138" s="4">
        <f t="shared" si="13"/>
        <v>0</v>
      </c>
      <c r="F138" s="4">
        <f t="shared" si="13"/>
        <v>0</v>
      </c>
      <c r="G138" s="4">
        <f t="shared" si="13"/>
        <v>0</v>
      </c>
      <c r="H138" s="4">
        <f t="shared" si="13"/>
        <v>0</v>
      </c>
      <c r="I138" s="157">
        <f t="shared" si="13"/>
        <v>0</v>
      </c>
    </row>
    <row r="139" spans="2:18" outlineLevel="1"/>
    <row r="140" spans="2:18" outlineLevel="1">
      <c r="B140" s="72" t="s">
        <v>97</v>
      </c>
      <c r="C140" s="73"/>
      <c r="D140" s="73"/>
      <c r="E140" s="73"/>
      <c r="F140" s="73"/>
      <c r="G140" s="73"/>
      <c r="H140" s="73"/>
      <c r="I140" s="73"/>
      <c r="J140" s="56"/>
      <c r="K140" s="56"/>
      <c r="L140" s="56"/>
      <c r="M140" s="56"/>
      <c r="N140" s="56"/>
      <c r="O140" s="56"/>
      <c r="P140" s="56"/>
      <c r="Q140" s="56"/>
      <c r="R140" s="56"/>
    </row>
    <row r="141" spans="2:18" outlineLevel="2">
      <c r="B141" s="57"/>
      <c r="C141" s="76" t="s">
        <v>94</v>
      </c>
      <c r="D141" s="74">
        <f>$C$3</f>
        <v>2024</v>
      </c>
      <c r="E141" s="74">
        <f>$C$3+1</f>
        <v>2025</v>
      </c>
      <c r="F141" s="74">
        <f>$C$3+2</f>
        <v>2026</v>
      </c>
      <c r="G141" s="74">
        <f>$C$3+3</f>
        <v>2027</v>
      </c>
      <c r="H141" s="74">
        <f>$C$3+4</f>
        <v>2028</v>
      </c>
      <c r="I141" s="48" t="str">
        <f>D141&amp; "-"&amp;H141</f>
        <v>2024-2028</v>
      </c>
    </row>
    <row r="142" spans="2:18" outlineLevel="2">
      <c r="B142" s="235" t="s">
        <v>75</v>
      </c>
      <c r="C142" s="50" t="s">
        <v>103</v>
      </c>
      <c r="D142" s="6"/>
      <c r="E142" s="6"/>
      <c r="F142" s="6"/>
      <c r="G142" s="6"/>
      <c r="H142" s="6"/>
      <c r="I142" s="157">
        <f t="shared" ref="I142:I155" si="14">D142+E142+F142+G142+H142</f>
        <v>0</v>
      </c>
    </row>
    <row r="143" spans="2:18" s="54" customFormat="1" outlineLevel="2">
      <c r="B143" s="236" t="s">
        <v>76</v>
      </c>
      <c r="C143" s="50" t="s">
        <v>103</v>
      </c>
      <c r="D143" s="53"/>
      <c r="E143" s="53"/>
      <c r="F143" s="53"/>
      <c r="G143" s="53"/>
      <c r="H143" s="53"/>
      <c r="I143" s="157">
        <f t="shared" si="14"/>
        <v>0</v>
      </c>
    </row>
    <row r="144" spans="2:18" s="54" customFormat="1" outlineLevel="2">
      <c r="B144" s="237" t="s">
        <v>77</v>
      </c>
      <c r="C144" s="50" t="s">
        <v>103</v>
      </c>
      <c r="D144" s="53"/>
      <c r="E144" s="53"/>
      <c r="F144" s="53"/>
      <c r="G144" s="53"/>
      <c r="H144" s="53"/>
      <c r="I144" s="157">
        <f t="shared" si="14"/>
        <v>0</v>
      </c>
    </row>
    <row r="145" spans="2:18" s="54" customFormat="1" outlineLevel="2">
      <c r="B145" s="238" t="s">
        <v>78</v>
      </c>
      <c r="C145" s="50" t="s">
        <v>103</v>
      </c>
      <c r="D145" s="53"/>
      <c r="E145" s="53"/>
      <c r="F145" s="53"/>
      <c r="G145" s="53"/>
      <c r="H145" s="53"/>
      <c r="I145" s="157">
        <f t="shared" si="14"/>
        <v>0</v>
      </c>
    </row>
    <row r="146" spans="2:18" s="54" customFormat="1" outlineLevel="2">
      <c r="B146" s="238" t="s">
        <v>79</v>
      </c>
      <c r="C146" s="50" t="s">
        <v>103</v>
      </c>
      <c r="D146" s="53"/>
      <c r="E146" s="53"/>
      <c r="F146" s="53"/>
      <c r="G146" s="53"/>
      <c r="H146" s="53"/>
      <c r="I146" s="157">
        <f t="shared" si="14"/>
        <v>0</v>
      </c>
    </row>
    <row r="147" spans="2:18" s="54" customFormat="1" outlineLevel="2">
      <c r="B147" s="238" t="s">
        <v>80</v>
      </c>
      <c r="C147" s="50" t="s">
        <v>103</v>
      </c>
      <c r="D147" s="53"/>
      <c r="E147" s="53"/>
      <c r="F147" s="53"/>
      <c r="G147" s="53"/>
      <c r="H147" s="53"/>
      <c r="I147" s="157">
        <f t="shared" si="14"/>
        <v>0</v>
      </c>
    </row>
    <row r="148" spans="2:18" s="54" customFormat="1" outlineLevel="2">
      <c r="B148" s="238" t="s">
        <v>81</v>
      </c>
      <c r="C148" s="50" t="s">
        <v>103</v>
      </c>
      <c r="D148" s="53"/>
      <c r="E148" s="53"/>
      <c r="F148" s="53"/>
      <c r="G148" s="53"/>
      <c r="H148" s="53"/>
      <c r="I148" s="157">
        <f t="shared" si="14"/>
        <v>0</v>
      </c>
    </row>
    <row r="149" spans="2:18" s="54" customFormat="1" outlineLevel="2">
      <c r="B149" s="236" t="s">
        <v>82</v>
      </c>
      <c r="C149" s="50" t="s">
        <v>103</v>
      </c>
      <c r="D149" s="53"/>
      <c r="E149" s="53"/>
      <c r="F149" s="53"/>
      <c r="G149" s="53"/>
      <c r="H149" s="53"/>
      <c r="I149" s="157">
        <f t="shared" si="14"/>
        <v>0</v>
      </c>
    </row>
    <row r="150" spans="2:18" s="54" customFormat="1" outlineLevel="2">
      <c r="B150" s="235" t="s">
        <v>83</v>
      </c>
      <c r="C150" s="50" t="s">
        <v>103</v>
      </c>
      <c r="D150" s="53"/>
      <c r="E150" s="53"/>
      <c r="F150" s="53"/>
      <c r="G150" s="53"/>
      <c r="H150" s="53"/>
      <c r="I150" s="157">
        <f t="shared" si="14"/>
        <v>0</v>
      </c>
    </row>
    <row r="151" spans="2:18" s="54" customFormat="1" outlineLevel="2">
      <c r="B151" s="236" t="s">
        <v>84</v>
      </c>
      <c r="C151" s="50" t="s">
        <v>103</v>
      </c>
      <c r="D151" s="53"/>
      <c r="E151" s="53"/>
      <c r="F151" s="53"/>
      <c r="G151" s="53"/>
      <c r="H151" s="53"/>
      <c r="I151" s="157">
        <f t="shared" si="14"/>
        <v>0</v>
      </c>
    </row>
    <row r="152" spans="2:18" s="54" customFormat="1" outlineLevel="2">
      <c r="B152" s="235" t="s">
        <v>85</v>
      </c>
      <c r="C152" s="50" t="s">
        <v>103</v>
      </c>
      <c r="D152" s="53"/>
      <c r="E152" s="53"/>
      <c r="F152" s="53"/>
      <c r="G152" s="53"/>
      <c r="H152" s="53"/>
      <c r="I152" s="157">
        <f t="shared" si="14"/>
        <v>0</v>
      </c>
    </row>
    <row r="153" spans="2:18" s="54" customFormat="1" outlineLevel="2">
      <c r="B153" s="236" t="s">
        <v>86</v>
      </c>
      <c r="C153" s="50" t="s">
        <v>103</v>
      </c>
      <c r="D153" s="53"/>
      <c r="E153" s="53"/>
      <c r="F153" s="53"/>
      <c r="G153" s="53"/>
      <c r="H153" s="53"/>
      <c r="I153" s="157">
        <f t="shared" si="14"/>
        <v>0</v>
      </c>
    </row>
    <row r="154" spans="2:18" s="54" customFormat="1" outlineLevel="2">
      <c r="B154" s="235" t="s">
        <v>87</v>
      </c>
      <c r="C154" s="50" t="s">
        <v>103</v>
      </c>
      <c r="D154" s="53"/>
      <c r="E154" s="53"/>
      <c r="F154" s="53"/>
      <c r="G154" s="53"/>
      <c r="H154" s="53"/>
      <c r="I154" s="157">
        <f t="shared" si="14"/>
        <v>0</v>
      </c>
    </row>
    <row r="155" spans="2:18" s="54" customFormat="1" outlineLevel="2">
      <c r="B155" s="236" t="s">
        <v>88</v>
      </c>
      <c r="C155" s="50" t="s">
        <v>103</v>
      </c>
      <c r="D155" s="53"/>
      <c r="E155" s="53"/>
      <c r="F155" s="53"/>
      <c r="G155" s="53"/>
      <c r="H155" s="53"/>
      <c r="I155" s="157">
        <f t="shared" si="14"/>
        <v>0</v>
      </c>
    </row>
    <row r="156" spans="2:18" outlineLevel="2">
      <c r="B156" s="49" t="s">
        <v>96</v>
      </c>
      <c r="C156" s="55" t="s">
        <v>103</v>
      </c>
      <c r="D156" s="4">
        <f t="shared" ref="D156:I156" si="15">SUM(D142:D155)</f>
        <v>0</v>
      </c>
      <c r="E156" s="4">
        <f t="shared" si="15"/>
        <v>0</v>
      </c>
      <c r="F156" s="4">
        <f t="shared" si="15"/>
        <v>0</v>
      </c>
      <c r="G156" s="4">
        <f t="shared" si="15"/>
        <v>0</v>
      </c>
      <c r="H156" s="4">
        <f t="shared" si="15"/>
        <v>0</v>
      </c>
      <c r="I156" s="157">
        <f t="shared" si="15"/>
        <v>0</v>
      </c>
    </row>
    <row r="157" spans="2:18" outlineLevel="1"/>
    <row r="158" spans="2:18" outlineLevel="1">
      <c r="B158" s="72" t="s">
        <v>98</v>
      </c>
      <c r="C158" s="73"/>
      <c r="D158" s="73"/>
      <c r="E158" s="73"/>
      <c r="F158" s="73"/>
      <c r="G158" s="73"/>
      <c r="H158" s="73"/>
      <c r="I158" s="73"/>
      <c r="J158" s="56"/>
      <c r="K158" s="56"/>
      <c r="L158" s="56"/>
      <c r="M158" s="56"/>
      <c r="N158" s="56"/>
      <c r="O158" s="56"/>
      <c r="P158" s="56"/>
      <c r="Q158" s="56"/>
      <c r="R158" s="56"/>
    </row>
    <row r="159" spans="2:18" outlineLevel="2">
      <c r="B159" s="57"/>
      <c r="C159" s="76" t="s">
        <v>94</v>
      </c>
      <c r="D159" s="74">
        <f>$C$3</f>
        <v>2024</v>
      </c>
      <c r="E159" s="74">
        <f>$C$3+1</f>
        <v>2025</v>
      </c>
      <c r="F159" s="74">
        <f>$C$3+2</f>
        <v>2026</v>
      </c>
      <c r="G159" s="74">
        <f>$C$3+3</f>
        <v>2027</v>
      </c>
      <c r="H159" s="74">
        <f>$C$3+4</f>
        <v>2028</v>
      </c>
      <c r="I159" s="48" t="str">
        <f>D159&amp; "-"&amp;H159</f>
        <v>2024-2028</v>
      </c>
    </row>
    <row r="160" spans="2:18" outlineLevel="2">
      <c r="B160" s="235" t="s">
        <v>75</v>
      </c>
      <c r="C160" s="50" t="s">
        <v>103</v>
      </c>
      <c r="D160" s="6"/>
      <c r="E160" s="6"/>
      <c r="F160" s="6"/>
      <c r="G160" s="6"/>
      <c r="H160" s="6"/>
      <c r="I160" s="157">
        <f t="shared" ref="I160:I173" si="16">D160+E160+F160+G160+H160</f>
        <v>0</v>
      </c>
    </row>
    <row r="161" spans="2:18" outlineLevel="2">
      <c r="B161" s="236" t="s">
        <v>76</v>
      </c>
      <c r="C161" s="50" t="s">
        <v>103</v>
      </c>
      <c r="D161" s="6"/>
      <c r="E161" s="6"/>
      <c r="F161" s="6"/>
      <c r="G161" s="6"/>
      <c r="H161" s="6"/>
      <c r="I161" s="157">
        <f t="shared" si="16"/>
        <v>0</v>
      </c>
    </row>
    <row r="162" spans="2:18" outlineLevel="2">
      <c r="B162" s="237" t="s">
        <v>77</v>
      </c>
      <c r="C162" s="50" t="s">
        <v>103</v>
      </c>
      <c r="D162" s="6"/>
      <c r="E162" s="6"/>
      <c r="F162" s="6"/>
      <c r="G162" s="6"/>
      <c r="H162" s="6"/>
      <c r="I162" s="157">
        <f t="shared" si="16"/>
        <v>0</v>
      </c>
    </row>
    <row r="163" spans="2:18" outlineLevel="2">
      <c r="B163" s="238" t="s">
        <v>78</v>
      </c>
      <c r="C163" s="50" t="s">
        <v>103</v>
      </c>
      <c r="D163" s="6"/>
      <c r="E163" s="6"/>
      <c r="F163" s="6"/>
      <c r="G163" s="6"/>
      <c r="H163" s="6"/>
      <c r="I163" s="157">
        <f t="shared" si="16"/>
        <v>0</v>
      </c>
    </row>
    <row r="164" spans="2:18" outlineLevel="2">
      <c r="B164" s="238" t="s">
        <v>79</v>
      </c>
      <c r="C164" s="50" t="s">
        <v>103</v>
      </c>
      <c r="D164" s="6"/>
      <c r="E164" s="6"/>
      <c r="F164" s="6"/>
      <c r="G164" s="6"/>
      <c r="H164" s="6"/>
      <c r="I164" s="157">
        <f t="shared" si="16"/>
        <v>0</v>
      </c>
    </row>
    <row r="165" spans="2:18" outlineLevel="2">
      <c r="B165" s="238" t="s">
        <v>80</v>
      </c>
      <c r="C165" s="50" t="s">
        <v>103</v>
      </c>
      <c r="D165" s="6"/>
      <c r="E165" s="6"/>
      <c r="F165" s="6"/>
      <c r="G165" s="6"/>
      <c r="H165" s="6"/>
      <c r="I165" s="157">
        <f t="shared" si="16"/>
        <v>0</v>
      </c>
    </row>
    <row r="166" spans="2:18" outlineLevel="2">
      <c r="B166" s="238" t="s">
        <v>81</v>
      </c>
      <c r="C166" s="50" t="s">
        <v>103</v>
      </c>
      <c r="D166" s="6"/>
      <c r="E166" s="6"/>
      <c r="F166" s="6"/>
      <c r="G166" s="6"/>
      <c r="H166" s="6"/>
      <c r="I166" s="157">
        <f t="shared" si="16"/>
        <v>0</v>
      </c>
    </row>
    <row r="167" spans="2:18" outlineLevel="2">
      <c r="B167" s="236" t="s">
        <v>82</v>
      </c>
      <c r="C167" s="50" t="s">
        <v>103</v>
      </c>
      <c r="D167" s="6"/>
      <c r="E167" s="6"/>
      <c r="F167" s="6"/>
      <c r="G167" s="6"/>
      <c r="H167" s="6"/>
      <c r="I167" s="157">
        <f t="shared" si="16"/>
        <v>0</v>
      </c>
    </row>
    <row r="168" spans="2:18" outlineLevel="2">
      <c r="B168" s="235" t="s">
        <v>83</v>
      </c>
      <c r="C168" s="50" t="s">
        <v>103</v>
      </c>
      <c r="D168" s="6"/>
      <c r="E168" s="6"/>
      <c r="F168" s="6"/>
      <c r="G168" s="6"/>
      <c r="H168" s="6"/>
      <c r="I168" s="157">
        <f t="shared" si="16"/>
        <v>0</v>
      </c>
    </row>
    <row r="169" spans="2:18" outlineLevel="2">
      <c r="B169" s="236" t="s">
        <v>84</v>
      </c>
      <c r="C169" s="50" t="s">
        <v>103</v>
      </c>
      <c r="D169" s="6"/>
      <c r="E169" s="6"/>
      <c r="F169" s="6"/>
      <c r="G169" s="6"/>
      <c r="H169" s="6"/>
      <c r="I169" s="157">
        <f t="shared" si="16"/>
        <v>0</v>
      </c>
    </row>
    <row r="170" spans="2:18" outlineLevel="2">
      <c r="B170" s="235" t="s">
        <v>85</v>
      </c>
      <c r="C170" s="50" t="s">
        <v>103</v>
      </c>
      <c r="D170" s="6"/>
      <c r="E170" s="6"/>
      <c r="F170" s="6"/>
      <c r="G170" s="6"/>
      <c r="H170" s="6"/>
      <c r="I170" s="157">
        <f t="shared" si="16"/>
        <v>0</v>
      </c>
    </row>
    <row r="171" spans="2:18" outlineLevel="2">
      <c r="B171" s="236" t="s">
        <v>86</v>
      </c>
      <c r="C171" s="50" t="s">
        <v>103</v>
      </c>
      <c r="D171" s="6"/>
      <c r="E171" s="6"/>
      <c r="F171" s="6"/>
      <c r="G171" s="6"/>
      <c r="H171" s="6"/>
      <c r="I171" s="157">
        <f t="shared" si="16"/>
        <v>0</v>
      </c>
    </row>
    <row r="172" spans="2:18" outlineLevel="2">
      <c r="B172" s="235" t="s">
        <v>87</v>
      </c>
      <c r="C172" s="50" t="s">
        <v>103</v>
      </c>
      <c r="D172" s="6"/>
      <c r="E172" s="6"/>
      <c r="F172" s="6"/>
      <c r="G172" s="6"/>
      <c r="H172" s="6"/>
      <c r="I172" s="157">
        <f t="shared" si="16"/>
        <v>0</v>
      </c>
    </row>
    <row r="173" spans="2:18" outlineLevel="2">
      <c r="B173" s="236" t="s">
        <v>88</v>
      </c>
      <c r="C173" s="50" t="s">
        <v>103</v>
      </c>
      <c r="D173" s="6"/>
      <c r="E173" s="6"/>
      <c r="F173" s="6"/>
      <c r="G173" s="6"/>
      <c r="H173" s="6"/>
      <c r="I173" s="157">
        <f t="shared" si="16"/>
        <v>0</v>
      </c>
    </row>
    <row r="174" spans="2:18" outlineLevel="2">
      <c r="B174" s="49" t="s">
        <v>96</v>
      </c>
      <c r="C174" s="55" t="s">
        <v>103</v>
      </c>
      <c r="D174" s="4">
        <f t="shared" ref="D174:I174" si="17">SUM(D160:D173)</f>
        <v>0</v>
      </c>
      <c r="E174" s="4">
        <f t="shared" si="17"/>
        <v>0</v>
      </c>
      <c r="F174" s="4">
        <f t="shared" si="17"/>
        <v>0</v>
      </c>
      <c r="G174" s="4">
        <f t="shared" si="17"/>
        <v>0</v>
      </c>
      <c r="H174" s="4">
        <f t="shared" si="17"/>
        <v>0</v>
      </c>
      <c r="I174" s="157">
        <f t="shared" si="17"/>
        <v>0</v>
      </c>
    </row>
    <row r="175" spans="2:18" outlineLevel="1"/>
    <row r="176" spans="2:18" outlineLevel="1">
      <c r="B176" s="72" t="s">
        <v>99</v>
      </c>
      <c r="C176" s="73"/>
      <c r="D176" s="73"/>
      <c r="E176" s="73"/>
      <c r="F176" s="73"/>
      <c r="G176" s="73"/>
      <c r="H176" s="73"/>
      <c r="I176" s="73"/>
      <c r="J176" s="56"/>
      <c r="K176" s="56"/>
      <c r="L176" s="56"/>
      <c r="M176" s="56"/>
      <c r="N176" s="56"/>
      <c r="O176" s="56"/>
      <c r="P176" s="56"/>
      <c r="Q176" s="56"/>
      <c r="R176" s="56"/>
    </row>
    <row r="177" spans="2:9" outlineLevel="2">
      <c r="B177" s="57"/>
      <c r="C177" s="76" t="s">
        <v>94</v>
      </c>
      <c r="D177" s="74">
        <f>$C$3</f>
        <v>2024</v>
      </c>
      <c r="E177" s="74">
        <f>$C$3+1</f>
        <v>2025</v>
      </c>
      <c r="F177" s="74">
        <f>$C$3+2</f>
        <v>2026</v>
      </c>
      <c r="G177" s="74">
        <f>$C$3+3</f>
        <v>2027</v>
      </c>
      <c r="H177" s="74">
        <f>$C$3+4</f>
        <v>2028</v>
      </c>
      <c r="I177" s="48" t="str">
        <f>D177&amp; "-"&amp;H177</f>
        <v>2024-2028</v>
      </c>
    </row>
    <row r="178" spans="2:9" outlineLevel="2">
      <c r="B178" s="235" t="s">
        <v>75</v>
      </c>
      <c r="C178" s="50" t="s">
        <v>103</v>
      </c>
      <c r="D178" s="6"/>
      <c r="E178" s="6"/>
      <c r="F178" s="6"/>
      <c r="G178" s="6"/>
      <c r="H178" s="6"/>
      <c r="I178" s="157">
        <f t="shared" ref="I178:I191" si="18">D178+E178+F178+G178+H178</f>
        <v>0</v>
      </c>
    </row>
    <row r="179" spans="2:9" outlineLevel="2">
      <c r="B179" s="236" t="s">
        <v>76</v>
      </c>
      <c r="C179" s="50" t="s">
        <v>103</v>
      </c>
      <c r="D179" s="6"/>
      <c r="E179" s="6"/>
      <c r="F179" s="6"/>
      <c r="G179" s="6"/>
      <c r="H179" s="6"/>
      <c r="I179" s="157">
        <f t="shared" si="18"/>
        <v>0</v>
      </c>
    </row>
    <row r="180" spans="2:9" outlineLevel="2">
      <c r="B180" s="237" t="s">
        <v>77</v>
      </c>
      <c r="C180" s="50" t="s">
        <v>103</v>
      </c>
      <c r="D180" s="6"/>
      <c r="E180" s="6"/>
      <c r="F180" s="6"/>
      <c r="G180" s="6"/>
      <c r="H180" s="6"/>
      <c r="I180" s="157">
        <f t="shared" si="18"/>
        <v>0</v>
      </c>
    </row>
    <row r="181" spans="2:9" s="54" customFormat="1" outlineLevel="2">
      <c r="B181" s="238" t="s">
        <v>78</v>
      </c>
      <c r="C181" s="52" t="s">
        <v>103</v>
      </c>
      <c r="D181" s="53"/>
      <c r="E181" s="53"/>
      <c r="F181" s="53"/>
      <c r="G181" s="53"/>
      <c r="H181" s="53"/>
      <c r="I181" s="157">
        <f t="shared" si="18"/>
        <v>0</v>
      </c>
    </row>
    <row r="182" spans="2:9" s="54" customFormat="1" outlineLevel="2">
      <c r="B182" s="238" t="s">
        <v>79</v>
      </c>
      <c r="C182" s="50" t="s">
        <v>103</v>
      </c>
      <c r="D182" s="53"/>
      <c r="E182" s="53"/>
      <c r="F182" s="53"/>
      <c r="G182" s="53"/>
      <c r="H182" s="53"/>
      <c r="I182" s="157">
        <f t="shared" si="18"/>
        <v>0</v>
      </c>
    </row>
    <row r="183" spans="2:9" s="54" customFormat="1" outlineLevel="2">
      <c r="B183" s="238" t="s">
        <v>80</v>
      </c>
      <c r="C183" s="50" t="s">
        <v>103</v>
      </c>
      <c r="D183" s="53"/>
      <c r="E183" s="53"/>
      <c r="F183" s="53"/>
      <c r="G183" s="53"/>
      <c r="H183" s="53"/>
      <c r="I183" s="157">
        <f t="shared" si="18"/>
        <v>0</v>
      </c>
    </row>
    <row r="184" spans="2:9" s="54" customFormat="1" outlineLevel="2">
      <c r="B184" s="238" t="s">
        <v>81</v>
      </c>
      <c r="C184" s="50" t="s">
        <v>103</v>
      </c>
      <c r="D184" s="53"/>
      <c r="E184" s="53"/>
      <c r="F184" s="53"/>
      <c r="G184" s="53"/>
      <c r="H184" s="53"/>
      <c r="I184" s="157">
        <f t="shared" si="18"/>
        <v>0</v>
      </c>
    </row>
    <row r="185" spans="2:9" s="54" customFormat="1" outlineLevel="2">
      <c r="B185" s="236" t="s">
        <v>82</v>
      </c>
      <c r="C185" s="50" t="s">
        <v>103</v>
      </c>
      <c r="D185" s="53"/>
      <c r="E185" s="53"/>
      <c r="F185" s="53"/>
      <c r="G185" s="53"/>
      <c r="H185" s="53"/>
      <c r="I185" s="157">
        <f t="shared" si="18"/>
        <v>0</v>
      </c>
    </row>
    <row r="186" spans="2:9" s="54" customFormat="1" outlineLevel="2">
      <c r="B186" s="235" t="s">
        <v>83</v>
      </c>
      <c r="C186" s="50" t="s">
        <v>103</v>
      </c>
      <c r="D186" s="53"/>
      <c r="E186" s="53"/>
      <c r="F186" s="53"/>
      <c r="G186" s="53"/>
      <c r="H186" s="53"/>
      <c r="I186" s="157">
        <f t="shared" si="18"/>
        <v>0</v>
      </c>
    </row>
    <row r="187" spans="2:9" s="54" customFormat="1" outlineLevel="2">
      <c r="B187" s="236" t="s">
        <v>84</v>
      </c>
      <c r="C187" s="50" t="s">
        <v>103</v>
      </c>
      <c r="D187" s="53"/>
      <c r="E187" s="53"/>
      <c r="F187" s="53"/>
      <c r="G187" s="53"/>
      <c r="H187" s="53"/>
      <c r="I187" s="157">
        <f t="shared" si="18"/>
        <v>0</v>
      </c>
    </row>
    <row r="188" spans="2:9" s="54" customFormat="1" outlineLevel="2">
      <c r="B188" s="235" t="s">
        <v>85</v>
      </c>
      <c r="C188" s="50" t="s">
        <v>103</v>
      </c>
      <c r="D188" s="53"/>
      <c r="E188" s="53"/>
      <c r="F188" s="53"/>
      <c r="G188" s="53"/>
      <c r="H188" s="53"/>
      <c r="I188" s="157">
        <f t="shared" si="18"/>
        <v>0</v>
      </c>
    </row>
    <row r="189" spans="2:9" s="54" customFormat="1" outlineLevel="2">
      <c r="B189" s="236" t="s">
        <v>86</v>
      </c>
      <c r="C189" s="50" t="s">
        <v>103</v>
      </c>
      <c r="D189" s="53"/>
      <c r="E189" s="53"/>
      <c r="F189" s="53"/>
      <c r="G189" s="53"/>
      <c r="H189" s="53"/>
      <c r="I189" s="157">
        <f t="shared" si="18"/>
        <v>0</v>
      </c>
    </row>
    <row r="190" spans="2:9" s="54" customFormat="1" outlineLevel="2">
      <c r="B190" s="235" t="s">
        <v>87</v>
      </c>
      <c r="C190" s="50" t="s">
        <v>103</v>
      </c>
      <c r="D190" s="53"/>
      <c r="E190" s="53"/>
      <c r="F190" s="53"/>
      <c r="G190" s="53"/>
      <c r="H190" s="53"/>
      <c r="I190" s="157">
        <f t="shared" si="18"/>
        <v>0</v>
      </c>
    </row>
    <row r="191" spans="2:9" s="54" customFormat="1" outlineLevel="2">
      <c r="B191" s="236" t="s">
        <v>88</v>
      </c>
      <c r="C191" s="50" t="s">
        <v>103</v>
      </c>
      <c r="D191" s="53"/>
      <c r="E191" s="53"/>
      <c r="F191" s="53"/>
      <c r="G191" s="53"/>
      <c r="H191" s="53"/>
      <c r="I191" s="157">
        <f t="shared" si="18"/>
        <v>0</v>
      </c>
    </row>
    <row r="192" spans="2:9" outlineLevel="2">
      <c r="B192" s="49" t="s">
        <v>96</v>
      </c>
      <c r="C192" s="55" t="s">
        <v>103</v>
      </c>
      <c r="D192" s="4">
        <f t="shared" ref="D192:I192" si="19">SUM(D178:D191)</f>
        <v>0</v>
      </c>
      <c r="E192" s="4">
        <f t="shared" si="19"/>
        <v>0</v>
      </c>
      <c r="F192" s="4">
        <f t="shared" si="19"/>
        <v>0</v>
      </c>
      <c r="G192" s="4">
        <f t="shared" si="19"/>
        <v>0</v>
      </c>
      <c r="H192" s="4">
        <f t="shared" si="19"/>
        <v>0</v>
      </c>
      <c r="I192" s="157">
        <f t="shared" si="19"/>
        <v>0</v>
      </c>
    </row>
    <row r="193" spans="2:18" outlineLevel="1"/>
    <row r="194" spans="2:18" outlineLevel="1">
      <c r="B194" s="72" t="s">
        <v>100</v>
      </c>
      <c r="C194" s="73"/>
      <c r="D194" s="73"/>
      <c r="E194" s="73"/>
      <c r="F194" s="73"/>
      <c r="G194" s="73"/>
      <c r="H194" s="73"/>
      <c r="I194" s="73"/>
      <c r="J194" s="56"/>
      <c r="K194" s="56"/>
      <c r="L194" s="56"/>
      <c r="M194" s="56"/>
      <c r="N194" s="56"/>
      <c r="O194" s="56"/>
      <c r="P194" s="56"/>
      <c r="Q194" s="56"/>
      <c r="R194" s="56"/>
    </row>
    <row r="195" spans="2:18" outlineLevel="2">
      <c r="B195" s="57"/>
      <c r="C195" s="76" t="s">
        <v>94</v>
      </c>
      <c r="D195" s="74">
        <f>$C$3</f>
        <v>2024</v>
      </c>
      <c r="E195" s="74">
        <f>$C$3+1</f>
        <v>2025</v>
      </c>
      <c r="F195" s="74">
        <f>$C$3+2</f>
        <v>2026</v>
      </c>
      <c r="G195" s="74">
        <f>$C$3+3</f>
        <v>2027</v>
      </c>
      <c r="H195" s="74">
        <f>$C$3+4</f>
        <v>2028</v>
      </c>
      <c r="I195" s="48" t="str">
        <f>D195&amp; "-"&amp;H195</f>
        <v>2024-2028</v>
      </c>
    </row>
    <row r="196" spans="2:18" outlineLevel="2">
      <c r="B196" s="235" t="s">
        <v>75</v>
      </c>
      <c r="C196" s="50" t="s">
        <v>103</v>
      </c>
      <c r="D196" s="6"/>
      <c r="E196" s="6"/>
      <c r="F196" s="6"/>
      <c r="G196" s="6"/>
      <c r="H196" s="6"/>
      <c r="I196" s="157">
        <f t="shared" ref="I196:I209" si="20">D196+E196+F196+G196+H196</f>
        <v>0</v>
      </c>
    </row>
    <row r="197" spans="2:18" outlineLevel="2">
      <c r="B197" s="236" t="s">
        <v>76</v>
      </c>
      <c r="C197" s="50" t="s">
        <v>103</v>
      </c>
      <c r="D197" s="6"/>
      <c r="E197" s="6"/>
      <c r="F197" s="6"/>
      <c r="G197" s="6"/>
      <c r="H197" s="6"/>
      <c r="I197" s="157">
        <f t="shared" si="20"/>
        <v>0</v>
      </c>
    </row>
    <row r="198" spans="2:18" outlineLevel="2">
      <c r="B198" s="237" t="s">
        <v>77</v>
      </c>
      <c r="C198" s="50" t="s">
        <v>103</v>
      </c>
      <c r="D198" s="6"/>
      <c r="E198" s="6"/>
      <c r="F198" s="6"/>
      <c r="G198" s="6"/>
      <c r="H198" s="6"/>
      <c r="I198" s="157">
        <f t="shared" si="20"/>
        <v>0</v>
      </c>
    </row>
    <row r="199" spans="2:18" outlineLevel="2">
      <c r="B199" s="238" t="s">
        <v>78</v>
      </c>
      <c r="C199" s="50" t="s">
        <v>103</v>
      </c>
      <c r="D199" s="6"/>
      <c r="E199" s="6"/>
      <c r="F199" s="6"/>
      <c r="G199" s="6"/>
      <c r="H199" s="6"/>
      <c r="I199" s="157">
        <f t="shared" si="20"/>
        <v>0</v>
      </c>
    </row>
    <row r="200" spans="2:18" s="60" customFormat="1" outlineLevel="2">
      <c r="B200" s="238" t="s">
        <v>79</v>
      </c>
      <c r="C200" s="52" t="s">
        <v>103</v>
      </c>
      <c r="D200" s="228"/>
      <c r="E200" s="228"/>
      <c r="F200" s="228"/>
      <c r="G200" s="228"/>
      <c r="H200" s="228"/>
      <c r="I200" s="157">
        <f t="shared" si="20"/>
        <v>0</v>
      </c>
    </row>
    <row r="201" spans="2:18" s="60" customFormat="1" outlineLevel="2">
      <c r="B201" s="238" t="s">
        <v>80</v>
      </c>
      <c r="C201" s="50" t="s">
        <v>103</v>
      </c>
      <c r="D201" s="228"/>
      <c r="E201" s="228"/>
      <c r="F201" s="228"/>
      <c r="G201" s="228"/>
      <c r="H201" s="228"/>
      <c r="I201" s="157">
        <f t="shared" si="20"/>
        <v>0</v>
      </c>
    </row>
    <row r="202" spans="2:18" s="60" customFormat="1" outlineLevel="2">
      <c r="B202" s="238" t="s">
        <v>81</v>
      </c>
      <c r="C202" s="50" t="s">
        <v>103</v>
      </c>
      <c r="D202" s="228"/>
      <c r="E202" s="228"/>
      <c r="F202" s="228"/>
      <c r="G202" s="228"/>
      <c r="H202" s="228"/>
      <c r="I202" s="157">
        <f t="shared" si="20"/>
        <v>0</v>
      </c>
    </row>
    <row r="203" spans="2:18" s="60" customFormat="1" outlineLevel="2">
      <c r="B203" s="236" t="s">
        <v>82</v>
      </c>
      <c r="C203" s="50" t="s">
        <v>103</v>
      </c>
      <c r="D203" s="228"/>
      <c r="E203" s="228"/>
      <c r="F203" s="228"/>
      <c r="G203" s="228"/>
      <c r="H203" s="228"/>
      <c r="I203" s="157">
        <f t="shared" si="20"/>
        <v>0</v>
      </c>
    </row>
    <row r="204" spans="2:18" s="60" customFormat="1" outlineLevel="2">
      <c r="B204" s="235" t="s">
        <v>83</v>
      </c>
      <c r="C204" s="50" t="s">
        <v>103</v>
      </c>
      <c r="D204" s="228"/>
      <c r="E204" s="228"/>
      <c r="F204" s="228"/>
      <c r="G204" s="228"/>
      <c r="H204" s="228"/>
      <c r="I204" s="157">
        <f t="shared" si="20"/>
        <v>0</v>
      </c>
    </row>
    <row r="205" spans="2:18" s="60" customFormat="1" outlineLevel="2">
      <c r="B205" s="236" t="s">
        <v>84</v>
      </c>
      <c r="C205" s="50" t="s">
        <v>103</v>
      </c>
      <c r="D205" s="228"/>
      <c r="E205" s="228"/>
      <c r="F205" s="228"/>
      <c r="G205" s="228"/>
      <c r="H205" s="228"/>
      <c r="I205" s="157">
        <f t="shared" si="20"/>
        <v>0</v>
      </c>
    </row>
    <row r="206" spans="2:18" s="60" customFormat="1" outlineLevel="2">
      <c r="B206" s="235" t="s">
        <v>85</v>
      </c>
      <c r="C206" s="50" t="s">
        <v>103</v>
      </c>
      <c r="D206" s="228"/>
      <c r="E206" s="228"/>
      <c r="F206" s="228"/>
      <c r="G206" s="228"/>
      <c r="H206" s="228"/>
      <c r="I206" s="157">
        <f t="shared" si="20"/>
        <v>0</v>
      </c>
    </row>
    <row r="207" spans="2:18" s="60" customFormat="1" outlineLevel="2">
      <c r="B207" s="236" t="s">
        <v>86</v>
      </c>
      <c r="C207" s="50" t="s">
        <v>103</v>
      </c>
      <c r="D207" s="228"/>
      <c r="E207" s="228"/>
      <c r="F207" s="228"/>
      <c r="G207" s="228"/>
      <c r="H207" s="228"/>
      <c r="I207" s="157">
        <f t="shared" si="20"/>
        <v>0</v>
      </c>
    </row>
    <row r="208" spans="2:18" s="60" customFormat="1" outlineLevel="2">
      <c r="B208" s="235" t="s">
        <v>87</v>
      </c>
      <c r="C208" s="50" t="s">
        <v>103</v>
      </c>
      <c r="D208" s="228"/>
      <c r="E208" s="228"/>
      <c r="F208" s="228"/>
      <c r="G208" s="228"/>
      <c r="H208" s="228"/>
      <c r="I208" s="157">
        <f t="shared" si="20"/>
        <v>0</v>
      </c>
    </row>
    <row r="209" spans="2:18" s="60" customFormat="1" outlineLevel="2">
      <c r="B209" s="236" t="s">
        <v>88</v>
      </c>
      <c r="C209" s="50" t="s">
        <v>103</v>
      </c>
      <c r="D209" s="228"/>
      <c r="E209" s="228"/>
      <c r="F209" s="228"/>
      <c r="G209" s="228"/>
      <c r="H209" s="228"/>
      <c r="I209" s="157">
        <f t="shared" si="20"/>
        <v>0</v>
      </c>
    </row>
    <row r="210" spans="2:18" outlineLevel="2">
      <c r="B210" s="49" t="s">
        <v>96</v>
      </c>
      <c r="C210" s="55" t="s">
        <v>103</v>
      </c>
      <c r="D210" s="4">
        <f t="shared" ref="D210:I210" si="21">SUM(D196:D209)</f>
        <v>0</v>
      </c>
      <c r="E210" s="4">
        <f t="shared" si="21"/>
        <v>0</v>
      </c>
      <c r="F210" s="4">
        <f t="shared" si="21"/>
        <v>0</v>
      </c>
      <c r="G210" s="4">
        <f t="shared" si="21"/>
        <v>0</v>
      </c>
      <c r="H210" s="4">
        <f t="shared" si="21"/>
        <v>0</v>
      </c>
      <c r="I210" s="157">
        <f t="shared" si="21"/>
        <v>0</v>
      </c>
    </row>
    <row r="211" spans="2:18" outlineLevel="1"/>
    <row r="212" spans="2:18" outlineLevel="1">
      <c r="B212" s="72" t="s">
        <v>101</v>
      </c>
      <c r="C212" s="73"/>
      <c r="D212" s="73"/>
      <c r="E212" s="73"/>
      <c r="F212" s="73"/>
      <c r="G212" s="73"/>
      <c r="H212" s="73"/>
      <c r="I212" s="73"/>
      <c r="J212" s="56"/>
      <c r="K212" s="56"/>
      <c r="L212" s="56"/>
      <c r="M212" s="56"/>
      <c r="N212" s="56"/>
      <c r="O212" s="56"/>
      <c r="P212" s="56"/>
      <c r="Q212" s="56"/>
      <c r="R212" s="56"/>
    </row>
    <row r="213" spans="2:18" outlineLevel="2">
      <c r="B213" s="57"/>
      <c r="C213" s="76" t="s">
        <v>94</v>
      </c>
      <c r="D213" s="74">
        <f>$C$3</f>
        <v>2024</v>
      </c>
      <c r="E213" s="74">
        <f>$C$3+1</f>
        <v>2025</v>
      </c>
      <c r="F213" s="74">
        <f>$C$3+2</f>
        <v>2026</v>
      </c>
      <c r="G213" s="74">
        <f>$C$3+3</f>
        <v>2027</v>
      </c>
      <c r="H213" s="74">
        <f>$C$3+4</f>
        <v>2028</v>
      </c>
      <c r="I213" s="48" t="str">
        <f>D213&amp; "-"&amp;H213</f>
        <v>2024-2028</v>
      </c>
    </row>
    <row r="214" spans="2:18" outlineLevel="2">
      <c r="B214" s="235" t="s">
        <v>75</v>
      </c>
      <c r="C214" s="50" t="s">
        <v>103</v>
      </c>
      <c r="D214" s="6"/>
      <c r="E214" s="6"/>
      <c r="F214" s="6"/>
      <c r="G214" s="6"/>
      <c r="H214" s="6"/>
      <c r="I214" s="157">
        <f t="shared" ref="I214:I227" si="22">D214+E214+F214+G214+H214</f>
        <v>0</v>
      </c>
    </row>
    <row r="215" spans="2:18" outlineLevel="2">
      <c r="B215" s="236" t="s">
        <v>76</v>
      </c>
      <c r="C215" s="50" t="s">
        <v>103</v>
      </c>
      <c r="D215" s="6">
        <v>0</v>
      </c>
      <c r="E215" s="6">
        <v>0</v>
      </c>
      <c r="F215" s="6"/>
      <c r="G215" s="6"/>
      <c r="H215" s="6"/>
      <c r="I215" s="157">
        <f t="shared" si="22"/>
        <v>0</v>
      </c>
    </row>
    <row r="216" spans="2:18" outlineLevel="2">
      <c r="B216" s="237" t="s">
        <v>77</v>
      </c>
      <c r="C216" s="50" t="s">
        <v>103</v>
      </c>
      <c r="D216" s="6"/>
      <c r="E216" s="6"/>
      <c r="F216" s="6"/>
      <c r="G216" s="6"/>
      <c r="H216" s="6"/>
      <c r="I216" s="157">
        <f t="shared" si="22"/>
        <v>0</v>
      </c>
    </row>
    <row r="217" spans="2:18" outlineLevel="2">
      <c r="B217" s="238" t="s">
        <v>78</v>
      </c>
      <c r="C217" s="50" t="s">
        <v>103</v>
      </c>
      <c r="D217" s="6"/>
      <c r="E217" s="6"/>
      <c r="F217" s="6"/>
      <c r="G217" s="6"/>
      <c r="H217" s="6"/>
      <c r="I217" s="157">
        <f t="shared" si="22"/>
        <v>0</v>
      </c>
    </row>
    <row r="218" spans="2:18" outlineLevel="2">
      <c r="B218" s="238" t="s">
        <v>79</v>
      </c>
      <c r="C218" s="50" t="s">
        <v>103</v>
      </c>
      <c r="D218" s="6"/>
      <c r="E218" s="6"/>
      <c r="F218" s="6"/>
      <c r="G218" s="6"/>
      <c r="H218" s="6"/>
      <c r="I218" s="157">
        <f t="shared" si="22"/>
        <v>0</v>
      </c>
    </row>
    <row r="219" spans="2:18" outlineLevel="2">
      <c r="B219" s="238" t="s">
        <v>80</v>
      </c>
      <c r="C219" s="50" t="s">
        <v>103</v>
      </c>
      <c r="D219" s="6"/>
      <c r="E219" s="6"/>
      <c r="F219" s="6"/>
      <c r="G219" s="6"/>
      <c r="H219" s="6"/>
      <c r="I219" s="157">
        <f t="shared" si="22"/>
        <v>0</v>
      </c>
    </row>
    <row r="220" spans="2:18" outlineLevel="2">
      <c r="B220" s="238" t="s">
        <v>81</v>
      </c>
      <c r="C220" s="50" t="s">
        <v>103</v>
      </c>
      <c r="D220" s="6"/>
      <c r="E220" s="6"/>
      <c r="F220" s="6"/>
      <c r="G220" s="6"/>
      <c r="H220" s="6"/>
      <c r="I220" s="157">
        <f t="shared" si="22"/>
        <v>0</v>
      </c>
    </row>
    <row r="221" spans="2:18" outlineLevel="2">
      <c r="B221" s="236" t="s">
        <v>82</v>
      </c>
      <c r="C221" s="50" t="s">
        <v>103</v>
      </c>
      <c r="D221" s="6"/>
      <c r="E221" s="6"/>
      <c r="F221" s="6"/>
      <c r="G221" s="6"/>
      <c r="H221" s="6"/>
      <c r="I221" s="157">
        <f t="shared" si="22"/>
        <v>0</v>
      </c>
    </row>
    <row r="222" spans="2:18" outlineLevel="2">
      <c r="B222" s="235" t="s">
        <v>83</v>
      </c>
      <c r="C222" s="50" t="s">
        <v>103</v>
      </c>
      <c r="D222" s="6"/>
      <c r="E222" s="6"/>
      <c r="F222" s="6"/>
      <c r="G222" s="6"/>
      <c r="H222" s="6"/>
      <c r="I222" s="157">
        <f t="shared" si="22"/>
        <v>0</v>
      </c>
    </row>
    <row r="223" spans="2:18" outlineLevel="2">
      <c r="B223" s="236" t="s">
        <v>84</v>
      </c>
      <c r="C223" s="50" t="s">
        <v>103</v>
      </c>
      <c r="D223" s="6"/>
      <c r="E223" s="6"/>
      <c r="F223" s="6"/>
      <c r="G223" s="6"/>
      <c r="H223" s="6"/>
      <c r="I223" s="157">
        <f t="shared" si="22"/>
        <v>0</v>
      </c>
    </row>
    <row r="224" spans="2:18" outlineLevel="2">
      <c r="B224" s="235" t="s">
        <v>85</v>
      </c>
      <c r="C224" s="50" t="s">
        <v>103</v>
      </c>
      <c r="D224" s="6"/>
      <c r="E224" s="6"/>
      <c r="F224" s="6"/>
      <c r="G224" s="6"/>
      <c r="H224" s="6"/>
      <c r="I224" s="157">
        <f t="shared" si="22"/>
        <v>0</v>
      </c>
    </row>
    <row r="225" spans="2:12" outlineLevel="2">
      <c r="B225" s="236" t="s">
        <v>86</v>
      </c>
      <c r="C225" s="50" t="s">
        <v>103</v>
      </c>
      <c r="D225" s="6"/>
      <c r="E225" s="6"/>
      <c r="F225" s="6"/>
      <c r="G225" s="6"/>
      <c r="H225" s="6"/>
      <c r="I225" s="157">
        <f t="shared" si="22"/>
        <v>0</v>
      </c>
    </row>
    <row r="226" spans="2:12" outlineLevel="2">
      <c r="B226" s="235" t="s">
        <v>87</v>
      </c>
      <c r="C226" s="50" t="s">
        <v>103</v>
      </c>
      <c r="D226" s="6"/>
      <c r="E226" s="6"/>
      <c r="F226" s="6"/>
      <c r="G226" s="6"/>
      <c r="H226" s="6"/>
      <c r="I226" s="157">
        <f t="shared" si="22"/>
        <v>0</v>
      </c>
    </row>
    <row r="227" spans="2:12" outlineLevel="2">
      <c r="B227" s="236" t="s">
        <v>88</v>
      </c>
      <c r="C227" s="50" t="s">
        <v>103</v>
      </c>
      <c r="D227" s="6"/>
      <c r="E227" s="6"/>
      <c r="F227" s="6"/>
      <c r="G227" s="6"/>
      <c r="H227" s="6"/>
      <c r="I227" s="157">
        <f t="shared" si="22"/>
        <v>0</v>
      </c>
    </row>
    <row r="228" spans="2:12" outlineLevel="2">
      <c r="B228" s="49" t="s">
        <v>96</v>
      </c>
      <c r="C228" s="55" t="s">
        <v>103</v>
      </c>
      <c r="D228" s="4">
        <f t="shared" ref="D228:I228" si="23">SUM(D214:D227)</f>
        <v>0</v>
      </c>
      <c r="E228" s="4">
        <f t="shared" si="23"/>
        <v>0</v>
      </c>
      <c r="F228" s="4">
        <f t="shared" si="23"/>
        <v>0</v>
      </c>
      <c r="G228" s="4">
        <f t="shared" si="23"/>
        <v>0</v>
      </c>
      <c r="H228" s="4">
        <f t="shared" si="23"/>
        <v>0</v>
      </c>
      <c r="I228" s="157">
        <f t="shared" si="23"/>
        <v>0</v>
      </c>
    </row>
    <row r="229" spans="2:12" outlineLevel="1"/>
    <row r="230" spans="2:12" ht="15.6">
      <c r="B230" s="270" t="s">
        <v>104</v>
      </c>
      <c r="C230" s="270"/>
      <c r="D230" s="270"/>
      <c r="E230" s="270"/>
      <c r="F230" s="270"/>
      <c r="G230" s="270"/>
      <c r="H230" s="270"/>
      <c r="I230" s="270"/>
      <c r="J230" s="270"/>
      <c r="K230" s="270"/>
      <c r="L230" s="270"/>
    </row>
    <row r="231" spans="2:12" ht="6.6" customHeight="1"/>
    <row r="232" spans="2:12" outlineLevel="1">
      <c r="B232" s="279" t="s">
        <v>105</v>
      </c>
      <c r="C232" s="280"/>
      <c r="D232" s="280"/>
      <c r="E232" s="280"/>
      <c r="F232" s="280"/>
      <c r="G232" s="280"/>
      <c r="H232" s="280"/>
      <c r="I232" s="280"/>
      <c r="J232" s="280"/>
      <c r="K232" s="280"/>
      <c r="L232" s="280"/>
    </row>
    <row r="233" spans="2:12" ht="14.45" customHeight="1" outlineLevel="2">
      <c r="B233" s="57"/>
      <c r="C233" s="76" t="s">
        <v>94</v>
      </c>
      <c r="D233" s="276" t="s">
        <v>106</v>
      </c>
      <c r="E233" s="277"/>
      <c r="F233" s="277"/>
      <c r="G233" s="277"/>
      <c r="H233" s="277"/>
      <c r="I233" s="277"/>
      <c r="J233" s="278"/>
      <c r="K233" s="274" t="s">
        <v>107</v>
      </c>
      <c r="L233" s="274" t="s">
        <v>108</v>
      </c>
    </row>
    <row r="234" spans="2:12" ht="43.5" outlineLevel="2">
      <c r="B234" s="57"/>
      <c r="C234" s="76"/>
      <c r="D234" s="28" t="s">
        <v>109</v>
      </c>
      <c r="E234" s="28" t="s">
        <v>110</v>
      </c>
      <c r="F234" s="28" t="s">
        <v>111</v>
      </c>
      <c r="G234" s="28" t="s">
        <v>112</v>
      </c>
      <c r="H234" s="28" t="s">
        <v>113</v>
      </c>
      <c r="I234" s="28" t="s">
        <v>114</v>
      </c>
      <c r="J234" s="28" t="s">
        <v>115</v>
      </c>
      <c r="K234" s="275"/>
      <c r="L234" s="275"/>
    </row>
    <row r="235" spans="2:12" outlineLevel="2">
      <c r="B235" s="235" t="s">
        <v>75</v>
      </c>
      <c r="C235" s="50" t="s">
        <v>116</v>
      </c>
      <c r="D235" s="6"/>
      <c r="E235" s="6"/>
      <c r="F235" s="6"/>
      <c r="G235" s="6"/>
      <c r="H235" s="6"/>
      <c r="I235" s="6"/>
      <c r="J235" s="157">
        <f>SUM(D235:I235)</f>
        <v>0</v>
      </c>
      <c r="K235" s="6"/>
      <c r="L235" s="6"/>
    </row>
    <row r="236" spans="2:12" outlineLevel="2">
      <c r="B236" s="237" t="s">
        <v>77</v>
      </c>
      <c r="C236" s="50" t="s">
        <v>116</v>
      </c>
      <c r="D236" s="6"/>
      <c r="E236" s="6"/>
      <c r="F236" s="6"/>
      <c r="G236" s="6"/>
      <c r="H236" s="6"/>
      <c r="I236" s="6"/>
      <c r="J236" s="157">
        <f t="shared" ref="J236:J239" si="24">SUM(D236:I236)</f>
        <v>0</v>
      </c>
      <c r="K236" s="6"/>
      <c r="L236" s="6"/>
    </row>
    <row r="237" spans="2:12" outlineLevel="2">
      <c r="B237" s="235" t="s">
        <v>83</v>
      </c>
      <c r="C237" s="50" t="s">
        <v>116</v>
      </c>
      <c r="D237" s="6"/>
      <c r="E237" s="6"/>
      <c r="F237" s="6"/>
      <c r="G237" s="6"/>
      <c r="H237" s="6"/>
      <c r="I237" s="6"/>
      <c r="J237" s="157">
        <f t="shared" si="24"/>
        <v>0</v>
      </c>
      <c r="K237" s="6"/>
      <c r="L237" s="6"/>
    </row>
    <row r="238" spans="2:12" outlineLevel="2">
      <c r="B238" s="235" t="s">
        <v>85</v>
      </c>
      <c r="C238" s="50" t="s">
        <v>116</v>
      </c>
      <c r="D238" s="6"/>
      <c r="E238" s="6"/>
      <c r="F238" s="6"/>
      <c r="G238" s="6"/>
      <c r="H238" s="6"/>
      <c r="I238" s="6"/>
      <c r="J238" s="157">
        <f t="shared" si="24"/>
        <v>0</v>
      </c>
      <c r="K238" s="6"/>
      <c r="L238" s="6"/>
    </row>
    <row r="239" spans="2:12" outlineLevel="2">
      <c r="B239" s="235" t="s">
        <v>87</v>
      </c>
      <c r="C239" s="50" t="s">
        <v>116</v>
      </c>
      <c r="D239" s="6"/>
      <c r="E239" s="6"/>
      <c r="F239" s="6"/>
      <c r="G239" s="6"/>
      <c r="H239" s="6"/>
      <c r="I239" s="6"/>
      <c r="J239" s="157">
        <f t="shared" si="24"/>
        <v>0</v>
      </c>
      <c r="K239" s="6"/>
      <c r="L239" s="6"/>
    </row>
    <row r="240" spans="2:12" outlineLevel="1"/>
  </sheetData>
  <mergeCells count="10">
    <mergeCell ref="J2:L2"/>
    <mergeCell ref="K233:K234"/>
    <mergeCell ref="B5:I5"/>
    <mergeCell ref="C2:H2"/>
    <mergeCell ref="B120:I120"/>
    <mergeCell ref="B9:I9"/>
    <mergeCell ref="L233:L234"/>
    <mergeCell ref="D233:J233"/>
    <mergeCell ref="B232:L232"/>
    <mergeCell ref="B230:L230"/>
  </mergeCells>
  <phoneticPr fontId="28" type="noConversion"/>
  <hyperlinks>
    <hyperlink ref="J2" location="'Αρχική σελίδα'!A1" display="Πίσω στην αρχική σελίδα" xr:uid="{D3456933-AC57-4EA6-9F11-F2A128395BA8}"/>
  </hyperlinks>
  <pageMargins left="0.7" right="0.7" top="0.64" bottom="0.54" header="0.3" footer="0.3"/>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5C4B-B4C9-49A9-9464-D75A0503D6BE}">
  <sheetPr>
    <tabColor theme="4" tint="0.79998168889431442"/>
    <pageSetUpPr fitToPage="1"/>
  </sheetPr>
  <dimension ref="A1:AK176"/>
  <sheetViews>
    <sheetView showGridLines="0" topLeftCell="A17" zoomScale="90" zoomScaleNormal="90" workbookViewId="0">
      <pane xSplit="2" topLeftCell="T1" activePane="topRight" state="frozen"/>
      <selection pane="topRight" activeCell="AG36" sqref="AG36:AG49"/>
      <selection activeCell="A7" sqref="A7"/>
    </sheetView>
  </sheetViews>
  <sheetFormatPr defaultColWidth="8.85546875" defaultRowHeight="14.45" outlineLevelRow="1"/>
  <cols>
    <col min="1" max="1" width="2.85546875" customWidth="1"/>
    <col min="2" max="2" width="49.140625" customWidth="1"/>
    <col min="3" max="3" width="27.28515625" customWidth="1"/>
    <col min="4" max="18" width="13.7109375" customWidth="1"/>
    <col min="19" max="19" width="18.7109375" customWidth="1"/>
    <col min="20" max="20" width="2.140625" customWidth="1"/>
    <col min="21" max="36" width="13.7109375" customWidth="1"/>
    <col min="37" max="37" width="18.7109375" customWidth="1"/>
  </cols>
  <sheetData>
    <row r="1" spans="2:37">
      <c r="K1" t="s">
        <v>117</v>
      </c>
    </row>
    <row r="2" spans="2:37" ht="18.600000000000001">
      <c r="B2" s="1" t="s">
        <v>0</v>
      </c>
      <c r="C2" s="271" t="str">
        <f>'Αρχική σελίδα'!C3</f>
        <v>Ήπειρος</v>
      </c>
      <c r="D2" s="271"/>
      <c r="E2" s="271"/>
      <c r="F2" s="271"/>
      <c r="G2" s="271"/>
      <c r="H2" s="271"/>
      <c r="J2" s="272" t="s">
        <v>59</v>
      </c>
      <c r="K2" s="272"/>
      <c r="L2" s="272"/>
    </row>
    <row r="3" spans="2:37" ht="18.600000000000001">
      <c r="B3" s="2" t="s">
        <v>2</v>
      </c>
      <c r="C3" s="99">
        <f>'Αρχική σελίδα'!C4</f>
        <v>2024</v>
      </c>
      <c r="D3" s="45" t="s">
        <v>3</v>
      </c>
      <c r="E3" s="45">
        <f>C3+4</f>
        <v>2028</v>
      </c>
    </row>
    <row r="5" spans="2:37" ht="56.45" customHeight="1">
      <c r="B5" s="273" t="s">
        <v>118</v>
      </c>
      <c r="C5" s="273"/>
      <c r="D5" s="273"/>
      <c r="E5" s="273"/>
      <c r="F5" s="273"/>
      <c r="G5" s="273"/>
      <c r="H5" s="273"/>
      <c r="I5" s="273"/>
    </row>
    <row r="6" spans="2:37">
      <c r="B6" s="225"/>
      <c r="C6" s="225"/>
      <c r="D6" s="225"/>
      <c r="E6" s="225"/>
      <c r="F6" s="225"/>
      <c r="G6" s="225"/>
      <c r="H6" s="225"/>
    </row>
    <row r="7" spans="2:37" ht="18.600000000000001">
      <c r="B7" s="100" t="str">
        <f>"Απολογιστικά στοιχεία ανάπτυξης δικτύου διανομής "&amp;(C3-5)&amp;" - "&amp;(C3-1)&amp;" και ανάπτυξη σύμφωνα με το Πρόγραμμα Ανάπτυξης  "&amp;C3&amp;" - "&amp;E3</f>
        <v>Απολογιστικά στοιχεία ανάπτυξης δικτύου διανομής 2019 - 2023 και ανάπτυξη σύμφωνα με το Πρόγραμμα Ανάπτυξης  2024 - 2028</v>
      </c>
      <c r="C7" s="101"/>
      <c r="D7" s="101"/>
      <c r="E7" s="101"/>
      <c r="F7" s="101"/>
      <c r="G7" s="101"/>
      <c r="H7" s="101"/>
      <c r="I7" s="101"/>
      <c r="J7" s="102"/>
    </row>
    <row r="9" spans="2:37" ht="17.25" customHeight="1" outlineLevel="1">
      <c r="B9" s="270" t="s">
        <v>119</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row>
    <row r="10" spans="2:37"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37" ht="15" customHeight="1" outlineLevel="1">
      <c r="B11" s="295"/>
      <c r="C11" s="298" t="s">
        <v>94</v>
      </c>
      <c r="D11" s="285" t="s">
        <v>120</v>
      </c>
      <c r="E11" s="286"/>
      <c r="F11" s="286"/>
      <c r="G11" s="286"/>
      <c r="H11" s="286"/>
      <c r="I11" s="286"/>
      <c r="J11" s="286"/>
      <c r="K11" s="286"/>
      <c r="L11" s="286"/>
      <c r="M11" s="286"/>
      <c r="N11" s="286"/>
      <c r="O11" s="286"/>
      <c r="P11" s="286"/>
      <c r="Q11" s="288"/>
      <c r="R11" s="291" t="str">
        <f xml:space="preserve"> D12&amp;" - "&amp;O12</f>
        <v>2019 - 2023</v>
      </c>
      <c r="S11" s="292"/>
      <c r="U11" s="285" t="s">
        <v>121</v>
      </c>
      <c r="V11" s="286"/>
      <c r="W11" s="286"/>
      <c r="X11" s="286"/>
      <c r="Y11" s="286"/>
      <c r="Z11" s="286"/>
      <c r="AA11" s="286"/>
      <c r="AB11" s="286"/>
      <c r="AC11" s="286"/>
      <c r="AD11" s="286"/>
      <c r="AE11" s="286"/>
      <c r="AF11" s="286"/>
      <c r="AG11" s="286"/>
      <c r="AH11" s="286"/>
      <c r="AI11" s="286"/>
      <c r="AJ11" s="286"/>
      <c r="AK11" s="287"/>
    </row>
    <row r="12" spans="2:37" ht="15" customHeight="1" outlineLevel="1">
      <c r="B12" s="296"/>
      <c r="C12" s="299"/>
      <c r="D12" s="285">
        <f>$C$3-5</f>
        <v>2019</v>
      </c>
      <c r="E12" s="288"/>
      <c r="F12" s="285">
        <f>$C$3-4</f>
        <v>2020</v>
      </c>
      <c r="G12" s="286"/>
      <c r="H12" s="288"/>
      <c r="I12" s="285">
        <f>$C$3-3</f>
        <v>2021</v>
      </c>
      <c r="J12" s="286"/>
      <c r="K12" s="288"/>
      <c r="L12" s="285">
        <f>$C$3-2</f>
        <v>2022</v>
      </c>
      <c r="M12" s="286"/>
      <c r="N12" s="288"/>
      <c r="O12" s="285">
        <f>$C$3-1</f>
        <v>2023</v>
      </c>
      <c r="P12" s="286"/>
      <c r="Q12" s="288"/>
      <c r="R12" s="293"/>
      <c r="S12" s="294"/>
      <c r="U12" s="285">
        <f>$C$3</f>
        <v>2024</v>
      </c>
      <c r="V12" s="286"/>
      <c r="W12" s="288"/>
      <c r="X12" s="285">
        <f>$C$3+1</f>
        <v>2025</v>
      </c>
      <c r="Y12" s="286"/>
      <c r="Z12" s="288"/>
      <c r="AA12" s="285">
        <f>$C$3+2</f>
        <v>2026</v>
      </c>
      <c r="AB12" s="286"/>
      <c r="AC12" s="288"/>
      <c r="AD12" s="285">
        <f>$C$3+3</f>
        <v>2027</v>
      </c>
      <c r="AE12" s="286"/>
      <c r="AF12" s="288"/>
      <c r="AG12" s="285">
        <f>$C$3+4</f>
        <v>2028</v>
      </c>
      <c r="AH12" s="286"/>
      <c r="AI12" s="288"/>
      <c r="AJ12" s="289" t="str">
        <f>U12&amp;" - "&amp;AG12</f>
        <v>2024 - 2028</v>
      </c>
      <c r="AK12" s="290"/>
    </row>
    <row r="13" spans="2:37" ht="29.1" outlineLevel="1">
      <c r="B13" s="297"/>
      <c r="C13" s="300"/>
      <c r="D13" s="65" t="s">
        <v>122</v>
      </c>
      <c r="E13" s="66" t="s">
        <v>123</v>
      </c>
      <c r="F13" s="65" t="s">
        <v>122</v>
      </c>
      <c r="G13" s="9" t="s">
        <v>123</v>
      </c>
      <c r="H13" s="66" t="s">
        <v>124</v>
      </c>
      <c r="I13" s="65" t="s">
        <v>122</v>
      </c>
      <c r="J13" s="9" t="s">
        <v>123</v>
      </c>
      <c r="K13" s="66" t="s">
        <v>124</v>
      </c>
      <c r="L13" s="65" t="s">
        <v>122</v>
      </c>
      <c r="M13" s="9" t="s">
        <v>123</v>
      </c>
      <c r="N13" s="66" t="s">
        <v>124</v>
      </c>
      <c r="O13" s="65" t="s">
        <v>122</v>
      </c>
      <c r="P13" s="9" t="s">
        <v>123</v>
      </c>
      <c r="Q13" s="66" t="s">
        <v>124</v>
      </c>
      <c r="R13" s="9" t="s">
        <v>115</v>
      </c>
      <c r="S13" s="59" t="s">
        <v>125</v>
      </c>
      <c r="U13" s="65" t="s">
        <v>122</v>
      </c>
      <c r="V13" s="9" t="s">
        <v>123</v>
      </c>
      <c r="W13" s="66" t="s">
        <v>124</v>
      </c>
      <c r="X13" s="65" t="s">
        <v>122</v>
      </c>
      <c r="Y13" s="9" t="s">
        <v>123</v>
      </c>
      <c r="Z13" s="66" t="s">
        <v>124</v>
      </c>
      <c r="AA13" s="65" t="s">
        <v>122</v>
      </c>
      <c r="AB13" s="9" t="s">
        <v>123</v>
      </c>
      <c r="AC13" s="66" t="s">
        <v>124</v>
      </c>
      <c r="AD13" s="65" t="s">
        <v>122</v>
      </c>
      <c r="AE13" s="9" t="s">
        <v>123</v>
      </c>
      <c r="AF13" s="66" t="s">
        <v>124</v>
      </c>
      <c r="AG13" s="65" t="s">
        <v>122</v>
      </c>
      <c r="AH13" s="9" t="s">
        <v>123</v>
      </c>
      <c r="AI13" s="66" t="s">
        <v>124</v>
      </c>
      <c r="AJ13" s="9" t="s">
        <v>115</v>
      </c>
      <c r="AK13" s="59" t="s">
        <v>125</v>
      </c>
    </row>
    <row r="14" spans="2:37" outlineLevel="1">
      <c r="B14" s="235" t="s">
        <v>75</v>
      </c>
      <c r="C14" s="63" t="s">
        <v>126</v>
      </c>
      <c r="D14" s="79"/>
      <c r="E14" s="80"/>
      <c r="F14" s="79"/>
      <c r="G14" s="158">
        <f t="shared" ref="G14:G27" si="0">E14+F14</f>
        <v>0</v>
      </c>
      <c r="H14" s="162">
        <f t="shared" ref="H14:H27" si="1">IFERROR((G14-E14)/E14,0)</f>
        <v>0</v>
      </c>
      <c r="I14" s="79"/>
      <c r="J14" s="158">
        <f t="shared" ref="J14:J175" si="2">G14+I14</f>
        <v>0</v>
      </c>
      <c r="K14" s="162">
        <f t="shared" ref="K14:K175" si="3">IFERROR((J14-G14)/G14,0)</f>
        <v>0</v>
      </c>
      <c r="L14" s="79"/>
      <c r="M14" s="158">
        <f t="shared" ref="M14:M175" si="4">J14+L14</f>
        <v>0</v>
      </c>
      <c r="N14" s="162">
        <f t="shared" ref="N14:N175" si="5">IFERROR((M14-J14)/J14,0)</f>
        <v>0</v>
      </c>
      <c r="O14" s="79"/>
      <c r="P14" s="158">
        <f t="shared" ref="P14:P27" si="6">M14+O14</f>
        <v>0</v>
      </c>
      <c r="Q14" s="162">
        <f t="shared" ref="Q14:Q28" si="7">IFERROR((P14-M14)/M14,0)</f>
        <v>0</v>
      </c>
      <c r="R14" s="153">
        <f t="shared" ref="R14:R28" si="8">D14+F14+I14+L14+O14</f>
        <v>0</v>
      </c>
      <c r="S14" s="164">
        <f t="shared" ref="S14:S28" si="9">IFERROR((P14/E14)^(1/4)-1,0)</f>
        <v>0</v>
      </c>
      <c r="U14" s="79"/>
      <c r="V14" s="158">
        <f t="shared" ref="V14:V27" si="10">P14+U14</f>
        <v>0</v>
      </c>
      <c r="W14" s="162">
        <f>IFERROR((V14-P14)/P14,0)</f>
        <v>0</v>
      </c>
      <c r="X14" s="79"/>
      <c r="Y14" s="158">
        <f t="shared" ref="Y14:Y27" si="11">V14+X14</f>
        <v>0</v>
      </c>
      <c r="Z14" s="162">
        <f t="shared" ref="Z14:Z27" si="12">IFERROR((Y14-V14)/V14,0)</f>
        <v>0</v>
      </c>
      <c r="AA14" s="79"/>
      <c r="AB14" s="158">
        <f t="shared" ref="AB14:AB27" si="13">Y14+AA14</f>
        <v>0</v>
      </c>
      <c r="AC14" s="162">
        <f t="shared" ref="AC14:AC27" si="14">IFERROR((AB14-Y14)/Y14,0)</f>
        <v>0</v>
      </c>
      <c r="AD14" s="79"/>
      <c r="AE14" s="158">
        <f t="shared" ref="AE14:AE27" si="15">AB14+AD14</f>
        <v>0</v>
      </c>
      <c r="AF14" s="162">
        <f t="shared" ref="AF14:AF27" si="16">IFERROR((AE14-AB14)/AB14,0)</f>
        <v>0</v>
      </c>
      <c r="AG14" s="79"/>
      <c r="AH14" s="158">
        <f t="shared" ref="AH14:AH27" si="17">AE14+AG14</f>
        <v>0</v>
      </c>
      <c r="AI14" s="162">
        <f t="shared" ref="AI14:AI27" si="18">IFERROR((AH14-AE14)/AE14,0)</f>
        <v>0</v>
      </c>
      <c r="AJ14" s="165">
        <f>U14+X14+AA14+AD14+AG14</f>
        <v>0</v>
      </c>
      <c r="AK14" s="164">
        <f>IFERROR((AH14/V14)^(1/4)-1,0)</f>
        <v>0</v>
      </c>
    </row>
    <row r="15" spans="2:37" outlineLevel="1">
      <c r="B15" s="236" t="s">
        <v>76</v>
      </c>
      <c r="C15" s="63" t="s">
        <v>126</v>
      </c>
      <c r="D15" s="79"/>
      <c r="E15" s="80"/>
      <c r="F15" s="79"/>
      <c r="G15" s="158">
        <f t="shared" si="0"/>
        <v>0</v>
      </c>
      <c r="H15" s="162">
        <f t="shared" si="1"/>
        <v>0</v>
      </c>
      <c r="I15" s="79"/>
      <c r="J15" s="158">
        <f t="shared" si="2"/>
        <v>0</v>
      </c>
      <c r="K15" s="162">
        <f t="shared" si="3"/>
        <v>0</v>
      </c>
      <c r="L15" s="79"/>
      <c r="M15" s="158">
        <f t="shared" si="4"/>
        <v>0</v>
      </c>
      <c r="N15" s="162">
        <f t="shared" si="5"/>
        <v>0</v>
      </c>
      <c r="O15" s="79"/>
      <c r="P15" s="158">
        <f t="shared" si="6"/>
        <v>0</v>
      </c>
      <c r="Q15" s="162">
        <f t="shared" si="7"/>
        <v>0</v>
      </c>
      <c r="R15" s="153">
        <f t="shared" si="8"/>
        <v>0</v>
      </c>
      <c r="S15" s="164">
        <f t="shared" si="9"/>
        <v>0</v>
      </c>
      <c r="U15" s="79">
        <v>6100</v>
      </c>
      <c r="V15" s="158">
        <f>P15+U15</f>
        <v>6100</v>
      </c>
      <c r="W15" s="162">
        <f t="shared" ref="W15:W27" si="19">IFERROR((V15-P15)/P15,0)</f>
        <v>0</v>
      </c>
      <c r="X15" s="247"/>
      <c r="Y15" s="158">
        <f>V15+X15</f>
        <v>6100</v>
      </c>
      <c r="Z15" s="162">
        <f t="shared" si="12"/>
        <v>0</v>
      </c>
      <c r="AA15" s="79"/>
      <c r="AB15" s="158">
        <f t="shared" si="13"/>
        <v>6100</v>
      </c>
      <c r="AC15" s="162">
        <f t="shared" si="14"/>
        <v>0</v>
      </c>
      <c r="AD15" s="79"/>
      <c r="AE15" s="158">
        <f t="shared" si="15"/>
        <v>6100</v>
      </c>
      <c r="AF15" s="162">
        <f t="shared" si="16"/>
        <v>0</v>
      </c>
      <c r="AG15" s="79"/>
      <c r="AH15" s="158">
        <f t="shared" si="17"/>
        <v>6100</v>
      </c>
      <c r="AI15" s="162">
        <f t="shared" si="18"/>
        <v>0</v>
      </c>
      <c r="AJ15" s="165">
        <f>U15+X15+AA15+AD15+AG15</f>
        <v>6100</v>
      </c>
      <c r="AK15" s="164">
        <f t="shared" ref="AK15:AK27" si="20">IFERROR((AH15/V15)^(1/4)-1,0)</f>
        <v>0</v>
      </c>
    </row>
    <row r="16" spans="2:37" outlineLevel="1">
      <c r="B16" s="237" t="s">
        <v>77</v>
      </c>
      <c r="C16" s="63" t="s">
        <v>126</v>
      </c>
      <c r="D16" s="79"/>
      <c r="E16" s="80"/>
      <c r="F16" s="79"/>
      <c r="G16" s="158">
        <f t="shared" si="0"/>
        <v>0</v>
      </c>
      <c r="H16" s="162">
        <f t="shared" si="1"/>
        <v>0</v>
      </c>
      <c r="I16" s="79"/>
      <c r="J16" s="158">
        <f t="shared" si="2"/>
        <v>0</v>
      </c>
      <c r="K16" s="162">
        <f t="shared" si="3"/>
        <v>0</v>
      </c>
      <c r="L16" s="79"/>
      <c r="M16" s="158">
        <f t="shared" si="4"/>
        <v>0</v>
      </c>
      <c r="N16" s="162">
        <f t="shared" si="5"/>
        <v>0</v>
      </c>
      <c r="O16" s="79"/>
      <c r="P16" s="158">
        <f t="shared" si="6"/>
        <v>0</v>
      </c>
      <c r="Q16" s="162">
        <f t="shared" si="7"/>
        <v>0</v>
      </c>
      <c r="R16" s="153">
        <f t="shared" si="8"/>
        <v>0</v>
      </c>
      <c r="S16" s="164">
        <f t="shared" si="9"/>
        <v>0</v>
      </c>
      <c r="U16" s="79"/>
      <c r="V16" s="158">
        <f t="shared" si="10"/>
        <v>0</v>
      </c>
      <c r="W16" s="162">
        <f t="shared" si="19"/>
        <v>0</v>
      </c>
      <c r="X16" s="247"/>
      <c r="Y16" s="158">
        <f t="shared" si="11"/>
        <v>0</v>
      </c>
      <c r="Z16" s="162">
        <f t="shared" si="12"/>
        <v>0</v>
      </c>
      <c r="AA16" s="79"/>
      <c r="AB16" s="158">
        <f t="shared" si="13"/>
        <v>0</v>
      </c>
      <c r="AC16" s="162">
        <f t="shared" si="14"/>
        <v>0</v>
      </c>
      <c r="AD16" s="79"/>
      <c r="AE16" s="158">
        <f t="shared" si="15"/>
        <v>0</v>
      </c>
      <c r="AF16" s="162">
        <f t="shared" si="16"/>
        <v>0</v>
      </c>
      <c r="AG16" s="79"/>
      <c r="AH16" s="158">
        <f t="shared" si="17"/>
        <v>0</v>
      </c>
      <c r="AI16" s="162">
        <f t="shared" si="18"/>
        <v>0</v>
      </c>
      <c r="AJ16" s="165">
        <f t="shared" ref="AJ16:AJ27" si="21">U16+X16+AA16+AD16+AG16</f>
        <v>0</v>
      </c>
      <c r="AK16" s="164">
        <f t="shared" si="20"/>
        <v>0</v>
      </c>
    </row>
    <row r="17" spans="2:37" outlineLevel="1">
      <c r="B17" s="238" t="s">
        <v>78</v>
      </c>
      <c r="C17" s="63" t="s">
        <v>126</v>
      </c>
      <c r="D17" s="79"/>
      <c r="E17" s="80"/>
      <c r="F17" s="79"/>
      <c r="G17" s="158">
        <f t="shared" si="0"/>
        <v>0</v>
      </c>
      <c r="H17" s="162">
        <f t="shared" si="1"/>
        <v>0</v>
      </c>
      <c r="I17" s="79"/>
      <c r="J17" s="158">
        <f t="shared" si="2"/>
        <v>0</v>
      </c>
      <c r="K17" s="162">
        <f t="shared" si="3"/>
        <v>0</v>
      </c>
      <c r="L17" s="79"/>
      <c r="M17" s="158">
        <f t="shared" si="4"/>
        <v>0</v>
      </c>
      <c r="N17" s="162">
        <f t="shared" si="5"/>
        <v>0</v>
      </c>
      <c r="O17" s="79"/>
      <c r="P17" s="158">
        <f t="shared" si="6"/>
        <v>0</v>
      </c>
      <c r="Q17" s="162">
        <f t="shared" si="7"/>
        <v>0</v>
      </c>
      <c r="R17" s="153">
        <f t="shared" si="8"/>
        <v>0</v>
      </c>
      <c r="S17" s="164">
        <f t="shared" si="9"/>
        <v>0</v>
      </c>
      <c r="U17" s="79"/>
      <c r="V17" s="158">
        <f t="shared" si="10"/>
        <v>0</v>
      </c>
      <c r="W17" s="162">
        <f t="shared" si="19"/>
        <v>0</v>
      </c>
      <c r="X17" s="247"/>
      <c r="Y17" s="158">
        <f t="shared" si="11"/>
        <v>0</v>
      </c>
      <c r="Z17" s="162">
        <f t="shared" si="12"/>
        <v>0</v>
      </c>
      <c r="AA17" s="79"/>
      <c r="AB17" s="158">
        <f t="shared" si="13"/>
        <v>0</v>
      </c>
      <c r="AC17" s="162">
        <f t="shared" si="14"/>
        <v>0</v>
      </c>
      <c r="AD17" s="79"/>
      <c r="AE17" s="158">
        <f t="shared" si="15"/>
        <v>0</v>
      </c>
      <c r="AF17" s="162">
        <f t="shared" si="16"/>
        <v>0</v>
      </c>
      <c r="AG17" s="79"/>
      <c r="AH17" s="158">
        <f t="shared" si="17"/>
        <v>0</v>
      </c>
      <c r="AI17" s="162">
        <f t="shared" si="18"/>
        <v>0</v>
      </c>
      <c r="AJ17" s="165">
        <f t="shared" si="21"/>
        <v>0</v>
      </c>
      <c r="AK17" s="164">
        <f t="shared" si="20"/>
        <v>0</v>
      </c>
    </row>
    <row r="18" spans="2:37" outlineLevel="1">
      <c r="B18" s="238" t="s">
        <v>79</v>
      </c>
      <c r="C18" s="63" t="s">
        <v>126</v>
      </c>
      <c r="D18" s="79"/>
      <c r="E18" s="80"/>
      <c r="F18" s="79"/>
      <c r="G18" s="158">
        <f t="shared" si="0"/>
        <v>0</v>
      </c>
      <c r="H18" s="162">
        <f t="shared" si="1"/>
        <v>0</v>
      </c>
      <c r="I18" s="79"/>
      <c r="J18" s="158">
        <f t="shared" si="2"/>
        <v>0</v>
      </c>
      <c r="K18" s="162">
        <f t="shared" si="3"/>
        <v>0</v>
      </c>
      <c r="L18" s="79"/>
      <c r="M18" s="158">
        <f t="shared" si="4"/>
        <v>0</v>
      </c>
      <c r="N18" s="162">
        <f t="shared" si="5"/>
        <v>0</v>
      </c>
      <c r="O18" s="79">
        <v>1030</v>
      </c>
      <c r="P18" s="158">
        <f t="shared" si="6"/>
        <v>1030</v>
      </c>
      <c r="Q18" s="162">
        <f t="shared" si="7"/>
        <v>0</v>
      </c>
      <c r="R18" s="153">
        <f t="shared" si="8"/>
        <v>1030</v>
      </c>
      <c r="S18" s="164">
        <f t="shared" si="9"/>
        <v>0</v>
      </c>
      <c r="U18" s="79">
        <v>4510</v>
      </c>
      <c r="V18" s="158">
        <f t="shared" si="10"/>
        <v>5540</v>
      </c>
      <c r="W18" s="162">
        <f t="shared" si="19"/>
        <v>4.3786407766990294</v>
      </c>
      <c r="X18" s="247"/>
      <c r="Y18" s="158">
        <f t="shared" si="11"/>
        <v>5540</v>
      </c>
      <c r="Z18" s="162">
        <f t="shared" si="12"/>
        <v>0</v>
      </c>
      <c r="AA18" s="79">
        <v>7700</v>
      </c>
      <c r="AB18" s="158">
        <f t="shared" si="13"/>
        <v>13240</v>
      </c>
      <c r="AC18" s="162">
        <f t="shared" si="14"/>
        <v>1.3898916967509025</v>
      </c>
      <c r="AD18" s="79"/>
      <c r="AE18" s="158">
        <f t="shared" si="15"/>
        <v>13240</v>
      </c>
      <c r="AF18" s="162">
        <f t="shared" si="16"/>
        <v>0</v>
      </c>
      <c r="AG18" s="79"/>
      <c r="AH18" s="158">
        <f t="shared" si="17"/>
        <v>13240</v>
      </c>
      <c r="AI18" s="162">
        <f t="shared" si="18"/>
        <v>0</v>
      </c>
      <c r="AJ18" s="165">
        <f t="shared" si="21"/>
        <v>12210</v>
      </c>
      <c r="AK18" s="164">
        <f t="shared" si="20"/>
        <v>0.24335331068974719</v>
      </c>
    </row>
    <row r="19" spans="2:37" outlineLevel="1">
      <c r="B19" s="238" t="s">
        <v>80</v>
      </c>
      <c r="C19" s="63" t="s">
        <v>126</v>
      </c>
      <c r="D19" s="79"/>
      <c r="E19" s="80"/>
      <c r="F19" s="79"/>
      <c r="G19" s="158">
        <f t="shared" si="0"/>
        <v>0</v>
      </c>
      <c r="H19" s="162">
        <f t="shared" si="1"/>
        <v>0</v>
      </c>
      <c r="I19" s="79"/>
      <c r="J19" s="158">
        <f t="shared" si="2"/>
        <v>0</v>
      </c>
      <c r="K19" s="162">
        <f t="shared" si="3"/>
        <v>0</v>
      </c>
      <c r="L19" s="79"/>
      <c r="M19" s="158">
        <f t="shared" si="4"/>
        <v>0</v>
      </c>
      <c r="N19" s="162">
        <f t="shared" si="5"/>
        <v>0</v>
      </c>
      <c r="O19" s="79"/>
      <c r="P19" s="158">
        <f t="shared" si="6"/>
        <v>0</v>
      </c>
      <c r="Q19" s="162">
        <f t="shared" si="7"/>
        <v>0</v>
      </c>
      <c r="R19" s="153">
        <f t="shared" si="8"/>
        <v>0</v>
      </c>
      <c r="S19" s="164">
        <f t="shared" si="9"/>
        <v>0</v>
      </c>
      <c r="U19" s="79"/>
      <c r="V19" s="158">
        <f t="shared" si="10"/>
        <v>0</v>
      </c>
      <c r="W19" s="162">
        <f t="shared" si="19"/>
        <v>0</v>
      </c>
      <c r="X19" s="247"/>
      <c r="Y19" s="158">
        <f t="shared" si="11"/>
        <v>0</v>
      </c>
      <c r="Z19" s="162">
        <f t="shared" si="12"/>
        <v>0</v>
      </c>
      <c r="AA19" s="79"/>
      <c r="AB19" s="158">
        <f t="shared" si="13"/>
        <v>0</v>
      </c>
      <c r="AC19" s="162">
        <f t="shared" si="14"/>
        <v>0</v>
      </c>
      <c r="AD19" s="79"/>
      <c r="AE19" s="158">
        <f t="shared" si="15"/>
        <v>0</v>
      </c>
      <c r="AF19" s="162">
        <f t="shared" si="16"/>
        <v>0</v>
      </c>
      <c r="AG19" s="79"/>
      <c r="AH19" s="158">
        <f t="shared" si="17"/>
        <v>0</v>
      </c>
      <c r="AI19" s="162">
        <f t="shared" si="18"/>
        <v>0</v>
      </c>
      <c r="AJ19" s="165">
        <f t="shared" si="21"/>
        <v>0</v>
      </c>
      <c r="AK19" s="164">
        <f t="shared" si="20"/>
        <v>0</v>
      </c>
    </row>
    <row r="20" spans="2:37" outlineLevel="1">
      <c r="B20" s="238" t="s">
        <v>81</v>
      </c>
      <c r="C20" s="63" t="s">
        <v>126</v>
      </c>
      <c r="D20" s="79"/>
      <c r="E20" s="80"/>
      <c r="F20" s="79"/>
      <c r="G20" s="158">
        <f t="shared" si="0"/>
        <v>0</v>
      </c>
      <c r="H20" s="162">
        <f t="shared" si="1"/>
        <v>0</v>
      </c>
      <c r="I20" s="79"/>
      <c r="J20" s="158">
        <f t="shared" si="2"/>
        <v>0</v>
      </c>
      <c r="K20" s="162">
        <f t="shared" si="3"/>
        <v>0</v>
      </c>
      <c r="L20" s="79"/>
      <c r="M20" s="158">
        <f t="shared" si="4"/>
        <v>0</v>
      </c>
      <c r="N20" s="162">
        <f t="shared" si="5"/>
        <v>0</v>
      </c>
      <c r="O20" s="79"/>
      <c r="P20" s="158">
        <f t="shared" si="6"/>
        <v>0</v>
      </c>
      <c r="Q20" s="162">
        <f t="shared" si="7"/>
        <v>0</v>
      </c>
      <c r="R20" s="153">
        <f t="shared" si="8"/>
        <v>0</v>
      </c>
      <c r="S20" s="164">
        <f t="shared" si="9"/>
        <v>0</v>
      </c>
      <c r="U20" s="79"/>
      <c r="V20" s="158">
        <f t="shared" si="10"/>
        <v>0</v>
      </c>
      <c r="W20" s="162">
        <f t="shared" si="19"/>
        <v>0</v>
      </c>
      <c r="X20" s="79"/>
      <c r="Y20" s="158">
        <f t="shared" si="11"/>
        <v>0</v>
      </c>
      <c r="Z20" s="162">
        <f t="shared" si="12"/>
        <v>0</v>
      </c>
      <c r="AA20" s="79"/>
      <c r="AB20" s="158">
        <f t="shared" si="13"/>
        <v>0</v>
      </c>
      <c r="AC20" s="162">
        <f t="shared" si="14"/>
        <v>0</v>
      </c>
      <c r="AD20" s="79"/>
      <c r="AE20" s="158">
        <f t="shared" si="15"/>
        <v>0</v>
      </c>
      <c r="AF20" s="162">
        <f t="shared" si="16"/>
        <v>0</v>
      </c>
      <c r="AG20" s="79"/>
      <c r="AH20" s="158">
        <f t="shared" si="17"/>
        <v>0</v>
      </c>
      <c r="AI20" s="162">
        <f t="shared" si="18"/>
        <v>0</v>
      </c>
      <c r="AJ20" s="165">
        <f t="shared" si="21"/>
        <v>0</v>
      </c>
      <c r="AK20" s="164">
        <f t="shared" si="20"/>
        <v>0</v>
      </c>
    </row>
    <row r="21" spans="2:37" outlineLevel="1">
      <c r="B21" s="236" t="s">
        <v>82</v>
      </c>
      <c r="C21" s="63" t="s">
        <v>126</v>
      </c>
      <c r="D21" s="79"/>
      <c r="E21" s="80"/>
      <c r="F21" s="79"/>
      <c r="G21" s="158">
        <f t="shared" si="0"/>
        <v>0</v>
      </c>
      <c r="H21" s="162">
        <f t="shared" si="1"/>
        <v>0</v>
      </c>
      <c r="I21" s="79"/>
      <c r="J21" s="158">
        <f t="shared" si="2"/>
        <v>0</v>
      </c>
      <c r="K21" s="162">
        <f t="shared" si="3"/>
        <v>0</v>
      </c>
      <c r="L21" s="79"/>
      <c r="M21" s="158">
        <f t="shared" si="4"/>
        <v>0</v>
      </c>
      <c r="N21" s="162">
        <f t="shared" si="5"/>
        <v>0</v>
      </c>
      <c r="O21" s="79"/>
      <c r="P21" s="158">
        <f t="shared" si="6"/>
        <v>0</v>
      </c>
      <c r="Q21" s="162">
        <f t="shared" si="7"/>
        <v>0</v>
      </c>
      <c r="R21" s="153">
        <f t="shared" si="8"/>
        <v>0</v>
      </c>
      <c r="S21" s="164">
        <f t="shared" si="9"/>
        <v>0</v>
      </c>
      <c r="U21" s="79"/>
      <c r="V21" s="158">
        <f t="shared" si="10"/>
        <v>0</v>
      </c>
      <c r="W21" s="162">
        <f t="shared" si="19"/>
        <v>0</v>
      </c>
      <c r="X21" s="79"/>
      <c r="Y21" s="158">
        <f t="shared" si="11"/>
        <v>0</v>
      </c>
      <c r="Z21" s="162">
        <f t="shared" si="12"/>
        <v>0</v>
      </c>
      <c r="AA21" s="79"/>
      <c r="AB21" s="158">
        <f t="shared" si="13"/>
        <v>0</v>
      </c>
      <c r="AC21" s="162">
        <f t="shared" si="14"/>
        <v>0</v>
      </c>
      <c r="AD21" s="79"/>
      <c r="AE21" s="158">
        <f t="shared" si="15"/>
        <v>0</v>
      </c>
      <c r="AF21" s="162">
        <f t="shared" si="16"/>
        <v>0</v>
      </c>
      <c r="AG21" s="79"/>
      <c r="AH21" s="158">
        <f t="shared" si="17"/>
        <v>0</v>
      </c>
      <c r="AI21" s="162">
        <f t="shared" si="18"/>
        <v>0</v>
      </c>
      <c r="AJ21" s="165">
        <f t="shared" si="21"/>
        <v>0</v>
      </c>
      <c r="AK21" s="164">
        <f t="shared" si="20"/>
        <v>0</v>
      </c>
    </row>
    <row r="22" spans="2:37" outlineLevel="1">
      <c r="B22" s="235" t="s">
        <v>83</v>
      </c>
      <c r="C22" s="63" t="s">
        <v>126</v>
      </c>
      <c r="D22" s="79"/>
      <c r="E22" s="80"/>
      <c r="F22" s="79"/>
      <c r="G22" s="158">
        <f t="shared" si="0"/>
        <v>0</v>
      </c>
      <c r="H22" s="162">
        <f t="shared" si="1"/>
        <v>0</v>
      </c>
      <c r="I22" s="79"/>
      <c r="J22" s="158">
        <f t="shared" si="2"/>
        <v>0</v>
      </c>
      <c r="K22" s="162">
        <f t="shared" si="3"/>
        <v>0</v>
      </c>
      <c r="L22" s="79"/>
      <c r="M22" s="158">
        <f t="shared" si="4"/>
        <v>0</v>
      </c>
      <c r="N22" s="162">
        <f t="shared" si="5"/>
        <v>0</v>
      </c>
      <c r="O22" s="79"/>
      <c r="P22" s="158">
        <f t="shared" si="6"/>
        <v>0</v>
      </c>
      <c r="Q22" s="162">
        <f t="shared" si="7"/>
        <v>0</v>
      </c>
      <c r="R22" s="153">
        <f t="shared" si="8"/>
        <v>0</v>
      </c>
      <c r="S22" s="164">
        <f t="shared" si="9"/>
        <v>0</v>
      </c>
      <c r="U22" s="79"/>
      <c r="V22" s="158">
        <f t="shared" si="10"/>
        <v>0</v>
      </c>
      <c r="W22" s="162">
        <f t="shared" si="19"/>
        <v>0</v>
      </c>
      <c r="X22" s="79"/>
      <c r="Y22" s="158">
        <f t="shared" si="11"/>
        <v>0</v>
      </c>
      <c r="Z22" s="162">
        <f t="shared" si="12"/>
        <v>0</v>
      </c>
      <c r="AA22" s="79"/>
      <c r="AB22" s="158">
        <f t="shared" si="13"/>
        <v>0</v>
      </c>
      <c r="AC22" s="162">
        <f t="shared" si="14"/>
        <v>0</v>
      </c>
      <c r="AD22" s="79"/>
      <c r="AE22" s="158">
        <f t="shared" si="15"/>
        <v>0</v>
      </c>
      <c r="AF22" s="162">
        <f t="shared" si="16"/>
        <v>0</v>
      </c>
      <c r="AG22" s="79"/>
      <c r="AH22" s="158">
        <f t="shared" si="17"/>
        <v>0</v>
      </c>
      <c r="AI22" s="162">
        <f t="shared" si="18"/>
        <v>0</v>
      </c>
      <c r="AJ22" s="165">
        <f t="shared" si="21"/>
        <v>0</v>
      </c>
      <c r="AK22" s="164">
        <f t="shared" si="20"/>
        <v>0</v>
      </c>
    </row>
    <row r="23" spans="2:37" outlineLevel="1">
      <c r="B23" s="236" t="s">
        <v>84</v>
      </c>
      <c r="C23" s="63" t="s">
        <v>126</v>
      </c>
      <c r="D23" s="79"/>
      <c r="E23" s="80"/>
      <c r="F23" s="79"/>
      <c r="G23" s="158">
        <f t="shared" si="0"/>
        <v>0</v>
      </c>
      <c r="H23" s="162">
        <f t="shared" si="1"/>
        <v>0</v>
      </c>
      <c r="I23" s="79"/>
      <c r="J23" s="158">
        <f t="shared" si="2"/>
        <v>0</v>
      </c>
      <c r="K23" s="162">
        <f t="shared" si="3"/>
        <v>0</v>
      </c>
      <c r="L23" s="79"/>
      <c r="M23" s="158">
        <f t="shared" si="4"/>
        <v>0</v>
      </c>
      <c r="N23" s="162">
        <f t="shared" si="5"/>
        <v>0</v>
      </c>
      <c r="O23" s="79"/>
      <c r="P23" s="158">
        <f t="shared" si="6"/>
        <v>0</v>
      </c>
      <c r="Q23" s="162">
        <f t="shared" si="7"/>
        <v>0</v>
      </c>
      <c r="R23" s="153">
        <f t="shared" si="8"/>
        <v>0</v>
      </c>
      <c r="S23" s="164">
        <f t="shared" si="9"/>
        <v>0</v>
      </c>
      <c r="U23" s="79"/>
      <c r="V23" s="158">
        <f t="shared" si="10"/>
        <v>0</v>
      </c>
      <c r="W23" s="162">
        <f t="shared" si="19"/>
        <v>0</v>
      </c>
      <c r="X23" s="79"/>
      <c r="Y23" s="158">
        <f t="shared" si="11"/>
        <v>0</v>
      </c>
      <c r="Z23" s="162">
        <f t="shared" si="12"/>
        <v>0</v>
      </c>
      <c r="AA23" s="79"/>
      <c r="AB23" s="158">
        <f t="shared" si="13"/>
        <v>0</v>
      </c>
      <c r="AC23" s="162">
        <f t="shared" si="14"/>
        <v>0</v>
      </c>
      <c r="AD23" s="79"/>
      <c r="AE23" s="158">
        <f t="shared" si="15"/>
        <v>0</v>
      </c>
      <c r="AF23" s="162">
        <f t="shared" si="16"/>
        <v>0</v>
      </c>
      <c r="AG23" s="79"/>
      <c r="AH23" s="158">
        <f t="shared" si="17"/>
        <v>0</v>
      </c>
      <c r="AI23" s="162">
        <f t="shared" si="18"/>
        <v>0</v>
      </c>
      <c r="AJ23" s="165">
        <f t="shared" si="21"/>
        <v>0</v>
      </c>
      <c r="AK23" s="164">
        <f t="shared" si="20"/>
        <v>0</v>
      </c>
    </row>
    <row r="24" spans="2:37" outlineLevel="1">
      <c r="B24" s="235" t="s">
        <v>85</v>
      </c>
      <c r="C24" s="63" t="s">
        <v>126</v>
      </c>
      <c r="D24" s="79"/>
      <c r="E24" s="80"/>
      <c r="F24" s="79"/>
      <c r="G24" s="158">
        <f t="shared" si="0"/>
        <v>0</v>
      </c>
      <c r="H24" s="162">
        <f t="shared" si="1"/>
        <v>0</v>
      </c>
      <c r="I24" s="79"/>
      <c r="J24" s="158">
        <f t="shared" si="2"/>
        <v>0</v>
      </c>
      <c r="K24" s="162">
        <f t="shared" si="3"/>
        <v>0</v>
      </c>
      <c r="L24" s="79"/>
      <c r="M24" s="158">
        <f t="shared" si="4"/>
        <v>0</v>
      </c>
      <c r="N24" s="162">
        <f t="shared" si="5"/>
        <v>0</v>
      </c>
      <c r="O24" s="79"/>
      <c r="P24" s="158">
        <f t="shared" si="6"/>
        <v>0</v>
      </c>
      <c r="Q24" s="162">
        <f t="shared" si="7"/>
        <v>0</v>
      </c>
      <c r="R24" s="153">
        <f t="shared" si="8"/>
        <v>0</v>
      </c>
      <c r="S24" s="164">
        <f t="shared" si="9"/>
        <v>0</v>
      </c>
      <c r="U24" s="79"/>
      <c r="V24" s="158">
        <f t="shared" si="10"/>
        <v>0</v>
      </c>
      <c r="W24" s="162">
        <f t="shared" si="19"/>
        <v>0</v>
      </c>
      <c r="X24" s="79"/>
      <c r="Y24" s="158">
        <f t="shared" si="11"/>
        <v>0</v>
      </c>
      <c r="Z24" s="162">
        <f t="shared" si="12"/>
        <v>0</v>
      </c>
      <c r="AA24" s="79"/>
      <c r="AB24" s="158">
        <f t="shared" si="13"/>
        <v>0</v>
      </c>
      <c r="AC24" s="162">
        <f t="shared" si="14"/>
        <v>0</v>
      </c>
      <c r="AD24" s="79"/>
      <c r="AE24" s="158">
        <f t="shared" si="15"/>
        <v>0</v>
      </c>
      <c r="AF24" s="162">
        <f t="shared" si="16"/>
        <v>0</v>
      </c>
      <c r="AG24" s="79"/>
      <c r="AH24" s="158">
        <f t="shared" si="17"/>
        <v>0</v>
      </c>
      <c r="AI24" s="162">
        <f t="shared" si="18"/>
        <v>0</v>
      </c>
      <c r="AJ24" s="165">
        <f t="shared" si="21"/>
        <v>0</v>
      </c>
      <c r="AK24" s="164">
        <f t="shared" si="20"/>
        <v>0</v>
      </c>
    </row>
    <row r="25" spans="2:37" outlineLevel="1">
      <c r="B25" s="236" t="s">
        <v>86</v>
      </c>
      <c r="C25" s="63" t="s">
        <v>126</v>
      </c>
      <c r="D25" s="79"/>
      <c r="E25" s="80"/>
      <c r="F25" s="79"/>
      <c r="G25" s="158">
        <f t="shared" si="0"/>
        <v>0</v>
      </c>
      <c r="H25" s="162">
        <f t="shared" si="1"/>
        <v>0</v>
      </c>
      <c r="I25" s="79"/>
      <c r="J25" s="158">
        <f t="shared" si="2"/>
        <v>0</v>
      </c>
      <c r="K25" s="162">
        <f t="shared" si="3"/>
        <v>0</v>
      </c>
      <c r="L25" s="79"/>
      <c r="M25" s="158">
        <f t="shared" si="4"/>
        <v>0</v>
      </c>
      <c r="N25" s="162">
        <f t="shared" si="5"/>
        <v>0</v>
      </c>
      <c r="O25" s="79"/>
      <c r="P25" s="158">
        <f t="shared" si="6"/>
        <v>0</v>
      </c>
      <c r="Q25" s="162">
        <f t="shared" si="7"/>
        <v>0</v>
      </c>
      <c r="R25" s="153">
        <f t="shared" si="8"/>
        <v>0</v>
      </c>
      <c r="S25" s="164">
        <f t="shared" si="9"/>
        <v>0</v>
      </c>
      <c r="U25" s="79"/>
      <c r="V25" s="158">
        <f t="shared" si="10"/>
        <v>0</v>
      </c>
      <c r="W25" s="162">
        <f t="shared" si="19"/>
        <v>0</v>
      </c>
      <c r="X25" s="79"/>
      <c r="Y25" s="158">
        <f t="shared" si="11"/>
        <v>0</v>
      </c>
      <c r="Z25" s="162">
        <f t="shared" si="12"/>
        <v>0</v>
      </c>
      <c r="AA25" s="79"/>
      <c r="AB25" s="158">
        <f t="shared" si="13"/>
        <v>0</v>
      </c>
      <c r="AC25" s="162">
        <f t="shared" si="14"/>
        <v>0</v>
      </c>
      <c r="AD25" s="79"/>
      <c r="AE25" s="158">
        <f t="shared" si="15"/>
        <v>0</v>
      </c>
      <c r="AF25" s="162">
        <f t="shared" si="16"/>
        <v>0</v>
      </c>
      <c r="AG25" s="79"/>
      <c r="AH25" s="158">
        <f t="shared" si="17"/>
        <v>0</v>
      </c>
      <c r="AI25" s="162">
        <f t="shared" si="18"/>
        <v>0</v>
      </c>
      <c r="AJ25" s="165">
        <f t="shared" si="21"/>
        <v>0</v>
      </c>
      <c r="AK25" s="164">
        <f t="shared" si="20"/>
        <v>0</v>
      </c>
    </row>
    <row r="26" spans="2:37" outlineLevel="1">
      <c r="B26" s="235" t="s">
        <v>87</v>
      </c>
      <c r="C26" s="63" t="s">
        <v>126</v>
      </c>
      <c r="D26" s="79"/>
      <c r="E26" s="80"/>
      <c r="F26" s="79"/>
      <c r="G26" s="158">
        <f t="shared" si="0"/>
        <v>0</v>
      </c>
      <c r="H26" s="162">
        <f t="shared" si="1"/>
        <v>0</v>
      </c>
      <c r="I26" s="79"/>
      <c r="J26" s="158">
        <f t="shared" si="2"/>
        <v>0</v>
      </c>
      <c r="K26" s="162">
        <f t="shared" si="3"/>
        <v>0</v>
      </c>
      <c r="L26" s="79"/>
      <c r="M26" s="158">
        <f t="shared" si="4"/>
        <v>0</v>
      </c>
      <c r="N26" s="162">
        <f t="shared" si="5"/>
        <v>0</v>
      </c>
      <c r="O26" s="79"/>
      <c r="P26" s="158">
        <f t="shared" si="6"/>
        <v>0</v>
      </c>
      <c r="Q26" s="162">
        <f t="shared" si="7"/>
        <v>0</v>
      </c>
      <c r="R26" s="153">
        <f t="shared" si="8"/>
        <v>0</v>
      </c>
      <c r="S26" s="164">
        <f t="shared" si="9"/>
        <v>0</v>
      </c>
      <c r="U26" s="79"/>
      <c r="V26" s="158">
        <f t="shared" si="10"/>
        <v>0</v>
      </c>
      <c r="W26" s="162">
        <f t="shared" si="19"/>
        <v>0</v>
      </c>
      <c r="X26" s="79"/>
      <c r="Y26" s="158">
        <f t="shared" si="11"/>
        <v>0</v>
      </c>
      <c r="Z26" s="162">
        <f t="shared" si="12"/>
        <v>0</v>
      </c>
      <c r="AA26" s="79"/>
      <c r="AB26" s="158">
        <f t="shared" si="13"/>
        <v>0</v>
      </c>
      <c r="AC26" s="162">
        <f t="shared" si="14"/>
        <v>0</v>
      </c>
      <c r="AD26" s="79"/>
      <c r="AE26" s="158">
        <f t="shared" si="15"/>
        <v>0</v>
      </c>
      <c r="AF26" s="162">
        <f t="shared" si="16"/>
        <v>0</v>
      </c>
      <c r="AG26" s="79"/>
      <c r="AH26" s="158">
        <f t="shared" si="17"/>
        <v>0</v>
      </c>
      <c r="AI26" s="162">
        <f t="shared" si="18"/>
        <v>0</v>
      </c>
      <c r="AJ26" s="165">
        <f t="shared" si="21"/>
        <v>0</v>
      </c>
      <c r="AK26" s="164">
        <f t="shared" si="20"/>
        <v>0</v>
      </c>
    </row>
    <row r="27" spans="2:37" outlineLevel="1">
      <c r="B27" s="236" t="s">
        <v>88</v>
      </c>
      <c r="C27" s="63" t="s">
        <v>126</v>
      </c>
      <c r="D27" s="79"/>
      <c r="E27" s="80"/>
      <c r="F27" s="79"/>
      <c r="G27" s="158">
        <f t="shared" si="0"/>
        <v>0</v>
      </c>
      <c r="H27" s="162">
        <f t="shared" si="1"/>
        <v>0</v>
      </c>
      <c r="I27" s="79"/>
      <c r="J27" s="158">
        <f t="shared" si="2"/>
        <v>0</v>
      </c>
      <c r="K27" s="162">
        <f t="shared" si="3"/>
        <v>0</v>
      </c>
      <c r="L27" s="79"/>
      <c r="M27" s="158">
        <f t="shared" si="4"/>
        <v>0</v>
      </c>
      <c r="N27" s="162">
        <f t="shared" si="5"/>
        <v>0</v>
      </c>
      <c r="O27" s="79"/>
      <c r="P27" s="158">
        <f t="shared" si="6"/>
        <v>0</v>
      </c>
      <c r="Q27" s="162">
        <f t="shared" si="7"/>
        <v>0</v>
      </c>
      <c r="R27" s="153">
        <f t="shared" si="8"/>
        <v>0</v>
      </c>
      <c r="S27" s="164">
        <f t="shared" si="9"/>
        <v>0</v>
      </c>
      <c r="U27" s="79"/>
      <c r="V27" s="158">
        <f t="shared" si="10"/>
        <v>0</v>
      </c>
      <c r="W27" s="162">
        <f t="shared" si="19"/>
        <v>0</v>
      </c>
      <c r="X27" s="79"/>
      <c r="Y27" s="158">
        <f t="shared" si="11"/>
        <v>0</v>
      </c>
      <c r="Z27" s="162">
        <f t="shared" si="12"/>
        <v>0</v>
      </c>
      <c r="AA27" s="79"/>
      <c r="AB27" s="158">
        <f t="shared" si="13"/>
        <v>0</v>
      </c>
      <c r="AC27" s="162">
        <f t="shared" si="14"/>
        <v>0</v>
      </c>
      <c r="AD27" s="79"/>
      <c r="AE27" s="158">
        <f t="shared" si="15"/>
        <v>0</v>
      </c>
      <c r="AF27" s="162">
        <f t="shared" si="16"/>
        <v>0</v>
      </c>
      <c r="AG27" s="79"/>
      <c r="AH27" s="158">
        <f t="shared" si="17"/>
        <v>0</v>
      </c>
      <c r="AI27" s="162">
        <f t="shared" si="18"/>
        <v>0</v>
      </c>
      <c r="AJ27" s="165">
        <f t="shared" si="21"/>
        <v>0</v>
      </c>
      <c r="AK27" s="164">
        <f t="shared" si="20"/>
        <v>0</v>
      </c>
    </row>
    <row r="28" spans="2:37" outlineLevel="1">
      <c r="B28" s="49" t="s">
        <v>127</v>
      </c>
      <c r="C28" s="46" t="s">
        <v>126</v>
      </c>
      <c r="D28" s="160">
        <f>SUM(D14:D27)</f>
        <v>0</v>
      </c>
      <c r="E28" s="159">
        <f>SUM(E14:E27)</f>
        <v>0</v>
      </c>
      <c r="F28" s="160">
        <f>SUM(F14:F27)</f>
        <v>0</v>
      </c>
      <c r="G28" s="159">
        <f>SUM(G14:G27)</f>
        <v>0</v>
      </c>
      <c r="H28" s="163">
        <f>IFERROR((G28-E28)/E28,0)</f>
        <v>0</v>
      </c>
      <c r="I28" s="160">
        <f>SUM(I14:I27)</f>
        <v>0</v>
      </c>
      <c r="J28" s="159">
        <f>SUM(J14:J27)</f>
        <v>0</v>
      </c>
      <c r="K28" s="163">
        <f t="shared" ref="K28" si="22">IFERROR((J28-G28)/G28,0)</f>
        <v>0</v>
      </c>
      <c r="L28" s="160">
        <f>SUM(L14:L27)</f>
        <v>0</v>
      </c>
      <c r="M28" s="159">
        <f>SUM(M14:M27)</f>
        <v>0</v>
      </c>
      <c r="N28" s="163">
        <f t="shared" ref="N28" si="23">IFERROR((M28-J28)/J28,0)</f>
        <v>0</v>
      </c>
      <c r="O28" s="160">
        <f>SUM(O14:O27)</f>
        <v>1030</v>
      </c>
      <c r="P28" s="159">
        <f>SUM(P14:P27)</f>
        <v>1030</v>
      </c>
      <c r="Q28" s="163">
        <f t="shared" si="7"/>
        <v>0</v>
      </c>
      <c r="R28" s="153">
        <f t="shared" si="8"/>
        <v>1030</v>
      </c>
      <c r="S28" s="164">
        <f t="shared" si="9"/>
        <v>0</v>
      </c>
      <c r="U28" s="160">
        <f>SUM(U14:U27)</f>
        <v>10610</v>
      </c>
      <c r="V28" s="159">
        <f>SUM(V14:V27)</f>
        <v>11640</v>
      </c>
      <c r="W28" s="163">
        <f>IFERROR((V28-P28)/P28,0)</f>
        <v>10.300970873786408</v>
      </c>
      <c r="X28" s="160">
        <f>SUM(X14:X27)</f>
        <v>0</v>
      </c>
      <c r="Y28" s="159">
        <f>SUM(Y14:Y27)</f>
        <v>11640</v>
      </c>
      <c r="Z28" s="163">
        <f t="shared" ref="Z28" si="24">IFERROR((Y28-V28)/V28,0)</f>
        <v>0</v>
      </c>
      <c r="AA28" s="160">
        <f>SUM(AA14:AA27)</f>
        <v>7700</v>
      </c>
      <c r="AB28" s="159">
        <f>SUM(AB14:AB27)</f>
        <v>19340</v>
      </c>
      <c r="AC28" s="163">
        <f t="shared" ref="AC28" si="25">IFERROR((AB28-Y28)/Y28,0)</f>
        <v>0.66151202749140892</v>
      </c>
      <c r="AD28" s="160">
        <f>SUM(AD14:AD27)</f>
        <v>0</v>
      </c>
      <c r="AE28" s="159">
        <f>SUM(AE14:AE27)</f>
        <v>19340</v>
      </c>
      <c r="AF28" s="163">
        <f t="shared" ref="AF28" si="26">IFERROR((AE28-AB28)/AB28,0)</f>
        <v>0</v>
      </c>
      <c r="AG28" s="160">
        <f>SUM(AG14:AG27)</f>
        <v>0</v>
      </c>
      <c r="AH28" s="159">
        <f>SUM(AH14:AH27)</f>
        <v>19340</v>
      </c>
      <c r="AI28" s="163">
        <f>IFERROR((AH28-AE28)/AE28,0)</f>
        <v>0</v>
      </c>
      <c r="AJ28" s="159">
        <f>SUM(AJ14:AJ27)</f>
        <v>18310</v>
      </c>
      <c r="AK28" s="164">
        <f t="shared" ref="AK28" si="27">IFERROR((AH28/V28)^(1/4)-1,0)</f>
        <v>0.13533982559443292</v>
      </c>
    </row>
    <row r="29" spans="2:37" outlineLevel="1">
      <c r="O29" s="54"/>
    </row>
    <row r="30" spans="2:37" outlineLevel="1"/>
    <row r="31" spans="2:37" ht="17.25" customHeight="1">
      <c r="B31" s="270" t="s">
        <v>128</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302"/>
    </row>
    <row r="32" spans="2:37" ht="5.45" customHeight="1" outlineLevel="1">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2:37" ht="15" customHeight="1" outlineLevel="1">
      <c r="B33" s="281"/>
      <c r="C33" s="282" t="s">
        <v>94</v>
      </c>
      <c r="D33" s="285" t="s">
        <v>120</v>
      </c>
      <c r="E33" s="286"/>
      <c r="F33" s="286"/>
      <c r="G33" s="286"/>
      <c r="H33" s="286"/>
      <c r="I33" s="286"/>
      <c r="J33" s="286"/>
      <c r="K33" s="286"/>
      <c r="L33" s="286"/>
      <c r="M33" s="286"/>
      <c r="N33" s="286"/>
      <c r="O33" s="286"/>
      <c r="P33" s="286"/>
      <c r="Q33" s="288"/>
      <c r="R33" s="291" t="str">
        <f xml:space="preserve"> D34&amp;" - "&amp;O34</f>
        <v>2019 - 2023</v>
      </c>
      <c r="S33" s="292"/>
      <c r="U33" s="285" t="s">
        <v>121</v>
      </c>
      <c r="V33" s="286"/>
      <c r="W33" s="286"/>
      <c r="X33" s="286"/>
      <c r="Y33" s="286"/>
      <c r="Z33" s="286"/>
      <c r="AA33" s="286"/>
      <c r="AB33" s="286"/>
      <c r="AC33" s="286"/>
      <c r="AD33" s="286"/>
      <c r="AE33" s="286"/>
      <c r="AF33" s="286"/>
      <c r="AG33" s="286"/>
      <c r="AH33" s="286"/>
      <c r="AI33" s="286"/>
      <c r="AJ33" s="286"/>
      <c r="AK33" s="287"/>
    </row>
    <row r="34" spans="2:37" ht="15" customHeight="1" outlineLevel="1">
      <c r="B34" s="281"/>
      <c r="C34" s="283"/>
      <c r="D34" s="285">
        <f>$C$3-5</f>
        <v>2019</v>
      </c>
      <c r="E34" s="288"/>
      <c r="F34" s="285">
        <f>$C$3-4</f>
        <v>2020</v>
      </c>
      <c r="G34" s="286"/>
      <c r="H34" s="288"/>
      <c r="I34" s="285">
        <f>$C$3-3</f>
        <v>2021</v>
      </c>
      <c r="J34" s="286"/>
      <c r="K34" s="288"/>
      <c r="L34" s="285">
        <f>$C$3-2</f>
        <v>2022</v>
      </c>
      <c r="M34" s="286"/>
      <c r="N34" s="288"/>
      <c r="O34" s="285">
        <f>$C$3-1</f>
        <v>2023</v>
      </c>
      <c r="P34" s="286"/>
      <c r="Q34" s="288"/>
      <c r="R34" s="293"/>
      <c r="S34" s="294"/>
      <c r="U34" s="285">
        <f>$C$3</f>
        <v>2024</v>
      </c>
      <c r="V34" s="286"/>
      <c r="W34" s="288"/>
      <c r="X34" s="285">
        <f>$C$3+1</f>
        <v>2025</v>
      </c>
      <c r="Y34" s="286"/>
      <c r="Z34" s="288"/>
      <c r="AA34" s="285">
        <f>$C$3+2</f>
        <v>2026</v>
      </c>
      <c r="AB34" s="286"/>
      <c r="AC34" s="288"/>
      <c r="AD34" s="285">
        <f>$C$3+3</f>
        <v>2027</v>
      </c>
      <c r="AE34" s="286"/>
      <c r="AF34" s="288"/>
      <c r="AG34" s="285">
        <f>$C$3+4</f>
        <v>2028</v>
      </c>
      <c r="AH34" s="286"/>
      <c r="AI34" s="288"/>
      <c r="AJ34" s="289" t="str">
        <f>U34&amp;" - "&amp;AG34</f>
        <v>2024 - 2028</v>
      </c>
      <c r="AK34" s="290"/>
    </row>
    <row r="35" spans="2:37" ht="29.1" outlineLevel="1">
      <c r="B35" s="281"/>
      <c r="C35" s="284"/>
      <c r="D35" s="65" t="s">
        <v>122</v>
      </c>
      <c r="E35" s="66" t="s">
        <v>123</v>
      </c>
      <c r="F35" s="65" t="s">
        <v>122</v>
      </c>
      <c r="G35" s="9" t="s">
        <v>123</v>
      </c>
      <c r="H35" s="66" t="s">
        <v>124</v>
      </c>
      <c r="I35" s="65" t="s">
        <v>122</v>
      </c>
      <c r="J35" s="9" t="s">
        <v>123</v>
      </c>
      <c r="K35" s="66" t="s">
        <v>124</v>
      </c>
      <c r="L35" s="65" t="s">
        <v>122</v>
      </c>
      <c r="M35" s="9" t="s">
        <v>123</v>
      </c>
      <c r="N35" s="66" t="s">
        <v>124</v>
      </c>
      <c r="O35" s="65" t="s">
        <v>122</v>
      </c>
      <c r="P35" s="9" t="s">
        <v>123</v>
      </c>
      <c r="Q35" s="66" t="s">
        <v>124</v>
      </c>
      <c r="R35" s="9" t="s">
        <v>115</v>
      </c>
      <c r="S35" s="59" t="s">
        <v>125</v>
      </c>
      <c r="U35" s="65" t="s">
        <v>122</v>
      </c>
      <c r="V35" s="9" t="s">
        <v>123</v>
      </c>
      <c r="W35" s="66" t="s">
        <v>124</v>
      </c>
      <c r="X35" s="65" t="s">
        <v>122</v>
      </c>
      <c r="Y35" s="9" t="s">
        <v>123</v>
      </c>
      <c r="Z35" s="66" t="s">
        <v>124</v>
      </c>
      <c r="AA35" s="65" t="s">
        <v>122</v>
      </c>
      <c r="AB35" s="9" t="s">
        <v>123</v>
      </c>
      <c r="AC35" s="66" t="s">
        <v>124</v>
      </c>
      <c r="AD35" s="65" t="s">
        <v>122</v>
      </c>
      <c r="AE35" s="9" t="s">
        <v>123</v>
      </c>
      <c r="AF35" s="66" t="s">
        <v>124</v>
      </c>
      <c r="AG35" s="65" t="s">
        <v>122</v>
      </c>
      <c r="AH35" s="9" t="s">
        <v>123</v>
      </c>
      <c r="AI35" s="66" t="s">
        <v>124</v>
      </c>
      <c r="AJ35" s="9" t="s">
        <v>115</v>
      </c>
      <c r="AK35" s="59" t="s">
        <v>125</v>
      </c>
    </row>
    <row r="36" spans="2:37" ht="14.25" customHeight="1" outlineLevel="1">
      <c r="B36" s="235" t="s">
        <v>75</v>
      </c>
      <c r="C36" s="63" t="s">
        <v>126</v>
      </c>
      <c r="D36" s="79"/>
      <c r="E36" s="80">
        <f>D36</f>
        <v>0</v>
      </c>
      <c r="F36" s="79"/>
      <c r="G36" s="158">
        <f t="shared" ref="G36:G49" si="28">E36+F36</f>
        <v>0</v>
      </c>
      <c r="H36" s="162">
        <f t="shared" ref="H36:H49" si="29">IFERROR((G36-E36)/E36,0)</f>
        <v>0</v>
      </c>
      <c r="I36" s="79"/>
      <c r="J36" s="158">
        <f t="shared" si="2"/>
        <v>0</v>
      </c>
      <c r="K36" s="162">
        <f t="shared" si="3"/>
        <v>0</v>
      </c>
      <c r="L36" s="79"/>
      <c r="M36" s="158">
        <f t="shared" si="4"/>
        <v>0</v>
      </c>
      <c r="N36" s="162">
        <f t="shared" si="5"/>
        <v>0</v>
      </c>
      <c r="O36" s="79"/>
      <c r="P36" s="158">
        <f t="shared" ref="P36:P49" si="30">M36+O36</f>
        <v>0</v>
      </c>
      <c r="Q36" s="162">
        <f t="shared" ref="Q36:Q50" si="31">IFERROR((P36-M36)/M36,0)</f>
        <v>0</v>
      </c>
      <c r="R36" s="153">
        <f t="shared" ref="R36:R50" si="32">D36+F36+I36+L36+O36</f>
        <v>0</v>
      </c>
      <c r="S36" s="164">
        <f t="shared" ref="S36:S50" si="33">IFERROR((P36/E36)^(1/4)-1,0)</f>
        <v>0</v>
      </c>
      <c r="U36" s="79"/>
      <c r="V36" s="158">
        <f t="shared" ref="V36:V49" si="34">P36+U36</f>
        <v>0</v>
      </c>
      <c r="W36" s="162">
        <f t="shared" ref="W36:W49" si="35">IFERROR((V36-P36)/P36,0)</f>
        <v>0</v>
      </c>
      <c r="X36" s="79"/>
      <c r="Y36" s="158">
        <f t="shared" ref="Y36:Y49" si="36">V36+X36</f>
        <v>0</v>
      </c>
      <c r="Z36" s="162">
        <f t="shared" ref="Z36:Z50" si="37">IFERROR((Y36-V36)/V36,0)</f>
        <v>0</v>
      </c>
      <c r="AA36" s="79"/>
      <c r="AB36" s="158">
        <f t="shared" ref="AB36:AB49" si="38">Y36+AA36</f>
        <v>0</v>
      </c>
      <c r="AC36" s="162">
        <f t="shared" ref="AC36:AC49" si="39">IFERROR((AB36-Y36)/Y36,0)</f>
        <v>0</v>
      </c>
      <c r="AD36" s="79"/>
      <c r="AE36" s="158">
        <f t="shared" ref="AE36:AE49" si="40">AB36+AD36</f>
        <v>0</v>
      </c>
      <c r="AF36" s="162">
        <f t="shared" ref="AF36:AF49" si="41">IFERROR((AE36-AB36)/AB36,0)</f>
        <v>0</v>
      </c>
      <c r="AG36" s="79"/>
      <c r="AH36" s="158">
        <f t="shared" ref="AH36:AH49" si="42">AE36+AG36</f>
        <v>0</v>
      </c>
      <c r="AI36" s="162">
        <f t="shared" ref="AI36:AI49" si="43">IFERROR((AH36-AE36)/AE36,0)</f>
        <v>0</v>
      </c>
      <c r="AJ36" s="153">
        <f>U36+X36+AA36+AD36+AG36</f>
        <v>0</v>
      </c>
      <c r="AK36" s="164">
        <f>IFERROR((AH36/V36)^(1/4)-1,0)</f>
        <v>0</v>
      </c>
    </row>
    <row r="37" spans="2:37" ht="14.25" customHeight="1" outlineLevel="1">
      <c r="B37" s="236" t="s">
        <v>76</v>
      </c>
      <c r="C37" s="63" t="s">
        <v>126</v>
      </c>
      <c r="D37" s="79"/>
      <c r="E37" s="80">
        <f>D37</f>
        <v>0</v>
      </c>
      <c r="F37" s="79"/>
      <c r="G37" s="158">
        <f t="shared" si="28"/>
        <v>0</v>
      </c>
      <c r="H37" s="162">
        <f t="shared" si="29"/>
        <v>0</v>
      </c>
      <c r="I37" s="79"/>
      <c r="J37" s="158">
        <f t="shared" si="2"/>
        <v>0</v>
      </c>
      <c r="K37" s="162">
        <f t="shared" si="3"/>
        <v>0</v>
      </c>
      <c r="L37" s="79"/>
      <c r="M37" s="158">
        <f t="shared" si="4"/>
        <v>0</v>
      </c>
      <c r="N37" s="162">
        <f t="shared" si="5"/>
        <v>0</v>
      </c>
      <c r="O37" s="79"/>
      <c r="P37" s="158">
        <f t="shared" si="30"/>
        <v>0</v>
      </c>
      <c r="Q37" s="162">
        <f t="shared" si="31"/>
        <v>0</v>
      </c>
      <c r="R37" s="153">
        <f t="shared" si="32"/>
        <v>0</v>
      </c>
      <c r="S37" s="164">
        <f t="shared" si="33"/>
        <v>0</v>
      </c>
      <c r="U37" s="79"/>
      <c r="V37" s="158">
        <f t="shared" si="34"/>
        <v>0</v>
      </c>
      <c r="W37" s="162">
        <f t="shared" si="35"/>
        <v>0</v>
      </c>
      <c r="X37" s="79"/>
      <c r="Y37" s="158">
        <f t="shared" si="36"/>
        <v>0</v>
      </c>
      <c r="Z37" s="162">
        <f t="shared" si="37"/>
        <v>0</v>
      </c>
      <c r="AA37" s="79"/>
      <c r="AB37" s="158">
        <f t="shared" si="38"/>
        <v>0</v>
      </c>
      <c r="AC37" s="162">
        <f t="shared" si="39"/>
        <v>0</v>
      </c>
      <c r="AD37" s="79">
        <v>3000</v>
      </c>
      <c r="AE37" s="158">
        <f t="shared" si="40"/>
        <v>3000</v>
      </c>
      <c r="AF37" s="162">
        <f t="shared" si="41"/>
        <v>0</v>
      </c>
      <c r="AG37" s="79"/>
      <c r="AH37" s="158">
        <f t="shared" si="42"/>
        <v>3000</v>
      </c>
      <c r="AI37" s="162">
        <f t="shared" si="43"/>
        <v>0</v>
      </c>
      <c r="AJ37" s="153">
        <f t="shared" ref="AJ37:AJ49" si="44">U37+X37+AA37+AD37+AG37</f>
        <v>3000</v>
      </c>
      <c r="AK37" s="164">
        <f t="shared" ref="AK37:AK49" si="45">IFERROR((AH37/V37)^(1/4)-1,0)</f>
        <v>0</v>
      </c>
    </row>
    <row r="38" spans="2:37" ht="14.25" customHeight="1" outlineLevel="1">
      <c r="B38" s="237" t="s">
        <v>77</v>
      </c>
      <c r="C38" s="63" t="s">
        <v>126</v>
      </c>
      <c r="D38" s="79"/>
      <c r="E38" s="80">
        <f t="shared" ref="E38:E49" si="46">D38</f>
        <v>0</v>
      </c>
      <c r="F38" s="79"/>
      <c r="G38" s="158">
        <f t="shared" si="28"/>
        <v>0</v>
      </c>
      <c r="H38" s="162">
        <f t="shared" si="29"/>
        <v>0</v>
      </c>
      <c r="I38" s="79"/>
      <c r="J38" s="158">
        <f t="shared" si="2"/>
        <v>0</v>
      </c>
      <c r="K38" s="162">
        <f t="shared" si="3"/>
        <v>0</v>
      </c>
      <c r="L38" s="79"/>
      <c r="M38" s="158">
        <f t="shared" si="4"/>
        <v>0</v>
      </c>
      <c r="N38" s="162">
        <f t="shared" si="5"/>
        <v>0</v>
      </c>
      <c r="O38" s="79"/>
      <c r="P38" s="158">
        <f t="shared" si="30"/>
        <v>0</v>
      </c>
      <c r="Q38" s="162">
        <f t="shared" si="31"/>
        <v>0</v>
      </c>
      <c r="R38" s="153">
        <f t="shared" si="32"/>
        <v>0</v>
      </c>
      <c r="S38" s="164">
        <f t="shared" si="33"/>
        <v>0</v>
      </c>
      <c r="U38" s="79"/>
      <c r="V38" s="158">
        <f t="shared" si="34"/>
        <v>0</v>
      </c>
      <c r="W38" s="162">
        <f t="shared" si="35"/>
        <v>0</v>
      </c>
      <c r="X38" s="79"/>
      <c r="Y38" s="158">
        <f t="shared" si="36"/>
        <v>0</v>
      </c>
      <c r="Z38" s="162">
        <f t="shared" si="37"/>
        <v>0</v>
      </c>
      <c r="AA38" s="79"/>
      <c r="AB38" s="158">
        <f t="shared" si="38"/>
        <v>0</v>
      </c>
      <c r="AC38" s="162">
        <f t="shared" si="39"/>
        <v>0</v>
      </c>
      <c r="AD38" s="79"/>
      <c r="AE38" s="158">
        <f t="shared" si="40"/>
        <v>0</v>
      </c>
      <c r="AF38" s="162">
        <f t="shared" si="41"/>
        <v>0</v>
      </c>
      <c r="AG38" s="79"/>
      <c r="AH38" s="158">
        <f t="shared" si="42"/>
        <v>0</v>
      </c>
      <c r="AI38" s="162">
        <f t="shared" si="43"/>
        <v>0</v>
      </c>
      <c r="AJ38" s="153">
        <f t="shared" si="44"/>
        <v>0</v>
      </c>
      <c r="AK38" s="164">
        <f t="shared" si="45"/>
        <v>0</v>
      </c>
    </row>
    <row r="39" spans="2:37" ht="14.25" customHeight="1" outlineLevel="1">
      <c r="B39" s="238" t="s">
        <v>78</v>
      </c>
      <c r="C39" s="63" t="s">
        <v>126</v>
      </c>
      <c r="D39" s="79"/>
      <c r="E39" s="80">
        <f t="shared" si="46"/>
        <v>0</v>
      </c>
      <c r="F39" s="79"/>
      <c r="G39" s="158">
        <f t="shared" si="28"/>
        <v>0</v>
      </c>
      <c r="H39" s="162">
        <f t="shared" si="29"/>
        <v>0</v>
      </c>
      <c r="I39" s="79"/>
      <c r="J39" s="158">
        <f t="shared" si="2"/>
        <v>0</v>
      </c>
      <c r="K39" s="162">
        <f t="shared" si="3"/>
        <v>0</v>
      </c>
      <c r="L39" s="79"/>
      <c r="M39" s="158">
        <f t="shared" si="4"/>
        <v>0</v>
      </c>
      <c r="N39" s="162">
        <f t="shared" si="5"/>
        <v>0</v>
      </c>
      <c r="O39" s="79"/>
      <c r="P39" s="158">
        <f t="shared" si="30"/>
        <v>0</v>
      </c>
      <c r="Q39" s="162">
        <f t="shared" si="31"/>
        <v>0</v>
      </c>
      <c r="R39" s="153">
        <f t="shared" si="32"/>
        <v>0</v>
      </c>
      <c r="S39" s="164">
        <f t="shared" si="33"/>
        <v>0</v>
      </c>
      <c r="U39" s="79"/>
      <c r="V39" s="158">
        <f t="shared" si="34"/>
        <v>0</v>
      </c>
      <c r="W39" s="162">
        <f t="shared" si="35"/>
        <v>0</v>
      </c>
      <c r="X39" s="79"/>
      <c r="Y39" s="158">
        <f t="shared" si="36"/>
        <v>0</v>
      </c>
      <c r="Z39" s="162">
        <f t="shared" si="37"/>
        <v>0</v>
      </c>
      <c r="AA39" s="79"/>
      <c r="AB39" s="158">
        <f t="shared" si="38"/>
        <v>0</v>
      </c>
      <c r="AC39" s="162">
        <f t="shared" si="39"/>
        <v>0</v>
      </c>
      <c r="AD39" s="79"/>
      <c r="AE39" s="158">
        <f t="shared" si="40"/>
        <v>0</v>
      </c>
      <c r="AF39" s="162">
        <f t="shared" si="41"/>
        <v>0</v>
      </c>
      <c r="AG39" s="79"/>
      <c r="AH39" s="158">
        <f t="shared" si="42"/>
        <v>0</v>
      </c>
      <c r="AI39" s="162">
        <f t="shared" si="43"/>
        <v>0</v>
      </c>
      <c r="AJ39" s="153">
        <f t="shared" si="44"/>
        <v>0</v>
      </c>
      <c r="AK39" s="164">
        <f t="shared" si="45"/>
        <v>0</v>
      </c>
    </row>
    <row r="40" spans="2:37" ht="14.25" customHeight="1" outlineLevel="1">
      <c r="B40" s="238" t="s">
        <v>79</v>
      </c>
      <c r="C40" s="63" t="s">
        <v>126</v>
      </c>
      <c r="D40" s="79"/>
      <c r="E40" s="80">
        <f t="shared" si="46"/>
        <v>0</v>
      </c>
      <c r="F40" s="79"/>
      <c r="G40" s="158">
        <f t="shared" si="28"/>
        <v>0</v>
      </c>
      <c r="H40" s="162">
        <f t="shared" si="29"/>
        <v>0</v>
      </c>
      <c r="I40" s="79"/>
      <c r="J40" s="158">
        <f t="shared" si="2"/>
        <v>0</v>
      </c>
      <c r="K40" s="162">
        <f t="shared" si="3"/>
        <v>0</v>
      </c>
      <c r="L40" s="79"/>
      <c r="M40" s="158">
        <f t="shared" si="4"/>
        <v>0</v>
      </c>
      <c r="N40" s="162">
        <f t="shared" si="5"/>
        <v>0</v>
      </c>
      <c r="O40" s="79"/>
      <c r="P40" s="158">
        <f t="shared" si="30"/>
        <v>0</v>
      </c>
      <c r="Q40" s="162">
        <f t="shared" si="31"/>
        <v>0</v>
      </c>
      <c r="R40" s="153">
        <f t="shared" si="32"/>
        <v>0</v>
      </c>
      <c r="S40" s="164">
        <f t="shared" si="33"/>
        <v>0</v>
      </c>
      <c r="U40" s="79">
        <v>10000</v>
      </c>
      <c r="V40" s="158">
        <f t="shared" si="34"/>
        <v>10000</v>
      </c>
      <c r="W40" s="162">
        <f t="shared" si="35"/>
        <v>0</v>
      </c>
      <c r="X40" s="79">
        <v>33000</v>
      </c>
      <c r="Y40" s="158">
        <f t="shared" si="36"/>
        <v>43000</v>
      </c>
      <c r="Z40" s="162">
        <f t="shared" si="37"/>
        <v>3.3</v>
      </c>
      <c r="AA40" s="79">
        <v>44000</v>
      </c>
      <c r="AB40" s="158">
        <f t="shared" si="38"/>
        <v>87000</v>
      </c>
      <c r="AC40" s="162">
        <f t="shared" si="39"/>
        <v>1.0232558139534884</v>
      </c>
      <c r="AD40" s="79">
        <v>36000</v>
      </c>
      <c r="AE40" s="158">
        <f t="shared" si="40"/>
        <v>123000</v>
      </c>
      <c r="AF40" s="162">
        <f t="shared" si="41"/>
        <v>0.41379310344827586</v>
      </c>
      <c r="AG40" s="79">
        <v>9400</v>
      </c>
      <c r="AH40" s="158">
        <f t="shared" si="42"/>
        <v>132400</v>
      </c>
      <c r="AI40" s="162">
        <f t="shared" si="43"/>
        <v>7.642276422764227E-2</v>
      </c>
      <c r="AJ40" s="153">
        <f t="shared" si="44"/>
        <v>132400</v>
      </c>
      <c r="AK40" s="164">
        <f t="shared" si="45"/>
        <v>0.90753272048792155</v>
      </c>
    </row>
    <row r="41" spans="2:37" ht="14.25" customHeight="1" outlineLevel="1">
      <c r="B41" s="238" t="s">
        <v>80</v>
      </c>
      <c r="C41" s="63" t="s">
        <v>126</v>
      </c>
      <c r="D41" s="79"/>
      <c r="E41" s="80">
        <f t="shared" si="46"/>
        <v>0</v>
      </c>
      <c r="F41" s="79"/>
      <c r="G41" s="158">
        <f t="shared" si="28"/>
        <v>0</v>
      </c>
      <c r="H41" s="162">
        <f t="shared" si="29"/>
        <v>0</v>
      </c>
      <c r="I41" s="79"/>
      <c r="J41" s="158">
        <f t="shared" si="2"/>
        <v>0</v>
      </c>
      <c r="K41" s="162">
        <f t="shared" si="3"/>
        <v>0</v>
      </c>
      <c r="L41" s="79"/>
      <c r="M41" s="158">
        <f t="shared" si="4"/>
        <v>0</v>
      </c>
      <c r="N41" s="162">
        <f t="shared" si="5"/>
        <v>0</v>
      </c>
      <c r="O41" s="79"/>
      <c r="P41" s="158">
        <f t="shared" si="30"/>
        <v>0</v>
      </c>
      <c r="Q41" s="162">
        <f t="shared" si="31"/>
        <v>0</v>
      </c>
      <c r="R41" s="153">
        <f t="shared" si="32"/>
        <v>0</v>
      </c>
      <c r="S41" s="164">
        <f t="shared" si="33"/>
        <v>0</v>
      </c>
      <c r="U41" s="79"/>
      <c r="V41" s="158">
        <f t="shared" si="34"/>
        <v>0</v>
      </c>
      <c r="W41" s="162">
        <f t="shared" si="35"/>
        <v>0</v>
      </c>
      <c r="X41" s="79"/>
      <c r="Y41" s="158">
        <f t="shared" si="36"/>
        <v>0</v>
      </c>
      <c r="Z41" s="162">
        <f t="shared" si="37"/>
        <v>0</v>
      </c>
      <c r="AA41" s="79"/>
      <c r="AB41" s="158">
        <f t="shared" si="38"/>
        <v>0</v>
      </c>
      <c r="AC41" s="162">
        <f t="shared" si="39"/>
        <v>0</v>
      </c>
      <c r="AD41" s="79"/>
      <c r="AE41" s="158">
        <f t="shared" si="40"/>
        <v>0</v>
      </c>
      <c r="AF41" s="162">
        <f t="shared" si="41"/>
        <v>0</v>
      </c>
      <c r="AG41" s="79"/>
      <c r="AH41" s="158">
        <f t="shared" si="42"/>
        <v>0</v>
      </c>
      <c r="AI41" s="162">
        <f t="shared" si="43"/>
        <v>0</v>
      </c>
      <c r="AJ41" s="153">
        <f t="shared" si="44"/>
        <v>0</v>
      </c>
      <c r="AK41" s="164">
        <f t="shared" si="45"/>
        <v>0</v>
      </c>
    </row>
    <row r="42" spans="2:37" ht="14.25" customHeight="1" outlineLevel="1">
      <c r="B42" s="238" t="s">
        <v>81</v>
      </c>
      <c r="C42" s="63" t="s">
        <v>126</v>
      </c>
      <c r="D42" s="79"/>
      <c r="E42" s="80">
        <f t="shared" si="46"/>
        <v>0</v>
      </c>
      <c r="F42" s="79"/>
      <c r="G42" s="158">
        <f t="shared" si="28"/>
        <v>0</v>
      </c>
      <c r="H42" s="162">
        <f t="shared" si="29"/>
        <v>0</v>
      </c>
      <c r="I42" s="79"/>
      <c r="J42" s="158">
        <f t="shared" si="2"/>
        <v>0</v>
      </c>
      <c r="K42" s="162">
        <f t="shared" si="3"/>
        <v>0</v>
      </c>
      <c r="L42" s="79"/>
      <c r="M42" s="158">
        <f t="shared" si="4"/>
        <v>0</v>
      </c>
      <c r="N42" s="162">
        <f t="shared" si="5"/>
        <v>0</v>
      </c>
      <c r="O42" s="79"/>
      <c r="P42" s="158">
        <f t="shared" si="30"/>
        <v>0</v>
      </c>
      <c r="Q42" s="162">
        <f t="shared" si="31"/>
        <v>0</v>
      </c>
      <c r="R42" s="153">
        <f t="shared" si="32"/>
        <v>0</v>
      </c>
      <c r="S42" s="164">
        <f t="shared" si="33"/>
        <v>0</v>
      </c>
      <c r="U42" s="79"/>
      <c r="V42" s="158">
        <f t="shared" si="34"/>
        <v>0</v>
      </c>
      <c r="W42" s="162">
        <f t="shared" si="35"/>
        <v>0</v>
      </c>
      <c r="X42" s="79"/>
      <c r="Y42" s="158">
        <f t="shared" si="36"/>
        <v>0</v>
      </c>
      <c r="Z42" s="162">
        <f t="shared" si="37"/>
        <v>0</v>
      </c>
      <c r="AA42" s="79"/>
      <c r="AB42" s="158">
        <f t="shared" si="38"/>
        <v>0</v>
      </c>
      <c r="AC42" s="162">
        <f t="shared" si="39"/>
        <v>0</v>
      </c>
      <c r="AD42" s="79"/>
      <c r="AE42" s="158">
        <f t="shared" si="40"/>
        <v>0</v>
      </c>
      <c r="AF42" s="162">
        <f t="shared" si="41"/>
        <v>0</v>
      </c>
      <c r="AG42" s="79"/>
      <c r="AH42" s="158">
        <f t="shared" si="42"/>
        <v>0</v>
      </c>
      <c r="AI42" s="162">
        <f t="shared" si="43"/>
        <v>0</v>
      </c>
      <c r="AJ42" s="153">
        <f t="shared" si="44"/>
        <v>0</v>
      </c>
      <c r="AK42" s="164">
        <f t="shared" si="45"/>
        <v>0</v>
      </c>
    </row>
    <row r="43" spans="2:37" ht="14.25" customHeight="1" outlineLevel="1">
      <c r="B43" s="236" t="s">
        <v>82</v>
      </c>
      <c r="C43" s="63" t="s">
        <v>126</v>
      </c>
      <c r="D43" s="79"/>
      <c r="E43" s="80">
        <f t="shared" si="46"/>
        <v>0</v>
      </c>
      <c r="F43" s="79"/>
      <c r="G43" s="158">
        <f t="shared" si="28"/>
        <v>0</v>
      </c>
      <c r="H43" s="162">
        <f t="shared" si="29"/>
        <v>0</v>
      </c>
      <c r="I43" s="79"/>
      <c r="J43" s="158">
        <f t="shared" si="2"/>
        <v>0</v>
      </c>
      <c r="K43" s="162">
        <f t="shared" si="3"/>
        <v>0</v>
      </c>
      <c r="L43" s="79"/>
      <c r="M43" s="158">
        <f t="shared" si="4"/>
        <v>0</v>
      </c>
      <c r="N43" s="162">
        <f t="shared" si="5"/>
        <v>0</v>
      </c>
      <c r="O43" s="79"/>
      <c r="P43" s="158">
        <f t="shared" si="30"/>
        <v>0</v>
      </c>
      <c r="Q43" s="162">
        <f t="shared" si="31"/>
        <v>0</v>
      </c>
      <c r="R43" s="153">
        <f t="shared" si="32"/>
        <v>0</v>
      </c>
      <c r="S43" s="164">
        <f t="shared" si="33"/>
        <v>0</v>
      </c>
      <c r="U43" s="79"/>
      <c r="V43" s="158">
        <f t="shared" si="34"/>
        <v>0</v>
      </c>
      <c r="W43" s="162">
        <f t="shared" si="35"/>
        <v>0</v>
      </c>
      <c r="X43" s="79"/>
      <c r="Y43" s="158">
        <f t="shared" si="36"/>
        <v>0</v>
      </c>
      <c r="Z43" s="162">
        <f t="shared" si="37"/>
        <v>0</v>
      </c>
      <c r="AA43" s="79"/>
      <c r="AB43" s="158">
        <f t="shared" si="38"/>
        <v>0</v>
      </c>
      <c r="AC43" s="162">
        <f t="shared" si="39"/>
        <v>0</v>
      </c>
      <c r="AD43" s="79"/>
      <c r="AE43" s="158">
        <f t="shared" si="40"/>
        <v>0</v>
      </c>
      <c r="AF43" s="162">
        <f t="shared" si="41"/>
        <v>0</v>
      </c>
      <c r="AG43" s="79"/>
      <c r="AH43" s="158">
        <f t="shared" si="42"/>
        <v>0</v>
      </c>
      <c r="AI43" s="162">
        <f t="shared" si="43"/>
        <v>0</v>
      </c>
      <c r="AJ43" s="153">
        <f t="shared" si="44"/>
        <v>0</v>
      </c>
      <c r="AK43" s="164">
        <f t="shared" si="45"/>
        <v>0</v>
      </c>
    </row>
    <row r="44" spans="2:37" ht="14.25" customHeight="1" outlineLevel="1">
      <c r="B44" s="235" t="s">
        <v>83</v>
      </c>
      <c r="C44" s="63" t="s">
        <v>126</v>
      </c>
      <c r="D44" s="79"/>
      <c r="E44" s="80">
        <f t="shared" si="46"/>
        <v>0</v>
      </c>
      <c r="F44" s="79"/>
      <c r="G44" s="158">
        <f t="shared" si="28"/>
        <v>0</v>
      </c>
      <c r="H44" s="162">
        <f t="shared" si="29"/>
        <v>0</v>
      </c>
      <c r="I44" s="79"/>
      <c r="J44" s="158">
        <f t="shared" si="2"/>
        <v>0</v>
      </c>
      <c r="K44" s="162">
        <f t="shared" si="3"/>
        <v>0</v>
      </c>
      <c r="L44" s="79"/>
      <c r="M44" s="158">
        <f t="shared" si="4"/>
        <v>0</v>
      </c>
      <c r="N44" s="162">
        <f t="shared" si="5"/>
        <v>0</v>
      </c>
      <c r="O44" s="79"/>
      <c r="P44" s="158">
        <f t="shared" si="30"/>
        <v>0</v>
      </c>
      <c r="Q44" s="162">
        <f t="shared" si="31"/>
        <v>0</v>
      </c>
      <c r="R44" s="153">
        <f t="shared" si="32"/>
        <v>0</v>
      </c>
      <c r="S44" s="164">
        <f t="shared" si="33"/>
        <v>0</v>
      </c>
      <c r="U44" s="79"/>
      <c r="V44" s="158">
        <f t="shared" si="34"/>
        <v>0</v>
      </c>
      <c r="W44" s="162">
        <f t="shared" si="35"/>
        <v>0</v>
      </c>
      <c r="X44" s="79"/>
      <c r="Y44" s="158">
        <f t="shared" si="36"/>
        <v>0</v>
      </c>
      <c r="Z44" s="162">
        <f t="shared" si="37"/>
        <v>0</v>
      </c>
      <c r="AA44" s="79"/>
      <c r="AB44" s="158">
        <f t="shared" si="38"/>
        <v>0</v>
      </c>
      <c r="AC44" s="162">
        <f t="shared" si="39"/>
        <v>0</v>
      </c>
      <c r="AD44" s="79"/>
      <c r="AE44" s="158">
        <f t="shared" si="40"/>
        <v>0</v>
      </c>
      <c r="AF44" s="162">
        <f t="shared" si="41"/>
        <v>0</v>
      </c>
      <c r="AG44" s="79"/>
      <c r="AH44" s="158">
        <f t="shared" si="42"/>
        <v>0</v>
      </c>
      <c r="AI44" s="162">
        <f t="shared" si="43"/>
        <v>0</v>
      </c>
      <c r="AJ44" s="153">
        <f t="shared" si="44"/>
        <v>0</v>
      </c>
      <c r="AK44" s="164">
        <f t="shared" si="45"/>
        <v>0</v>
      </c>
    </row>
    <row r="45" spans="2:37" ht="14.25" customHeight="1" outlineLevel="1">
      <c r="B45" s="236" t="s">
        <v>84</v>
      </c>
      <c r="C45" s="63" t="s">
        <v>126</v>
      </c>
      <c r="D45" s="79"/>
      <c r="E45" s="80">
        <f t="shared" si="46"/>
        <v>0</v>
      </c>
      <c r="F45" s="79"/>
      <c r="G45" s="158">
        <f t="shared" si="28"/>
        <v>0</v>
      </c>
      <c r="H45" s="162">
        <f t="shared" si="29"/>
        <v>0</v>
      </c>
      <c r="I45" s="79"/>
      <c r="J45" s="158">
        <f t="shared" si="2"/>
        <v>0</v>
      </c>
      <c r="K45" s="162">
        <f t="shared" si="3"/>
        <v>0</v>
      </c>
      <c r="L45" s="79"/>
      <c r="M45" s="158">
        <f t="shared" si="4"/>
        <v>0</v>
      </c>
      <c r="N45" s="162">
        <f t="shared" si="5"/>
        <v>0</v>
      </c>
      <c r="O45" s="79"/>
      <c r="P45" s="158">
        <f t="shared" si="30"/>
        <v>0</v>
      </c>
      <c r="Q45" s="162">
        <f t="shared" si="31"/>
        <v>0</v>
      </c>
      <c r="R45" s="153">
        <f t="shared" si="32"/>
        <v>0</v>
      </c>
      <c r="S45" s="164">
        <f t="shared" si="33"/>
        <v>0</v>
      </c>
      <c r="U45" s="79">
        <v>1000</v>
      </c>
      <c r="V45" s="158">
        <f t="shared" si="34"/>
        <v>1000</v>
      </c>
      <c r="W45" s="162">
        <f t="shared" si="35"/>
        <v>0</v>
      </c>
      <c r="X45" s="79">
        <v>9000</v>
      </c>
      <c r="Y45" s="158">
        <f t="shared" si="36"/>
        <v>10000</v>
      </c>
      <c r="Z45" s="162">
        <f t="shared" si="37"/>
        <v>9</v>
      </c>
      <c r="AA45" s="79"/>
      <c r="AB45" s="158">
        <f t="shared" si="38"/>
        <v>10000</v>
      </c>
      <c r="AC45" s="162">
        <f t="shared" si="39"/>
        <v>0</v>
      </c>
      <c r="AD45" s="79"/>
      <c r="AE45" s="158">
        <f t="shared" si="40"/>
        <v>10000</v>
      </c>
      <c r="AF45" s="162">
        <f t="shared" si="41"/>
        <v>0</v>
      </c>
      <c r="AG45" s="79"/>
      <c r="AH45" s="158">
        <f t="shared" si="42"/>
        <v>10000</v>
      </c>
      <c r="AI45" s="162">
        <f t="shared" si="43"/>
        <v>0</v>
      </c>
      <c r="AJ45" s="153">
        <f t="shared" si="44"/>
        <v>10000</v>
      </c>
      <c r="AK45" s="164">
        <f t="shared" si="45"/>
        <v>0.77827941003892298</v>
      </c>
    </row>
    <row r="46" spans="2:37" ht="14.25" customHeight="1" outlineLevel="1">
      <c r="B46" s="235" t="s">
        <v>85</v>
      </c>
      <c r="C46" s="63" t="s">
        <v>126</v>
      </c>
      <c r="D46" s="79"/>
      <c r="E46" s="80">
        <f t="shared" si="46"/>
        <v>0</v>
      </c>
      <c r="F46" s="79"/>
      <c r="G46" s="158">
        <f t="shared" si="28"/>
        <v>0</v>
      </c>
      <c r="H46" s="162">
        <f t="shared" si="29"/>
        <v>0</v>
      </c>
      <c r="I46" s="79"/>
      <c r="J46" s="158">
        <f t="shared" si="2"/>
        <v>0</v>
      </c>
      <c r="K46" s="162">
        <f t="shared" si="3"/>
        <v>0</v>
      </c>
      <c r="L46" s="79"/>
      <c r="M46" s="158">
        <f t="shared" si="4"/>
        <v>0</v>
      </c>
      <c r="N46" s="162">
        <f t="shared" si="5"/>
        <v>0</v>
      </c>
      <c r="O46" s="79"/>
      <c r="P46" s="158">
        <f t="shared" si="30"/>
        <v>0</v>
      </c>
      <c r="Q46" s="162">
        <f t="shared" si="31"/>
        <v>0</v>
      </c>
      <c r="R46" s="153">
        <f t="shared" si="32"/>
        <v>0</v>
      </c>
      <c r="S46" s="164">
        <f t="shared" si="33"/>
        <v>0</v>
      </c>
      <c r="U46" s="79"/>
      <c r="V46" s="158">
        <f t="shared" si="34"/>
        <v>0</v>
      </c>
      <c r="W46" s="162">
        <f t="shared" si="35"/>
        <v>0</v>
      </c>
      <c r="X46" s="79"/>
      <c r="Y46" s="158">
        <f t="shared" si="36"/>
        <v>0</v>
      </c>
      <c r="Z46" s="162">
        <f t="shared" si="37"/>
        <v>0</v>
      </c>
      <c r="AA46" s="79"/>
      <c r="AB46" s="158">
        <f t="shared" si="38"/>
        <v>0</v>
      </c>
      <c r="AC46" s="162">
        <f t="shared" si="39"/>
        <v>0</v>
      </c>
      <c r="AD46" s="79"/>
      <c r="AE46" s="158">
        <f t="shared" si="40"/>
        <v>0</v>
      </c>
      <c r="AF46" s="162">
        <f t="shared" si="41"/>
        <v>0</v>
      </c>
      <c r="AG46" s="79"/>
      <c r="AH46" s="158">
        <f t="shared" si="42"/>
        <v>0</v>
      </c>
      <c r="AI46" s="162">
        <f t="shared" si="43"/>
        <v>0</v>
      </c>
      <c r="AJ46" s="153">
        <f t="shared" si="44"/>
        <v>0</v>
      </c>
      <c r="AK46" s="164">
        <f t="shared" si="45"/>
        <v>0</v>
      </c>
    </row>
    <row r="47" spans="2:37" ht="14.25" customHeight="1" outlineLevel="1">
      <c r="B47" s="236" t="s">
        <v>86</v>
      </c>
      <c r="C47" s="63" t="s">
        <v>126</v>
      </c>
      <c r="D47" s="79"/>
      <c r="E47" s="80">
        <f t="shared" si="46"/>
        <v>0</v>
      </c>
      <c r="F47" s="79"/>
      <c r="G47" s="158">
        <f t="shared" si="28"/>
        <v>0</v>
      </c>
      <c r="H47" s="162">
        <f t="shared" si="29"/>
        <v>0</v>
      </c>
      <c r="I47" s="79"/>
      <c r="J47" s="158">
        <f t="shared" si="2"/>
        <v>0</v>
      </c>
      <c r="K47" s="162">
        <f t="shared" si="3"/>
        <v>0</v>
      </c>
      <c r="L47" s="79"/>
      <c r="M47" s="158">
        <f t="shared" si="4"/>
        <v>0</v>
      </c>
      <c r="N47" s="162">
        <f t="shared" si="5"/>
        <v>0</v>
      </c>
      <c r="O47" s="79"/>
      <c r="P47" s="158">
        <f t="shared" si="30"/>
        <v>0</v>
      </c>
      <c r="Q47" s="162">
        <f t="shared" si="31"/>
        <v>0</v>
      </c>
      <c r="R47" s="153">
        <f t="shared" si="32"/>
        <v>0</v>
      </c>
      <c r="S47" s="164">
        <f t="shared" si="33"/>
        <v>0</v>
      </c>
      <c r="U47" s="79"/>
      <c r="V47" s="158">
        <f t="shared" si="34"/>
        <v>0</v>
      </c>
      <c r="W47" s="162">
        <f t="shared" si="35"/>
        <v>0</v>
      </c>
      <c r="X47" s="79">
        <v>10000</v>
      </c>
      <c r="Y47" s="158">
        <f t="shared" si="36"/>
        <v>10000</v>
      </c>
      <c r="Z47" s="162">
        <f t="shared" si="37"/>
        <v>0</v>
      </c>
      <c r="AA47" s="79"/>
      <c r="AB47" s="158">
        <f t="shared" si="38"/>
        <v>10000</v>
      </c>
      <c r="AC47" s="162">
        <f t="shared" si="39"/>
        <v>0</v>
      </c>
      <c r="AD47" s="79"/>
      <c r="AE47" s="158">
        <f t="shared" si="40"/>
        <v>10000</v>
      </c>
      <c r="AF47" s="162">
        <f t="shared" si="41"/>
        <v>0</v>
      </c>
      <c r="AG47" s="79"/>
      <c r="AH47" s="158">
        <f t="shared" si="42"/>
        <v>10000</v>
      </c>
      <c r="AI47" s="162">
        <f t="shared" si="43"/>
        <v>0</v>
      </c>
      <c r="AJ47" s="153">
        <f t="shared" si="44"/>
        <v>10000</v>
      </c>
      <c r="AK47" s="164">
        <f t="shared" si="45"/>
        <v>0</v>
      </c>
    </row>
    <row r="48" spans="2:37" ht="14.25" customHeight="1" outlineLevel="1">
      <c r="B48" s="235" t="s">
        <v>87</v>
      </c>
      <c r="C48" s="63" t="s">
        <v>126</v>
      </c>
      <c r="D48" s="79"/>
      <c r="E48" s="80">
        <f t="shared" si="46"/>
        <v>0</v>
      </c>
      <c r="F48" s="79"/>
      <c r="G48" s="158">
        <f t="shared" si="28"/>
        <v>0</v>
      </c>
      <c r="H48" s="162">
        <f t="shared" si="29"/>
        <v>0</v>
      </c>
      <c r="I48" s="79"/>
      <c r="J48" s="158">
        <f t="shared" si="2"/>
        <v>0</v>
      </c>
      <c r="K48" s="162">
        <f t="shared" si="3"/>
        <v>0</v>
      </c>
      <c r="L48" s="79"/>
      <c r="M48" s="158">
        <f t="shared" si="4"/>
        <v>0</v>
      </c>
      <c r="N48" s="162">
        <f t="shared" si="5"/>
        <v>0</v>
      </c>
      <c r="O48" s="79"/>
      <c r="P48" s="158">
        <f t="shared" si="30"/>
        <v>0</v>
      </c>
      <c r="Q48" s="162">
        <f t="shared" si="31"/>
        <v>0</v>
      </c>
      <c r="R48" s="153">
        <f t="shared" si="32"/>
        <v>0</v>
      </c>
      <c r="S48" s="164">
        <f t="shared" si="33"/>
        <v>0</v>
      </c>
      <c r="U48" s="79"/>
      <c r="V48" s="158">
        <f t="shared" si="34"/>
        <v>0</v>
      </c>
      <c r="W48" s="162">
        <f t="shared" si="35"/>
        <v>0</v>
      </c>
      <c r="X48" s="79"/>
      <c r="Y48" s="158">
        <f t="shared" si="36"/>
        <v>0</v>
      </c>
      <c r="Z48" s="162">
        <f t="shared" si="37"/>
        <v>0</v>
      </c>
      <c r="AA48" s="79"/>
      <c r="AB48" s="158">
        <f t="shared" si="38"/>
        <v>0</v>
      </c>
      <c r="AC48" s="162">
        <f t="shared" si="39"/>
        <v>0</v>
      </c>
      <c r="AD48" s="79"/>
      <c r="AE48" s="158">
        <f t="shared" si="40"/>
        <v>0</v>
      </c>
      <c r="AF48" s="162">
        <f t="shared" si="41"/>
        <v>0</v>
      </c>
      <c r="AG48" s="79"/>
      <c r="AH48" s="158">
        <f t="shared" si="42"/>
        <v>0</v>
      </c>
      <c r="AI48" s="162">
        <f t="shared" si="43"/>
        <v>0</v>
      </c>
      <c r="AJ48" s="153">
        <f t="shared" si="44"/>
        <v>0</v>
      </c>
      <c r="AK48" s="164">
        <f t="shared" si="45"/>
        <v>0</v>
      </c>
    </row>
    <row r="49" spans="2:37" ht="14.25" customHeight="1" outlineLevel="1">
      <c r="B49" s="236" t="s">
        <v>88</v>
      </c>
      <c r="C49" s="63" t="s">
        <v>126</v>
      </c>
      <c r="D49" s="79"/>
      <c r="E49" s="80">
        <f t="shared" si="46"/>
        <v>0</v>
      </c>
      <c r="F49" s="79"/>
      <c r="G49" s="158">
        <f t="shared" si="28"/>
        <v>0</v>
      </c>
      <c r="H49" s="162">
        <f t="shared" si="29"/>
        <v>0</v>
      </c>
      <c r="I49" s="79"/>
      <c r="J49" s="158">
        <f t="shared" si="2"/>
        <v>0</v>
      </c>
      <c r="K49" s="162">
        <f t="shared" si="3"/>
        <v>0</v>
      </c>
      <c r="L49" s="79"/>
      <c r="M49" s="158">
        <f t="shared" si="4"/>
        <v>0</v>
      </c>
      <c r="N49" s="162">
        <f t="shared" si="5"/>
        <v>0</v>
      </c>
      <c r="O49" s="79"/>
      <c r="P49" s="158">
        <f t="shared" si="30"/>
        <v>0</v>
      </c>
      <c r="Q49" s="162">
        <f t="shared" si="31"/>
        <v>0</v>
      </c>
      <c r="R49" s="153">
        <f t="shared" si="32"/>
        <v>0</v>
      </c>
      <c r="S49" s="164">
        <f t="shared" si="33"/>
        <v>0</v>
      </c>
      <c r="U49" s="79"/>
      <c r="V49" s="158">
        <f t="shared" si="34"/>
        <v>0</v>
      </c>
      <c r="W49" s="162">
        <f t="shared" si="35"/>
        <v>0</v>
      </c>
      <c r="X49" s="79">
        <v>10000</v>
      </c>
      <c r="Y49" s="158">
        <f t="shared" si="36"/>
        <v>10000</v>
      </c>
      <c r="Z49" s="162">
        <f t="shared" si="37"/>
        <v>0</v>
      </c>
      <c r="AA49" s="79"/>
      <c r="AB49" s="158">
        <f t="shared" si="38"/>
        <v>10000</v>
      </c>
      <c r="AC49" s="162">
        <f t="shared" si="39"/>
        <v>0</v>
      </c>
      <c r="AD49" s="79"/>
      <c r="AE49" s="158">
        <f t="shared" si="40"/>
        <v>10000</v>
      </c>
      <c r="AF49" s="162">
        <f t="shared" si="41"/>
        <v>0</v>
      </c>
      <c r="AG49" s="79"/>
      <c r="AH49" s="158">
        <f t="shared" si="42"/>
        <v>10000</v>
      </c>
      <c r="AI49" s="162">
        <f t="shared" si="43"/>
        <v>0</v>
      </c>
      <c r="AJ49" s="153">
        <f t="shared" si="44"/>
        <v>10000</v>
      </c>
      <c r="AK49" s="164">
        <f t="shared" si="45"/>
        <v>0</v>
      </c>
    </row>
    <row r="50" spans="2:37" outlineLevel="1">
      <c r="B50" s="49" t="s">
        <v>127</v>
      </c>
      <c r="C50" s="46" t="s">
        <v>126</v>
      </c>
      <c r="D50" s="160">
        <f>SUM(D36:D49)</f>
        <v>0</v>
      </c>
      <c r="E50" s="159">
        <f>SUM(E36:E49)</f>
        <v>0</v>
      </c>
      <c r="F50" s="160">
        <f>SUM(F36:F49)</f>
        <v>0</v>
      </c>
      <c r="G50" s="159">
        <f>SUM(G36:G49)</f>
        <v>0</v>
      </c>
      <c r="H50" s="163">
        <f>IFERROR((G50-E50)/E50,0)</f>
        <v>0</v>
      </c>
      <c r="I50" s="160">
        <f>SUM(I36:I49)</f>
        <v>0</v>
      </c>
      <c r="J50" s="159">
        <f>SUM(J36:J49)</f>
        <v>0</v>
      </c>
      <c r="K50" s="163">
        <f t="shared" si="3"/>
        <v>0</v>
      </c>
      <c r="L50" s="160">
        <f>SUM(L36:L49)</f>
        <v>0</v>
      </c>
      <c r="M50" s="159">
        <f>SUM(M36:M49)</f>
        <v>0</v>
      </c>
      <c r="N50" s="163">
        <f t="shared" si="5"/>
        <v>0</v>
      </c>
      <c r="O50" s="160">
        <f>SUM(O36:O49)</f>
        <v>0</v>
      </c>
      <c r="P50" s="159">
        <f>SUM(P36:P49)</f>
        <v>0</v>
      </c>
      <c r="Q50" s="163">
        <f t="shared" si="31"/>
        <v>0</v>
      </c>
      <c r="R50" s="153">
        <f t="shared" si="32"/>
        <v>0</v>
      </c>
      <c r="S50" s="164">
        <f t="shared" si="33"/>
        <v>0</v>
      </c>
      <c r="U50" s="160">
        <f>SUM(U36:U49)</f>
        <v>11000</v>
      </c>
      <c r="V50" s="159">
        <f>SUM(V36:V49)</f>
        <v>11000</v>
      </c>
      <c r="W50" s="163">
        <f>IFERROR((V50-P50)/P50,0)</f>
        <v>0</v>
      </c>
      <c r="X50" s="160">
        <f>SUM(X36:X49)</f>
        <v>62000</v>
      </c>
      <c r="Y50" s="159">
        <f>SUM(Y36:Y49)</f>
        <v>73000</v>
      </c>
      <c r="Z50" s="163">
        <f t="shared" si="37"/>
        <v>5.6363636363636367</v>
      </c>
      <c r="AA50" s="160">
        <f>SUM(AA36:AA49)</f>
        <v>44000</v>
      </c>
      <c r="AB50" s="159">
        <f>SUM(AB36:AB49)</f>
        <v>117000</v>
      </c>
      <c r="AC50" s="163">
        <f t="shared" ref="AC50" si="47">IFERROR((AB50-Y50)/Y50,0)</f>
        <v>0.60273972602739723</v>
      </c>
      <c r="AD50" s="160">
        <f>SUM(AD36:AD49)</f>
        <v>39000</v>
      </c>
      <c r="AE50" s="159">
        <f>SUM(AE36:AE49)</f>
        <v>156000</v>
      </c>
      <c r="AF50" s="163">
        <f t="shared" ref="AF50" si="48">IFERROR((AE50-AB50)/AB50,0)</f>
        <v>0.33333333333333331</v>
      </c>
      <c r="AG50" s="160">
        <f>SUM(AG36:AG49)</f>
        <v>9400</v>
      </c>
      <c r="AH50" s="159">
        <f>SUM(AH36:AH49)</f>
        <v>165400</v>
      </c>
      <c r="AI50" s="163">
        <f>IFERROR((AH50-AE50)/AE50,0)</f>
        <v>6.0256410256410257E-2</v>
      </c>
      <c r="AJ50" s="159">
        <f>SUM(AJ36:AJ49)</f>
        <v>165400</v>
      </c>
      <c r="AK50" s="164">
        <f t="shared" ref="AK50" si="49">IFERROR((AH50/V50)^(1/4)-1,0)</f>
        <v>0.96918130951727965</v>
      </c>
    </row>
    <row r="52" spans="2:37" ht="17.25" customHeight="1">
      <c r="B52" s="270" t="s">
        <v>129</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302"/>
    </row>
    <row r="53" spans="2:37" ht="5.45" customHeight="1" outlineLevel="1">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row>
    <row r="54" spans="2:37" ht="15" customHeight="1" outlineLevel="1">
      <c r="B54" s="281"/>
      <c r="C54" s="282" t="s">
        <v>94</v>
      </c>
      <c r="D54" s="285" t="s">
        <v>120</v>
      </c>
      <c r="E54" s="286"/>
      <c r="F54" s="286"/>
      <c r="G54" s="286"/>
      <c r="H54" s="286"/>
      <c r="I54" s="286"/>
      <c r="J54" s="286"/>
      <c r="K54" s="286"/>
      <c r="L54" s="286"/>
      <c r="M54" s="286"/>
      <c r="N54" s="286"/>
      <c r="O54" s="286"/>
      <c r="P54" s="286"/>
      <c r="Q54" s="288"/>
      <c r="R54" s="291" t="str">
        <f xml:space="preserve"> D55&amp;" - "&amp;O55</f>
        <v>2019 - 2023</v>
      </c>
      <c r="S54" s="292"/>
      <c r="U54" s="285" t="s">
        <v>121</v>
      </c>
      <c r="V54" s="286"/>
      <c r="W54" s="286"/>
      <c r="X54" s="286"/>
      <c r="Y54" s="286"/>
      <c r="Z54" s="286"/>
      <c r="AA54" s="286"/>
      <c r="AB54" s="286"/>
      <c r="AC54" s="286"/>
      <c r="AD54" s="286"/>
      <c r="AE54" s="286"/>
      <c r="AF54" s="286"/>
      <c r="AG54" s="286"/>
      <c r="AH54" s="286"/>
      <c r="AI54" s="286"/>
      <c r="AJ54" s="286"/>
      <c r="AK54" s="287"/>
    </row>
    <row r="55" spans="2:37" ht="15" customHeight="1" outlineLevel="1">
      <c r="B55" s="281"/>
      <c r="C55" s="283"/>
      <c r="D55" s="285">
        <f>$C$3-5</f>
        <v>2019</v>
      </c>
      <c r="E55" s="288"/>
      <c r="F55" s="285">
        <f>$C$3-4</f>
        <v>2020</v>
      </c>
      <c r="G55" s="286"/>
      <c r="H55" s="288"/>
      <c r="I55" s="285">
        <f>$C$3-3</f>
        <v>2021</v>
      </c>
      <c r="J55" s="286"/>
      <c r="K55" s="288"/>
      <c r="L55" s="285">
        <f>$C$3-2</f>
        <v>2022</v>
      </c>
      <c r="M55" s="286"/>
      <c r="N55" s="288"/>
      <c r="O55" s="285">
        <f>$C$3-1</f>
        <v>2023</v>
      </c>
      <c r="P55" s="286"/>
      <c r="Q55" s="288"/>
      <c r="R55" s="293"/>
      <c r="S55" s="294"/>
      <c r="U55" s="285">
        <f>$C$3</f>
        <v>2024</v>
      </c>
      <c r="V55" s="286"/>
      <c r="W55" s="288"/>
      <c r="X55" s="285">
        <f>$C$3+1</f>
        <v>2025</v>
      </c>
      <c r="Y55" s="286"/>
      <c r="Z55" s="288"/>
      <c r="AA55" s="285">
        <f>$C$3+2</f>
        <v>2026</v>
      </c>
      <c r="AB55" s="286"/>
      <c r="AC55" s="288"/>
      <c r="AD55" s="285">
        <f>$C$3+3</f>
        <v>2027</v>
      </c>
      <c r="AE55" s="286"/>
      <c r="AF55" s="288"/>
      <c r="AG55" s="285">
        <f>$C$3+4</f>
        <v>2028</v>
      </c>
      <c r="AH55" s="286"/>
      <c r="AI55" s="288"/>
      <c r="AJ55" s="289" t="str">
        <f>U55&amp;" - "&amp;AG55</f>
        <v>2024 - 2028</v>
      </c>
      <c r="AK55" s="290"/>
    </row>
    <row r="56" spans="2:37" ht="29.1" outlineLevel="1">
      <c r="B56" s="281"/>
      <c r="C56" s="284"/>
      <c r="D56" s="65" t="s">
        <v>130</v>
      </c>
      <c r="E56" s="66" t="s">
        <v>131</v>
      </c>
      <c r="F56" s="65" t="s">
        <v>130</v>
      </c>
      <c r="G56" s="9" t="s">
        <v>131</v>
      </c>
      <c r="H56" s="66" t="s">
        <v>124</v>
      </c>
      <c r="I56" s="65" t="s">
        <v>130</v>
      </c>
      <c r="J56" s="9" t="s">
        <v>131</v>
      </c>
      <c r="K56" s="66" t="s">
        <v>124</v>
      </c>
      <c r="L56" s="65" t="s">
        <v>130</v>
      </c>
      <c r="M56" s="9" t="s">
        <v>131</v>
      </c>
      <c r="N56" s="66" t="s">
        <v>124</v>
      </c>
      <c r="O56" s="65" t="s">
        <v>122</v>
      </c>
      <c r="P56" s="9" t="s">
        <v>123</v>
      </c>
      <c r="Q56" s="66" t="s">
        <v>124</v>
      </c>
      <c r="R56" s="9" t="s">
        <v>115</v>
      </c>
      <c r="S56" s="59" t="s">
        <v>125</v>
      </c>
      <c r="U56" s="65" t="s">
        <v>130</v>
      </c>
      <c r="V56" s="9" t="s">
        <v>131</v>
      </c>
      <c r="W56" s="66" t="s">
        <v>124</v>
      </c>
      <c r="X56" s="65" t="s">
        <v>130</v>
      </c>
      <c r="Y56" s="9" t="s">
        <v>131</v>
      </c>
      <c r="Z56" s="66" t="s">
        <v>124</v>
      </c>
      <c r="AA56" s="65" t="s">
        <v>130</v>
      </c>
      <c r="AB56" s="9" t="s">
        <v>131</v>
      </c>
      <c r="AC56" s="66" t="s">
        <v>124</v>
      </c>
      <c r="AD56" s="65" t="s">
        <v>130</v>
      </c>
      <c r="AE56" s="9" t="s">
        <v>131</v>
      </c>
      <c r="AF56" s="66" t="s">
        <v>124</v>
      </c>
      <c r="AG56" s="65" t="s">
        <v>130</v>
      </c>
      <c r="AH56" s="9" t="s">
        <v>131</v>
      </c>
      <c r="AI56" s="66" t="s">
        <v>124</v>
      </c>
      <c r="AJ56" s="9" t="s">
        <v>115</v>
      </c>
      <c r="AK56" s="59" t="s">
        <v>125</v>
      </c>
    </row>
    <row r="57" spans="2:37" outlineLevel="1">
      <c r="B57" s="235" t="s">
        <v>75</v>
      </c>
      <c r="C57" s="63" t="s">
        <v>95</v>
      </c>
      <c r="D57" s="79"/>
      <c r="E57" s="80">
        <f>D57</f>
        <v>0</v>
      </c>
      <c r="F57" s="79"/>
      <c r="G57" s="158">
        <f t="shared" ref="G57:G70" si="50">E57+F57</f>
        <v>0</v>
      </c>
      <c r="H57" s="162">
        <f t="shared" ref="H57:H70" si="51">IFERROR((G57-E57)/E57,0)</f>
        <v>0</v>
      </c>
      <c r="I57" s="79"/>
      <c r="J57" s="158">
        <f t="shared" si="2"/>
        <v>0</v>
      </c>
      <c r="K57" s="162">
        <f t="shared" si="3"/>
        <v>0</v>
      </c>
      <c r="L57" s="79"/>
      <c r="M57" s="158">
        <f t="shared" si="4"/>
        <v>0</v>
      </c>
      <c r="N57" s="162">
        <f t="shared" si="5"/>
        <v>0</v>
      </c>
      <c r="O57" s="79"/>
      <c r="P57" s="158">
        <f t="shared" ref="P57:P70" si="52">M57+O57</f>
        <v>0</v>
      </c>
      <c r="Q57" s="162">
        <f t="shared" ref="Q57:Q71" si="53">IFERROR((P57-M57)/M57,0)</f>
        <v>0</v>
      </c>
      <c r="R57" s="153">
        <f t="shared" ref="R57:R71" si="54">D57+F57+I57+L57+O57</f>
        <v>0</v>
      </c>
      <c r="S57" s="164">
        <f t="shared" ref="S57:S71" si="55">IFERROR((P57/E57)^(1/4)-1,0)</f>
        <v>0</v>
      </c>
      <c r="U57" s="79"/>
      <c r="V57" s="158">
        <f t="shared" ref="V57:V70" si="56">P57+U57</f>
        <v>0</v>
      </c>
      <c r="W57" s="162">
        <f t="shared" ref="W57:W70" si="57">IFERROR((V57-P57)/P57,0)</f>
        <v>0</v>
      </c>
      <c r="X57" s="79"/>
      <c r="Y57" s="158">
        <f t="shared" ref="Y57:Y70" si="58">V57+X57</f>
        <v>0</v>
      </c>
      <c r="Z57" s="162">
        <f t="shared" ref="Z57:Z70" si="59">IFERROR((Y57-V57)/V57,0)</f>
        <v>0</v>
      </c>
      <c r="AA57" s="79"/>
      <c r="AB57" s="158">
        <f t="shared" ref="AB57:AB70" si="60">Y57+AA57</f>
        <v>0</v>
      </c>
      <c r="AC57" s="162">
        <f t="shared" ref="AC57:AC70" si="61">IFERROR((AB57-Y57)/Y57,0)</f>
        <v>0</v>
      </c>
      <c r="AD57" s="79"/>
      <c r="AE57" s="158">
        <f t="shared" ref="AE57:AE70" si="62">AB57+AD57</f>
        <v>0</v>
      </c>
      <c r="AF57" s="162">
        <f t="shared" ref="AF57:AF70" si="63">IFERROR((AE57-AB57)/AB57,0)</f>
        <v>0</v>
      </c>
      <c r="AG57" s="79"/>
      <c r="AH57" s="158">
        <f t="shared" ref="AH57:AH70" si="64">AE57+AG57</f>
        <v>0</v>
      </c>
      <c r="AI57" s="162">
        <f t="shared" ref="AI57:AI70" si="65">IFERROR((AH57-AE57)/AE57,0)</f>
        <v>0</v>
      </c>
      <c r="AJ57" s="153">
        <f>U57+X57+AA57+AD57+AG57</f>
        <v>0</v>
      </c>
      <c r="AK57" s="164">
        <f>IFERROR((AH57/V57)^(1/4)-1,0)</f>
        <v>0</v>
      </c>
    </row>
    <row r="58" spans="2:37" outlineLevel="1">
      <c r="B58" s="236" t="s">
        <v>76</v>
      </c>
      <c r="C58" s="63" t="s">
        <v>95</v>
      </c>
      <c r="D58" s="79"/>
      <c r="E58" s="80">
        <f>D58</f>
        <v>0</v>
      </c>
      <c r="F58" s="79"/>
      <c r="G58" s="158">
        <f t="shared" si="50"/>
        <v>0</v>
      </c>
      <c r="H58" s="162">
        <f t="shared" si="51"/>
        <v>0</v>
      </c>
      <c r="I58" s="79"/>
      <c r="J58" s="158">
        <f t="shared" si="2"/>
        <v>0</v>
      </c>
      <c r="K58" s="162">
        <f t="shared" si="3"/>
        <v>0</v>
      </c>
      <c r="L58" s="79"/>
      <c r="M58" s="158">
        <f t="shared" si="4"/>
        <v>0</v>
      </c>
      <c r="N58" s="162">
        <f t="shared" si="5"/>
        <v>0</v>
      </c>
      <c r="O58" s="79"/>
      <c r="P58" s="158">
        <f t="shared" si="52"/>
        <v>0</v>
      </c>
      <c r="Q58" s="162">
        <f t="shared" si="53"/>
        <v>0</v>
      </c>
      <c r="R58" s="153">
        <f t="shared" si="54"/>
        <v>0</v>
      </c>
      <c r="S58" s="164">
        <f t="shared" si="55"/>
        <v>0</v>
      </c>
      <c r="U58" s="79">
        <v>5</v>
      </c>
      <c r="V58" s="158">
        <f t="shared" si="56"/>
        <v>5</v>
      </c>
      <c r="W58" s="162">
        <f t="shared" si="57"/>
        <v>0</v>
      </c>
      <c r="X58" s="79">
        <v>2</v>
      </c>
      <c r="Y58" s="158">
        <f t="shared" si="58"/>
        <v>7</v>
      </c>
      <c r="Z58" s="162">
        <f t="shared" si="59"/>
        <v>0.4</v>
      </c>
      <c r="AA58" s="79"/>
      <c r="AB58" s="158">
        <f t="shared" si="60"/>
        <v>7</v>
      </c>
      <c r="AC58" s="162">
        <f t="shared" si="61"/>
        <v>0</v>
      </c>
      <c r="AD58" s="79">
        <v>29</v>
      </c>
      <c r="AE58" s="158">
        <f t="shared" si="62"/>
        <v>36</v>
      </c>
      <c r="AF58" s="162">
        <f t="shared" si="63"/>
        <v>4.1428571428571432</v>
      </c>
      <c r="AG58" s="79">
        <v>38</v>
      </c>
      <c r="AH58" s="158">
        <f t="shared" si="64"/>
        <v>74</v>
      </c>
      <c r="AI58" s="162">
        <f t="shared" si="65"/>
        <v>1.0555555555555556</v>
      </c>
      <c r="AJ58" s="153">
        <f t="shared" ref="AJ58:AJ70" si="66">U58+X58+AA58+AD58+AG58</f>
        <v>74</v>
      </c>
      <c r="AK58" s="164">
        <f t="shared" ref="AK58:AK70" si="67">IFERROR((AH58/V58)^(1/4)-1,0)</f>
        <v>0.96139664839477801</v>
      </c>
    </row>
    <row r="59" spans="2:37" outlineLevel="1">
      <c r="B59" s="237" t="s">
        <v>77</v>
      </c>
      <c r="C59" s="63" t="s">
        <v>95</v>
      </c>
      <c r="D59" s="79"/>
      <c r="E59" s="80">
        <f t="shared" ref="E59:E70" si="68">D59</f>
        <v>0</v>
      </c>
      <c r="F59" s="79"/>
      <c r="G59" s="158">
        <f t="shared" si="50"/>
        <v>0</v>
      </c>
      <c r="H59" s="162">
        <f t="shared" si="51"/>
        <v>0</v>
      </c>
      <c r="I59" s="79"/>
      <c r="J59" s="158">
        <f t="shared" si="2"/>
        <v>0</v>
      </c>
      <c r="K59" s="162">
        <f t="shared" si="3"/>
        <v>0</v>
      </c>
      <c r="L59" s="79"/>
      <c r="M59" s="158">
        <f t="shared" si="4"/>
        <v>0</v>
      </c>
      <c r="N59" s="162">
        <f t="shared" si="5"/>
        <v>0</v>
      </c>
      <c r="O59" s="79"/>
      <c r="P59" s="158">
        <f t="shared" si="52"/>
        <v>0</v>
      </c>
      <c r="Q59" s="162">
        <f t="shared" si="53"/>
        <v>0</v>
      </c>
      <c r="R59" s="153">
        <f t="shared" si="54"/>
        <v>0</v>
      </c>
      <c r="S59" s="164">
        <f t="shared" si="55"/>
        <v>0</v>
      </c>
      <c r="U59" s="79"/>
      <c r="V59" s="158">
        <f t="shared" si="56"/>
        <v>0</v>
      </c>
      <c r="W59" s="162">
        <f t="shared" si="57"/>
        <v>0</v>
      </c>
      <c r="X59" s="79"/>
      <c r="Y59" s="158">
        <f t="shared" si="58"/>
        <v>0</v>
      </c>
      <c r="Z59" s="162">
        <f t="shared" si="59"/>
        <v>0</v>
      </c>
      <c r="AA59" s="79"/>
      <c r="AB59" s="158">
        <f t="shared" si="60"/>
        <v>0</v>
      </c>
      <c r="AC59" s="162">
        <f t="shared" si="61"/>
        <v>0</v>
      </c>
      <c r="AD59" s="79"/>
      <c r="AE59" s="158">
        <f t="shared" si="62"/>
        <v>0</v>
      </c>
      <c r="AF59" s="162">
        <f t="shared" si="63"/>
        <v>0</v>
      </c>
      <c r="AG59" s="79"/>
      <c r="AH59" s="158">
        <f t="shared" si="64"/>
        <v>0</v>
      </c>
      <c r="AI59" s="162">
        <f t="shared" si="65"/>
        <v>0</v>
      </c>
      <c r="AJ59" s="153">
        <f t="shared" si="66"/>
        <v>0</v>
      </c>
      <c r="AK59" s="164">
        <f t="shared" si="67"/>
        <v>0</v>
      </c>
    </row>
    <row r="60" spans="2:37" outlineLevel="1">
      <c r="B60" s="238" t="s">
        <v>78</v>
      </c>
      <c r="C60" s="63" t="s">
        <v>95</v>
      </c>
      <c r="D60" s="79"/>
      <c r="E60" s="80">
        <f t="shared" si="68"/>
        <v>0</v>
      </c>
      <c r="F60" s="79"/>
      <c r="G60" s="158">
        <f t="shared" si="50"/>
        <v>0</v>
      </c>
      <c r="H60" s="162">
        <f t="shared" si="51"/>
        <v>0</v>
      </c>
      <c r="I60" s="79"/>
      <c r="J60" s="158">
        <f t="shared" si="2"/>
        <v>0</v>
      </c>
      <c r="K60" s="162">
        <f t="shared" si="3"/>
        <v>0</v>
      </c>
      <c r="L60" s="79"/>
      <c r="M60" s="158">
        <f t="shared" si="4"/>
        <v>0</v>
      </c>
      <c r="N60" s="162">
        <f t="shared" si="5"/>
        <v>0</v>
      </c>
      <c r="O60" s="79"/>
      <c r="P60" s="158">
        <f t="shared" si="52"/>
        <v>0</v>
      </c>
      <c r="Q60" s="162">
        <f t="shared" si="53"/>
        <v>0</v>
      </c>
      <c r="R60" s="153">
        <f t="shared" si="54"/>
        <v>0</v>
      </c>
      <c r="S60" s="164">
        <f t="shared" si="55"/>
        <v>0</v>
      </c>
      <c r="U60" s="79"/>
      <c r="V60" s="158">
        <f t="shared" si="56"/>
        <v>0</v>
      </c>
      <c r="W60" s="162">
        <f t="shared" si="57"/>
        <v>0</v>
      </c>
      <c r="X60" s="79"/>
      <c r="Y60" s="158">
        <f t="shared" si="58"/>
        <v>0</v>
      </c>
      <c r="Z60" s="162">
        <f t="shared" si="59"/>
        <v>0</v>
      </c>
      <c r="AA60" s="79"/>
      <c r="AB60" s="158">
        <f t="shared" si="60"/>
        <v>0</v>
      </c>
      <c r="AC60" s="162">
        <f t="shared" si="61"/>
        <v>0</v>
      </c>
      <c r="AD60" s="79"/>
      <c r="AE60" s="158">
        <f t="shared" si="62"/>
        <v>0</v>
      </c>
      <c r="AF60" s="162">
        <f t="shared" si="63"/>
        <v>0</v>
      </c>
      <c r="AG60" s="79"/>
      <c r="AH60" s="158">
        <f t="shared" si="64"/>
        <v>0</v>
      </c>
      <c r="AI60" s="162">
        <f t="shared" si="65"/>
        <v>0</v>
      </c>
      <c r="AJ60" s="153">
        <f t="shared" si="66"/>
        <v>0</v>
      </c>
      <c r="AK60" s="164">
        <f t="shared" si="67"/>
        <v>0</v>
      </c>
    </row>
    <row r="61" spans="2:37" outlineLevel="1">
      <c r="B61" s="238" t="s">
        <v>79</v>
      </c>
      <c r="C61" s="63" t="s">
        <v>95</v>
      </c>
      <c r="D61" s="79"/>
      <c r="E61" s="80">
        <f t="shared" si="68"/>
        <v>0</v>
      </c>
      <c r="F61" s="79"/>
      <c r="G61" s="158">
        <f t="shared" si="50"/>
        <v>0</v>
      </c>
      <c r="H61" s="162">
        <f t="shared" si="51"/>
        <v>0</v>
      </c>
      <c r="I61" s="79"/>
      <c r="J61" s="158">
        <f t="shared" si="2"/>
        <v>0</v>
      </c>
      <c r="K61" s="162">
        <f t="shared" si="3"/>
        <v>0</v>
      </c>
      <c r="L61" s="79"/>
      <c r="M61" s="158">
        <f t="shared" si="4"/>
        <v>0</v>
      </c>
      <c r="N61" s="162">
        <f t="shared" si="5"/>
        <v>0</v>
      </c>
      <c r="O61" s="79"/>
      <c r="P61" s="158">
        <f t="shared" si="52"/>
        <v>0</v>
      </c>
      <c r="Q61" s="162">
        <f t="shared" si="53"/>
        <v>0</v>
      </c>
      <c r="R61" s="153">
        <f t="shared" si="54"/>
        <v>0</v>
      </c>
      <c r="S61" s="164">
        <f t="shared" si="55"/>
        <v>0</v>
      </c>
      <c r="U61" s="79"/>
      <c r="V61" s="158">
        <f t="shared" si="56"/>
        <v>0</v>
      </c>
      <c r="W61" s="162">
        <f t="shared" si="57"/>
        <v>0</v>
      </c>
      <c r="X61" s="79">
        <v>486</v>
      </c>
      <c r="Y61" s="158">
        <f t="shared" si="58"/>
        <v>486</v>
      </c>
      <c r="Z61" s="162">
        <f t="shared" si="59"/>
        <v>0</v>
      </c>
      <c r="AA61" s="79">
        <v>635</v>
      </c>
      <c r="AB61" s="158">
        <f t="shared" si="60"/>
        <v>1121</v>
      </c>
      <c r="AC61" s="162">
        <f t="shared" si="61"/>
        <v>1.3065843621399178</v>
      </c>
      <c r="AD61" s="79">
        <v>730</v>
      </c>
      <c r="AE61" s="158">
        <f t="shared" si="62"/>
        <v>1851</v>
      </c>
      <c r="AF61" s="162">
        <f t="shared" si="63"/>
        <v>0.65120428189116863</v>
      </c>
      <c r="AG61" s="79">
        <v>401</v>
      </c>
      <c r="AH61" s="158">
        <f t="shared" si="64"/>
        <v>2252</v>
      </c>
      <c r="AI61" s="162">
        <f t="shared" si="65"/>
        <v>0.21663965424095083</v>
      </c>
      <c r="AJ61" s="153">
        <f t="shared" si="66"/>
        <v>2252</v>
      </c>
      <c r="AK61" s="164">
        <f t="shared" si="67"/>
        <v>0</v>
      </c>
    </row>
    <row r="62" spans="2:37" outlineLevel="1">
      <c r="B62" s="238" t="s">
        <v>80</v>
      </c>
      <c r="C62" s="63" t="s">
        <v>95</v>
      </c>
      <c r="D62" s="79"/>
      <c r="E62" s="80">
        <f t="shared" si="68"/>
        <v>0</v>
      </c>
      <c r="F62" s="79"/>
      <c r="G62" s="158">
        <f t="shared" si="50"/>
        <v>0</v>
      </c>
      <c r="H62" s="162">
        <f t="shared" si="51"/>
        <v>0</v>
      </c>
      <c r="I62" s="79"/>
      <c r="J62" s="158">
        <f t="shared" si="2"/>
        <v>0</v>
      </c>
      <c r="K62" s="162">
        <f t="shared" si="3"/>
        <v>0</v>
      </c>
      <c r="L62" s="79"/>
      <c r="M62" s="158">
        <f t="shared" si="4"/>
        <v>0</v>
      </c>
      <c r="N62" s="162">
        <f t="shared" si="5"/>
        <v>0</v>
      </c>
      <c r="O62" s="79"/>
      <c r="P62" s="158">
        <f t="shared" si="52"/>
        <v>0</v>
      </c>
      <c r="Q62" s="162">
        <f t="shared" si="53"/>
        <v>0</v>
      </c>
      <c r="R62" s="153">
        <f t="shared" si="54"/>
        <v>0</v>
      </c>
      <c r="S62" s="164">
        <f t="shared" si="55"/>
        <v>0</v>
      </c>
      <c r="U62" s="79"/>
      <c r="V62" s="158">
        <f t="shared" si="56"/>
        <v>0</v>
      </c>
      <c r="W62" s="162">
        <f t="shared" si="57"/>
        <v>0</v>
      </c>
      <c r="X62" s="79"/>
      <c r="Y62" s="158">
        <f t="shared" si="58"/>
        <v>0</v>
      </c>
      <c r="Z62" s="162">
        <f t="shared" si="59"/>
        <v>0</v>
      </c>
      <c r="AA62" s="79"/>
      <c r="AB62" s="158">
        <f t="shared" si="60"/>
        <v>0</v>
      </c>
      <c r="AC62" s="162">
        <f t="shared" si="61"/>
        <v>0</v>
      </c>
      <c r="AD62" s="79"/>
      <c r="AE62" s="158">
        <f t="shared" si="62"/>
        <v>0</v>
      </c>
      <c r="AF62" s="162">
        <f t="shared" si="63"/>
        <v>0</v>
      </c>
      <c r="AG62" s="79"/>
      <c r="AH62" s="158">
        <f t="shared" si="64"/>
        <v>0</v>
      </c>
      <c r="AI62" s="162">
        <f t="shared" si="65"/>
        <v>0</v>
      </c>
      <c r="AJ62" s="153">
        <f t="shared" si="66"/>
        <v>0</v>
      </c>
      <c r="AK62" s="164">
        <f t="shared" si="67"/>
        <v>0</v>
      </c>
    </row>
    <row r="63" spans="2:37" outlineLevel="1">
      <c r="B63" s="238" t="s">
        <v>81</v>
      </c>
      <c r="C63" s="63" t="s">
        <v>95</v>
      </c>
      <c r="D63" s="79"/>
      <c r="E63" s="80">
        <f t="shared" si="68"/>
        <v>0</v>
      </c>
      <c r="F63" s="79"/>
      <c r="G63" s="158">
        <f t="shared" si="50"/>
        <v>0</v>
      </c>
      <c r="H63" s="162">
        <f t="shared" si="51"/>
        <v>0</v>
      </c>
      <c r="I63" s="79"/>
      <c r="J63" s="158">
        <f t="shared" si="2"/>
        <v>0</v>
      </c>
      <c r="K63" s="162">
        <f t="shared" si="3"/>
        <v>0</v>
      </c>
      <c r="L63" s="79"/>
      <c r="M63" s="158">
        <f t="shared" si="4"/>
        <v>0</v>
      </c>
      <c r="N63" s="162">
        <f t="shared" si="5"/>
        <v>0</v>
      </c>
      <c r="O63" s="79"/>
      <c r="P63" s="158">
        <f t="shared" si="52"/>
        <v>0</v>
      </c>
      <c r="Q63" s="162">
        <f t="shared" si="53"/>
        <v>0</v>
      </c>
      <c r="R63" s="153">
        <f t="shared" si="54"/>
        <v>0</v>
      </c>
      <c r="S63" s="164">
        <f t="shared" si="55"/>
        <v>0</v>
      </c>
      <c r="U63" s="79"/>
      <c r="V63" s="158">
        <f t="shared" si="56"/>
        <v>0</v>
      </c>
      <c r="W63" s="162">
        <f t="shared" si="57"/>
        <v>0</v>
      </c>
      <c r="X63" s="79"/>
      <c r="Y63" s="158">
        <f t="shared" si="58"/>
        <v>0</v>
      </c>
      <c r="Z63" s="162">
        <f t="shared" si="59"/>
        <v>0</v>
      </c>
      <c r="AA63" s="79"/>
      <c r="AB63" s="158">
        <f t="shared" si="60"/>
        <v>0</v>
      </c>
      <c r="AC63" s="162">
        <f t="shared" si="61"/>
        <v>0</v>
      </c>
      <c r="AD63" s="79"/>
      <c r="AE63" s="158">
        <f t="shared" si="62"/>
        <v>0</v>
      </c>
      <c r="AF63" s="162">
        <f t="shared" si="63"/>
        <v>0</v>
      </c>
      <c r="AG63" s="79"/>
      <c r="AH63" s="158">
        <f t="shared" si="64"/>
        <v>0</v>
      </c>
      <c r="AI63" s="162">
        <f t="shared" si="65"/>
        <v>0</v>
      </c>
      <c r="AJ63" s="153">
        <f t="shared" si="66"/>
        <v>0</v>
      </c>
      <c r="AK63" s="164">
        <f t="shared" si="67"/>
        <v>0</v>
      </c>
    </row>
    <row r="64" spans="2:37" outlineLevel="1">
      <c r="B64" s="236" t="s">
        <v>82</v>
      </c>
      <c r="C64" s="63" t="s">
        <v>95</v>
      </c>
      <c r="D64" s="79"/>
      <c r="E64" s="80">
        <f t="shared" si="68"/>
        <v>0</v>
      </c>
      <c r="F64" s="79"/>
      <c r="G64" s="158">
        <f t="shared" si="50"/>
        <v>0</v>
      </c>
      <c r="H64" s="162">
        <f t="shared" si="51"/>
        <v>0</v>
      </c>
      <c r="I64" s="79"/>
      <c r="J64" s="158">
        <f t="shared" si="2"/>
        <v>0</v>
      </c>
      <c r="K64" s="162">
        <f t="shared" si="3"/>
        <v>0</v>
      </c>
      <c r="L64" s="79"/>
      <c r="M64" s="158">
        <f t="shared" si="4"/>
        <v>0</v>
      </c>
      <c r="N64" s="162">
        <f t="shared" si="5"/>
        <v>0</v>
      </c>
      <c r="O64" s="79"/>
      <c r="P64" s="158">
        <f t="shared" si="52"/>
        <v>0</v>
      </c>
      <c r="Q64" s="162">
        <f t="shared" si="53"/>
        <v>0</v>
      </c>
      <c r="R64" s="153">
        <f t="shared" si="54"/>
        <v>0</v>
      </c>
      <c r="S64" s="164">
        <f t="shared" si="55"/>
        <v>0</v>
      </c>
      <c r="U64" s="79"/>
      <c r="V64" s="158">
        <f t="shared" si="56"/>
        <v>0</v>
      </c>
      <c r="W64" s="162">
        <f t="shared" si="57"/>
        <v>0</v>
      </c>
      <c r="X64" s="79"/>
      <c r="Y64" s="158">
        <f t="shared" si="58"/>
        <v>0</v>
      </c>
      <c r="Z64" s="162">
        <f t="shared" si="59"/>
        <v>0</v>
      </c>
      <c r="AA64" s="79"/>
      <c r="AB64" s="158">
        <f t="shared" si="60"/>
        <v>0</v>
      </c>
      <c r="AC64" s="162">
        <f t="shared" si="61"/>
        <v>0</v>
      </c>
      <c r="AD64" s="79"/>
      <c r="AE64" s="158">
        <f t="shared" si="62"/>
        <v>0</v>
      </c>
      <c r="AF64" s="162">
        <f t="shared" si="63"/>
        <v>0</v>
      </c>
      <c r="AG64" s="79"/>
      <c r="AH64" s="158">
        <f t="shared" si="64"/>
        <v>0</v>
      </c>
      <c r="AI64" s="162">
        <f t="shared" si="65"/>
        <v>0</v>
      </c>
      <c r="AJ64" s="153">
        <f t="shared" si="66"/>
        <v>0</v>
      </c>
      <c r="AK64" s="164">
        <f t="shared" si="67"/>
        <v>0</v>
      </c>
    </row>
    <row r="65" spans="2:37" outlineLevel="1">
      <c r="B65" s="235" t="s">
        <v>83</v>
      </c>
      <c r="C65" s="63" t="s">
        <v>95</v>
      </c>
      <c r="D65" s="79"/>
      <c r="E65" s="80">
        <f t="shared" si="68"/>
        <v>0</v>
      </c>
      <c r="F65" s="79"/>
      <c r="G65" s="158">
        <f t="shared" si="50"/>
        <v>0</v>
      </c>
      <c r="H65" s="162">
        <f t="shared" si="51"/>
        <v>0</v>
      </c>
      <c r="I65" s="79"/>
      <c r="J65" s="158">
        <f t="shared" si="2"/>
        <v>0</v>
      </c>
      <c r="K65" s="162">
        <f t="shared" si="3"/>
        <v>0</v>
      </c>
      <c r="L65" s="79"/>
      <c r="M65" s="158">
        <f t="shared" si="4"/>
        <v>0</v>
      </c>
      <c r="N65" s="162">
        <f t="shared" si="5"/>
        <v>0</v>
      </c>
      <c r="O65" s="79"/>
      <c r="P65" s="158">
        <f t="shared" si="52"/>
        <v>0</v>
      </c>
      <c r="Q65" s="162">
        <f t="shared" si="53"/>
        <v>0</v>
      </c>
      <c r="R65" s="153">
        <f t="shared" si="54"/>
        <v>0</v>
      </c>
      <c r="S65" s="164">
        <f t="shared" si="55"/>
        <v>0</v>
      </c>
      <c r="U65" s="79"/>
      <c r="V65" s="158">
        <f t="shared" si="56"/>
        <v>0</v>
      </c>
      <c r="W65" s="162">
        <f t="shared" si="57"/>
        <v>0</v>
      </c>
      <c r="X65" s="79"/>
      <c r="Y65" s="158">
        <f t="shared" si="58"/>
        <v>0</v>
      </c>
      <c r="Z65" s="162">
        <f t="shared" si="59"/>
        <v>0</v>
      </c>
      <c r="AA65" s="79"/>
      <c r="AB65" s="158">
        <f t="shared" si="60"/>
        <v>0</v>
      </c>
      <c r="AC65" s="162">
        <f t="shared" si="61"/>
        <v>0</v>
      </c>
      <c r="AD65" s="79"/>
      <c r="AE65" s="158">
        <f t="shared" si="62"/>
        <v>0</v>
      </c>
      <c r="AF65" s="162">
        <f t="shared" si="63"/>
        <v>0</v>
      </c>
      <c r="AG65" s="79"/>
      <c r="AH65" s="158">
        <f t="shared" si="64"/>
        <v>0</v>
      </c>
      <c r="AI65" s="162">
        <f t="shared" si="65"/>
        <v>0</v>
      </c>
      <c r="AJ65" s="153">
        <f t="shared" si="66"/>
        <v>0</v>
      </c>
      <c r="AK65" s="164">
        <f t="shared" si="67"/>
        <v>0</v>
      </c>
    </row>
    <row r="66" spans="2:37" outlineLevel="1">
      <c r="B66" s="236" t="s">
        <v>84</v>
      </c>
      <c r="C66" s="63" t="s">
        <v>95</v>
      </c>
      <c r="D66" s="79"/>
      <c r="E66" s="80">
        <f t="shared" si="68"/>
        <v>0</v>
      </c>
      <c r="F66" s="79"/>
      <c r="G66" s="158">
        <f t="shared" si="50"/>
        <v>0</v>
      </c>
      <c r="H66" s="162">
        <f t="shared" si="51"/>
        <v>0</v>
      </c>
      <c r="I66" s="79"/>
      <c r="J66" s="158">
        <f t="shared" si="2"/>
        <v>0</v>
      </c>
      <c r="K66" s="162">
        <f t="shared" si="3"/>
        <v>0</v>
      </c>
      <c r="L66" s="79"/>
      <c r="M66" s="158">
        <f t="shared" si="4"/>
        <v>0</v>
      </c>
      <c r="N66" s="162">
        <f t="shared" si="5"/>
        <v>0</v>
      </c>
      <c r="O66" s="79"/>
      <c r="P66" s="158">
        <f t="shared" si="52"/>
        <v>0</v>
      </c>
      <c r="Q66" s="162">
        <f t="shared" si="53"/>
        <v>0</v>
      </c>
      <c r="R66" s="153">
        <f t="shared" si="54"/>
        <v>0</v>
      </c>
      <c r="S66" s="164">
        <f t="shared" si="55"/>
        <v>0</v>
      </c>
      <c r="U66" s="79"/>
      <c r="V66" s="158">
        <f t="shared" si="56"/>
        <v>0</v>
      </c>
      <c r="W66" s="162">
        <f t="shared" si="57"/>
        <v>0</v>
      </c>
      <c r="X66" s="79">
        <v>246</v>
      </c>
      <c r="Y66" s="158">
        <f t="shared" si="58"/>
        <v>246</v>
      </c>
      <c r="Z66" s="162">
        <f t="shared" si="59"/>
        <v>0</v>
      </c>
      <c r="AA66" s="79">
        <v>232</v>
      </c>
      <c r="AB66" s="158">
        <f t="shared" si="60"/>
        <v>478</v>
      </c>
      <c r="AC66" s="162">
        <f t="shared" si="61"/>
        <v>0.94308943089430897</v>
      </c>
      <c r="AD66" s="79">
        <v>126</v>
      </c>
      <c r="AE66" s="158">
        <f t="shared" si="62"/>
        <v>604</v>
      </c>
      <c r="AF66" s="162">
        <f t="shared" si="63"/>
        <v>0.26359832635983266</v>
      </c>
      <c r="AG66" s="79">
        <v>161</v>
      </c>
      <c r="AH66" s="158">
        <f t="shared" si="64"/>
        <v>765</v>
      </c>
      <c r="AI66" s="162">
        <f t="shared" si="65"/>
        <v>0.26655629139072845</v>
      </c>
      <c r="AJ66" s="153">
        <f t="shared" si="66"/>
        <v>765</v>
      </c>
      <c r="AK66" s="164">
        <f t="shared" si="67"/>
        <v>0</v>
      </c>
    </row>
    <row r="67" spans="2:37" outlineLevel="1">
      <c r="B67" s="235" t="s">
        <v>85</v>
      </c>
      <c r="C67" s="63" t="s">
        <v>95</v>
      </c>
      <c r="D67" s="79"/>
      <c r="E67" s="80">
        <f t="shared" si="68"/>
        <v>0</v>
      </c>
      <c r="F67" s="79"/>
      <c r="G67" s="158">
        <f t="shared" si="50"/>
        <v>0</v>
      </c>
      <c r="H67" s="162">
        <f t="shared" si="51"/>
        <v>0</v>
      </c>
      <c r="I67" s="79"/>
      <c r="J67" s="158">
        <f t="shared" si="2"/>
        <v>0</v>
      </c>
      <c r="K67" s="162">
        <f t="shared" si="3"/>
        <v>0</v>
      </c>
      <c r="L67" s="79"/>
      <c r="M67" s="158">
        <f t="shared" si="4"/>
        <v>0</v>
      </c>
      <c r="N67" s="162">
        <f t="shared" si="5"/>
        <v>0</v>
      </c>
      <c r="O67" s="79"/>
      <c r="P67" s="158">
        <f t="shared" si="52"/>
        <v>0</v>
      </c>
      <c r="Q67" s="162">
        <f t="shared" si="53"/>
        <v>0</v>
      </c>
      <c r="R67" s="153">
        <f t="shared" si="54"/>
        <v>0</v>
      </c>
      <c r="S67" s="164">
        <f t="shared" si="55"/>
        <v>0</v>
      </c>
      <c r="U67" s="79"/>
      <c r="V67" s="158">
        <f t="shared" si="56"/>
        <v>0</v>
      </c>
      <c r="W67" s="162">
        <f t="shared" si="57"/>
        <v>0</v>
      </c>
      <c r="X67" s="79"/>
      <c r="Y67" s="158">
        <f t="shared" si="58"/>
        <v>0</v>
      </c>
      <c r="Z67" s="162">
        <f t="shared" si="59"/>
        <v>0</v>
      </c>
      <c r="AA67" s="79"/>
      <c r="AB67" s="158">
        <f t="shared" si="60"/>
        <v>0</v>
      </c>
      <c r="AC67" s="162">
        <f t="shared" si="61"/>
        <v>0</v>
      </c>
      <c r="AD67" s="79"/>
      <c r="AE67" s="158">
        <f t="shared" si="62"/>
        <v>0</v>
      </c>
      <c r="AF67" s="162">
        <f t="shared" si="63"/>
        <v>0</v>
      </c>
      <c r="AG67" s="79"/>
      <c r="AH67" s="158">
        <f t="shared" si="64"/>
        <v>0</v>
      </c>
      <c r="AI67" s="162">
        <f t="shared" si="65"/>
        <v>0</v>
      </c>
      <c r="AJ67" s="153">
        <f t="shared" si="66"/>
        <v>0</v>
      </c>
      <c r="AK67" s="164">
        <f t="shared" si="67"/>
        <v>0</v>
      </c>
    </row>
    <row r="68" spans="2:37" outlineLevel="1">
      <c r="B68" s="236" t="s">
        <v>86</v>
      </c>
      <c r="C68" s="63" t="s">
        <v>95</v>
      </c>
      <c r="D68" s="79"/>
      <c r="E68" s="80">
        <f t="shared" si="68"/>
        <v>0</v>
      </c>
      <c r="F68" s="79"/>
      <c r="G68" s="158">
        <f t="shared" si="50"/>
        <v>0</v>
      </c>
      <c r="H68" s="162">
        <f t="shared" si="51"/>
        <v>0</v>
      </c>
      <c r="I68" s="79"/>
      <c r="J68" s="158">
        <f t="shared" si="2"/>
        <v>0</v>
      </c>
      <c r="K68" s="162">
        <f t="shared" si="3"/>
        <v>0</v>
      </c>
      <c r="L68" s="79"/>
      <c r="M68" s="158">
        <f t="shared" si="4"/>
        <v>0</v>
      </c>
      <c r="N68" s="162">
        <f t="shared" si="5"/>
        <v>0</v>
      </c>
      <c r="O68" s="79"/>
      <c r="P68" s="158">
        <f t="shared" si="52"/>
        <v>0</v>
      </c>
      <c r="Q68" s="162">
        <f t="shared" si="53"/>
        <v>0</v>
      </c>
      <c r="R68" s="153">
        <f t="shared" si="54"/>
        <v>0</v>
      </c>
      <c r="S68" s="164">
        <f t="shared" si="55"/>
        <v>0</v>
      </c>
      <c r="U68" s="79"/>
      <c r="V68" s="158">
        <f t="shared" si="56"/>
        <v>0</v>
      </c>
      <c r="W68" s="162">
        <f t="shared" si="57"/>
        <v>0</v>
      </c>
      <c r="X68" s="79">
        <v>244</v>
      </c>
      <c r="Y68" s="158">
        <f t="shared" si="58"/>
        <v>244</v>
      </c>
      <c r="Z68" s="162">
        <f t="shared" si="59"/>
        <v>0</v>
      </c>
      <c r="AA68" s="79">
        <v>165</v>
      </c>
      <c r="AB68" s="158">
        <f t="shared" si="60"/>
        <v>409</v>
      </c>
      <c r="AC68" s="162">
        <f t="shared" si="61"/>
        <v>0.67622950819672134</v>
      </c>
      <c r="AD68" s="79">
        <v>71</v>
      </c>
      <c r="AE68" s="158">
        <f t="shared" si="62"/>
        <v>480</v>
      </c>
      <c r="AF68" s="162">
        <f t="shared" si="63"/>
        <v>0.17359413202933985</v>
      </c>
      <c r="AG68" s="79">
        <v>91</v>
      </c>
      <c r="AH68" s="158">
        <f t="shared" si="64"/>
        <v>571</v>
      </c>
      <c r="AI68" s="162">
        <f t="shared" si="65"/>
        <v>0.18958333333333333</v>
      </c>
      <c r="AJ68" s="153">
        <f t="shared" si="66"/>
        <v>571</v>
      </c>
      <c r="AK68" s="164">
        <f t="shared" si="67"/>
        <v>0</v>
      </c>
    </row>
    <row r="69" spans="2:37" outlineLevel="1">
      <c r="B69" s="235" t="s">
        <v>87</v>
      </c>
      <c r="C69" s="63" t="s">
        <v>95</v>
      </c>
      <c r="D69" s="79"/>
      <c r="E69" s="80">
        <f t="shared" si="68"/>
        <v>0</v>
      </c>
      <c r="F69" s="79"/>
      <c r="G69" s="158">
        <f t="shared" si="50"/>
        <v>0</v>
      </c>
      <c r="H69" s="162">
        <f t="shared" si="51"/>
        <v>0</v>
      </c>
      <c r="I69" s="79"/>
      <c r="J69" s="158">
        <f t="shared" si="2"/>
        <v>0</v>
      </c>
      <c r="K69" s="162">
        <f t="shared" si="3"/>
        <v>0</v>
      </c>
      <c r="L69" s="79"/>
      <c r="M69" s="158">
        <f t="shared" si="4"/>
        <v>0</v>
      </c>
      <c r="N69" s="162">
        <f t="shared" si="5"/>
        <v>0</v>
      </c>
      <c r="O69" s="79"/>
      <c r="P69" s="158">
        <f t="shared" si="52"/>
        <v>0</v>
      </c>
      <c r="Q69" s="162">
        <f t="shared" si="53"/>
        <v>0</v>
      </c>
      <c r="R69" s="153">
        <f t="shared" si="54"/>
        <v>0</v>
      </c>
      <c r="S69" s="164">
        <f t="shared" si="55"/>
        <v>0</v>
      </c>
      <c r="U69" s="79"/>
      <c r="V69" s="158">
        <f t="shared" si="56"/>
        <v>0</v>
      </c>
      <c r="W69" s="162">
        <f t="shared" si="57"/>
        <v>0</v>
      </c>
      <c r="X69" s="79"/>
      <c r="Y69" s="158">
        <f t="shared" si="58"/>
        <v>0</v>
      </c>
      <c r="Z69" s="162">
        <f t="shared" si="59"/>
        <v>0</v>
      </c>
      <c r="AA69" s="79"/>
      <c r="AB69" s="158">
        <f t="shared" si="60"/>
        <v>0</v>
      </c>
      <c r="AC69" s="162">
        <f t="shared" si="61"/>
        <v>0</v>
      </c>
      <c r="AD69" s="79"/>
      <c r="AE69" s="158">
        <f t="shared" si="62"/>
        <v>0</v>
      </c>
      <c r="AF69" s="162">
        <f t="shared" si="63"/>
        <v>0</v>
      </c>
      <c r="AG69" s="79"/>
      <c r="AH69" s="158">
        <f t="shared" si="64"/>
        <v>0</v>
      </c>
      <c r="AI69" s="162">
        <f t="shared" si="65"/>
        <v>0</v>
      </c>
      <c r="AJ69" s="153">
        <f t="shared" si="66"/>
        <v>0</v>
      </c>
      <c r="AK69" s="164">
        <f t="shared" si="67"/>
        <v>0</v>
      </c>
    </row>
    <row r="70" spans="2:37" outlineLevel="1">
      <c r="B70" s="236" t="s">
        <v>88</v>
      </c>
      <c r="C70" s="63" t="s">
        <v>95</v>
      </c>
      <c r="D70" s="79"/>
      <c r="E70" s="80">
        <f t="shared" si="68"/>
        <v>0</v>
      </c>
      <c r="F70" s="79"/>
      <c r="G70" s="158">
        <f t="shared" si="50"/>
        <v>0</v>
      </c>
      <c r="H70" s="162">
        <f t="shared" si="51"/>
        <v>0</v>
      </c>
      <c r="I70" s="79"/>
      <c r="J70" s="158">
        <f t="shared" si="2"/>
        <v>0</v>
      </c>
      <c r="K70" s="162">
        <f t="shared" si="3"/>
        <v>0</v>
      </c>
      <c r="L70" s="79"/>
      <c r="M70" s="158">
        <f t="shared" si="4"/>
        <v>0</v>
      </c>
      <c r="N70" s="162">
        <f t="shared" si="5"/>
        <v>0</v>
      </c>
      <c r="O70" s="79"/>
      <c r="P70" s="158">
        <f t="shared" si="52"/>
        <v>0</v>
      </c>
      <c r="Q70" s="162">
        <f t="shared" si="53"/>
        <v>0</v>
      </c>
      <c r="R70" s="153">
        <f t="shared" si="54"/>
        <v>0</v>
      </c>
      <c r="S70" s="164">
        <f t="shared" si="55"/>
        <v>0</v>
      </c>
      <c r="U70" s="79"/>
      <c r="V70" s="158">
        <f t="shared" si="56"/>
        <v>0</v>
      </c>
      <c r="W70" s="162">
        <f t="shared" si="57"/>
        <v>0</v>
      </c>
      <c r="X70" s="79">
        <v>186</v>
      </c>
      <c r="Y70" s="158">
        <f t="shared" si="58"/>
        <v>186</v>
      </c>
      <c r="Z70" s="162">
        <f t="shared" si="59"/>
        <v>0</v>
      </c>
      <c r="AA70" s="79">
        <v>181</v>
      </c>
      <c r="AB70" s="158">
        <f t="shared" si="60"/>
        <v>367</v>
      </c>
      <c r="AC70" s="162">
        <f t="shared" si="61"/>
        <v>0.9731182795698925</v>
      </c>
      <c r="AD70" s="79">
        <v>117</v>
      </c>
      <c r="AE70" s="158">
        <f t="shared" si="62"/>
        <v>484</v>
      </c>
      <c r="AF70" s="162">
        <f t="shared" si="63"/>
        <v>0.31880108991825612</v>
      </c>
      <c r="AG70" s="79">
        <v>148</v>
      </c>
      <c r="AH70" s="158">
        <f t="shared" si="64"/>
        <v>632</v>
      </c>
      <c r="AI70" s="162">
        <f t="shared" si="65"/>
        <v>0.30578512396694213</v>
      </c>
      <c r="AJ70" s="153">
        <f t="shared" si="66"/>
        <v>632</v>
      </c>
      <c r="AK70" s="164">
        <f t="shared" si="67"/>
        <v>0</v>
      </c>
    </row>
    <row r="71" spans="2:37" outlineLevel="1">
      <c r="B71" s="49" t="s">
        <v>127</v>
      </c>
      <c r="C71" s="46" t="s">
        <v>95</v>
      </c>
      <c r="D71" s="160">
        <f>SUM(D57:D70)</f>
        <v>0</v>
      </c>
      <c r="E71" s="159">
        <f>SUM(E57:E70)</f>
        <v>0</v>
      </c>
      <c r="F71" s="160">
        <f>SUM(F57:F70)</f>
        <v>0</v>
      </c>
      <c r="G71" s="159">
        <f>SUM(G57:G70)</f>
        <v>0</v>
      </c>
      <c r="H71" s="163">
        <f>IFERROR((G71-E71)/E71,0)</f>
        <v>0</v>
      </c>
      <c r="I71" s="160">
        <f>SUM(I57:I70)</f>
        <v>0</v>
      </c>
      <c r="J71" s="159">
        <f>SUM(J57:J70)</f>
        <v>0</v>
      </c>
      <c r="K71" s="163">
        <f t="shared" ref="K71" si="69">IFERROR((J71-G71)/G71,0)</f>
        <v>0</v>
      </c>
      <c r="L71" s="160">
        <f>SUM(L57:L70)</f>
        <v>0</v>
      </c>
      <c r="M71" s="159">
        <f>SUM(M57:M70)</f>
        <v>0</v>
      </c>
      <c r="N71" s="163">
        <f t="shared" ref="N71" si="70">IFERROR((M71-J71)/J71,0)</f>
        <v>0</v>
      </c>
      <c r="O71" s="160">
        <f>SUM(O57:O70)</f>
        <v>0</v>
      </c>
      <c r="P71" s="159">
        <f>SUM(P57:P70)</f>
        <v>0</v>
      </c>
      <c r="Q71" s="163">
        <f t="shared" si="53"/>
        <v>0</v>
      </c>
      <c r="R71" s="153">
        <f t="shared" si="54"/>
        <v>0</v>
      </c>
      <c r="S71" s="164">
        <f t="shared" si="55"/>
        <v>0</v>
      </c>
      <c r="U71" s="160">
        <f>SUM(U57:U70)</f>
        <v>5</v>
      </c>
      <c r="V71" s="159">
        <f>SUM(V57:V70)</f>
        <v>5</v>
      </c>
      <c r="W71" s="163">
        <f>IFERROR((V71-P71)/P71,0)</f>
        <v>0</v>
      </c>
      <c r="X71" s="160">
        <f>SUM(X57:X70)</f>
        <v>1164</v>
      </c>
      <c r="Y71" s="159">
        <f>SUM(Y57:Y70)</f>
        <v>1169</v>
      </c>
      <c r="Z71" s="163">
        <f t="shared" ref="Z71" si="71">IFERROR((Y71-V71)/V71,0)</f>
        <v>232.8</v>
      </c>
      <c r="AA71" s="160">
        <f>SUM(AA57:AA70)</f>
        <v>1213</v>
      </c>
      <c r="AB71" s="159">
        <f>SUM(AB57:AB70)</f>
        <v>2382</v>
      </c>
      <c r="AC71" s="163">
        <f t="shared" ref="AC71" si="72">IFERROR((AB71-Y71)/Y71,0)</f>
        <v>1.0376390076988879</v>
      </c>
      <c r="AD71" s="160">
        <f>SUM(AD57:AD70)</f>
        <v>1073</v>
      </c>
      <c r="AE71" s="159">
        <f>SUM(AE57:AE70)</f>
        <v>3455</v>
      </c>
      <c r="AF71" s="163">
        <f t="shared" ref="AF71" si="73">IFERROR((AE71-AB71)/AB71,0)</f>
        <v>0.45046179680940385</v>
      </c>
      <c r="AG71" s="160">
        <f>SUM(AG57:AG70)</f>
        <v>839</v>
      </c>
      <c r="AH71" s="159">
        <f>SUM(AH57:AH70)</f>
        <v>4294</v>
      </c>
      <c r="AI71" s="163">
        <f>IFERROR((AH71-AE71)/AE71,0)</f>
        <v>0.24283646888567295</v>
      </c>
      <c r="AJ71" s="159">
        <f>SUM(AJ57:AJ70)</f>
        <v>4294</v>
      </c>
      <c r="AK71" s="164">
        <f t="shared" ref="AK71" si="74">IFERROR((AH71/V71)^(1/4)-1,0)</f>
        <v>4.4134360275995164</v>
      </c>
    </row>
    <row r="73" spans="2:37" ht="17.25" customHeight="1">
      <c r="B73" s="270" t="s">
        <v>132</v>
      </c>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302"/>
    </row>
    <row r="74" spans="2:37" ht="5.45" customHeight="1" outlineLevel="1">
      <c r="B74" s="104"/>
      <c r="C74" s="104"/>
      <c r="D74" s="104"/>
      <c r="E74" s="104"/>
      <c r="F74" s="104"/>
      <c r="G74" s="104"/>
      <c r="H74" s="104"/>
      <c r="I74" s="104"/>
      <c r="J74" s="104"/>
      <c r="K74" s="104"/>
      <c r="L74" s="104"/>
      <c r="M74" s="104"/>
      <c r="N74" s="104"/>
      <c r="O74" s="104"/>
      <c r="P74" s="104"/>
      <c r="Q74" s="104"/>
      <c r="R74" s="104"/>
      <c r="S74" s="104"/>
      <c r="T74" s="103"/>
      <c r="U74" s="103"/>
      <c r="V74" s="103"/>
      <c r="W74" s="103"/>
      <c r="X74" s="103"/>
      <c r="Y74" s="103"/>
      <c r="Z74" s="103"/>
      <c r="AA74" s="103"/>
      <c r="AB74" s="103"/>
      <c r="AC74" s="103"/>
      <c r="AD74" s="103"/>
      <c r="AE74" s="103"/>
      <c r="AF74" s="103"/>
      <c r="AG74" s="103"/>
      <c r="AH74" s="103"/>
      <c r="AI74" s="103"/>
      <c r="AJ74" s="103"/>
      <c r="AK74" s="103"/>
    </row>
    <row r="75" spans="2:37" ht="15" customHeight="1" outlineLevel="1">
      <c r="B75" s="281"/>
      <c r="C75" s="282" t="s">
        <v>94</v>
      </c>
      <c r="D75" s="285" t="s">
        <v>120</v>
      </c>
      <c r="E75" s="286"/>
      <c r="F75" s="286"/>
      <c r="G75" s="286"/>
      <c r="H75" s="286"/>
      <c r="I75" s="286"/>
      <c r="J75" s="286"/>
      <c r="K75" s="286"/>
      <c r="L75" s="286"/>
      <c r="M75" s="286"/>
      <c r="N75" s="286"/>
      <c r="O75" s="286"/>
      <c r="P75" s="286"/>
      <c r="Q75" s="288"/>
      <c r="R75" s="291" t="str">
        <f xml:space="preserve"> D76&amp;" - "&amp;O76</f>
        <v>2019 - 2023</v>
      </c>
      <c r="S75" s="292"/>
      <c r="U75" s="285" t="s">
        <v>121</v>
      </c>
      <c r="V75" s="286"/>
      <c r="W75" s="286"/>
      <c r="X75" s="286"/>
      <c r="Y75" s="286"/>
      <c r="Z75" s="286"/>
      <c r="AA75" s="286"/>
      <c r="AB75" s="286"/>
      <c r="AC75" s="286"/>
      <c r="AD75" s="286"/>
      <c r="AE75" s="286"/>
      <c r="AF75" s="286"/>
      <c r="AG75" s="286"/>
      <c r="AH75" s="286"/>
      <c r="AI75" s="286"/>
      <c r="AJ75" s="286"/>
      <c r="AK75" s="287"/>
    </row>
    <row r="76" spans="2:37" ht="15" customHeight="1" outlineLevel="1">
      <c r="B76" s="281"/>
      <c r="C76" s="283"/>
      <c r="D76" s="285">
        <f>$C$3-5</f>
        <v>2019</v>
      </c>
      <c r="E76" s="288"/>
      <c r="F76" s="285">
        <f>$C$3-4</f>
        <v>2020</v>
      </c>
      <c r="G76" s="286"/>
      <c r="H76" s="288"/>
      <c r="I76" s="285">
        <f>$C$3-3</f>
        <v>2021</v>
      </c>
      <c r="J76" s="286"/>
      <c r="K76" s="288"/>
      <c r="L76" s="285">
        <f>$C$3-2</f>
        <v>2022</v>
      </c>
      <c r="M76" s="286"/>
      <c r="N76" s="288"/>
      <c r="O76" s="285">
        <f>$C$3-1</f>
        <v>2023</v>
      </c>
      <c r="P76" s="286"/>
      <c r="Q76" s="288"/>
      <c r="R76" s="293"/>
      <c r="S76" s="294"/>
      <c r="U76" s="285">
        <f>$C$3</f>
        <v>2024</v>
      </c>
      <c r="V76" s="286"/>
      <c r="W76" s="288"/>
      <c r="X76" s="285">
        <f>$C$3+1</f>
        <v>2025</v>
      </c>
      <c r="Y76" s="286"/>
      <c r="Z76" s="288"/>
      <c r="AA76" s="285">
        <f>$C$3+2</f>
        <v>2026</v>
      </c>
      <c r="AB76" s="286"/>
      <c r="AC76" s="288"/>
      <c r="AD76" s="285">
        <f>$C$3+3</f>
        <v>2027</v>
      </c>
      <c r="AE76" s="286"/>
      <c r="AF76" s="288"/>
      <c r="AG76" s="285">
        <f>$C$3+4</f>
        <v>2028</v>
      </c>
      <c r="AH76" s="286"/>
      <c r="AI76" s="288"/>
      <c r="AJ76" s="289" t="str">
        <f>U76&amp;" - "&amp;AG76</f>
        <v>2024 - 2028</v>
      </c>
      <c r="AK76" s="290"/>
    </row>
    <row r="77" spans="2:37" ht="29.1" outlineLevel="1">
      <c r="B77" s="281"/>
      <c r="C77" s="284"/>
      <c r="D77" s="65" t="s">
        <v>133</v>
      </c>
      <c r="E77" s="66" t="s">
        <v>134</v>
      </c>
      <c r="F77" s="65" t="s">
        <v>133</v>
      </c>
      <c r="G77" s="9" t="s">
        <v>134</v>
      </c>
      <c r="H77" s="66" t="s">
        <v>124</v>
      </c>
      <c r="I77" s="65" t="s">
        <v>133</v>
      </c>
      <c r="J77" s="9" t="s">
        <v>134</v>
      </c>
      <c r="K77" s="66" t="s">
        <v>124</v>
      </c>
      <c r="L77" s="65" t="s">
        <v>133</v>
      </c>
      <c r="M77" s="9" t="s">
        <v>134</v>
      </c>
      <c r="N77" s="66" t="s">
        <v>124</v>
      </c>
      <c r="O77" s="65" t="s">
        <v>122</v>
      </c>
      <c r="P77" s="9" t="s">
        <v>123</v>
      </c>
      <c r="Q77" s="66" t="s">
        <v>124</v>
      </c>
      <c r="R77" s="9" t="s">
        <v>115</v>
      </c>
      <c r="S77" s="59" t="s">
        <v>125</v>
      </c>
      <c r="U77" s="65" t="s">
        <v>133</v>
      </c>
      <c r="V77" s="9" t="s">
        <v>134</v>
      </c>
      <c r="W77" s="66" t="s">
        <v>124</v>
      </c>
      <c r="X77" s="65" t="s">
        <v>133</v>
      </c>
      <c r="Y77" s="9" t="s">
        <v>134</v>
      </c>
      <c r="Z77" s="66" t="s">
        <v>124</v>
      </c>
      <c r="AA77" s="65" t="s">
        <v>133</v>
      </c>
      <c r="AB77" s="9" t="s">
        <v>134</v>
      </c>
      <c r="AC77" s="66" t="s">
        <v>124</v>
      </c>
      <c r="AD77" s="65" t="s">
        <v>133</v>
      </c>
      <c r="AE77" s="9" t="s">
        <v>134</v>
      </c>
      <c r="AF77" s="66" t="s">
        <v>124</v>
      </c>
      <c r="AG77" s="65" t="s">
        <v>133</v>
      </c>
      <c r="AH77" s="9" t="s">
        <v>134</v>
      </c>
      <c r="AI77" s="66" t="s">
        <v>124</v>
      </c>
      <c r="AJ77" s="9" t="s">
        <v>115</v>
      </c>
      <c r="AK77" s="59" t="s">
        <v>125</v>
      </c>
    </row>
    <row r="78" spans="2:37" outlineLevel="1">
      <c r="B78" s="235" t="s">
        <v>75</v>
      </c>
      <c r="C78" s="63" t="s">
        <v>95</v>
      </c>
      <c r="D78" s="79"/>
      <c r="E78" s="80">
        <f>D78</f>
        <v>0</v>
      </c>
      <c r="F78" s="79"/>
      <c r="G78" s="158">
        <f t="shared" ref="G78:G91" si="75">E78+F78</f>
        <v>0</v>
      </c>
      <c r="H78" s="162">
        <f t="shared" ref="H78:H91" si="76">IFERROR((G78-E78)/E78,0)</f>
        <v>0</v>
      </c>
      <c r="I78" s="79"/>
      <c r="J78" s="158">
        <f t="shared" si="2"/>
        <v>0</v>
      </c>
      <c r="K78" s="162">
        <f t="shared" si="3"/>
        <v>0</v>
      </c>
      <c r="L78" s="79"/>
      <c r="M78" s="158">
        <f t="shared" si="4"/>
        <v>0</v>
      </c>
      <c r="N78" s="162">
        <f t="shared" si="5"/>
        <v>0</v>
      </c>
      <c r="O78" s="79"/>
      <c r="P78" s="158">
        <f t="shared" ref="P78:P91" si="77">M78+O78</f>
        <v>0</v>
      </c>
      <c r="Q78" s="162">
        <f t="shared" ref="Q78:Q92" si="78">IFERROR((P78-M78)/M78,0)</f>
        <v>0</v>
      </c>
      <c r="R78" s="153">
        <f t="shared" ref="R78:R92" si="79">D78+F78+I78+L78+O78</f>
        <v>0</v>
      </c>
      <c r="S78" s="164">
        <f t="shared" ref="S78:S92" si="80">IFERROR((P78/E78)^(1/4)-1,0)</f>
        <v>0</v>
      </c>
      <c r="U78" s="79"/>
      <c r="V78" s="158">
        <f t="shared" ref="V78:V91" si="81">P78+U78</f>
        <v>0</v>
      </c>
      <c r="W78" s="162">
        <f t="shared" ref="W78:W91" si="82">IFERROR((V78-P78)/P78,0)</f>
        <v>0</v>
      </c>
      <c r="X78" s="79"/>
      <c r="Y78" s="158">
        <f t="shared" ref="Y78:Y91" si="83">V78+X78</f>
        <v>0</v>
      </c>
      <c r="Z78" s="162">
        <f t="shared" ref="Z78:Z91" si="84">IFERROR((Y78-V78)/V78,0)</f>
        <v>0</v>
      </c>
      <c r="AA78" s="79"/>
      <c r="AB78" s="158">
        <f t="shared" ref="AB78:AB91" si="85">Y78+AA78</f>
        <v>0</v>
      </c>
      <c r="AC78" s="162">
        <f t="shared" ref="AC78:AC91" si="86">IFERROR((AB78-Y78)/Y78,0)</f>
        <v>0</v>
      </c>
      <c r="AD78" s="79"/>
      <c r="AE78" s="158">
        <f t="shared" ref="AE78:AE91" si="87">AB78+AD78</f>
        <v>0</v>
      </c>
      <c r="AF78" s="162">
        <f t="shared" ref="AF78:AF91" si="88">IFERROR((AE78-AB78)/AB78,0)</f>
        <v>0</v>
      </c>
      <c r="AG78" s="79"/>
      <c r="AH78" s="158">
        <f t="shared" ref="AH78:AH91" si="89">AE78+AG78</f>
        <v>0</v>
      </c>
      <c r="AI78" s="162">
        <f t="shared" ref="AI78:AI91" si="90">IFERROR((AH78-AE78)/AE78,0)</f>
        <v>0</v>
      </c>
      <c r="AJ78" s="153">
        <f>U78+X78+AA78+AD78+AG78</f>
        <v>0</v>
      </c>
      <c r="AK78" s="164">
        <f>IFERROR((AH78/V78)^(1/4)-1,0)</f>
        <v>0</v>
      </c>
    </row>
    <row r="79" spans="2:37" outlineLevel="1">
      <c r="B79" s="236" t="s">
        <v>76</v>
      </c>
      <c r="C79" s="63" t="s">
        <v>95</v>
      </c>
      <c r="D79" s="79"/>
      <c r="E79" s="80">
        <f>D79</f>
        <v>0</v>
      </c>
      <c r="F79" s="79"/>
      <c r="G79" s="158">
        <f t="shared" si="75"/>
        <v>0</v>
      </c>
      <c r="H79" s="162">
        <f t="shared" si="76"/>
        <v>0</v>
      </c>
      <c r="I79" s="79"/>
      <c r="J79" s="158">
        <f t="shared" si="2"/>
        <v>0</v>
      </c>
      <c r="K79" s="162">
        <f t="shared" si="3"/>
        <v>0</v>
      </c>
      <c r="L79" s="79"/>
      <c r="M79" s="158">
        <f t="shared" si="4"/>
        <v>0</v>
      </c>
      <c r="N79" s="162">
        <f t="shared" si="5"/>
        <v>0</v>
      </c>
      <c r="O79" s="79"/>
      <c r="P79" s="158">
        <f t="shared" si="77"/>
        <v>0</v>
      </c>
      <c r="Q79" s="162">
        <f t="shared" si="78"/>
        <v>0</v>
      </c>
      <c r="R79" s="153">
        <f t="shared" si="79"/>
        <v>0</v>
      </c>
      <c r="S79" s="164">
        <f t="shared" si="80"/>
        <v>0</v>
      </c>
      <c r="U79" s="79">
        <v>5</v>
      </c>
      <c r="V79" s="158">
        <f t="shared" si="81"/>
        <v>5</v>
      </c>
      <c r="W79" s="162">
        <f t="shared" si="82"/>
        <v>0</v>
      </c>
      <c r="X79" s="79">
        <v>2</v>
      </c>
      <c r="Y79" s="158">
        <f t="shared" si="83"/>
        <v>7</v>
      </c>
      <c r="Z79" s="162">
        <f t="shared" si="84"/>
        <v>0.4</v>
      </c>
      <c r="AA79" s="79">
        <v>0</v>
      </c>
      <c r="AB79" s="158">
        <f t="shared" si="85"/>
        <v>7</v>
      </c>
      <c r="AC79" s="162">
        <f t="shared" si="86"/>
        <v>0</v>
      </c>
      <c r="AD79" s="79">
        <v>41</v>
      </c>
      <c r="AE79" s="158">
        <f t="shared" si="87"/>
        <v>48</v>
      </c>
      <c r="AF79" s="162">
        <f t="shared" si="88"/>
        <v>5.8571428571428568</v>
      </c>
      <c r="AG79" s="79">
        <v>41</v>
      </c>
      <c r="AH79" s="158">
        <f t="shared" si="89"/>
        <v>89</v>
      </c>
      <c r="AI79" s="162">
        <f t="shared" si="90"/>
        <v>0.85416666666666663</v>
      </c>
      <c r="AJ79" s="153">
        <f t="shared" ref="AJ79:AJ91" si="91">U79+X79+AA79+AD79+AG79</f>
        <v>89</v>
      </c>
      <c r="AK79" s="164">
        <f t="shared" ref="AK79:AK91" si="92">IFERROR((AH79/V79)^(1/4)-1,0)</f>
        <v>1.0540215729017546</v>
      </c>
    </row>
    <row r="80" spans="2:37" outlineLevel="1">
      <c r="B80" s="237" t="s">
        <v>77</v>
      </c>
      <c r="C80" s="63" t="s">
        <v>95</v>
      </c>
      <c r="D80" s="79"/>
      <c r="E80" s="80">
        <f t="shared" ref="E80:E91" si="93">D80</f>
        <v>0</v>
      </c>
      <c r="F80" s="79"/>
      <c r="G80" s="158">
        <f t="shared" si="75"/>
        <v>0</v>
      </c>
      <c r="H80" s="162">
        <f t="shared" si="76"/>
        <v>0</v>
      </c>
      <c r="I80" s="79"/>
      <c r="J80" s="158">
        <f t="shared" si="2"/>
        <v>0</v>
      </c>
      <c r="K80" s="162">
        <f t="shared" si="3"/>
        <v>0</v>
      </c>
      <c r="L80" s="79"/>
      <c r="M80" s="158">
        <f t="shared" si="4"/>
        <v>0</v>
      </c>
      <c r="N80" s="162">
        <f t="shared" si="5"/>
        <v>0</v>
      </c>
      <c r="O80" s="79"/>
      <c r="P80" s="158">
        <f t="shared" si="77"/>
        <v>0</v>
      </c>
      <c r="Q80" s="162">
        <f t="shared" si="78"/>
        <v>0</v>
      </c>
      <c r="R80" s="153">
        <f t="shared" si="79"/>
        <v>0</v>
      </c>
      <c r="S80" s="164">
        <f t="shared" si="80"/>
        <v>0</v>
      </c>
      <c r="U80" s="79"/>
      <c r="V80" s="158">
        <f t="shared" si="81"/>
        <v>0</v>
      </c>
      <c r="W80" s="162">
        <f t="shared" si="82"/>
        <v>0</v>
      </c>
      <c r="X80" s="79"/>
      <c r="Y80" s="158">
        <f t="shared" si="83"/>
        <v>0</v>
      </c>
      <c r="Z80" s="162">
        <f t="shared" si="84"/>
        <v>0</v>
      </c>
      <c r="AA80" s="79"/>
      <c r="AB80" s="158">
        <f t="shared" si="85"/>
        <v>0</v>
      </c>
      <c r="AC80" s="162">
        <f t="shared" si="86"/>
        <v>0</v>
      </c>
      <c r="AD80" s="79"/>
      <c r="AE80" s="158">
        <f t="shared" si="87"/>
        <v>0</v>
      </c>
      <c r="AF80" s="162">
        <f t="shared" si="88"/>
        <v>0</v>
      </c>
      <c r="AG80" s="79"/>
      <c r="AH80" s="158">
        <f t="shared" si="89"/>
        <v>0</v>
      </c>
      <c r="AI80" s="162">
        <f t="shared" si="90"/>
        <v>0</v>
      </c>
      <c r="AJ80" s="153">
        <f t="shared" si="91"/>
        <v>0</v>
      </c>
      <c r="AK80" s="164">
        <f t="shared" si="92"/>
        <v>0</v>
      </c>
    </row>
    <row r="81" spans="2:37" outlineLevel="1">
      <c r="B81" s="238" t="s">
        <v>78</v>
      </c>
      <c r="C81" s="63" t="s">
        <v>95</v>
      </c>
      <c r="D81" s="79"/>
      <c r="E81" s="80">
        <f t="shared" si="93"/>
        <v>0</v>
      </c>
      <c r="F81" s="79"/>
      <c r="G81" s="158">
        <f t="shared" si="75"/>
        <v>0</v>
      </c>
      <c r="H81" s="162">
        <f t="shared" si="76"/>
        <v>0</v>
      </c>
      <c r="I81" s="79"/>
      <c r="J81" s="158">
        <f t="shared" si="2"/>
        <v>0</v>
      </c>
      <c r="K81" s="162">
        <f t="shared" si="3"/>
        <v>0</v>
      </c>
      <c r="L81" s="79"/>
      <c r="M81" s="158">
        <f t="shared" si="4"/>
        <v>0</v>
      </c>
      <c r="N81" s="162">
        <f t="shared" si="5"/>
        <v>0</v>
      </c>
      <c r="O81" s="79"/>
      <c r="P81" s="158">
        <f t="shared" si="77"/>
        <v>0</v>
      </c>
      <c r="Q81" s="162">
        <f t="shared" si="78"/>
        <v>0</v>
      </c>
      <c r="R81" s="153">
        <f t="shared" si="79"/>
        <v>0</v>
      </c>
      <c r="S81" s="164">
        <f t="shared" si="80"/>
        <v>0</v>
      </c>
      <c r="U81" s="79"/>
      <c r="V81" s="158">
        <f t="shared" si="81"/>
        <v>0</v>
      </c>
      <c r="W81" s="162">
        <f t="shared" si="82"/>
        <v>0</v>
      </c>
      <c r="X81" s="79"/>
      <c r="Y81" s="158">
        <f t="shared" si="83"/>
        <v>0</v>
      </c>
      <c r="Z81" s="162">
        <f t="shared" si="84"/>
        <v>0</v>
      </c>
      <c r="AA81" s="79"/>
      <c r="AB81" s="158">
        <f t="shared" si="85"/>
        <v>0</v>
      </c>
      <c r="AC81" s="162">
        <f t="shared" si="86"/>
        <v>0</v>
      </c>
      <c r="AD81" s="79"/>
      <c r="AE81" s="158">
        <f t="shared" si="87"/>
        <v>0</v>
      </c>
      <c r="AF81" s="162">
        <f t="shared" si="88"/>
        <v>0</v>
      </c>
      <c r="AG81" s="79"/>
      <c r="AH81" s="158">
        <f t="shared" si="89"/>
        <v>0</v>
      </c>
      <c r="AI81" s="162">
        <f t="shared" si="90"/>
        <v>0</v>
      </c>
      <c r="AJ81" s="153">
        <f t="shared" si="91"/>
        <v>0</v>
      </c>
      <c r="AK81" s="164">
        <f t="shared" si="92"/>
        <v>0</v>
      </c>
    </row>
    <row r="82" spans="2:37" outlineLevel="1">
      <c r="B82" s="238" t="s">
        <v>79</v>
      </c>
      <c r="C82" s="63" t="s">
        <v>95</v>
      </c>
      <c r="D82" s="79"/>
      <c r="E82" s="80">
        <f t="shared" si="93"/>
        <v>0</v>
      </c>
      <c r="F82" s="79"/>
      <c r="G82" s="158">
        <f t="shared" si="75"/>
        <v>0</v>
      </c>
      <c r="H82" s="162">
        <f t="shared" si="76"/>
        <v>0</v>
      </c>
      <c r="I82" s="79"/>
      <c r="J82" s="158">
        <f t="shared" si="2"/>
        <v>0</v>
      </c>
      <c r="K82" s="162">
        <f t="shared" si="3"/>
        <v>0</v>
      </c>
      <c r="L82" s="79"/>
      <c r="M82" s="158">
        <f t="shared" si="4"/>
        <v>0</v>
      </c>
      <c r="N82" s="162">
        <f t="shared" si="5"/>
        <v>0</v>
      </c>
      <c r="O82" s="79"/>
      <c r="P82" s="158">
        <f t="shared" si="77"/>
        <v>0</v>
      </c>
      <c r="Q82" s="162">
        <f t="shared" si="78"/>
        <v>0</v>
      </c>
      <c r="R82" s="153">
        <f t="shared" si="79"/>
        <v>0</v>
      </c>
      <c r="S82" s="164">
        <f t="shared" si="80"/>
        <v>0</v>
      </c>
      <c r="U82" s="79"/>
      <c r="V82" s="158">
        <f t="shared" si="81"/>
        <v>0</v>
      </c>
      <c r="W82" s="162">
        <f t="shared" si="82"/>
        <v>0</v>
      </c>
      <c r="X82" s="79">
        <v>864</v>
      </c>
      <c r="Y82" s="158">
        <f t="shared" si="83"/>
        <v>864</v>
      </c>
      <c r="Z82" s="162">
        <f t="shared" si="84"/>
        <v>0</v>
      </c>
      <c r="AA82" s="79">
        <v>947</v>
      </c>
      <c r="AB82" s="158">
        <f t="shared" si="85"/>
        <v>1811</v>
      </c>
      <c r="AC82" s="162">
        <f t="shared" si="86"/>
        <v>1.0960648148148149</v>
      </c>
      <c r="AD82" s="79">
        <v>1063</v>
      </c>
      <c r="AE82" s="158">
        <f t="shared" si="87"/>
        <v>2874</v>
      </c>
      <c r="AF82" s="162">
        <f t="shared" si="88"/>
        <v>0.58696852567642188</v>
      </c>
      <c r="AG82" s="79">
        <v>440</v>
      </c>
      <c r="AH82" s="158">
        <f t="shared" si="89"/>
        <v>3314</v>
      </c>
      <c r="AI82" s="162">
        <f t="shared" si="90"/>
        <v>0.15309672929714682</v>
      </c>
      <c r="AJ82" s="153">
        <f t="shared" si="91"/>
        <v>3314</v>
      </c>
      <c r="AK82" s="164">
        <f t="shared" si="92"/>
        <v>0</v>
      </c>
    </row>
    <row r="83" spans="2:37" outlineLevel="1">
      <c r="B83" s="238" t="s">
        <v>80</v>
      </c>
      <c r="C83" s="63" t="s">
        <v>95</v>
      </c>
      <c r="D83" s="79"/>
      <c r="E83" s="80">
        <f t="shared" si="93"/>
        <v>0</v>
      </c>
      <c r="F83" s="79"/>
      <c r="G83" s="158">
        <f t="shared" si="75"/>
        <v>0</v>
      </c>
      <c r="H83" s="162">
        <f t="shared" si="76"/>
        <v>0</v>
      </c>
      <c r="I83" s="79"/>
      <c r="J83" s="158">
        <f t="shared" si="2"/>
        <v>0</v>
      </c>
      <c r="K83" s="162">
        <f t="shared" si="3"/>
        <v>0</v>
      </c>
      <c r="L83" s="79"/>
      <c r="M83" s="158">
        <f t="shared" si="4"/>
        <v>0</v>
      </c>
      <c r="N83" s="162">
        <f t="shared" si="5"/>
        <v>0</v>
      </c>
      <c r="O83" s="79"/>
      <c r="P83" s="158">
        <f t="shared" si="77"/>
        <v>0</v>
      </c>
      <c r="Q83" s="162">
        <f t="shared" si="78"/>
        <v>0</v>
      </c>
      <c r="R83" s="153">
        <f t="shared" si="79"/>
        <v>0</v>
      </c>
      <c r="S83" s="164">
        <f t="shared" si="80"/>
        <v>0</v>
      </c>
      <c r="U83" s="79"/>
      <c r="V83" s="158">
        <f t="shared" si="81"/>
        <v>0</v>
      </c>
      <c r="W83" s="162">
        <f t="shared" si="82"/>
        <v>0</v>
      </c>
      <c r="X83" s="79"/>
      <c r="Y83" s="158">
        <f t="shared" si="83"/>
        <v>0</v>
      </c>
      <c r="Z83" s="162">
        <f t="shared" si="84"/>
        <v>0</v>
      </c>
      <c r="AA83" s="79"/>
      <c r="AB83" s="158">
        <f t="shared" si="85"/>
        <v>0</v>
      </c>
      <c r="AC83" s="162">
        <f t="shared" si="86"/>
        <v>0</v>
      </c>
      <c r="AD83" s="79"/>
      <c r="AE83" s="158">
        <f t="shared" si="87"/>
        <v>0</v>
      </c>
      <c r="AF83" s="162">
        <f t="shared" si="88"/>
        <v>0</v>
      </c>
      <c r="AG83" s="79"/>
      <c r="AH83" s="158">
        <f t="shared" si="89"/>
        <v>0</v>
      </c>
      <c r="AI83" s="162">
        <f t="shared" si="90"/>
        <v>0</v>
      </c>
      <c r="AJ83" s="153">
        <f t="shared" si="91"/>
        <v>0</v>
      </c>
      <c r="AK83" s="164">
        <f t="shared" si="92"/>
        <v>0</v>
      </c>
    </row>
    <row r="84" spans="2:37" outlineLevel="1">
      <c r="B84" s="238" t="s">
        <v>81</v>
      </c>
      <c r="C84" s="63" t="s">
        <v>95</v>
      </c>
      <c r="D84" s="79"/>
      <c r="E84" s="80">
        <f t="shared" si="93"/>
        <v>0</v>
      </c>
      <c r="F84" s="79"/>
      <c r="G84" s="158">
        <f t="shared" si="75"/>
        <v>0</v>
      </c>
      <c r="H84" s="162">
        <f t="shared" si="76"/>
        <v>0</v>
      </c>
      <c r="I84" s="79"/>
      <c r="J84" s="158">
        <f t="shared" si="2"/>
        <v>0</v>
      </c>
      <c r="K84" s="162">
        <f t="shared" si="3"/>
        <v>0</v>
      </c>
      <c r="L84" s="79"/>
      <c r="M84" s="158">
        <f t="shared" si="4"/>
        <v>0</v>
      </c>
      <c r="N84" s="162">
        <f t="shared" si="5"/>
        <v>0</v>
      </c>
      <c r="O84" s="79"/>
      <c r="P84" s="158">
        <f t="shared" si="77"/>
        <v>0</v>
      </c>
      <c r="Q84" s="162">
        <f t="shared" si="78"/>
        <v>0</v>
      </c>
      <c r="R84" s="153">
        <f t="shared" si="79"/>
        <v>0</v>
      </c>
      <c r="S84" s="164">
        <f t="shared" si="80"/>
        <v>0</v>
      </c>
      <c r="U84" s="79"/>
      <c r="V84" s="158">
        <f t="shared" si="81"/>
        <v>0</v>
      </c>
      <c r="W84" s="162">
        <f t="shared" si="82"/>
        <v>0</v>
      </c>
      <c r="X84" s="79"/>
      <c r="Y84" s="158">
        <f t="shared" si="83"/>
        <v>0</v>
      </c>
      <c r="Z84" s="162">
        <f t="shared" si="84"/>
        <v>0</v>
      </c>
      <c r="AA84" s="79"/>
      <c r="AB84" s="158">
        <f t="shared" si="85"/>
        <v>0</v>
      </c>
      <c r="AC84" s="162">
        <f t="shared" si="86"/>
        <v>0</v>
      </c>
      <c r="AD84" s="79"/>
      <c r="AE84" s="158">
        <f t="shared" si="87"/>
        <v>0</v>
      </c>
      <c r="AF84" s="162">
        <f t="shared" si="88"/>
        <v>0</v>
      </c>
      <c r="AG84" s="79"/>
      <c r="AH84" s="158">
        <f t="shared" si="89"/>
        <v>0</v>
      </c>
      <c r="AI84" s="162">
        <f t="shared" si="90"/>
        <v>0</v>
      </c>
      <c r="AJ84" s="153">
        <f t="shared" si="91"/>
        <v>0</v>
      </c>
      <c r="AK84" s="164">
        <f t="shared" si="92"/>
        <v>0</v>
      </c>
    </row>
    <row r="85" spans="2:37" outlineLevel="1">
      <c r="B85" s="236" t="s">
        <v>82</v>
      </c>
      <c r="C85" s="63" t="s">
        <v>95</v>
      </c>
      <c r="D85" s="79"/>
      <c r="E85" s="80">
        <f t="shared" si="93"/>
        <v>0</v>
      </c>
      <c r="F85" s="79"/>
      <c r="G85" s="158">
        <f t="shared" si="75"/>
        <v>0</v>
      </c>
      <c r="H85" s="162">
        <f t="shared" si="76"/>
        <v>0</v>
      </c>
      <c r="I85" s="79"/>
      <c r="J85" s="158">
        <f t="shared" si="2"/>
        <v>0</v>
      </c>
      <c r="K85" s="162">
        <f t="shared" si="3"/>
        <v>0</v>
      </c>
      <c r="L85" s="79"/>
      <c r="M85" s="158">
        <f t="shared" si="4"/>
        <v>0</v>
      </c>
      <c r="N85" s="162">
        <f t="shared" si="5"/>
        <v>0</v>
      </c>
      <c r="O85" s="79"/>
      <c r="P85" s="158">
        <f t="shared" si="77"/>
        <v>0</v>
      </c>
      <c r="Q85" s="162">
        <f t="shared" si="78"/>
        <v>0</v>
      </c>
      <c r="R85" s="153">
        <f t="shared" si="79"/>
        <v>0</v>
      </c>
      <c r="S85" s="164">
        <f t="shared" si="80"/>
        <v>0</v>
      </c>
      <c r="U85" s="79"/>
      <c r="V85" s="158">
        <f t="shared" si="81"/>
        <v>0</v>
      </c>
      <c r="W85" s="162">
        <f t="shared" si="82"/>
        <v>0</v>
      </c>
      <c r="X85" s="79"/>
      <c r="Y85" s="158">
        <f t="shared" si="83"/>
        <v>0</v>
      </c>
      <c r="Z85" s="162">
        <f t="shared" si="84"/>
        <v>0</v>
      </c>
      <c r="AA85" s="79"/>
      <c r="AB85" s="158">
        <f t="shared" si="85"/>
        <v>0</v>
      </c>
      <c r="AC85" s="162">
        <f t="shared" si="86"/>
        <v>0</v>
      </c>
      <c r="AD85" s="79"/>
      <c r="AE85" s="158">
        <f t="shared" si="87"/>
        <v>0</v>
      </c>
      <c r="AF85" s="162">
        <f t="shared" si="88"/>
        <v>0</v>
      </c>
      <c r="AG85" s="79"/>
      <c r="AH85" s="158">
        <f t="shared" si="89"/>
        <v>0</v>
      </c>
      <c r="AI85" s="162">
        <f t="shared" si="90"/>
        <v>0</v>
      </c>
      <c r="AJ85" s="153">
        <f t="shared" si="91"/>
        <v>0</v>
      </c>
      <c r="AK85" s="164">
        <f t="shared" si="92"/>
        <v>0</v>
      </c>
    </row>
    <row r="86" spans="2:37" outlineLevel="1">
      <c r="B86" s="235" t="s">
        <v>83</v>
      </c>
      <c r="C86" s="63" t="s">
        <v>95</v>
      </c>
      <c r="D86" s="79"/>
      <c r="E86" s="80">
        <f t="shared" si="93"/>
        <v>0</v>
      </c>
      <c r="F86" s="79"/>
      <c r="G86" s="158">
        <f t="shared" si="75"/>
        <v>0</v>
      </c>
      <c r="H86" s="162">
        <f t="shared" si="76"/>
        <v>0</v>
      </c>
      <c r="I86" s="79"/>
      <c r="J86" s="158">
        <f t="shared" si="2"/>
        <v>0</v>
      </c>
      <c r="K86" s="162">
        <f t="shared" si="3"/>
        <v>0</v>
      </c>
      <c r="L86" s="79"/>
      <c r="M86" s="158">
        <f t="shared" si="4"/>
        <v>0</v>
      </c>
      <c r="N86" s="162">
        <f t="shared" si="5"/>
        <v>0</v>
      </c>
      <c r="O86" s="79"/>
      <c r="P86" s="158">
        <f t="shared" si="77"/>
        <v>0</v>
      </c>
      <c r="Q86" s="162">
        <f t="shared" si="78"/>
        <v>0</v>
      </c>
      <c r="R86" s="153">
        <f t="shared" si="79"/>
        <v>0</v>
      </c>
      <c r="S86" s="164">
        <f t="shared" si="80"/>
        <v>0</v>
      </c>
      <c r="U86" s="79"/>
      <c r="V86" s="158">
        <f t="shared" si="81"/>
        <v>0</v>
      </c>
      <c r="W86" s="162">
        <f t="shared" si="82"/>
        <v>0</v>
      </c>
      <c r="X86" s="79"/>
      <c r="Y86" s="158">
        <f t="shared" si="83"/>
        <v>0</v>
      </c>
      <c r="Z86" s="162">
        <f t="shared" si="84"/>
        <v>0</v>
      </c>
      <c r="AA86" s="79"/>
      <c r="AB86" s="158">
        <f t="shared" si="85"/>
        <v>0</v>
      </c>
      <c r="AC86" s="162">
        <f t="shared" si="86"/>
        <v>0</v>
      </c>
      <c r="AD86" s="79"/>
      <c r="AE86" s="158">
        <f t="shared" si="87"/>
        <v>0</v>
      </c>
      <c r="AF86" s="162">
        <f t="shared" si="88"/>
        <v>0</v>
      </c>
      <c r="AG86" s="79"/>
      <c r="AH86" s="158">
        <f t="shared" si="89"/>
        <v>0</v>
      </c>
      <c r="AI86" s="162">
        <f t="shared" si="90"/>
        <v>0</v>
      </c>
      <c r="AJ86" s="153">
        <f t="shared" si="91"/>
        <v>0</v>
      </c>
      <c r="AK86" s="164">
        <f t="shared" si="92"/>
        <v>0</v>
      </c>
    </row>
    <row r="87" spans="2:37" outlineLevel="1">
      <c r="B87" s="236" t="s">
        <v>84</v>
      </c>
      <c r="C87" s="63" t="s">
        <v>95</v>
      </c>
      <c r="D87" s="79"/>
      <c r="E87" s="80">
        <f t="shared" si="93"/>
        <v>0</v>
      </c>
      <c r="F87" s="79"/>
      <c r="G87" s="158">
        <f t="shared" si="75"/>
        <v>0</v>
      </c>
      <c r="H87" s="162">
        <f t="shared" si="76"/>
        <v>0</v>
      </c>
      <c r="I87" s="79"/>
      <c r="J87" s="158">
        <f t="shared" si="2"/>
        <v>0</v>
      </c>
      <c r="K87" s="162">
        <f t="shared" si="3"/>
        <v>0</v>
      </c>
      <c r="L87" s="79"/>
      <c r="M87" s="158">
        <f t="shared" si="4"/>
        <v>0</v>
      </c>
      <c r="N87" s="162">
        <f t="shared" si="5"/>
        <v>0</v>
      </c>
      <c r="O87" s="79"/>
      <c r="P87" s="158">
        <f t="shared" si="77"/>
        <v>0</v>
      </c>
      <c r="Q87" s="162">
        <f t="shared" si="78"/>
        <v>0</v>
      </c>
      <c r="R87" s="153">
        <f t="shared" si="79"/>
        <v>0</v>
      </c>
      <c r="S87" s="164">
        <f t="shared" si="80"/>
        <v>0</v>
      </c>
      <c r="U87" s="79"/>
      <c r="V87" s="158">
        <f t="shared" si="81"/>
        <v>0</v>
      </c>
      <c r="W87" s="162">
        <f t="shared" si="82"/>
        <v>0</v>
      </c>
      <c r="X87" s="79">
        <v>437</v>
      </c>
      <c r="Y87" s="158">
        <f t="shared" si="83"/>
        <v>437</v>
      </c>
      <c r="Z87" s="162">
        <f t="shared" si="84"/>
        <v>0</v>
      </c>
      <c r="AA87" s="79">
        <v>345</v>
      </c>
      <c r="AB87" s="158">
        <f t="shared" si="85"/>
        <v>782</v>
      </c>
      <c r="AC87" s="162">
        <f t="shared" si="86"/>
        <v>0.78947368421052633</v>
      </c>
      <c r="AD87" s="79">
        <v>183</v>
      </c>
      <c r="AE87" s="158">
        <f t="shared" si="87"/>
        <v>965</v>
      </c>
      <c r="AF87" s="162">
        <f t="shared" si="88"/>
        <v>0.2340153452685422</v>
      </c>
      <c r="AG87" s="79">
        <v>176</v>
      </c>
      <c r="AH87" s="158">
        <f t="shared" si="89"/>
        <v>1141</v>
      </c>
      <c r="AI87" s="162">
        <f t="shared" si="90"/>
        <v>0.18238341968911917</v>
      </c>
      <c r="AJ87" s="153">
        <f t="shared" si="91"/>
        <v>1141</v>
      </c>
      <c r="AK87" s="164">
        <f t="shared" si="92"/>
        <v>0</v>
      </c>
    </row>
    <row r="88" spans="2:37" outlineLevel="1">
      <c r="B88" s="235" t="s">
        <v>85</v>
      </c>
      <c r="C88" s="63" t="s">
        <v>95</v>
      </c>
      <c r="D88" s="79"/>
      <c r="E88" s="80">
        <f t="shared" si="93"/>
        <v>0</v>
      </c>
      <c r="F88" s="79"/>
      <c r="G88" s="158">
        <f t="shared" si="75"/>
        <v>0</v>
      </c>
      <c r="H88" s="162">
        <f t="shared" si="76"/>
        <v>0</v>
      </c>
      <c r="I88" s="79"/>
      <c r="J88" s="158">
        <f t="shared" si="2"/>
        <v>0</v>
      </c>
      <c r="K88" s="162">
        <f t="shared" si="3"/>
        <v>0</v>
      </c>
      <c r="L88" s="79"/>
      <c r="M88" s="158">
        <f t="shared" si="4"/>
        <v>0</v>
      </c>
      <c r="N88" s="162">
        <f t="shared" si="5"/>
        <v>0</v>
      </c>
      <c r="O88" s="79"/>
      <c r="P88" s="158">
        <f t="shared" si="77"/>
        <v>0</v>
      </c>
      <c r="Q88" s="162">
        <f t="shared" si="78"/>
        <v>0</v>
      </c>
      <c r="R88" s="153">
        <f t="shared" si="79"/>
        <v>0</v>
      </c>
      <c r="S88" s="164">
        <f t="shared" si="80"/>
        <v>0</v>
      </c>
      <c r="U88" s="79"/>
      <c r="V88" s="158">
        <f t="shared" si="81"/>
        <v>0</v>
      </c>
      <c r="W88" s="162">
        <f t="shared" si="82"/>
        <v>0</v>
      </c>
      <c r="X88" s="79"/>
      <c r="Y88" s="158">
        <f t="shared" si="83"/>
        <v>0</v>
      </c>
      <c r="Z88" s="162">
        <f t="shared" si="84"/>
        <v>0</v>
      </c>
      <c r="AA88" s="79"/>
      <c r="AB88" s="158">
        <f t="shared" si="85"/>
        <v>0</v>
      </c>
      <c r="AC88" s="162">
        <f t="shared" si="86"/>
        <v>0</v>
      </c>
      <c r="AD88" s="79"/>
      <c r="AE88" s="158">
        <f t="shared" si="87"/>
        <v>0</v>
      </c>
      <c r="AF88" s="162">
        <f t="shared" si="88"/>
        <v>0</v>
      </c>
      <c r="AG88" s="79"/>
      <c r="AH88" s="158">
        <f t="shared" si="89"/>
        <v>0</v>
      </c>
      <c r="AI88" s="162">
        <f t="shared" si="90"/>
        <v>0</v>
      </c>
      <c r="AJ88" s="153">
        <f t="shared" si="91"/>
        <v>0</v>
      </c>
      <c r="AK88" s="164">
        <f t="shared" si="92"/>
        <v>0</v>
      </c>
    </row>
    <row r="89" spans="2:37" outlineLevel="1">
      <c r="B89" s="236" t="s">
        <v>86</v>
      </c>
      <c r="C89" s="63" t="s">
        <v>95</v>
      </c>
      <c r="D89" s="79"/>
      <c r="E89" s="80">
        <f t="shared" si="93"/>
        <v>0</v>
      </c>
      <c r="F89" s="79"/>
      <c r="G89" s="158">
        <f t="shared" si="75"/>
        <v>0</v>
      </c>
      <c r="H89" s="162">
        <f t="shared" si="76"/>
        <v>0</v>
      </c>
      <c r="I89" s="79"/>
      <c r="J89" s="158">
        <f t="shared" si="2"/>
        <v>0</v>
      </c>
      <c r="K89" s="162">
        <f t="shared" si="3"/>
        <v>0</v>
      </c>
      <c r="L89" s="79"/>
      <c r="M89" s="158">
        <f t="shared" si="4"/>
        <v>0</v>
      </c>
      <c r="N89" s="162">
        <f t="shared" si="5"/>
        <v>0</v>
      </c>
      <c r="O89" s="79"/>
      <c r="P89" s="158">
        <f t="shared" si="77"/>
        <v>0</v>
      </c>
      <c r="Q89" s="162">
        <f t="shared" si="78"/>
        <v>0</v>
      </c>
      <c r="R89" s="153">
        <f t="shared" si="79"/>
        <v>0</v>
      </c>
      <c r="S89" s="164">
        <f t="shared" si="80"/>
        <v>0</v>
      </c>
      <c r="U89" s="79"/>
      <c r="V89" s="158">
        <f t="shared" si="81"/>
        <v>0</v>
      </c>
      <c r="W89" s="162">
        <f t="shared" si="82"/>
        <v>0</v>
      </c>
      <c r="X89" s="79">
        <v>434</v>
      </c>
      <c r="Y89" s="158">
        <f t="shared" si="83"/>
        <v>434</v>
      </c>
      <c r="Z89" s="162">
        <f t="shared" si="84"/>
        <v>0</v>
      </c>
      <c r="AA89" s="79">
        <v>244</v>
      </c>
      <c r="AB89" s="158">
        <f t="shared" si="85"/>
        <v>678</v>
      </c>
      <c r="AC89" s="162">
        <f t="shared" si="86"/>
        <v>0.56221198156682028</v>
      </c>
      <c r="AD89" s="79">
        <v>102</v>
      </c>
      <c r="AE89" s="158">
        <f t="shared" si="87"/>
        <v>780</v>
      </c>
      <c r="AF89" s="162">
        <f t="shared" si="88"/>
        <v>0.15044247787610621</v>
      </c>
      <c r="AG89" s="79">
        <v>99</v>
      </c>
      <c r="AH89" s="158">
        <f t="shared" si="89"/>
        <v>879</v>
      </c>
      <c r="AI89" s="162">
        <f t="shared" si="90"/>
        <v>0.12692307692307692</v>
      </c>
      <c r="AJ89" s="153">
        <f t="shared" si="91"/>
        <v>879</v>
      </c>
      <c r="AK89" s="164">
        <f t="shared" si="92"/>
        <v>0</v>
      </c>
    </row>
    <row r="90" spans="2:37" outlineLevel="1">
      <c r="B90" s="235" t="s">
        <v>87</v>
      </c>
      <c r="C90" s="63" t="s">
        <v>95</v>
      </c>
      <c r="D90" s="79"/>
      <c r="E90" s="80">
        <f t="shared" si="93"/>
        <v>0</v>
      </c>
      <c r="F90" s="79"/>
      <c r="G90" s="158">
        <f t="shared" si="75"/>
        <v>0</v>
      </c>
      <c r="H90" s="162">
        <f t="shared" si="76"/>
        <v>0</v>
      </c>
      <c r="I90" s="79"/>
      <c r="J90" s="158">
        <f t="shared" si="2"/>
        <v>0</v>
      </c>
      <c r="K90" s="162">
        <f t="shared" si="3"/>
        <v>0</v>
      </c>
      <c r="L90" s="79"/>
      <c r="M90" s="158">
        <f t="shared" si="4"/>
        <v>0</v>
      </c>
      <c r="N90" s="162">
        <f t="shared" si="5"/>
        <v>0</v>
      </c>
      <c r="O90" s="79"/>
      <c r="P90" s="158">
        <f t="shared" si="77"/>
        <v>0</v>
      </c>
      <c r="Q90" s="162">
        <f t="shared" si="78"/>
        <v>0</v>
      </c>
      <c r="R90" s="153">
        <f t="shared" si="79"/>
        <v>0</v>
      </c>
      <c r="S90" s="164">
        <f t="shared" si="80"/>
        <v>0</v>
      </c>
      <c r="U90" s="79"/>
      <c r="V90" s="158">
        <f t="shared" si="81"/>
        <v>0</v>
      </c>
      <c r="W90" s="162">
        <f t="shared" si="82"/>
        <v>0</v>
      </c>
      <c r="X90" s="79"/>
      <c r="Y90" s="158">
        <f t="shared" si="83"/>
        <v>0</v>
      </c>
      <c r="Z90" s="162">
        <f t="shared" si="84"/>
        <v>0</v>
      </c>
      <c r="AA90" s="79"/>
      <c r="AB90" s="158">
        <f t="shared" si="85"/>
        <v>0</v>
      </c>
      <c r="AC90" s="162">
        <f t="shared" si="86"/>
        <v>0</v>
      </c>
      <c r="AD90" s="79"/>
      <c r="AE90" s="158">
        <f t="shared" si="87"/>
        <v>0</v>
      </c>
      <c r="AF90" s="162">
        <f t="shared" si="88"/>
        <v>0</v>
      </c>
      <c r="AG90" s="79"/>
      <c r="AH90" s="158">
        <f t="shared" si="89"/>
        <v>0</v>
      </c>
      <c r="AI90" s="162">
        <f t="shared" si="90"/>
        <v>0</v>
      </c>
      <c r="AJ90" s="153">
        <f t="shared" si="91"/>
        <v>0</v>
      </c>
      <c r="AK90" s="164">
        <f t="shared" si="92"/>
        <v>0</v>
      </c>
    </row>
    <row r="91" spans="2:37" outlineLevel="1">
      <c r="B91" s="236" t="s">
        <v>88</v>
      </c>
      <c r="C91" s="63" t="s">
        <v>95</v>
      </c>
      <c r="D91" s="79"/>
      <c r="E91" s="80">
        <f t="shared" si="93"/>
        <v>0</v>
      </c>
      <c r="F91" s="79"/>
      <c r="G91" s="158">
        <f t="shared" si="75"/>
        <v>0</v>
      </c>
      <c r="H91" s="162">
        <f t="shared" si="76"/>
        <v>0</v>
      </c>
      <c r="I91" s="79"/>
      <c r="J91" s="158">
        <f t="shared" si="2"/>
        <v>0</v>
      </c>
      <c r="K91" s="162">
        <f t="shared" si="3"/>
        <v>0</v>
      </c>
      <c r="L91" s="79"/>
      <c r="M91" s="158">
        <f t="shared" si="4"/>
        <v>0</v>
      </c>
      <c r="N91" s="162">
        <f t="shared" si="5"/>
        <v>0</v>
      </c>
      <c r="O91" s="79"/>
      <c r="P91" s="158">
        <f t="shared" si="77"/>
        <v>0</v>
      </c>
      <c r="Q91" s="162">
        <f t="shared" si="78"/>
        <v>0</v>
      </c>
      <c r="R91" s="153">
        <f t="shared" si="79"/>
        <v>0</v>
      </c>
      <c r="S91" s="164">
        <f t="shared" si="80"/>
        <v>0</v>
      </c>
      <c r="U91" s="79"/>
      <c r="V91" s="158">
        <f t="shared" si="81"/>
        <v>0</v>
      </c>
      <c r="W91" s="162">
        <f t="shared" si="82"/>
        <v>0</v>
      </c>
      <c r="X91" s="79">
        <v>330</v>
      </c>
      <c r="Y91" s="158">
        <f t="shared" si="83"/>
        <v>330</v>
      </c>
      <c r="Z91" s="162">
        <f t="shared" si="84"/>
        <v>0</v>
      </c>
      <c r="AA91" s="79">
        <v>268</v>
      </c>
      <c r="AB91" s="158">
        <f t="shared" si="85"/>
        <v>598</v>
      </c>
      <c r="AC91" s="162">
        <f t="shared" si="86"/>
        <v>0.81212121212121213</v>
      </c>
      <c r="AD91" s="79">
        <v>169</v>
      </c>
      <c r="AE91" s="158">
        <f t="shared" si="87"/>
        <v>767</v>
      </c>
      <c r="AF91" s="162">
        <f t="shared" si="88"/>
        <v>0.28260869565217389</v>
      </c>
      <c r="AG91" s="79">
        <v>162</v>
      </c>
      <c r="AH91" s="158">
        <f t="shared" si="89"/>
        <v>929</v>
      </c>
      <c r="AI91" s="162">
        <f t="shared" si="90"/>
        <v>0.21121251629726207</v>
      </c>
      <c r="AJ91" s="153">
        <f t="shared" si="91"/>
        <v>929</v>
      </c>
      <c r="AK91" s="164">
        <f t="shared" si="92"/>
        <v>0</v>
      </c>
    </row>
    <row r="92" spans="2:37" outlineLevel="1">
      <c r="B92" s="49" t="s">
        <v>127</v>
      </c>
      <c r="C92" s="46" t="s">
        <v>95</v>
      </c>
      <c r="D92" s="160">
        <f>SUM(D78:D91)</f>
        <v>0</v>
      </c>
      <c r="E92" s="159">
        <f>SUM(E78:E91)</f>
        <v>0</v>
      </c>
      <c r="F92" s="160">
        <f>SUM(F78:F91)</f>
        <v>0</v>
      </c>
      <c r="G92" s="159">
        <f>SUM(G78:G91)</f>
        <v>0</v>
      </c>
      <c r="H92" s="163">
        <f>IFERROR((G92-E92)/E92,0)</f>
        <v>0</v>
      </c>
      <c r="I92" s="160">
        <f>SUM(I78:I91)</f>
        <v>0</v>
      </c>
      <c r="J92" s="159">
        <f>SUM(J78:J91)</f>
        <v>0</v>
      </c>
      <c r="K92" s="163">
        <f t="shared" ref="K92" si="94">IFERROR((J92-G92)/G92,0)</f>
        <v>0</v>
      </c>
      <c r="L92" s="160">
        <f>SUM(L78:L91)</f>
        <v>0</v>
      </c>
      <c r="M92" s="159">
        <f>SUM(M78:M91)</f>
        <v>0</v>
      </c>
      <c r="N92" s="163">
        <f t="shared" ref="N92" si="95">IFERROR((M92-J92)/J92,0)</f>
        <v>0</v>
      </c>
      <c r="O92" s="160">
        <f>SUM(O78:O91)</f>
        <v>0</v>
      </c>
      <c r="P92" s="159">
        <f>SUM(P78:P91)</f>
        <v>0</v>
      </c>
      <c r="Q92" s="163">
        <f t="shared" si="78"/>
        <v>0</v>
      </c>
      <c r="R92" s="153">
        <f t="shared" si="79"/>
        <v>0</v>
      </c>
      <c r="S92" s="164">
        <f t="shared" si="80"/>
        <v>0</v>
      </c>
      <c r="U92" s="160">
        <f>SUM(U78:U91)</f>
        <v>5</v>
      </c>
      <c r="V92" s="159">
        <f>SUM(V78:V91)</f>
        <v>5</v>
      </c>
      <c r="W92" s="163">
        <f>IFERROR((V92-P92)/P92,0)</f>
        <v>0</v>
      </c>
      <c r="X92" s="160">
        <f>SUM(X78:X91)</f>
        <v>2067</v>
      </c>
      <c r="Y92" s="159">
        <f>SUM(Y78:Y91)</f>
        <v>2072</v>
      </c>
      <c r="Z92" s="163">
        <f t="shared" ref="Z92" si="96">IFERROR((Y92-V92)/V92,0)</f>
        <v>413.4</v>
      </c>
      <c r="AA92" s="160">
        <f>SUM(AA78:AA91)</f>
        <v>1804</v>
      </c>
      <c r="AB92" s="159">
        <f>SUM(AB78:AB91)</f>
        <v>3876</v>
      </c>
      <c r="AC92" s="163">
        <f t="shared" ref="AC92" si="97">IFERROR((AB92-Y92)/Y92,0)</f>
        <v>0.87065637065637069</v>
      </c>
      <c r="AD92" s="160">
        <f>SUM(AD78:AD91)</f>
        <v>1558</v>
      </c>
      <c r="AE92" s="159">
        <f>SUM(AE78:AE91)</f>
        <v>5434</v>
      </c>
      <c r="AF92" s="163">
        <f t="shared" ref="AF92" si="98">IFERROR((AE92-AB92)/AB92,0)</f>
        <v>0.40196078431372551</v>
      </c>
      <c r="AG92" s="160">
        <f>SUM(AG78:AG91)</f>
        <v>918</v>
      </c>
      <c r="AH92" s="159">
        <f>SUM(AH78:AH91)</f>
        <v>6352</v>
      </c>
      <c r="AI92" s="163">
        <f>IFERROR((AH92-AE92)/AE92,0)</f>
        <v>0.16893632683106366</v>
      </c>
      <c r="AJ92" s="159">
        <f>SUM(AJ78:AJ91)</f>
        <v>6352</v>
      </c>
      <c r="AK92" s="164">
        <f t="shared" ref="AK92" si="99">IFERROR((AH92/V92)^(1/4)-1,0)</f>
        <v>4.9701483277982916</v>
      </c>
    </row>
    <row r="94" spans="2:37" ht="17.25" customHeight="1">
      <c r="B94" s="270" t="s">
        <v>135</v>
      </c>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302"/>
    </row>
    <row r="95" spans="2:37" ht="5.45" customHeight="1" outlineLevel="1">
      <c r="B95" s="103"/>
      <c r="C95" s="103"/>
      <c r="D95" s="103"/>
      <c r="E95" s="103"/>
      <c r="F95" s="103"/>
      <c r="G95" s="103"/>
      <c r="H95" s="103"/>
      <c r="I95" s="103"/>
      <c r="J95" s="103"/>
      <c r="K95" s="103"/>
      <c r="L95" s="103"/>
      <c r="M95" s="103"/>
      <c r="N95" s="103"/>
      <c r="O95" s="301"/>
      <c r="P95" s="301"/>
      <c r="Q95" s="301"/>
      <c r="R95" s="103"/>
      <c r="S95" s="103"/>
      <c r="T95" s="103"/>
      <c r="U95" s="103"/>
      <c r="V95" s="103"/>
      <c r="W95" s="103"/>
      <c r="X95" s="103"/>
      <c r="Y95" s="103"/>
      <c r="Z95" s="103"/>
      <c r="AA95" s="103"/>
      <c r="AB95" s="103"/>
      <c r="AC95" s="103"/>
      <c r="AD95" s="103"/>
      <c r="AE95" s="103"/>
      <c r="AF95" s="103"/>
      <c r="AG95" s="103"/>
      <c r="AH95" s="103"/>
      <c r="AI95" s="103"/>
      <c r="AJ95" s="103"/>
      <c r="AK95" s="103"/>
    </row>
    <row r="96" spans="2:37" ht="15" customHeight="1" outlineLevel="1">
      <c r="B96" s="281"/>
      <c r="C96" s="282" t="s">
        <v>94</v>
      </c>
      <c r="D96" s="285" t="s">
        <v>120</v>
      </c>
      <c r="E96" s="286"/>
      <c r="F96" s="286"/>
      <c r="G96" s="286"/>
      <c r="H96" s="286"/>
      <c r="I96" s="286"/>
      <c r="J96" s="286"/>
      <c r="K96" s="286"/>
      <c r="L96" s="286"/>
      <c r="M96" s="286"/>
      <c r="N96" s="286"/>
      <c r="O96" s="286"/>
      <c r="P96" s="286"/>
      <c r="Q96" s="288"/>
      <c r="R96" s="291" t="str">
        <f xml:space="preserve"> D97&amp;" - "&amp;O97</f>
        <v>2019 - 2023</v>
      </c>
      <c r="S96" s="292"/>
      <c r="U96" s="285" t="s">
        <v>121</v>
      </c>
      <c r="V96" s="286"/>
      <c r="W96" s="286"/>
      <c r="X96" s="286"/>
      <c r="Y96" s="286"/>
      <c r="Z96" s="286"/>
      <c r="AA96" s="286"/>
      <c r="AB96" s="286"/>
      <c r="AC96" s="286"/>
      <c r="AD96" s="286"/>
      <c r="AE96" s="286"/>
      <c r="AF96" s="286"/>
      <c r="AG96" s="286"/>
      <c r="AH96" s="286"/>
      <c r="AI96" s="286"/>
      <c r="AJ96" s="286"/>
      <c r="AK96" s="287"/>
    </row>
    <row r="97" spans="1:37" ht="15" customHeight="1" outlineLevel="1">
      <c r="B97" s="281"/>
      <c r="C97" s="283"/>
      <c r="D97" s="285">
        <f>$C$3-5</f>
        <v>2019</v>
      </c>
      <c r="E97" s="288"/>
      <c r="F97" s="285">
        <f>$C$3-4</f>
        <v>2020</v>
      </c>
      <c r="G97" s="286"/>
      <c r="H97" s="288"/>
      <c r="I97" s="285">
        <f>$C$3-3</f>
        <v>2021</v>
      </c>
      <c r="J97" s="286"/>
      <c r="K97" s="288"/>
      <c r="L97" s="285">
        <f>$C$3-2</f>
        <v>2022</v>
      </c>
      <c r="M97" s="286"/>
      <c r="N97" s="288"/>
      <c r="O97" s="285">
        <f>$C$3-1</f>
        <v>2023</v>
      </c>
      <c r="P97" s="286"/>
      <c r="Q97" s="288"/>
      <c r="R97" s="293"/>
      <c r="S97" s="294"/>
      <c r="U97" s="285">
        <f>$C$3</f>
        <v>2024</v>
      </c>
      <c r="V97" s="286"/>
      <c r="W97" s="288"/>
      <c r="X97" s="285">
        <f>$C$3+1</f>
        <v>2025</v>
      </c>
      <c r="Y97" s="286"/>
      <c r="Z97" s="288"/>
      <c r="AA97" s="285">
        <f>$C$3+2</f>
        <v>2026</v>
      </c>
      <c r="AB97" s="286"/>
      <c r="AC97" s="288"/>
      <c r="AD97" s="285">
        <f>$C$3+3</f>
        <v>2027</v>
      </c>
      <c r="AE97" s="286"/>
      <c r="AF97" s="288"/>
      <c r="AG97" s="285">
        <f>$C$3+4</f>
        <v>2028</v>
      </c>
      <c r="AH97" s="286"/>
      <c r="AI97" s="288"/>
      <c r="AJ97" s="289" t="str">
        <f>U97&amp;" - "&amp;AG97</f>
        <v>2024 - 2028</v>
      </c>
      <c r="AK97" s="290"/>
    </row>
    <row r="98" spans="1:37" ht="29.1" outlineLevel="1">
      <c r="B98" s="281"/>
      <c r="C98" s="284"/>
      <c r="D98" s="65" t="s">
        <v>133</v>
      </c>
      <c r="E98" s="66" t="s">
        <v>134</v>
      </c>
      <c r="F98" s="65" t="s">
        <v>133</v>
      </c>
      <c r="G98" s="9" t="s">
        <v>134</v>
      </c>
      <c r="H98" s="66" t="s">
        <v>124</v>
      </c>
      <c r="I98" s="65" t="s">
        <v>133</v>
      </c>
      <c r="J98" s="9" t="s">
        <v>134</v>
      </c>
      <c r="K98" s="66" t="s">
        <v>124</v>
      </c>
      <c r="L98" s="65" t="s">
        <v>133</v>
      </c>
      <c r="M98" s="9" t="s">
        <v>134</v>
      </c>
      <c r="N98" s="66" t="s">
        <v>124</v>
      </c>
      <c r="O98" s="65" t="s">
        <v>122</v>
      </c>
      <c r="P98" s="9" t="s">
        <v>123</v>
      </c>
      <c r="Q98" s="66" t="s">
        <v>124</v>
      </c>
      <c r="R98" s="9" t="s">
        <v>115</v>
      </c>
      <c r="S98" s="59" t="s">
        <v>125</v>
      </c>
      <c r="U98" s="65" t="s">
        <v>133</v>
      </c>
      <c r="V98" s="9" t="s">
        <v>134</v>
      </c>
      <c r="W98" s="66" t="s">
        <v>124</v>
      </c>
      <c r="X98" s="65" t="s">
        <v>133</v>
      </c>
      <c r="Y98" s="9" t="s">
        <v>134</v>
      </c>
      <c r="Z98" s="66" t="s">
        <v>124</v>
      </c>
      <c r="AA98" s="65" t="s">
        <v>133</v>
      </c>
      <c r="AB98" s="9" t="s">
        <v>134</v>
      </c>
      <c r="AC98" s="66" t="s">
        <v>124</v>
      </c>
      <c r="AD98" s="65" t="s">
        <v>133</v>
      </c>
      <c r="AE98" s="9" t="s">
        <v>134</v>
      </c>
      <c r="AF98" s="66" t="s">
        <v>124</v>
      </c>
      <c r="AG98" s="65" t="s">
        <v>133</v>
      </c>
      <c r="AH98" s="9" t="s">
        <v>134</v>
      </c>
      <c r="AI98" s="66" t="s">
        <v>124</v>
      </c>
      <c r="AJ98" s="9" t="s">
        <v>115</v>
      </c>
      <c r="AK98" s="59" t="s">
        <v>125</v>
      </c>
    </row>
    <row r="99" spans="1:37" outlineLevel="1">
      <c r="B99" s="235" t="s">
        <v>75</v>
      </c>
      <c r="C99" s="63" t="s">
        <v>95</v>
      </c>
      <c r="D99" s="79"/>
      <c r="E99" s="80">
        <f>D99</f>
        <v>0</v>
      </c>
      <c r="F99" s="79"/>
      <c r="G99" s="158">
        <f t="shared" ref="G99:G112" si="100">E99+F99</f>
        <v>0</v>
      </c>
      <c r="H99" s="162">
        <f t="shared" ref="H99:H112" si="101">IFERROR((G99-E99)/E99,0)</f>
        <v>0</v>
      </c>
      <c r="I99" s="79"/>
      <c r="J99" s="158">
        <f t="shared" si="2"/>
        <v>0</v>
      </c>
      <c r="K99" s="162">
        <f t="shared" si="3"/>
        <v>0</v>
      </c>
      <c r="L99" s="79"/>
      <c r="M99" s="158">
        <f t="shared" si="4"/>
        <v>0</v>
      </c>
      <c r="N99" s="162">
        <f t="shared" si="5"/>
        <v>0</v>
      </c>
      <c r="O99" s="79"/>
      <c r="P99" s="158">
        <f t="shared" ref="P99:P112" si="102">M99+O99</f>
        <v>0</v>
      </c>
      <c r="Q99" s="162">
        <f t="shared" ref="Q99:Q113" si="103">IFERROR((P99-M99)/M99,0)</f>
        <v>0</v>
      </c>
      <c r="R99" s="153">
        <f t="shared" ref="R99:R113" si="104">D99+F99+I99+L99+O99</f>
        <v>0</v>
      </c>
      <c r="S99" s="164">
        <f t="shared" ref="S99:S113" si="105">IFERROR((P99/E99)^(1/4)-1,0)</f>
        <v>0</v>
      </c>
      <c r="U99" s="79"/>
      <c r="V99" s="158">
        <f t="shared" ref="V99:V112" si="106">P99+U99</f>
        <v>0</v>
      </c>
      <c r="W99" s="162">
        <f t="shared" ref="W99:W112" si="107">IFERROR((V99-P99)/P99,0)</f>
        <v>0</v>
      </c>
      <c r="X99" s="79"/>
      <c r="Y99" s="158">
        <f t="shared" ref="Y99:Y112" si="108">V99+X99</f>
        <v>0</v>
      </c>
      <c r="Z99" s="162">
        <f t="shared" ref="Z99:Z112" si="109">IFERROR((Y99-V99)/V99,0)</f>
        <v>0</v>
      </c>
      <c r="AA99" s="79"/>
      <c r="AB99" s="158">
        <f t="shared" ref="AB99:AB112" si="110">Y99+AA99</f>
        <v>0</v>
      </c>
      <c r="AC99" s="162">
        <f t="shared" ref="AC99:AC112" si="111">IFERROR((AB99-Y99)/Y99,0)</f>
        <v>0</v>
      </c>
      <c r="AD99" s="79"/>
      <c r="AE99" s="158">
        <f t="shared" ref="AE99:AE112" si="112">AB99+AD99</f>
        <v>0</v>
      </c>
      <c r="AF99" s="162">
        <f t="shared" ref="AF99:AF112" si="113">IFERROR((AE99-AB99)/AB99,0)</f>
        <v>0</v>
      </c>
      <c r="AG99" s="79"/>
      <c r="AH99" s="158">
        <f t="shared" ref="AH99:AH112" si="114">AE99+AG99</f>
        <v>0</v>
      </c>
      <c r="AI99" s="162">
        <f t="shared" ref="AI99:AI112" si="115">IFERROR((AH99-AE99)/AE99,0)</f>
        <v>0</v>
      </c>
      <c r="AJ99" s="165">
        <f>U99+X99+AA99+AD99+AG99</f>
        <v>0</v>
      </c>
      <c r="AK99" s="164">
        <f>IFERROR((AH99/V99)^(1/4)-1,0)</f>
        <v>0</v>
      </c>
    </row>
    <row r="100" spans="1:37" outlineLevel="1">
      <c r="B100" s="236" t="s">
        <v>76</v>
      </c>
      <c r="C100" s="63" t="s">
        <v>95</v>
      </c>
      <c r="D100" s="79"/>
      <c r="E100" s="80">
        <f>D100</f>
        <v>0</v>
      </c>
      <c r="F100" s="79"/>
      <c r="G100" s="158">
        <f t="shared" si="100"/>
        <v>0</v>
      </c>
      <c r="H100" s="162">
        <f t="shared" si="101"/>
        <v>0</v>
      </c>
      <c r="I100" s="79"/>
      <c r="J100" s="158">
        <f t="shared" si="2"/>
        <v>0</v>
      </c>
      <c r="K100" s="162">
        <f t="shared" si="3"/>
        <v>0</v>
      </c>
      <c r="L100" s="79"/>
      <c r="M100" s="158">
        <f t="shared" si="4"/>
        <v>0</v>
      </c>
      <c r="N100" s="162">
        <f t="shared" si="5"/>
        <v>0</v>
      </c>
      <c r="O100" s="79"/>
      <c r="P100" s="158">
        <f t="shared" si="102"/>
        <v>0</v>
      </c>
      <c r="Q100" s="162">
        <f t="shared" si="103"/>
        <v>0</v>
      </c>
      <c r="R100" s="153">
        <f t="shared" si="104"/>
        <v>0</v>
      </c>
      <c r="S100" s="164">
        <f t="shared" si="105"/>
        <v>0</v>
      </c>
      <c r="U100" s="79"/>
      <c r="V100" s="158">
        <f t="shared" si="106"/>
        <v>0</v>
      </c>
      <c r="W100" s="162">
        <f t="shared" si="107"/>
        <v>0</v>
      </c>
      <c r="X100" s="79"/>
      <c r="Y100" s="158">
        <f t="shared" si="108"/>
        <v>0</v>
      </c>
      <c r="Z100" s="162">
        <f t="shared" si="109"/>
        <v>0</v>
      </c>
      <c r="AA100" s="79"/>
      <c r="AB100" s="158">
        <f t="shared" si="110"/>
        <v>0</v>
      </c>
      <c r="AC100" s="162">
        <f t="shared" si="111"/>
        <v>0</v>
      </c>
      <c r="AD100" s="79">
        <v>1</v>
      </c>
      <c r="AE100" s="158">
        <f t="shared" si="112"/>
        <v>1</v>
      </c>
      <c r="AF100" s="162">
        <f t="shared" si="113"/>
        <v>0</v>
      </c>
      <c r="AG100" s="79"/>
      <c r="AH100" s="158">
        <f t="shared" si="114"/>
        <v>1</v>
      </c>
      <c r="AI100" s="162">
        <f t="shared" si="115"/>
        <v>0</v>
      </c>
      <c r="AJ100" s="165">
        <f t="shared" ref="AJ100:AJ112" si="116">U100+X100+AA100+AD100+AG100</f>
        <v>1</v>
      </c>
      <c r="AK100" s="164">
        <f t="shared" ref="AK100:AK112" si="117">IFERROR((AH100/V100)^(1/4)-1,0)</f>
        <v>0</v>
      </c>
    </row>
    <row r="101" spans="1:37" s="54" customFormat="1" outlineLevel="1">
      <c r="A101"/>
      <c r="B101" s="237" t="s">
        <v>77</v>
      </c>
      <c r="C101" s="63" t="s">
        <v>95</v>
      </c>
      <c r="D101" s="71"/>
      <c r="E101" s="80">
        <f t="shared" ref="E101:E112" si="118">D101</f>
        <v>0</v>
      </c>
      <c r="F101" s="71"/>
      <c r="G101" s="158">
        <f t="shared" si="100"/>
        <v>0</v>
      </c>
      <c r="H101" s="162">
        <f t="shared" si="101"/>
        <v>0</v>
      </c>
      <c r="I101" s="71"/>
      <c r="J101" s="158">
        <f t="shared" si="2"/>
        <v>0</v>
      </c>
      <c r="K101" s="162">
        <f t="shared" si="3"/>
        <v>0</v>
      </c>
      <c r="L101" s="71"/>
      <c r="M101" s="158">
        <f t="shared" si="4"/>
        <v>0</v>
      </c>
      <c r="N101" s="162">
        <f t="shared" si="5"/>
        <v>0</v>
      </c>
      <c r="O101" s="71"/>
      <c r="P101" s="158">
        <f t="shared" si="102"/>
        <v>0</v>
      </c>
      <c r="Q101" s="162">
        <f t="shared" si="103"/>
        <v>0</v>
      </c>
      <c r="R101" s="153">
        <f t="shared" si="104"/>
        <v>0</v>
      </c>
      <c r="S101" s="164">
        <f t="shared" si="105"/>
        <v>0</v>
      </c>
      <c r="T101"/>
      <c r="U101" s="71"/>
      <c r="V101" s="158">
        <f t="shared" si="106"/>
        <v>0</v>
      </c>
      <c r="W101" s="162">
        <f t="shared" si="107"/>
        <v>0</v>
      </c>
      <c r="X101" s="71"/>
      <c r="Y101" s="158">
        <f t="shared" si="108"/>
        <v>0</v>
      </c>
      <c r="Z101" s="162">
        <f t="shared" si="109"/>
        <v>0</v>
      </c>
      <c r="AA101" s="71"/>
      <c r="AB101" s="158">
        <f t="shared" si="110"/>
        <v>0</v>
      </c>
      <c r="AC101" s="162">
        <f t="shared" si="111"/>
        <v>0</v>
      </c>
      <c r="AD101" s="71"/>
      <c r="AE101" s="158">
        <f t="shared" si="112"/>
        <v>0</v>
      </c>
      <c r="AF101" s="162">
        <f t="shared" si="113"/>
        <v>0</v>
      </c>
      <c r="AG101" s="71"/>
      <c r="AH101" s="158">
        <f t="shared" si="114"/>
        <v>0</v>
      </c>
      <c r="AI101" s="162">
        <f t="shared" si="115"/>
        <v>0</v>
      </c>
      <c r="AJ101" s="165">
        <f t="shared" si="116"/>
        <v>0</v>
      </c>
      <c r="AK101" s="164">
        <f t="shared" si="117"/>
        <v>0</v>
      </c>
    </row>
    <row r="102" spans="1:37" s="54" customFormat="1" outlineLevel="1">
      <c r="A102"/>
      <c r="B102" s="238" t="s">
        <v>78</v>
      </c>
      <c r="C102" s="63" t="s">
        <v>95</v>
      </c>
      <c r="D102" s="71"/>
      <c r="E102" s="80">
        <f t="shared" si="118"/>
        <v>0</v>
      </c>
      <c r="F102" s="71"/>
      <c r="G102" s="158">
        <f t="shared" si="100"/>
        <v>0</v>
      </c>
      <c r="H102" s="162">
        <f t="shared" si="101"/>
        <v>0</v>
      </c>
      <c r="I102" s="71"/>
      <c r="J102" s="158">
        <f t="shared" si="2"/>
        <v>0</v>
      </c>
      <c r="K102" s="162">
        <f t="shared" si="3"/>
        <v>0</v>
      </c>
      <c r="L102" s="71"/>
      <c r="M102" s="158">
        <f t="shared" si="4"/>
        <v>0</v>
      </c>
      <c r="N102" s="162">
        <f t="shared" si="5"/>
        <v>0</v>
      </c>
      <c r="O102" s="71"/>
      <c r="P102" s="158">
        <f t="shared" si="102"/>
        <v>0</v>
      </c>
      <c r="Q102" s="162">
        <f t="shared" si="103"/>
        <v>0</v>
      </c>
      <c r="R102" s="153">
        <f t="shared" si="104"/>
        <v>0</v>
      </c>
      <c r="S102" s="164">
        <f t="shared" si="105"/>
        <v>0</v>
      </c>
      <c r="T102"/>
      <c r="U102" s="71"/>
      <c r="V102" s="158">
        <f t="shared" si="106"/>
        <v>0</v>
      </c>
      <c r="W102" s="162">
        <f t="shared" si="107"/>
        <v>0</v>
      </c>
      <c r="X102" s="71"/>
      <c r="Y102" s="158">
        <f t="shared" si="108"/>
        <v>0</v>
      </c>
      <c r="Z102" s="162">
        <f t="shared" si="109"/>
        <v>0</v>
      </c>
      <c r="AA102" s="71"/>
      <c r="AB102" s="158">
        <f t="shared" si="110"/>
        <v>0</v>
      </c>
      <c r="AC102" s="162">
        <f t="shared" si="111"/>
        <v>0</v>
      </c>
      <c r="AD102" s="71"/>
      <c r="AE102" s="158">
        <f t="shared" si="112"/>
        <v>0</v>
      </c>
      <c r="AF102" s="162">
        <f t="shared" si="113"/>
        <v>0</v>
      </c>
      <c r="AG102" s="71"/>
      <c r="AH102" s="158">
        <f t="shared" si="114"/>
        <v>0</v>
      </c>
      <c r="AI102" s="162">
        <f t="shared" si="115"/>
        <v>0</v>
      </c>
      <c r="AJ102" s="165">
        <f t="shared" si="116"/>
        <v>0</v>
      </c>
      <c r="AK102" s="164">
        <f t="shared" si="117"/>
        <v>0</v>
      </c>
    </row>
    <row r="103" spans="1:37" s="54" customFormat="1" outlineLevel="1">
      <c r="A103"/>
      <c r="B103" s="238" t="s">
        <v>79</v>
      </c>
      <c r="C103" s="63" t="s">
        <v>95</v>
      </c>
      <c r="D103" s="71"/>
      <c r="E103" s="80">
        <f t="shared" si="118"/>
        <v>0</v>
      </c>
      <c r="F103" s="71"/>
      <c r="G103" s="158">
        <f t="shared" si="100"/>
        <v>0</v>
      </c>
      <c r="H103" s="162">
        <f t="shared" si="101"/>
        <v>0</v>
      </c>
      <c r="I103" s="71"/>
      <c r="J103" s="158">
        <f t="shared" si="2"/>
        <v>0</v>
      </c>
      <c r="K103" s="162">
        <f t="shared" si="3"/>
        <v>0</v>
      </c>
      <c r="L103" s="71"/>
      <c r="M103" s="158">
        <f t="shared" si="4"/>
        <v>0</v>
      </c>
      <c r="N103" s="162">
        <f t="shared" si="5"/>
        <v>0</v>
      </c>
      <c r="O103" s="71"/>
      <c r="P103" s="158">
        <f t="shared" si="102"/>
        <v>0</v>
      </c>
      <c r="Q103" s="162">
        <f t="shared" si="103"/>
        <v>0</v>
      </c>
      <c r="R103" s="153">
        <f t="shared" si="104"/>
        <v>0</v>
      </c>
      <c r="S103" s="164">
        <f t="shared" si="105"/>
        <v>0</v>
      </c>
      <c r="T103"/>
      <c r="U103" s="71">
        <v>4</v>
      </c>
      <c r="V103" s="158">
        <f t="shared" si="106"/>
        <v>4</v>
      </c>
      <c r="W103" s="162">
        <f t="shared" si="107"/>
        <v>0</v>
      </c>
      <c r="X103" s="71"/>
      <c r="Y103" s="158">
        <f t="shared" si="108"/>
        <v>4</v>
      </c>
      <c r="Z103" s="162">
        <f t="shared" si="109"/>
        <v>0</v>
      </c>
      <c r="AA103" s="71"/>
      <c r="AB103" s="158">
        <f t="shared" si="110"/>
        <v>4</v>
      </c>
      <c r="AC103" s="162">
        <f t="shared" si="111"/>
        <v>0</v>
      </c>
      <c r="AD103" s="71"/>
      <c r="AE103" s="158">
        <f t="shared" si="112"/>
        <v>4</v>
      </c>
      <c r="AF103" s="162">
        <f t="shared" si="113"/>
        <v>0</v>
      </c>
      <c r="AG103" s="71"/>
      <c r="AH103" s="158">
        <f t="shared" si="114"/>
        <v>4</v>
      </c>
      <c r="AI103" s="162">
        <f t="shared" si="115"/>
        <v>0</v>
      </c>
      <c r="AJ103" s="165">
        <f t="shared" si="116"/>
        <v>4</v>
      </c>
      <c r="AK103" s="164">
        <f t="shared" si="117"/>
        <v>0</v>
      </c>
    </row>
    <row r="104" spans="1:37" s="54" customFormat="1" outlineLevel="1">
      <c r="A104"/>
      <c r="B104" s="238" t="s">
        <v>80</v>
      </c>
      <c r="C104" s="63" t="s">
        <v>95</v>
      </c>
      <c r="D104" s="71"/>
      <c r="E104" s="80">
        <f t="shared" si="118"/>
        <v>0</v>
      </c>
      <c r="F104" s="71"/>
      <c r="G104" s="158">
        <f t="shared" si="100"/>
        <v>0</v>
      </c>
      <c r="H104" s="162">
        <f t="shared" si="101"/>
        <v>0</v>
      </c>
      <c r="I104" s="71"/>
      <c r="J104" s="158">
        <f t="shared" si="2"/>
        <v>0</v>
      </c>
      <c r="K104" s="162">
        <f t="shared" si="3"/>
        <v>0</v>
      </c>
      <c r="L104" s="71"/>
      <c r="M104" s="158">
        <f t="shared" si="4"/>
        <v>0</v>
      </c>
      <c r="N104" s="162">
        <f t="shared" si="5"/>
        <v>0</v>
      </c>
      <c r="O104" s="71"/>
      <c r="P104" s="158">
        <f t="shared" si="102"/>
        <v>0</v>
      </c>
      <c r="Q104" s="162">
        <f t="shared" si="103"/>
        <v>0</v>
      </c>
      <c r="R104" s="153">
        <f t="shared" si="104"/>
        <v>0</v>
      </c>
      <c r="S104" s="164">
        <f t="shared" si="105"/>
        <v>0</v>
      </c>
      <c r="T104"/>
      <c r="U104" s="71"/>
      <c r="V104" s="158">
        <f t="shared" si="106"/>
        <v>0</v>
      </c>
      <c r="W104" s="162">
        <f t="shared" si="107"/>
        <v>0</v>
      </c>
      <c r="X104" s="71"/>
      <c r="Y104" s="158">
        <f t="shared" si="108"/>
        <v>0</v>
      </c>
      <c r="Z104" s="162">
        <f t="shared" si="109"/>
        <v>0</v>
      </c>
      <c r="AA104" s="71"/>
      <c r="AB104" s="158">
        <f t="shared" si="110"/>
        <v>0</v>
      </c>
      <c r="AC104" s="162">
        <f t="shared" si="111"/>
        <v>0</v>
      </c>
      <c r="AD104" s="71"/>
      <c r="AE104" s="158">
        <f t="shared" si="112"/>
        <v>0</v>
      </c>
      <c r="AF104" s="162">
        <f t="shared" si="113"/>
        <v>0</v>
      </c>
      <c r="AG104" s="71"/>
      <c r="AH104" s="158">
        <f t="shared" si="114"/>
        <v>0</v>
      </c>
      <c r="AI104" s="162">
        <f t="shared" si="115"/>
        <v>0</v>
      </c>
      <c r="AJ104" s="165">
        <f t="shared" si="116"/>
        <v>0</v>
      </c>
      <c r="AK104" s="164">
        <f t="shared" si="117"/>
        <v>0</v>
      </c>
    </row>
    <row r="105" spans="1:37" s="54" customFormat="1" outlineLevel="1">
      <c r="A105"/>
      <c r="B105" s="238" t="s">
        <v>81</v>
      </c>
      <c r="C105" s="63" t="s">
        <v>95</v>
      </c>
      <c r="D105" s="71"/>
      <c r="E105" s="80">
        <f t="shared" si="118"/>
        <v>0</v>
      </c>
      <c r="F105" s="71"/>
      <c r="G105" s="158">
        <f t="shared" si="100"/>
        <v>0</v>
      </c>
      <c r="H105" s="162">
        <f t="shared" si="101"/>
        <v>0</v>
      </c>
      <c r="I105" s="71"/>
      <c r="J105" s="158">
        <f t="shared" si="2"/>
        <v>0</v>
      </c>
      <c r="K105" s="162">
        <f t="shared" si="3"/>
        <v>0</v>
      </c>
      <c r="L105" s="71"/>
      <c r="M105" s="158">
        <f t="shared" si="4"/>
        <v>0</v>
      </c>
      <c r="N105" s="162">
        <f t="shared" si="5"/>
        <v>0</v>
      </c>
      <c r="O105" s="71"/>
      <c r="P105" s="158">
        <f t="shared" si="102"/>
        <v>0</v>
      </c>
      <c r="Q105" s="162">
        <f t="shared" si="103"/>
        <v>0</v>
      </c>
      <c r="R105" s="153">
        <f t="shared" si="104"/>
        <v>0</v>
      </c>
      <c r="S105" s="164">
        <f t="shared" si="105"/>
        <v>0</v>
      </c>
      <c r="T105"/>
      <c r="U105" s="71"/>
      <c r="V105" s="158">
        <f t="shared" si="106"/>
        <v>0</v>
      </c>
      <c r="W105" s="162">
        <f t="shared" si="107"/>
        <v>0</v>
      </c>
      <c r="X105" s="71"/>
      <c r="Y105" s="158">
        <f t="shared" si="108"/>
        <v>0</v>
      </c>
      <c r="Z105" s="162">
        <f t="shared" si="109"/>
        <v>0</v>
      </c>
      <c r="AA105" s="71"/>
      <c r="AB105" s="158">
        <f t="shared" si="110"/>
        <v>0</v>
      </c>
      <c r="AC105" s="162">
        <f t="shared" si="111"/>
        <v>0</v>
      </c>
      <c r="AD105" s="71"/>
      <c r="AE105" s="158">
        <f t="shared" si="112"/>
        <v>0</v>
      </c>
      <c r="AF105" s="162">
        <f t="shared" si="113"/>
        <v>0</v>
      </c>
      <c r="AG105" s="71"/>
      <c r="AH105" s="158">
        <f t="shared" si="114"/>
        <v>0</v>
      </c>
      <c r="AI105" s="162">
        <f t="shared" si="115"/>
        <v>0</v>
      </c>
      <c r="AJ105" s="165">
        <f t="shared" si="116"/>
        <v>0</v>
      </c>
      <c r="AK105" s="164">
        <f t="shared" si="117"/>
        <v>0</v>
      </c>
    </row>
    <row r="106" spans="1:37" s="54" customFormat="1" outlineLevel="1">
      <c r="A106"/>
      <c r="B106" s="236" t="s">
        <v>82</v>
      </c>
      <c r="C106" s="63" t="s">
        <v>95</v>
      </c>
      <c r="D106" s="71"/>
      <c r="E106" s="80">
        <f t="shared" si="118"/>
        <v>0</v>
      </c>
      <c r="F106" s="71"/>
      <c r="G106" s="158">
        <f t="shared" si="100"/>
        <v>0</v>
      </c>
      <c r="H106" s="162">
        <f t="shared" si="101"/>
        <v>0</v>
      </c>
      <c r="I106" s="71"/>
      <c r="J106" s="158">
        <f t="shared" si="2"/>
        <v>0</v>
      </c>
      <c r="K106" s="162">
        <f t="shared" si="3"/>
        <v>0</v>
      </c>
      <c r="L106" s="71"/>
      <c r="M106" s="158">
        <f t="shared" si="4"/>
        <v>0</v>
      </c>
      <c r="N106" s="162">
        <f t="shared" si="5"/>
        <v>0</v>
      </c>
      <c r="O106" s="71"/>
      <c r="P106" s="158">
        <f t="shared" si="102"/>
        <v>0</v>
      </c>
      <c r="Q106" s="162">
        <f t="shared" si="103"/>
        <v>0</v>
      </c>
      <c r="R106" s="153">
        <f t="shared" si="104"/>
        <v>0</v>
      </c>
      <c r="S106" s="164">
        <f t="shared" si="105"/>
        <v>0</v>
      </c>
      <c r="T106"/>
      <c r="U106" s="71"/>
      <c r="V106" s="158">
        <f t="shared" si="106"/>
        <v>0</v>
      </c>
      <c r="W106" s="162">
        <f t="shared" si="107"/>
        <v>0</v>
      </c>
      <c r="X106" s="71"/>
      <c r="Y106" s="158">
        <f t="shared" si="108"/>
        <v>0</v>
      </c>
      <c r="Z106" s="162">
        <f t="shared" si="109"/>
        <v>0</v>
      </c>
      <c r="AA106" s="71"/>
      <c r="AB106" s="158">
        <f t="shared" si="110"/>
        <v>0</v>
      </c>
      <c r="AC106" s="162">
        <f t="shared" si="111"/>
        <v>0</v>
      </c>
      <c r="AD106" s="71"/>
      <c r="AE106" s="158">
        <f t="shared" si="112"/>
        <v>0</v>
      </c>
      <c r="AF106" s="162">
        <f t="shared" si="113"/>
        <v>0</v>
      </c>
      <c r="AG106" s="71"/>
      <c r="AH106" s="158">
        <f t="shared" si="114"/>
        <v>0</v>
      </c>
      <c r="AI106" s="162">
        <f t="shared" si="115"/>
        <v>0</v>
      </c>
      <c r="AJ106" s="165">
        <f t="shared" si="116"/>
        <v>0</v>
      </c>
      <c r="AK106" s="164">
        <f t="shared" si="117"/>
        <v>0</v>
      </c>
    </row>
    <row r="107" spans="1:37" s="54" customFormat="1" outlineLevel="1">
      <c r="A107"/>
      <c r="B107" s="235" t="s">
        <v>83</v>
      </c>
      <c r="C107" s="63" t="s">
        <v>95</v>
      </c>
      <c r="D107" s="71"/>
      <c r="E107" s="80">
        <f t="shared" si="118"/>
        <v>0</v>
      </c>
      <c r="F107" s="71"/>
      <c r="G107" s="158">
        <f t="shared" si="100"/>
        <v>0</v>
      </c>
      <c r="H107" s="162">
        <f t="shared" si="101"/>
        <v>0</v>
      </c>
      <c r="I107" s="71"/>
      <c r="J107" s="158">
        <f t="shared" si="2"/>
        <v>0</v>
      </c>
      <c r="K107" s="162">
        <f t="shared" si="3"/>
        <v>0</v>
      </c>
      <c r="L107" s="71"/>
      <c r="M107" s="158">
        <f t="shared" si="4"/>
        <v>0</v>
      </c>
      <c r="N107" s="162">
        <f t="shared" si="5"/>
        <v>0</v>
      </c>
      <c r="O107" s="71"/>
      <c r="P107" s="158">
        <f t="shared" si="102"/>
        <v>0</v>
      </c>
      <c r="Q107" s="162">
        <f t="shared" si="103"/>
        <v>0</v>
      </c>
      <c r="R107" s="153">
        <f t="shared" si="104"/>
        <v>0</v>
      </c>
      <c r="S107" s="164">
        <f t="shared" si="105"/>
        <v>0</v>
      </c>
      <c r="T107"/>
      <c r="U107" s="71"/>
      <c r="V107" s="158">
        <f t="shared" si="106"/>
        <v>0</v>
      </c>
      <c r="W107" s="162">
        <f t="shared" si="107"/>
        <v>0</v>
      </c>
      <c r="X107" s="71"/>
      <c r="Y107" s="158">
        <f t="shared" si="108"/>
        <v>0</v>
      </c>
      <c r="Z107" s="162">
        <f t="shared" si="109"/>
        <v>0</v>
      </c>
      <c r="AA107" s="71"/>
      <c r="AB107" s="158">
        <f t="shared" si="110"/>
        <v>0</v>
      </c>
      <c r="AC107" s="162">
        <f t="shared" si="111"/>
        <v>0</v>
      </c>
      <c r="AD107" s="71"/>
      <c r="AE107" s="158">
        <f t="shared" si="112"/>
        <v>0</v>
      </c>
      <c r="AF107" s="162">
        <f t="shared" si="113"/>
        <v>0</v>
      </c>
      <c r="AG107" s="71"/>
      <c r="AH107" s="158">
        <f t="shared" si="114"/>
        <v>0</v>
      </c>
      <c r="AI107" s="162">
        <f t="shared" si="115"/>
        <v>0</v>
      </c>
      <c r="AJ107" s="165">
        <f t="shared" si="116"/>
        <v>0</v>
      </c>
      <c r="AK107" s="164">
        <f t="shared" si="117"/>
        <v>0</v>
      </c>
    </row>
    <row r="108" spans="1:37" s="54" customFormat="1" outlineLevel="1">
      <c r="A108"/>
      <c r="B108" s="236" t="s">
        <v>84</v>
      </c>
      <c r="C108" s="63" t="s">
        <v>95</v>
      </c>
      <c r="D108" s="71"/>
      <c r="E108" s="80">
        <f t="shared" si="118"/>
        <v>0</v>
      </c>
      <c r="F108" s="71"/>
      <c r="G108" s="158">
        <f t="shared" si="100"/>
        <v>0</v>
      </c>
      <c r="H108" s="162">
        <f t="shared" si="101"/>
        <v>0</v>
      </c>
      <c r="I108" s="71"/>
      <c r="J108" s="158">
        <f t="shared" si="2"/>
        <v>0</v>
      </c>
      <c r="K108" s="162">
        <f t="shared" si="3"/>
        <v>0</v>
      </c>
      <c r="L108" s="71"/>
      <c r="M108" s="158">
        <f t="shared" si="4"/>
        <v>0</v>
      </c>
      <c r="N108" s="162">
        <f t="shared" si="5"/>
        <v>0</v>
      </c>
      <c r="O108" s="71"/>
      <c r="P108" s="158">
        <f t="shared" si="102"/>
        <v>0</v>
      </c>
      <c r="Q108" s="162">
        <f t="shared" si="103"/>
        <v>0</v>
      </c>
      <c r="R108" s="153">
        <f t="shared" si="104"/>
        <v>0</v>
      </c>
      <c r="S108" s="164">
        <f t="shared" si="105"/>
        <v>0</v>
      </c>
      <c r="T108"/>
      <c r="U108" s="71"/>
      <c r="V108" s="158">
        <f t="shared" si="106"/>
        <v>0</v>
      </c>
      <c r="W108" s="162">
        <f t="shared" si="107"/>
        <v>0</v>
      </c>
      <c r="X108" s="71"/>
      <c r="Y108" s="158">
        <f t="shared" si="108"/>
        <v>0</v>
      </c>
      <c r="Z108" s="162">
        <f t="shared" si="109"/>
        <v>0</v>
      </c>
      <c r="AA108" s="71"/>
      <c r="AB108" s="158">
        <f t="shared" si="110"/>
        <v>0</v>
      </c>
      <c r="AC108" s="162">
        <f t="shared" si="111"/>
        <v>0</v>
      </c>
      <c r="AD108" s="71"/>
      <c r="AE108" s="158">
        <f t="shared" si="112"/>
        <v>0</v>
      </c>
      <c r="AF108" s="162">
        <f t="shared" si="113"/>
        <v>0</v>
      </c>
      <c r="AG108" s="71"/>
      <c r="AH108" s="158">
        <f t="shared" si="114"/>
        <v>0</v>
      </c>
      <c r="AI108" s="162">
        <f t="shared" si="115"/>
        <v>0</v>
      </c>
      <c r="AJ108" s="165">
        <f t="shared" si="116"/>
        <v>0</v>
      </c>
      <c r="AK108" s="164">
        <f t="shared" si="117"/>
        <v>0</v>
      </c>
    </row>
    <row r="109" spans="1:37" s="54" customFormat="1" outlineLevel="1">
      <c r="A109"/>
      <c r="B109" s="235" t="s">
        <v>85</v>
      </c>
      <c r="C109" s="63" t="s">
        <v>95</v>
      </c>
      <c r="D109" s="71"/>
      <c r="E109" s="80">
        <f t="shared" si="118"/>
        <v>0</v>
      </c>
      <c r="F109" s="71"/>
      <c r="G109" s="158">
        <f t="shared" si="100"/>
        <v>0</v>
      </c>
      <c r="H109" s="162">
        <f t="shared" si="101"/>
        <v>0</v>
      </c>
      <c r="I109" s="71"/>
      <c r="J109" s="158">
        <f t="shared" si="2"/>
        <v>0</v>
      </c>
      <c r="K109" s="162">
        <f t="shared" si="3"/>
        <v>0</v>
      </c>
      <c r="L109" s="71"/>
      <c r="M109" s="158">
        <f t="shared" si="4"/>
        <v>0</v>
      </c>
      <c r="N109" s="162">
        <f t="shared" si="5"/>
        <v>0</v>
      </c>
      <c r="O109" s="71"/>
      <c r="P109" s="158">
        <f t="shared" si="102"/>
        <v>0</v>
      </c>
      <c r="Q109" s="162">
        <f t="shared" si="103"/>
        <v>0</v>
      </c>
      <c r="R109" s="153">
        <f t="shared" si="104"/>
        <v>0</v>
      </c>
      <c r="S109" s="164">
        <f t="shared" si="105"/>
        <v>0</v>
      </c>
      <c r="T109"/>
      <c r="U109" s="71"/>
      <c r="V109" s="158">
        <f t="shared" si="106"/>
        <v>0</v>
      </c>
      <c r="W109" s="162">
        <f t="shared" si="107"/>
        <v>0</v>
      </c>
      <c r="X109" s="71"/>
      <c r="Y109" s="158">
        <f t="shared" si="108"/>
        <v>0</v>
      </c>
      <c r="Z109" s="162">
        <f t="shared" si="109"/>
        <v>0</v>
      </c>
      <c r="AA109" s="71"/>
      <c r="AB109" s="158">
        <f t="shared" si="110"/>
        <v>0</v>
      </c>
      <c r="AC109" s="162">
        <f t="shared" si="111"/>
        <v>0</v>
      </c>
      <c r="AD109" s="71"/>
      <c r="AE109" s="158">
        <f t="shared" si="112"/>
        <v>0</v>
      </c>
      <c r="AF109" s="162">
        <f t="shared" si="113"/>
        <v>0</v>
      </c>
      <c r="AG109" s="71"/>
      <c r="AH109" s="158">
        <f t="shared" si="114"/>
        <v>0</v>
      </c>
      <c r="AI109" s="162">
        <f t="shared" si="115"/>
        <v>0</v>
      </c>
      <c r="AJ109" s="165">
        <f t="shared" si="116"/>
        <v>0</v>
      </c>
      <c r="AK109" s="164">
        <f t="shared" si="117"/>
        <v>0</v>
      </c>
    </row>
    <row r="110" spans="1:37" s="54" customFormat="1" outlineLevel="1">
      <c r="A110"/>
      <c r="B110" s="236" t="s">
        <v>86</v>
      </c>
      <c r="C110" s="63" t="s">
        <v>95</v>
      </c>
      <c r="D110" s="71"/>
      <c r="E110" s="80">
        <f t="shared" si="118"/>
        <v>0</v>
      </c>
      <c r="F110" s="71"/>
      <c r="G110" s="158">
        <f t="shared" si="100"/>
        <v>0</v>
      </c>
      <c r="H110" s="162">
        <f t="shared" si="101"/>
        <v>0</v>
      </c>
      <c r="I110" s="71"/>
      <c r="J110" s="158">
        <f t="shared" si="2"/>
        <v>0</v>
      </c>
      <c r="K110" s="162">
        <f t="shared" si="3"/>
        <v>0</v>
      </c>
      <c r="L110" s="71"/>
      <c r="M110" s="158">
        <f t="shared" si="4"/>
        <v>0</v>
      </c>
      <c r="N110" s="162">
        <f t="shared" si="5"/>
        <v>0</v>
      </c>
      <c r="O110" s="71"/>
      <c r="P110" s="158">
        <f t="shared" si="102"/>
        <v>0</v>
      </c>
      <c r="Q110" s="162">
        <f t="shared" si="103"/>
        <v>0</v>
      </c>
      <c r="R110" s="153">
        <f t="shared" si="104"/>
        <v>0</v>
      </c>
      <c r="S110" s="164">
        <f t="shared" si="105"/>
        <v>0</v>
      </c>
      <c r="T110"/>
      <c r="U110" s="71"/>
      <c r="V110" s="158">
        <f t="shared" si="106"/>
        <v>0</v>
      </c>
      <c r="W110" s="162">
        <f t="shared" si="107"/>
        <v>0</v>
      </c>
      <c r="X110" s="71"/>
      <c r="Y110" s="158">
        <f t="shared" si="108"/>
        <v>0</v>
      </c>
      <c r="Z110" s="162">
        <f t="shared" si="109"/>
        <v>0</v>
      </c>
      <c r="AA110" s="71"/>
      <c r="AB110" s="158">
        <f t="shared" si="110"/>
        <v>0</v>
      </c>
      <c r="AC110" s="162">
        <f t="shared" si="111"/>
        <v>0</v>
      </c>
      <c r="AD110" s="71"/>
      <c r="AE110" s="158">
        <f t="shared" si="112"/>
        <v>0</v>
      </c>
      <c r="AF110" s="162">
        <f t="shared" si="113"/>
        <v>0</v>
      </c>
      <c r="AG110" s="71"/>
      <c r="AH110" s="158">
        <f t="shared" si="114"/>
        <v>0</v>
      </c>
      <c r="AI110" s="162">
        <f t="shared" si="115"/>
        <v>0</v>
      </c>
      <c r="AJ110" s="165">
        <f t="shared" si="116"/>
        <v>0</v>
      </c>
      <c r="AK110" s="164">
        <f t="shared" si="117"/>
        <v>0</v>
      </c>
    </row>
    <row r="111" spans="1:37" s="54" customFormat="1" outlineLevel="1">
      <c r="A111"/>
      <c r="B111" s="235" t="s">
        <v>87</v>
      </c>
      <c r="C111" s="63" t="s">
        <v>95</v>
      </c>
      <c r="D111" s="71"/>
      <c r="E111" s="80">
        <f t="shared" si="118"/>
        <v>0</v>
      </c>
      <c r="F111" s="71"/>
      <c r="G111" s="158">
        <f t="shared" si="100"/>
        <v>0</v>
      </c>
      <c r="H111" s="162">
        <f t="shared" si="101"/>
        <v>0</v>
      </c>
      <c r="I111" s="71"/>
      <c r="J111" s="158">
        <f t="shared" si="2"/>
        <v>0</v>
      </c>
      <c r="K111" s="162">
        <f t="shared" si="3"/>
        <v>0</v>
      </c>
      <c r="L111" s="71"/>
      <c r="M111" s="158">
        <f t="shared" si="4"/>
        <v>0</v>
      </c>
      <c r="N111" s="162">
        <f t="shared" si="5"/>
        <v>0</v>
      </c>
      <c r="O111" s="71"/>
      <c r="P111" s="158">
        <f t="shared" si="102"/>
        <v>0</v>
      </c>
      <c r="Q111" s="162">
        <f t="shared" si="103"/>
        <v>0</v>
      </c>
      <c r="R111" s="153">
        <f t="shared" si="104"/>
        <v>0</v>
      </c>
      <c r="S111" s="164">
        <f t="shared" si="105"/>
        <v>0</v>
      </c>
      <c r="T111"/>
      <c r="U111" s="71"/>
      <c r="V111" s="158">
        <f t="shared" si="106"/>
        <v>0</v>
      </c>
      <c r="W111" s="162">
        <f t="shared" si="107"/>
        <v>0</v>
      </c>
      <c r="X111" s="71"/>
      <c r="Y111" s="158">
        <f t="shared" si="108"/>
        <v>0</v>
      </c>
      <c r="Z111" s="162">
        <f t="shared" si="109"/>
        <v>0</v>
      </c>
      <c r="AA111" s="71"/>
      <c r="AB111" s="158">
        <f t="shared" si="110"/>
        <v>0</v>
      </c>
      <c r="AC111" s="162">
        <f t="shared" si="111"/>
        <v>0</v>
      </c>
      <c r="AD111" s="71"/>
      <c r="AE111" s="158">
        <f t="shared" si="112"/>
        <v>0</v>
      </c>
      <c r="AF111" s="162">
        <f t="shared" si="113"/>
        <v>0</v>
      </c>
      <c r="AG111" s="71"/>
      <c r="AH111" s="158">
        <f t="shared" si="114"/>
        <v>0</v>
      </c>
      <c r="AI111" s="162">
        <f t="shared" si="115"/>
        <v>0</v>
      </c>
      <c r="AJ111" s="165">
        <f t="shared" si="116"/>
        <v>0</v>
      </c>
      <c r="AK111" s="164">
        <f t="shared" si="117"/>
        <v>0</v>
      </c>
    </row>
    <row r="112" spans="1:37" s="54" customFormat="1" outlineLevel="1">
      <c r="A112"/>
      <c r="B112" s="236" t="s">
        <v>88</v>
      </c>
      <c r="C112" s="63" t="s">
        <v>95</v>
      </c>
      <c r="D112" s="71"/>
      <c r="E112" s="80">
        <f t="shared" si="118"/>
        <v>0</v>
      </c>
      <c r="F112" s="71"/>
      <c r="G112" s="158">
        <f t="shared" si="100"/>
        <v>0</v>
      </c>
      <c r="H112" s="162">
        <f t="shared" si="101"/>
        <v>0</v>
      </c>
      <c r="I112" s="71"/>
      <c r="J112" s="158">
        <f t="shared" si="2"/>
        <v>0</v>
      </c>
      <c r="K112" s="162">
        <f t="shared" si="3"/>
        <v>0</v>
      </c>
      <c r="L112" s="71"/>
      <c r="M112" s="158">
        <f t="shared" si="4"/>
        <v>0</v>
      </c>
      <c r="N112" s="162">
        <f t="shared" si="5"/>
        <v>0</v>
      </c>
      <c r="O112" s="71"/>
      <c r="P112" s="158">
        <f t="shared" si="102"/>
        <v>0</v>
      </c>
      <c r="Q112" s="162">
        <f t="shared" si="103"/>
        <v>0</v>
      </c>
      <c r="R112" s="153">
        <f t="shared" si="104"/>
        <v>0</v>
      </c>
      <c r="S112" s="164">
        <f t="shared" si="105"/>
        <v>0</v>
      </c>
      <c r="T112"/>
      <c r="U112" s="71"/>
      <c r="V112" s="158">
        <f t="shared" si="106"/>
        <v>0</v>
      </c>
      <c r="W112" s="162">
        <f t="shared" si="107"/>
        <v>0</v>
      </c>
      <c r="X112" s="71"/>
      <c r="Y112" s="158">
        <f t="shared" si="108"/>
        <v>0</v>
      </c>
      <c r="Z112" s="162">
        <f t="shared" si="109"/>
        <v>0</v>
      </c>
      <c r="AA112" s="71"/>
      <c r="AB112" s="158">
        <f t="shared" si="110"/>
        <v>0</v>
      </c>
      <c r="AC112" s="162">
        <f t="shared" si="111"/>
        <v>0</v>
      </c>
      <c r="AD112" s="71"/>
      <c r="AE112" s="158">
        <f t="shared" si="112"/>
        <v>0</v>
      </c>
      <c r="AF112" s="162">
        <f t="shared" si="113"/>
        <v>0</v>
      </c>
      <c r="AG112" s="71"/>
      <c r="AH112" s="158">
        <f t="shared" si="114"/>
        <v>0</v>
      </c>
      <c r="AI112" s="162">
        <f t="shared" si="115"/>
        <v>0</v>
      </c>
      <c r="AJ112" s="165">
        <f t="shared" si="116"/>
        <v>0</v>
      </c>
      <c r="AK112" s="164">
        <f t="shared" si="117"/>
        <v>0</v>
      </c>
    </row>
    <row r="113" spans="1:37" outlineLevel="1">
      <c r="B113" s="49" t="s">
        <v>127</v>
      </c>
      <c r="C113" s="46" t="s">
        <v>95</v>
      </c>
      <c r="D113" s="160">
        <f>SUM(D99:D112)</f>
        <v>0</v>
      </c>
      <c r="E113" s="159">
        <f>SUM(E99:E112)</f>
        <v>0</v>
      </c>
      <c r="F113" s="160">
        <f>SUM(F99:F112)</f>
        <v>0</v>
      </c>
      <c r="G113" s="159">
        <f>SUM(G99:G112)</f>
        <v>0</v>
      </c>
      <c r="H113" s="163">
        <f>IFERROR((G113-E113)/E113,0)</f>
        <v>0</v>
      </c>
      <c r="I113" s="160">
        <f>SUM(I99:I112)</f>
        <v>0</v>
      </c>
      <c r="J113" s="159">
        <f>SUM(J99:J112)</f>
        <v>0</v>
      </c>
      <c r="K113" s="163">
        <f t="shared" ref="K113" si="119">IFERROR((J113-G113)/G113,0)</f>
        <v>0</v>
      </c>
      <c r="L113" s="160">
        <f>SUM(L99:L112)</f>
        <v>0</v>
      </c>
      <c r="M113" s="159">
        <f>SUM(M99:M112)</f>
        <v>0</v>
      </c>
      <c r="N113" s="163">
        <f t="shared" ref="N113" si="120">IFERROR((M113-J113)/J113,0)</f>
        <v>0</v>
      </c>
      <c r="O113" s="160">
        <f>SUM(O99:O112)</f>
        <v>0</v>
      </c>
      <c r="P113" s="159">
        <f>SUM(P99:P112)</f>
        <v>0</v>
      </c>
      <c r="Q113" s="163">
        <f t="shared" si="103"/>
        <v>0</v>
      </c>
      <c r="R113" s="153">
        <f t="shared" si="104"/>
        <v>0</v>
      </c>
      <c r="S113" s="164">
        <f t="shared" si="105"/>
        <v>0</v>
      </c>
      <c r="U113" s="160">
        <f>SUM(U99:U112)</f>
        <v>4</v>
      </c>
      <c r="V113" s="159">
        <f>SUM(V99:V112)</f>
        <v>4</v>
      </c>
      <c r="W113" s="163">
        <f>IFERROR((V113-P113)/P113,0)</f>
        <v>0</v>
      </c>
      <c r="X113" s="160">
        <f>SUM(X99:X112)</f>
        <v>0</v>
      </c>
      <c r="Y113" s="159">
        <f>SUM(Y99:Y112)</f>
        <v>4</v>
      </c>
      <c r="Z113" s="163">
        <f t="shared" ref="Z113" si="121">IFERROR((Y113-V113)/V113,0)</f>
        <v>0</v>
      </c>
      <c r="AA113" s="160">
        <f>SUM(AA99:AA112)</f>
        <v>0</v>
      </c>
      <c r="AB113" s="159">
        <f>SUM(AB99:AB112)</f>
        <v>4</v>
      </c>
      <c r="AC113" s="163">
        <f t="shared" ref="AC113" si="122">IFERROR((AB113-Y113)/Y113,0)</f>
        <v>0</v>
      </c>
      <c r="AD113" s="160">
        <f>SUM(AD99:AD112)</f>
        <v>1</v>
      </c>
      <c r="AE113" s="159">
        <f>SUM(AE99:AE112)</f>
        <v>5</v>
      </c>
      <c r="AF113" s="163">
        <f t="shared" ref="AF113" si="123">IFERROR((AE113-AB113)/AB113,0)</f>
        <v>0.25</v>
      </c>
      <c r="AG113" s="160">
        <f>SUM(AG99:AG112)</f>
        <v>0</v>
      </c>
      <c r="AH113" s="159">
        <f>SUM(AH99:AH112)</f>
        <v>5</v>
      </c>
      <c r="AI113" s="163">
        <f>IFERROR((AH113-AE113)/AE113,0)</f>
        <v>0</v>
      </c>
      <c r="AJ113" s="159">
        <f>SUM(AJ99:AJ112)</f>
        <v>5</v>
      </c>
      <c r="AK113" s="164">
        <f t="shared" ref="AK113" si="124">IFERROR((AH113/V113)^(1/4)-1,0)</f>
        <v>5.7371263440564091E-2</v>
      </c>
    </row>
    <row r="115" spans="1:37" ht="17.25" customHeight="1">
      <c r="B115" s="270" t="s">
        <v>136</v>
      </c>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302"/>
    </row>
    <row r="116" spans="1:37" ht="5.45" customHeight="1" outlineLevel="1">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row>
    <row r="117" spans="1:37" ht="15" customHeight="1" outlineLevel="1">
      <c r="B117" s="281"/>
      <c r="C117" s="282" t="s">
        <v>94</v>
      </c>
      <c r="D117" s="285" t="s">
        <v>120</v>
      </c>
      <c r="E117" s="286"/>
      <c r="F117" s="286"/>
      <c r="G117" s="286"/>
      <c r="H117" s="286"/>
      <c r="I117" s="286"/>
      <c r="J117" s="286"/>
      <c r="K117" s="286"/>
      <c r="L117" s="286"/>
      <c r="M117" s="286"/>
      <c r="N117" s="286"/>
      <c r="O117" s="286"/>
      <c r="P117" s="286"/>
      <c r="Q117" s="288"/>
      <c r="R117" s="291" t="str">
        <f xml:space="preserve"> D118&amp;" - "&amp;O118</f>
        <v>2019 - 2023</v>
      </c>
      <c r="S117" s="292"/>
      <c r="U117" s="285" t="s">
        <v>121</v>
      </c>
      <c r="V117" s="286"/>
      <c r="W117" s="286"/>
      <c r="X117" s="286"/>
      <c r="Y117" s="286"/>
      <c r="Z117" s="286"/>
      <c r="AA117" s="286"/>
      <c r="AB117" s="286"/>
      <c r="AC117" s="286"/>
      <c r="AD117" s="286"/>
      <c r="AE117" s="286"/>
      <c r="AF117" s="286"/>
      <c r="AG117" s="286"/>
      <c r="AH117" s="286"/>
      <c r="AI117" s="286"/>
      <c r="AJ117" s="286"/>
      <c r="AK117" s="287"/>
    </row>
    <row r="118" spans="1:37" ht="15" customHeight="1" outlineLevel="1">
      <c r="B118" s="281"/>
      <c r="C118" s="283"/>
      <c r="D118" s="285">
        <f>$C$3-5</f>
        <v>2019</v>
      </c>
      <c r="E118" s="288"/>
      <c r="F118" s="285">
        <f>$C$3-4</f>
        <v>2020</v>
      </c>
      <c r="G118" s="286"/>
      <c r="H118" s="288"/>
      <c r="I118" s="285">
        <f>$C$3-3</f>
        <v>2021</v>
      </c>
      <c r="J118" s="286"/>
      <c r="K118" s="288"/>
      <c r="L118" s="285">
        <f>$C$3-2</f>
        <v>2022</v>
      </c>
      <c r="M118" s="286"/>
      <c r="N118" s="288"/>
      <c r="O118" s="285">
        <f>$C$3-1</f>
        <v>2023</v>
      </c>
      <c r="P118" s="286"/>
      <c r="Q118" s="288"/>
      <c r="R118" s="293"/>
      <c r="S118" s="294"/>
      <c r="U118" s="285">
        <f>$C$3</f>
        <v>2024</v>
      </c>
      <c r="V118" s="286"/>
      <c r="W118" s="288"/>
      <c r="X118" s="285">
        <f>$C$3+1</f>
        <v>2025</v>
      </c>
      <c r="Y118" s="286"/>
      <c r="Z118" s="288"/>
      <c r="AA118" s="285">
        <f>$C$3+2</f>
        <v>2026</v>
      </c>
      <c r="AB118" s="286"/>
      <c r="AC118" s="288"/>
      <c r="AD118" s="285">
        <f>$C$3+3</f>
        <v>2027</v>
      </c>
      <c r="AE118" s="286"/>
      <c r="AF118" s="288"/>
      <c r="AG118" s="285">
        <f>$C$3+4</f>
        <v>2028</v>
      </c>
      <c r="AH118" s="286"/>
      <c r="AI118" s="288"/>
      <c r="AJ118" s="289" t="str">
        <f>U118&amp;" - "&amp;AG118</f>
        <v>2024 - 2028</v>
      </c>
      <c r="AK118" s="290"/>
    </row>
    <row r="119" spans="1:37" ht="29.1" outlineLevel="1">
      <c r="B119" s="281"/>
      <c r="C119" s="284"/>
      <c r="D119" s="65" t="s">
        <v>133</v>
      </c>
      <c r="E119" s="66" t="s">
        <v>134</v>
      </c>
      <c r="F119" s="65" t="s">
        <v>133</v>
      </c>
      <c r="G119" s="9" t="s">
        <v>134</v>
      </c>
      <c r="H119" s="66" t="s">
        <v>124</v>
      </c>
      <c r="I119" s="65" t="s">
        <v>133</v>
      </c>
      <c r="J119" s="9" t="s">
        <v>134</v>
      </c>
      <c r="K119" s="66" t="s">
        <v>124</v>
      </c>
      <c r="L119" s="65" t="s">
        <v>133</v>
      </c>
      <c r="M119" s="9" t="s">
        <v>134</v>
      </c>
      <c r="N119" s="66" t="s">
        <v>124</v>
      </c>
      <c r="O119" s="65" t="s">
        <v>122</v>
      </c>
      <c r="P119" s="9" t="s">
        <v>123</v>
      </c>
      <c r="Q119" s="66" t="s">
        <v>124</v>
      </c>
      <c r="R119" s="9" t="s">
        <v>115</v>
      </c>
      <c r="S119" s="59" t="s">
        <v>125</v>
      </c>
      <c r="U119" s="65" t="s">
        <v>133</v>
      </c>
      <c r="V119" s="9" t="s">
        <v>134</v>
      </c>
      <c r="W119" s="66" t="s">
        <v>124</v>
      </c>
      <c r="X119" s="65" t="s">
        <v>133</v>
      </c>
      <c r="Y119" s="9" t="s">
        <v>134</v>
      </c>
      <c r="Z119" s="66" t="s">
        <v>124</v>
      </c>
      <c r="AA119" s="65" t="s">
        <v>133</v>
      </c>
      <c r="AB119" s="9" t="s">
        <v>134</v>
      </c>
      <c r="AC119" s="66" t="s">
        <v>124</v>
      </c>
      <c r="AD119" s="65" t="s">
        <v>133</v>
      </c>
      <c r="AE119" s="9" t="s">
        <v>134</v>
      </c>
      <c r="AF119" s="66" t="s">
        <v>124</v>
      </c>
      <c r="AG119" s="65" t="s">
        <v>133</v>
      </c>
      <c r="AH119" s="9" t="s">
        <v>134</v>
      </c>
      <c r="AI119" s="66" t="s">
        <v>124</v>
      </c>
      <c r="AJ119" s="9" t="s">
        <v>115</v>
      </c>
      <c r="AK119" s="59" t="s">
        <v>125</v>
      </c>
    </row>
    <row r="120" spans="1:37" outlineLevel="1">
      <c r="B120" s="235" t="s">
        <v>75</v>
      </c>
      <c r="C120" s="63" t="s">
        <v>95</v>
      </c>
      <c r="D120" s="79"/>
      <c r="E120" s="80">
        <f>D120</f>
        <v>0</v>
      </c>
      <c r="F120" s="79"/>
      <c r="G120" s="158">
        <f t="shared" ref="G120:G133" si="125">E120+F120</f>
        <v>0</v>
      </c>
      <c r="H120" s="162">
        <f t="shared" ref="H120:H133" si="126">IFERROR((G120-E120)/E120,0)</f>
        <v>0</v>
      </c>
      <c r="I120" s="79"/>
      <c r="J120" s="158">
        <f t="shared" si="2"/>
        <v>0</v>
      </c>
      <c r="K120" s="162">
        <f t="shared" si="3"/>
        <v>0</v>
      </c>
      <c r="L120" s="79"/>
      <c r="M120" s="158">
        <f t="shared" si="4"/>
        <v>0</v>
      </c>
      <c r="N120" s="162">
        <f t="shared" si="5"/>
        <v>0</v>
      </c>
      <c r="O120" s="79"/>
      <c r="P120" s="158">
        <f t="shared" ref="P120:P133" si="127">M120+O120</f>
        <v>0</v>
      </c>
      <c r="Q120" s="162">
        <f t="shared" ref="Q120:Q134" si="128">IFERROR((P120-M120)/M120,0)</f>
        <v>0</v>
      </c>
      <c r="R120" s="153">
        <f t="shared" ref="R120:R134" si="129">D120+F120+I120+L120+O120</f>
        <v>0</v>
      </c>
      <c r="S120" s="164">
        <f t="shared" ref="S120:S134" si="130">IFERROR((P120/E120)^(1/4)-1,0)</f>
        <v>0</v>
      </c>
      <c r="U120" s="79"/>
      <c r="V120" s="158">
        <f t="shared" ref="V120:V133" si="131">P120+U120</f>
        <v>0</v>
      </c>
      <c r="W120" s="162">
        <f t="shared" ref="W120:W133" si="132">IFERROR((V120-P120)/P120,0)</f>
        <v>0</v>
      </c>
      <c r="X120" s="79"/>
      <c r="Y120" s="158">
        <f t="shared" ref="Y120:Y133" si="133">V120+X120</f>
        <v>0</v>
      </c>
      <c r="Z120" s="162">
        <f t="shared" ref="Z120:Z133" si="134">IFERROR((Y120-V120)/V120,0)</f>
        <v>0</v>
      </c>
      <c r="AA120" s="79"/>
      <c r="AB120" s="158">
        <f t="shared" ref="AB120:AB133" si="135">Y120+AA120</f>
        <v>0</v>
      </c>
      <c r="AC120" s="162">
        <f t="shared" ref="AC120:AC133" si="136">IFERROR((AB120-Y120)/Y120,0)</f>
        <v>0</v>
      </c>
      <c r="AD120" s="79"/>
      <c r="AE120" s="158">
        <f t="shared" ref="AE120:AE133" si="137">AB120+AD120</f>
        <v>0</v>
      </c>
      <c r="AF120" s="162">
        <f t="shared" ref="AF120:AF133" si="138">IFERROR((AE120-AB120)/AB120,0)</f>
        <v>0</v>
      </c>
      <c r="AG120" s="79"/>
      <c r="AH120" s="158">
        <f t="shared" ref="AH120:AH133" si="139">AE120+AG120</f>
        <v>0</v>
      </c>
      <c r="AI120" s="162">
        <f t="shared" ref="AI120:AI133" si="140">IFERROR((AH120-AE120)/AE120,0)</f>
        <v>0</v>
      </c>
      <c r="AJ120" s="165">
        <f>U120+X120+AA120+AD120+AG120</f>
        <v>0</v>
      </c>
      <c r="AK120" s="164">
        <f>IFERROR((AH120/V120)^(1/4)-1,0)</f>
        <v>0</v>
      </c>
    </row>
    <row r="121" spans="1:37" s="54" customFormat="1" outlineLevel="1">
      <c r="A121"/>
      <c r="B121" s="236" t="s">
        <v>76</v>
      </c>
      <c r="C121" s="63" t="s">
        <v>95</v>
      </c>
      <c r="D121" s="71"/>
      <c r="E121" s="80">
        <f>D121</f>
        <v>0</v>
      </c>
      <c r="F121" s="71"/>
      <c r="G121" s="158">
        <f t="shared" si="125"/>
        <v>0</v>
      </c>
      <c r="H121" s="162">
        <f t="shared" si="126"/>
        <v>0</v>
      </c>
      <c r="I121" s="71"/>
      <c r="J121" s="158">
        <f t="shared" si="2"/>
        <v>0</v>
      </c>
      <c r="K121" s="162">
        <f t="shared" si="3"/>
        <v>0</v>
      </c>
      <c r="L121" s="71"/>
      <c r="M121" s="158">
        <f t="shared" si="4"/>
        <v>0</v>
      </c>
      <c r="N121" s="162">
        <f t="shared" si="5"/>
        <v>0</v>
      </c>
      <c r="O121" s="71"/>
      <c r="P121" s="158">
        <f t="shared" si="127"/>
        <v>0</v>
      </c>
      <c r="Q121" s="162">
        <f t="shared" si="128"/>
        <v>0</v>
      </c>
      <c r="R121" s="153">
        <f t="shared" si="129"/>
        <v>0</v>
      </c>
      <c r="S121" s="164">
        <f t="shared" si="130"/>
        <v>0</v>
      </c>
      <c r="T121"/>
      <c r="U121" s="71"/>
      <c r="V121" s="158">
        <f t="shared" si="131"/>
        <v>0</v>
      </c>
      <c r="W121" s="162">
        <f t="shared" si="132"/>
        <v>0</v>
      </c>
      <c r="X121" s="71"/>
      <c r="Y121" s="158">
        <f t="shared" si="133"/>
        <v>0</v>
      </c>
      <c r="Z121" s="162">
        <f t="shared" si="134"/>
        <v>0</v>
      </c>
      <c r="AA121" s="71"/>
      <c r="AB121" s="158">
        <f t="shared" si="135"/>
        <v>0</v>
      </c>
      <c r="AC121" s="162">
        <f t="shared" si="136"/>
        <v>0</v>
      </c>
      <c r="AD121" s="71"/>
      <c r="AE121" s="158">
        <f t="shared" si="137"/>
        <v>0</v>
      </c>
      <c r="AF121" s="162">
        <f t="shared" si="138"/>
        <v>0</v>
      </c>
      <c r="AG121" s="71"/>
      <c r="AH121" s="158">
        <f t="shared" si="139"/>
        <v>0</v>
      </c>
      <c r="AI121" s="162">
        <f t="shared" si="140"/>
        <v>0</v>
      </c>
      <c r="AJ121" s="165">
        <f t="shared" ref="AJ121:AJ133" si="141">U121+X121+AA121+AD121+AG121</f>
        <v>0</v>
      </c>
      <c r="AK121" s="164">
        <f t="shared" ref="AK121:AK133" si="142">IFERROR((AH121/V121)^(1/4)-1,0)</f>
        <v>0</v>
      </c>
    </row>
    <row r="122" spans="1:37" s="54" customFormat="1" outlineLevel="1">
      <c r="A122"/>
      <c r="B122" s="237" t="s">
        <v>77</v>
      </c>
      <c r="C122" s="63" t="s">
        <v>95</v>
      </c>
      <c r="D122" s="71"/>
      <c r="E122" s="80">
        <f t="shared" ref="E122:E133" si="143">D122</f>
        <v>0</v>
      </c>
      <c r="F122" s="71"/>
      <c r="G122" s="158">
        <f t="shared" si="125"/>
        <v>0</v>
      </c>
      <c r="H122" s="162">
        <f t="shared" si="126"/>
        <v>0</v>
      </c>
      <c r="I122" s="71"/>
      <c r="J122" s="158">
        <f t="shared" si="2"/>
        <v>0</v>
      </c>
      <c r="K122" s="162">
        <f t="shared" si="3"/>
        <v>0</v>
      </c>
      <c r="L122" s="71"/>
      <c r="M122" s="158">
        <f t="shared" si="4"/>
        <v>0</v>
      </c>
      <c r="N122" s="162">
        <f t="shared" si="5"/>
        <v>0</v>
      </c>
      <c r="O122" s="71"/>
      <c r="P122" s="158">
        <f t="shared" si="127"/>
        <v>0</v>
      </c>
      <c r="Q122" s="162">
        <f t="shared" si="128"/>
        <v>0</v>
      </c>
      <c r="R122" s="153">
        <f t="shared" si="129"/>
        <v>0</v>
      </c>
      <c r="S122" s="164">
        <f t="shared" si="130"/>
        <v>0</v>
      </c>
      <c r="T122"/>
      <c r="U122" s="71"/>
      <c r="V122" s="158">
        <f t="shared" si="131"/>
        <v>0</v>
      </c>
      <c r="W122" s="162">
        <f t="shared" si="132"/>
        <v>0</v>
      </c>
      <c r="X122" s="71"/>
      <c r="Y122" s="158">
        <f t="shared" si="133"/>
        <v>0</v>
      </c>
      <c r="Z122" s="162">
        <f t="shared" si="134"/>
        <v>0</v>
      </c>
      <c r="AA122" s="71"/>
      <c r="AB122" s="158">
        <f t="shared" si="135"/>
        <v>0</v>
      </c>
      <c r="AC122" s="162">
        <f t="shared" si="136"/>
        <v>0</v>
      </c>
      <c r="AD122" s="71"/>
      <c r="AE122" s="158">
        <f t="shared" si="137"/>
        <v>0</v>
      </c>
      <c r="AF122" s="162">
        <f t="shared" si="138"/>
        <v>0</v>
      </c>
      <c r="AG122" s="71"/>
      <c r="AH122" s="158">
        <f t="shared" si="139"/>
        <v>0</v>
      </c>
      <c r="AI122" s="162">
        <f t="shared" si="140"/>
        <v>0</v>
      </c>
      <c r="AJ122" s="165">
        <f t="shared" si="141"/>
        <v>0</v>
      </c>
      <c r="AK122" s="164">
        <f t="shared" si="142"/>
        <v>0</v>
      </c>
    </row>
    <row r="123" spans="1:37" s="54" customFormat="1" outlineLevel="1">
      <c r="A123"/>
      <c r="B123" s="238" t="s">
        <v>78</v>
      </c>
      <c r="C123" s="63" t="s">
        <v>95</v>
      </c>
      <c r="D123" s="71"/>
      <c r="E123" s="80">
        <f t="shared" si="143"/>
        <v>0</v>
      </c>
      <c r="F123" s="71"/>
      <c r="G123" s="158">
        <f t="shared" si="125"/>
        <v>0</v>
      </c>
      <c r="H123" s="162">
        <f t="shared" si="126"/>
        <v>0</v>
      </c>
      <c r="I123" s="71"/>
      <c r="J123" s="158">
        <f t="shared" si="2"/>
        <v>0</v>
      </c>
      <c r="K123" s="162">
        <f t="shared" si="3"/>
        <v>0</v>
      </c>
      <c r="L123" s="71"/>
      <c r="M123" s="158">
        <f t="shared" si="4"/>
        <v>0</v>
      </c>
      <c r="N123" s="162">
        <f t="shared" si="5"/>
        <v>0</v>
      </c>
      <c r="O123" s="71"/>
      <c r="P123" s="158">
        <f t="shared" si="127"/>
        <v>0</v>
      </c>
      <c r="Q123" s="162">
        <f t="shared" si="128"/>
        <v>0</v>
      </c>
      <c r="R123" s="153">
        <f t="shared" si="129"/>
        <v>0</v>
      </c>
      <c r="S123" s="164">
        <f t="shared" si="130"/>
        <v>0</v>
      </c>
      <c r="T123"/>
      <c r="U123" s="71"/>
      <c r="V123" s="158">
        <f t="shared" si="131"/>
        <v>0</v>
      </c>
      <c r="W123" s="162">
        <f t="shared" si="132"/>
        <v>0</v>
      </c>
      <c r="X123" s="71"/>
      <c r="Y123" s="158">
        <f t="shared" si="133"/>
        <v>0</v>
      </c>
      <c r="Z123" s="162">
        <f t="shared" si="134"/>
        <v>0</v>
      </c>
      <c r="AA123" s="71"/>
      <c r="AB123" s="158">
        <f t="shared" si="135"/>
        <v>0</v>
      </c>
      <c r="AC123" s="162">
        <f t="shared" si="136"/>
        <v>0</v>
      </c>
      <c r="AD123" s="71"/>
      <c r="AE123" s="158">
        <f t="shared" si="137"/>
        <v>0</v>
      </c>
      <c r="AF123" s="162">
        <f t="shared" si="138"/>
        <v>0</v>
      </c>
      <c r="AG123" s="71"/>
      <c r="AH123" s="158">
        <f t="shared" si="139"/>
        <v>0</v>
      </c>
      <c r="AI123" s="162">
        <f t="shared" si="140"/>
        <v>0</v>
      </c>
      <c r="AJ123" s="165">
        <f t="shared" si="141"/>
        <v>0</v>
      </c>
      <c r="AK123" s="164">
        <f t="shared" si="142"/>
        <v>0</v>
      </c>
    </row>
    <row r="124" spans="1:37" s="54" customFormat="1" outlineLevel="1">
      <c r="A124"/>
      <c r="B124" s="238" t="s">
        <v>79</v>
      </c>
      <c r="C124" s="63" t="s">
        <v>95</v>
      </c>
      <c r="D124" s="71"/>
      <c r="E124" s="80">
        <f t="shared" si="143"/>
        <v>0</v>
      </c>
      <c r="F124" s="71"/>
      <c r="G124" s="158">
        <f t="shared" si="125"/>
        <v>0</v>
      </c>
      <c r="H124" s="162">
        <f t="shared" si="126"/>
        <v>0</v>
      </c>
      <c r="I124" s="71"/>
      <c r="J124" s="158">
        <f t="shared" si="2"/>
        <v>0</v>
      </c>
      <c r="K124" s="162">
        <f t="shared" si="3"/>
        <v>0</v>
      </c>
      <c r="L124" s="71"/>
      <c r="M124" s="158">
        <f t="shared" si="4"/>
        <v>0</v>
      </c>
      <c r="N124" s="162">
        <f t="shared" si="5"/>
        <v>0</v>
      </c>
      <c r="O124" s="71"/>
      <c r="P124" s="158">
        <f t="shared" si="127"/>
        <v>0</v>
      </c>
      <c r="Q124" s="162">
        <f t="shared" si="128"/>
        <v>0</v>
      </c>
      <c r="R124" s="153">
        <f t="shared" si="129"/>
        <v>0</v>
      </c>
      <c r="S124" s="164">
        <f t="shared" si="130"/>
        <v>0</v>
      </c>
      <c r="T124"/>
      <c r="U124" s="71"/>
      <c r="V124" s="158">
        <f t="shared" si="131"/>
        <v>0</v>
      </c>
      <c r="W124" s="162">
        <f t="shared" si="132"/>
        <v>0</v>
      </c>
      <c r="X124" s="71"/>
      <c r="Y124" s="158">
        <f t="shared" si="133"/>
        <v>0</v>
      </c>
      <c r="Z124" s="162">
        <f t="shared" si="134"/>
        <v>0</v>
      </c>
      <c r="AA124" s="71"/>
      <c r="AB124" s="158">
        <f t="shared" si="135"/>
        <v>0</v>
      </c>
      <c r="AC124" s="162">
        <f t="shared" si="136"/>
        <v>0</v>
      </c>
      <c r="AD124" s="71"/>
      <c r="AE124" s="158">
        <f t="shared" si="137"/>
        <v>0</v>
      </c>
      <c r="AF124" s="162">
        <f t="shared" si="138"/>
        <v>0</v>
      </c>
      <c r="AG124" s="71"/>
      <c r="AH124" s="158">
        <f t="shared" si="139"/>
        <v>0</v>
      </c>
      <c r="AI124" s="162">
        <f t="shared" si="140"/>
        <v>0</v>
      </c>
      <c r="AJ124" s="165">
        <f t="shared" si="141"/>
        <v>0</v>
      </c>
      <c r="AK124" s="164">
        <f t="shared" si="142"/>
        <v>0</v>
      </c>
    </row>
    <row r="125" spans="1:37" s="54" customFormat="1" outlineLevel="1">
      <c r="A125"/>
      <c r="B125" s="238" t="s">
        <v>80</v>
      </c>
      <c r="C125" s="63" t="s">
        <v>95</v>
      </c>
      <c r="D125" s="71"/>
      <c r="E125" s="80">
        <f t="shared" si="143"/>
        <v>0</v>
      </c>
      <c r="F125" s="71"/>
      <c r="G125" s="158">
        <f t="shared" si="125"/>
        <v>0</v>
      </c>
      <c r="H125" s="162">
        <f t="shared" si="126"/>
        <v>0</v>
      </c>
      <c r="I125" s="71"/>
      <c r="J125" s="158">
        <f t="shared" si="2"/>
        <v>0</v>
      </c>
      <c r="K125" s="162">
        <f t="shared" si="3"/>
        <v>0</v>
      </c>
      <c r="L125" s="71"/>
      <c r="M125" s="158">
        <f t="shared" si="4"/>
        <v>0</v>
      </c>
      <c r="N125" s="162">
        <f t="shared" si="5"/>
        <v>0</v>
      </c>
      <c r="O125" s="71"/>
      <c r="P125" s="158">
        <f t="shared" si="127"/>
        <v>0</v>
      </c>
      <c r="Q125" s="162">
        <f t="shared" si="128"/>
        <v>0</v>
      </c>
      <c r="R125" s="153">
        <f t="shared" si="129"/>
        <v>0</v>
      </c>
      <c r="S125" s="164">
        <f t="shared" si="130"/>
        <v>0</v>
      </c>
      <c r="T125"/>
      <c r="U125" s="71"/>
      <c r="V125" s="158">
        <f t="shared" si="131"/>
        <v>0</v>
      </c>
      <c r="W125" s="162">
        <f t="shared" si="132"/>
        <v>0</v>
      </c>
      <c r="X125" s="71"/>
      <c r="Y125" s="158">
        <f t="shared" si="133"/>
        <v>0</v>
      </c>
      <c r="Z125" s="162">
        <f t="shared" si="134"/>
        <v>0</v>
      </c>
      <c r="AA125" s="71"/>
      <c r="AB125" s="158">
        <f t="shared" si="135"/>
        <v>0</v>
      </c>
      <c r="AC125" s="162">
        <f t="shared" si="136"/>
        <v>0</v>
      </c>
      <c r="AD125" s="71"/>
      <c r="AE125" s="158">
        <f t="shared" si="137"/>
        <v>0</v>
      </c>
      <c r="AF125" s="162">
        <f t="shared" si="138"/>
        <v>0</v>
      </c>
      <c r="AG125" s="71"/>
      <c r="AH125" s="158">
        <f t="shared" si="139"/>
        <v>0</v>
      </c>
      <c r="AI125" s="162">
        <f t="shared" si="140"/>
        <v>0</v>
      </c>
      <c r="AJ125" s="165">
        <f t="shared" si="141"/>
        <v>0</v>
      </c>
      <c r="AK125" s="164">
        <f t="shared" si="142"/>
        <v>0</v>
      </c>
    </row>
    <row r="126" spans="1:37" s="54" customFormat="1" outlineLevel="1">
      <c r="A126"/>
      <c r="B126" s="238" t="s">
        <v>81</v>
      </c>
      <c r="C126" s="63" t="s">
        <v>95</v>
      </c>
      <c r="D126" s="71"/>
      <c r="E126" s="80">
        <f t="shared" si="143"/>
        <v>0</v>
      </c>
      <c r="F126" s="71"/>
      <c r="G126" s="158">
        <f t="shared" si="125"/>
        <v>0</v>
      </c>
      <c r="H126" s="162">
        <f t="shared" si="126"/>
        <v>0</v>
      </c>
      <c r="I126" s="71"/>
      <c r="J126" s="158">
        <f t="shared" si="2"/>
        <v>0</v>
      </c>
      <c r="K126" s="162">
        <f t="shared" si="3"/>
        <v>0</v>
      </c>
      <c r="L126" s="71"/>
      <c r="M126" s="158">
        <f t="shared" si="4"/>
        <v>0</v>
      </c>
      <c r="N126" s="162">
        <f t="shared" si="5"/>
        <v>0</v>
      </c>
      <c r="O126" s="71"/>
      <c r="P126" s="158">
        <f t="shared" si="127"/>
        <v>0</v>
      </c>
      <c r="Q126" s="162">
        <f t="shared" si="128"/>
        <v>0</v>
      </c>
      <c r="R126" s="153">
        <f t="shared" si="129"/>
        <v>0</v>
      </c>
      <c r="S126" s="164">
        <f t="shared" si="130"/>
        <v>0</v>
      </c>
      <c r="T126"/>
      <c r="U126" s="71"/>
      <c r="V126" s="158">
        <f t="shared" si="131"/>
        <v>0</v>
      </c>
      <c r="W126" s="162">
        <f t="shared" si="132"/>
        <v>0</v>
      </c>
      <c r="X126" s="71"/>
      <c r="Y126" s="158">
        <f t="shared" si="133"/>
        <v>0</v>
      </c>
      <c r="Z126" s="162">
        <f t="shared" si="134"/>
        <v>0</v>
      </c>
      <c r="AA126" s="71"/>
      <c r="AB126" s="158">
        <f t="shared" si="135"/>
        <v>0</v>
      </c>
      <c r="AC126" s="162">
        <f t="shared" si="136"/>
        <v>0</v>
      </c>
      <c r="AD126" s="71"/>
      <c r="AE126" s="158">
        <f t="shared" si="137"/>
        <v>0</v>
      </c>
      <c r="AF126" s="162">
        <f t="shared" si="138"/>
        <v>0</v>
      </c>
      <c r="AG126" s="71"/>
      <c r="AH126" s="158">
        <f t="shared" si="139"/>
        <v>0</v>
      </c>
      <c r="AI126" s="162">
        <f t="shared" si="140"/>
        <v>0</v>
      </c>
      <c r="AJ126" s="165">
        <f t="shared" si="141"/>
        <v>0</v>
      </c>
      <c r="AK126" s="164">
        <f t="shared" si="142"/>
        <v>0</v>
      </c>
    </row>
    <row r="127" spans="1:37" s="54" customFormat="1" outlineLevel="1">
      <c r="A127"/>
      <c r="B127" s="236" t="s">
        <v>82</v>
      </c>
      <c r="C127" s="63" t="s">
        <v>95</v>
      </c>
      <c r="D127" s="71"/>
      <c r="E127" s="80">
        <f t="shared" si="143"/>
        <v>0</v>
      </c>
      <c r="F127" s="71"/>
      <c r="G127" s="158">
        <f t="shared" si="125"/>
        <v>0</v>
      </c>
      <c r="H127" s="162">
        <f t="shared" si="126"/>
        <v>0</v>
      </c>
      <c r="I127" s="71"/>
      <c r="J127" s="158">
        <f t="shared" si="2"/>
        <v>0</v>
      </c>
      <c r="K127" s="162">
        <f t="shared" si="3"/>
        <v>0</v>
      </c>
      <c r="L127" s="71"/>
      <c r="M127" s="158">
        <f t="shared" si="4"/>
        <v>0</v>
      </c>
      <c r="N127" s="162">
        <f t="shared" si="5"/>
        <v>0</v>
      </c>
      <c r="O127" s="71"/>
      <c r="P127" s="158">
        <f t="shared" si="127"/>
        <v>0</v>
      </c>
      <c r="Q127" s="162">
        <f t="shared" si="128"/>
        <v>0</v>
      </c>
      <c r="R127" s="153">
        <f t="shared" si="129"/>
        <v>0</v>
      </c>
      <c r="S127" s="164">
        <f t="shared" si="130"/>
        <v>0</v>
      </c>
      <c r="T127"/>
      <c r="U127" s="71"/>
      <c r="V127" s="158">
        <f t="shared" si="131"/>
        <v>0</v>
      </c>
      <c r="W127" s="162">
        <f t="shared" si="132"/>
        <v>0</v>
      </c>
      <c r="X127" s="71"/>
      <c r="Y127" s="158">
        <f t="shared" si="133"/>
        <v>0</v>
      </c>
      <c r="Z127" s="162">
        <f t="shared" si="134"/>
        <v>0</v>
      </c>
      <c r="AA127" s="71"/>
      <c r="AB127" s="158">
        <f t="shared" si="135"/>
        <v>0</v>
      </c>
      <c r="AC127" s="162">
        <f t="shared" si="136"/>
        <v>0</v>
      </c>
      <c r="AD127" s="71"/>
      <c r="AE127" s="158">
        <f t="shared" si="137"/>
        <v>0</v>
      </c>
      <c r="AF127" s="162">
        <f t="shared" si="138"/>
        <v>0</v>
      </c>
      <c r="AG127" s="71"/>
      <c r="AH127" s="158">
        <f t="shared" si="139"/>
        <v>0</v>
      </c>
      <c r="AI127" s="162">
        <f t="shared" si="140"/>
        <v>0</v>
      </c>
      <c r="AJ127" s="165">
        <f t="shared" si="141"/>
        <v>0</v>
      </c>
      <c r="AK127" s="164">
        <f t="shared" si="142"/>
        <v>0</v>
      </c>
    </row>
    <row r="128" spans="1:37" s="54" customFormat="1" outlineLevel="1">
      <c r="A128"/>
      <c r="B128" s="235" t="s">
        <v>83</v>
      </c>
      <c r="C128" s="63" t="s">
        <v>95</v>
      </c>
      <c r="D128" s="71"/>
      <c r="E128" s="80">
        <f t="shared" si="143"/>
        <v>0</v>
      </c>
      <c r="F128" s="71"/>
      <c r="G128" s="158">
        <f t="shared" si="125"/>
        <v>0</v>
      </c>
      <c r="H128" s="162">
        <f t="shared" si="126"/>
        <v>0</v>
      </c>
      <c r="I128" s="71"/>
      <c r="J128" s="158">
        <f t="shared" si="2"/>
        <v>0</v>
      </c>
      <c r="K128" s="162">
        <f t="shared" si="3"/>
        <v>0</v>
      </c>
      <c r="L128" s="71"/>
      <c r="M128" s="158">
        <f t="shared" si="4"/>
        <v>0</v>
      </c>
      <c r="N128" s="162">
        <f t="shared" si="5"/>
        <v>0</v>
      </c>
      <c r="O128" s="71"/>
      <c r="P128" s="158">
        <f t="shared" si="127"/>
        <v>0</v>
      </c>
      <c r="Q128" s="162">
        <f t="shared" si="128"/>
        <v>0</v>
      </c>
      <c r="R128" s="153">
        <f t="shared" si="129"/>
        <v>0</v>
      </c>
      <c r="S128" s="164">
        <f t="shared" si="130"/>
        <v>0</v>
      </c>
      <c r="T128"/>
      <c r="U128" s="71"/>
      <c r="V128" s="158">
        <f t="shared" si="131"/>
        <v>0</v>
      </c>
      <c r="W128" s="162">
        <f t="shared" si="132"/>
        <v>0</v>
      </c>
      <c r="X128" s="71"/>
      <c r="Y128" s="158">
        <f t="shared" si="133"/>
        <v>0</v>
      </c>
      <c r="Z128" s="162">
        <f t="shared" si="134"/>
        <v>0</v>
      </c>
      <c r="AA128" s="71"/>
      <c r="AB128" s="158">
        <f t="shared" si="135"/>
        <v>0</v>
      </c>
      <c r="AC128" s="162">
        <f t="shared" si="136"/>
        <v>0</v>
      </c>
      <c r="AD128" s="71"/>
      <c r="AE128" s="158">
        <f t="shared" si="137"/>
        <v>0</v>
      </c>
      <c r="AF128" s="162">
        <f t="shared" si="138"/>
        <v>0</v>
      </c>
      <c r="AG128" s="71"/>
      <c r="AH128" s="158">
        <f t="shared" si="139"/>
        <v>0</v>
      </c>
      <c r="AI128" s="162">
        <f t="shared" si="140"/>
        <v>0</v>
      </c>
      <c r="AJ128" s="165">
        <f t="shared" si="141"/>
        <v>0</v>
      </c>
      <c r="AK128" s="164">
        <f t="shared" si="142"/>
        <v>0</v>
      </c>
    </row>
    <row r="129" spans="1:37" s="54" customFormat="1" outlineLevel="1">
      <c r="A129"/>
      <c r="B129" s="236" t="s">
        <v>84</v>
      </c>
      <c r="C129" s="63" t="s">
        <v>95</v>
      </c>
      <c r="D129" s="71"/>
      <c r="E129" s="80">
        <f t="shared" si="143"/>
        <v>0</v>
      </c>
      <c r="F129" s="71"/>
      <c r="G129" s="158">
        <f t="shared" si="125"/>
        <v>0</v>
      </c>
      <c r="H129" s="162">
        <f t="shared" si="126"/>
        <v>0</v>
      </c>
      <c r="I129" s="71"/>
      <c r="J129" s="158">
        <f t="shared" si="2"/>
        <v>0</v>
      </c>
      <c r="K129" s="162">
        <f t="shared" si="3"/>
        <v>0</v>
      </c>
      <c r="L129" s="71"/>
      <c r="M129" s="158">
        <f t="shared" si="4"/>
        <v>0</v>
      </c>
      <c r="N129" s="162">
        <f t="shared" si="5"/>
        <v>0</v>
      </c>
      <c r="O129" s="71"/>
      <c r="P129" s="158">
        <f t="shared" si="127"/>
        <v>0</v>
      </c>
      <c r="Q129" s="162">
        <f t="shared" si="128"/>
        <v>0</v>
      </c>
      <c r="R129" s="153">
        <f t="shared" si="129"/>
        <v>0</v>
      </c>
      <c r="S129" s="164">
        <f t="shared" si="130"/>
        <v>0</v>
      </c>
      <c r="T129"/>
      <c r="U129" s="71"/>
      <c r="V129" s="158">
        <f t="shared" si="131"/>
        <v>0</v>
      </c>
      <c r="W129" s="162">
        <f t="shared" si="132"/>
        <v>0</v>
      </c>
      <c r="X129" s="71"/>
      <c r="Y129" s="158">
        <f t="shared" si="133"/>
        <v>0</v>
      </c>
      <c r="Z129" s="162">
        <f t="shared" si="134"/>
        <v>0</v>
      </c>
      <c r="AA129" s="71"/>
      <c r="AB129" s="158">
        <f t="shared" si="135"/>
        <v>0</v>
      </c>
      <c r="AC129" s="162">
        <f t="shared" si="136"/>
        <v>0</v>
      </c>
      <c r="AD129" s="71"/>
      <c r="AE129" s="158">
        <f t="shared" si="137"/>
        <v>0</v>
      </c>
      <c r="AF129" s="162">
        <f t="shared" si="138"/>
        <v>0</v>
      </c>
      <c r="AG129" s="71"/>
      <c r="AH129" s="158">
        <f t="shared" si="139"/>
        <v>0</v>
      </c>
      <c r="AI129" s="162">
        <f t="shared" si="140"/>
        <v>0</v>
      </c>
      <c r="AJ129" s="165">
        <f t="shared" si="141"/>
        <v>0</v>
      </c>
      <c r="AK129" s="164">
        <f t="shared" si="142"/>
        <v>0</v>
      </c>
    </row>
    <row r="130" spans="1:37" s="54" customFormat="1" outlineLevel="1">
      <c r="A130"/>
      <c r="B130" s="235" t="s">
        <v>85</v>
      </c>
      <c r="C130" s="63" t="s">
        <v>95</v>
      </c>
      <c r="D130" s="71"/>
      <c r="E130" s="80">
        <f t="shared" si="143"/>
        <v>0</v>
      </c>
      <c r="F130" s="71"/>
      <c r="G130" s="158">
        <f t="shared" si="125"/>
        <v>0</v>
      </c>
      <c r="H130" s="162">
        <f t="shared" si="126"/>
        <v>0</v>
      </c>
      <c r="I130" s="71"/>
      <c r="J130" s="158">
        <f t="shared" si="2"/>
        <v>0</v>
      </c>
      <c r="K130" s="162">
        <f t="shared" si="3"/>
        <v>0</v>
      </c>
      <c r="L130" s="71"/>
      <c r="M130" s="158">
        <f t="shared" si="4"/>
        <v>0</v>
      </c>
      <c r="N130" s="162">
        <f t="shared" si="5"/>
        <v>0</v>
      </c>
      <c r="O130" s="71"/>
      <c r="P130" s="158">
        <f t="shared" si="127"/>
        <v>0</v>
      </c>
      <c r="Q130" s="162">
        <f t="shared" si="128"/>
        <v>0</v>
      </c>
      <c r="R130" s="153">
        <f t="shared" si="129"/>
        <v>0</v>
      </c>
      <c r="S130" s="164">
        <f t="shared" si="130"/>
        <v>0</v>
      </c>
      <c r="T130"/>
      <c r="U130" s="71"/>
      <c r="V130" s="158">
        <f t="shared" si="131"/>
        <v>0</v>
      </c>
      <c r="W130" s="162">
        <f t="shared" si="132"/>
        <v>0</v>
      </c>
      <c r="X130" s="71"/>
      <c r="Y130" s="158">
        <f t="shared" si="133"/>
        <v>0</v>
      </c>
      <c r="Z130" s="162">
        <f t="shared" si="134"/>
        <v>0</v>
      </c>
      <c r="AA130" s="71"/>
      <c r="AB130" s="158">
        <f t="shared" si="135"/>
        <v>0</v>
      </c>
      <c r="AC130" s="162">
        <f t="shared" si="136"/>
        <v>0</v>
      </c>
      <c r="AD130" s="71"/>
      <c r="AE130" s="158">
        <f t="shared" si="137"/>
        <v>0</v>
      </c>
      <c r="AF130" s="162">
        <f t="shared" si="138"/>
        <v>0</v>
      </c>
      <c r="AG130" s="71"/>
      <c r="AH130" s="158">
        <f t="shared" si="139"/>
        <v>0</v>
      </c>
      <c r="AI130" s="162">
        <f t="shared" si="140"/>
        <v>0</v>
      </c>
      <c r="AJ130" s="165">
        <f t="shared" si="141"/>
        <v>0</v>
      </c>
      <c r="AK130" s="164">
        <f t="shared" si="142"/>
        <v>0</v>
      </c>
    </row>
    <row r="131" spans="1:37" s="54" customFormat="1" outlineLevel="1">
      <c r="A131"/>
      <c r="B131" s="236" t="s">
        <v>86</v>
      </c>
      <c r="C131" s="63" t="s">
        <v>95</v>
      </c>
      <c r="D131" s="71"/>
      <c r="E131" s="80">
        <f t="shared" si="143"/>
        <v>0</v>
      </c>
      <c r="F131" s="71"/>
      <c r="G131" s="158">
        <f t="shared" si="125"/>
        <v>0</v>
      </c>
      <c r="H131" s="162">
        <f t="shared" si="126"/>
        <v>0</v>
      </c>
      <c r="I131" s="71"/>
      <c r="J131" s="158">
        <f t="shared" si="2"/>
        <v>0</v>
      </c>
      <c r="K131" s="162">
        <f t="shared" si="3"/>
        <v>0</v>
      </c>
      <c r="L131" s="71"/>
      <c r="M131" s="158">
        <f t="shared" si="4"/>
        <v>0</v>
      </c>
      <c r="N131" s="162">
        <f t="shared" si="5"/>
        <v>0</v>
      </c>
      <c r="O131" s="71"/>
      <c r="P131" s="158">
        <f t="shared" si="127"/>
        <v>0</v>
      </c>
      <c r="Q131" s="162">
        <f t="shared" si="128"/>
        <v>0</v>
      </c>
      <c r="R131" s="153">
        <f t="shared" si="129"/>
        <v>0</v>
      </c>
      <c r="S131" s="164">
        <f t="shared" si="130"/>
        <v>0</v>
      </c>
      <c r="T131"/>
      <c r="U131" s="71"/>
      <c r="V131" s="158">
        <f t="shared" si="131"/>
        <v>0</v>
      </c>
      <c r="W131" s="162">
        <f t="shared" si="132"/>
        <v>0</v>
      </c>
      <c r="X131" s="71"/>
      <c r="Y131" s="158">
        <f t="shared" si="133"/>
        <v>0</v>
      </c>
      <c r="Z131" s="162">
        <f t="shared" si="134"/>
        <v>0</v>
      </c>
      <c r="AA131" s="71"/>
      <c r="AB131" s="158">
        <f t="shared" si="135"/>
        <v>0</v>
      </c>
      <c r="AC131" s="162">
        <f t="shared" si="136"/>
        <v>0</v>
      </c>
      <c r="AD131" s="71"/>
      <c r="AE131" s="158">
        <f t="shared" si="137"/>
        <v>0</v>
      </c>
      <c r="AF131" s="162">
        <f t="shared" si="138"/>
        <v>0</v>
      </c>
      <c r="AG131" s="71"/>
      <c r="AH131" s="158">
        <f t="shared" si="139"/>
        <v>0</v>
      </c>
      <c r="AI131" s="162">
        <f t="shared" si="140"/>
        <v>0</v>
      </c>
      <c r="AJ131" s="165">
        <f t="shared" si="141"/>
        <v>0</v>
      </c>
      <c r="AK131" s="164">
        <f t="shared" si="142"/>
        <v>0</v>
      </c>
    </row>
    <row r="132" spans="1:37" s="54" customFormat="1" outlineLevel="1">
      <c r="A132"/>
      <c r="B132" s="235" t="s">
        <v>87</v>
      </c>
      <c r="C132" s="63" t="s">
        <v>95</v>
      </c>
      <c r="D132" s="71"/>
      <c r="E132" s="80">
        <f t="shared" si="143"/>
        <v>0</v>
      </c>
      <c r="F132" s="71"/>
      <c r="G132" s="158">
        <f t="shared" si="125"/>
        <v>0</v>
      </c>
      <c r="H132" s="162">
        <f t="shared" si="126"/>
        <v>0</v>
      </c>
      <c r="I132" s="71"/>
      <c r="J132" s="158">
        <f t="shared" si="2"/>
        <v>0</v>
      </c>
      <c r="K132" s="162">
        <f t="shared" si="3"/>
        <v>0</v>
      </c>
      <c r="L132" s="71"/>
      <c r="M132" s="158">
        <f t="shared" si="4"/>
        <v>0</v>
      </c>
      <c r="N132" s="162">
        <f t="shared" si="5"/>
        <v>0</v>
      </c>
      <c r="O132" s="71"/>
      <c r="P132" s="158">
        <f t="shared" si="127"/>
        <v>0</v>
      </c>
      <c r="Q132" s="162">
        <f t="shared" si="128"/>
        <v>0</v>
      </c>
      <c r="R132" s="153">
        <f t="shared" si="129"/>
        <v>0</v>
      </c>
      <c r="S132" s="164">
        <f t="shared" si="130"/>
        <v>0</v>
      </c>
      <c r="T132"/>
      <c r="U132" s="71"/>
      <c r="V132" s="158">
        <f t="shared" si="131"/>
        <v>0</v>
      </c>
      <c r="W132" s="162">
        <f t="shared" si="132"/>
        <v>0</v>
      </c>
      <c r="X132" s="71"/>
      <c r="Y132" s="158">
        <f t="shared" si="133"/>
        <v>0</v>
      </c>
      <c r="Z132" s="162">
        <f t="shared" si="134"/>
        <v>0</v>
      </c>
      <c r="AA132" s="71"/>
      <c r="AB132" s="158">
        <f t="shared" si="135"/>
        <v>0</v>
      </c>
      <c r="AC132" s="162">
        <f t="shared" si="136"/>
        <v>0</v>
      </c>
      <c r="AD132" s="71"/>
      <c r="AE132" s="158">
        <f t="shared" si="137"/>
        <v>0</v>
      </c>
      <c r="AF132" s="162">
        <f t="shared" si="138"/>
        <v>0</v>
      </c>
      <c r="AG132" s="71"/>
      <c r="AH132" s="158">
        <f t="shared" si="139"/>
        <v>0</v>
      </c>
      <c r="AI132" s="162">
        <f t="shared" si="140"/>
        <v>0</v>
      </c>
      <c r="AJ132" s="165">
        <f t="shared" si="141"/>
        <v>0</v>
      </c>
      <c r="AK132" s="164">
        <f t="shared" si="142"/>
        <v>0</v>
      </c>
    </row>
    <row r="133" spans="1:37" s="54" customFormat="1" outlineLevel="1">
      <c r="A133"/>
      <c r="B133" s="236" t="s">
        <v>88</v>
      </c>
      <c r="C133" s="63" t="s">
        <v>95</v>
      </c>
      <c r="D133" s="71"/>
      <c r="E133" s="80">
        <f t="shared" si="143"/>
        <v>0</v>
      </c>
      <c r="F133" s="71"/>
      <c r="G133" s="158">
        <f t="shared" si="125"/>
        <v>0</v>
      </c>
      <c r="H133" s="162">
        <f t="shared" si="126"/>
        <v>0</v>
      </c>
      <c r="I133" s="71"/>
      <c r="J133" s="158">
        <f t="shared" si="2"/>
        <v>0</v>
      </c>
      <c r="K133" s="162">
        <f t="shared" si="3"/>
        <v>0</v>
      </c>
      <c r="L133" s="71"/>
      <c r="M133" s="158">
        <f t="shared" si="4"/>
        <v>0</v>
      </c>
      <c r="N133" s="162">
        <f t="shared" si="5"/>
        <v>0</v>
      </c>
      <c r="O133" s="71"/>
      <c r="P133" s="158">
        <f t="shared" si="127"/>
        <v>0</v>
      </c>
      <c r="Q133" s="162">
        <f t="shared" si="128"/>
        <v>0</v>
      </c>
      <c r="R133" s="153">
        <f t="shared" si="129"/>
        <v>0</v>
      </c>
      <c r="S133" s="164">
        <f t="shared" si="130"/>
        <v>0</v>
      </c>
      <c r="T133"/>
      <c r="U133" s="71"/>
      <c r="V133" s="158">
        <f t="shared" si="131"/>
        <v>0</v>
      </c>
      <c r="W133" s="162">
        <f t="shared" si="132"/>
        <v>0</v>
      </c>
      <c r="X133" s="71"/>
      <c r="Y133" s="158">
        <f t="shared" si="133"/>
        <v>0</v>
      </c>
      <c r="Z133" s="162">
        <f t="shared" si="134"/>
        <v>0</v>
      </c>
      <c r="AA133" s="71"/>
      <c r="AB133" s="158">
        <f t="shared" si="135"/>
        <v>0</v>
      </c>
      <c r="AC133" s="162">
        <f t="shared" si="136"/>
        <v>0</v>
      </c>
      <c r="AD133" s="71"/>
      <c r="AE133" s="158">
        <f t="shared" si="137"/>
        <v>0</v>
      </c>
      <c r="AF133" s="162">
        <f t="shared" si="138"/>
        <v>0</v>
      </c>
      <c r="AG133" s="71"/>
      <c r="AH133" s="158">
        <f t="shared" si="139"/>
        <v>0</v>
      </c>
      <c r="AI133" s="162">
        <f t="shared" si="140"/>
        <v>0</v>
      </c>
      <c r="AJ133" s="165">
        <f t="shared" si="141"/>
        <v>0</v>
      </c>
      <c r="AK133" s="164">
        <f t="shared" si="142"/>
        <v>0</v>
      </c>
    </row>
    <row r="134" spans="1:37" outlineLevel="1">
      <c r="B134" s="49" t="s">
        <v>127</v>
      </c>
      <c r="C134" s="46" t="s">
        <v>95</v>
      </c>
      <c r="D134" s="160">
        <f>SUM(D120:D133)</f>
        <v>0</v>
      </c>
      <c r="E134" s="159">
        <f>SUM(E120:E133)</f>
        <v>0</v>
      </c>
      <c r="F134" s="160">
        <f>SUM(F120:F133)</f>
        <v>0</v>
      </c>
      <c r="G134" s="159">
        <f>SUM(G120:G133)</f>
        <v>0</v>
      </c>
      <c r="H134" s="163">
        <f>IFERROR((G134-E134)/E134,0)</f>
        <v>0</v>
      </c>
      <c r="I134" s="160">
        <f>SUM(I120:I133)</f>
        <v>0</v>
      </c>
      <c r="J134" s="159">
        <f>SUM(J120:J133)</f>
        <v>0</v>
      </c>
      <c r="K134" s="163">
        <f t="shared" ref="K134" si="144">IFERROR((J134-G134)/G134,0)</f>
        <v>0</v>
      </c>
      <c r="L134" s="160">
        <f>SUM(L120:L133)</f>
        <v>0</v>
      </c>
      <c r="M134" s="159">
        <f>SUM(M120:M133)</f>
        <v>0</v>
      </c>
      <c r="N134" s="163">
        <f t="shared" ref="N134" si="145">IFERROR((M134-J134)/J134,0)</f>
        <v>0</v>
      </c>
      <c r="O134" s="160">
        <f>SUM(O120:O133)</f>
        <v>0</v>
      </c>
      <c r="P134" s="159">
        <f>SUM(P120:P133)</f>
        <v>0</v>
      </c>
      <c r="Q134" s="163">
        <f t="shared" si="128"/>
        <v>0</v>
      </c>
      <c r="R134" s="153">
        <f t="shared" si="129"/>
        <v>0</v>
      </c>
      <c r="S134" s="164">
        <f t="shared" si="130"/>
        <v>0</v>
      </c>
      <c r="U134" s="160">
        <f>SUM(U120:U133)</f>
        <v>0</v>
      </c>
      <c r="V134" s="159">
        <f>SUM(V120:V133)</f>
        <v>0</v>
      </c>
      <c r="W134" s="163">
        <f>IFERROR((V134-P134)/P134,0)</f>
        <v>0</v>
      </c>
      <c r="X134" s="160">
        <f>SUM(X120:X133)</f>
        <v>0</v>
      </c>
      <c r="Y134" s="159">
        <f>SUM(Y120:Y133)</f>
        <v>0</v>
      </c>
      <c r="Z134" s="163">
        <f t="shared" ref="Z134" si="146">IFERROR((Y134-V134)/V134,0)</f>
        <v>0</v>
      </c>
      <c r="AA134" s="160">
        <f>SUM(AA120:AA133)</f>
        <v>0</v>
      </c>
      <c r="AB134" s="159">
        <f>SUM(AB120:AB133)</f>
        <v>0</v>
      </c>
      <c r="AC134" s="163">
        <f t="shared" ref="AC134" si="147">IFERROR((AB134-Y134)/Y134,0)</f>
        <v>0</v>
      </c>
      <c r="AD134" s="160">
        <f>SUM(AD120:AD133)</f>
        <v>0</v>
      </c>
      <c r="AE134" s="159">
        <f>SUM(AE120:AE133)</f>
        <v>0</v>
      </c>
      <c r="AF134" s="163">
        <f t="shared" ref="AF134" si="148">IFERROR((AE134-AB134)/AB134,0)</f>
        <v>0</v>
      </c>
      <c r="AG134" s="160">
        <f>SUM(AG120:AG133)</f>
        <v>0</v>
      </c>
      <c r="AH134" s="159">
        <f>SUM(AH120:AH133)</f>
        <v>0</v>
      </c>
      <c r="AI134" s="163">
        <f>IFERROR((AH134-AE134)/AE134,0)</f>
        <v>0</v>
      </c>
      <c r="AJ134" s="159">
        <f>SUM(AJ120:AJ133)</f>
        <v>0</v>
      </c>
      <c r="AK134" s="164">
        <f t="shared" ref="AK134" si="149">IFERROR((AH134/V134)^(1/4)-1,0)</f>
        <v>0</v>
      </c>
    </row>
    <row r="136" spans="1:37" ht="17.25" customHeight="1">
      <c r="B136" s="270" t="s">
        <v>137</v>
      </c>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302"/>
    </row>
    <row r="137" spans="1:37" ht="5.45" customHeight="1" outlineLevel="1">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row>
    <row r="138" spans="1:37" ht="15" customHeight="1" outlineLevel="1">
      <c r="B138" s="281"/>
      <c r="C138" s="282" t="s">
        <v>94</v>
      </c>
      <c r="D138" s="285" t="s">
        <v>120</v>
      </c>
      <c r="E138" s="286"/>
      <c r="F138" s="286"/>
      <c r="G138" s="286"/>
      <c r="H138" s="286"/>
      <c r="I138" s="286"/>
      <c r="J138" s="286"/>
      <c r="K138" s="286"/>
      <c r="L138" s="286"/>
      <c r="M138" s="286"/>
      <c r="N138" s="286"/>
      <c r="O138" s="286"/>
      <c r="P138" s="286"/>
      <c r="Q138" s="288"/>
      <c r="R138" s="291" t="str">
        <f xml:space="preserve"> D139&amp;" - "&amp;O139</f>
        <v>2019 - 2023</v>
      </c>
      <c r="S138" s="292"/>
      <c r="U138" s="285" t="s">
        <v>121</v>
      </c>
      <c r="V138" s="286"/>
      <c r="W138" s="286"/>
      <c r="X138" s="286"/>
      <c r="Y138" s="286"/>
      <c r="Z138" s="286"/>
      <c r="AA138" s="286"/>
      <c r="AB138" s="286"/>
      <c r="AC138" s="286"/>
      <c r="AD138" s="286"/>
      <c r="AE138" s="286"/>
      <c r="AF138" s="286"/>
      <c r="AG138" s="286"/>
      <c r="AH138" s="286"/>
      <c r="AI138" s="286"/>
      <c r="AJ138" s="286"/>
      <c r="AK138" s="287"/>
    </row>
    <row r="139" spans="1:37" ht="15" customHeight="1" outlineLevel="1">
      <c r="B139" s="281"/>
      <c r="C139" s="283"/>
      <c r="D139" s="285">
        <f>$C$3-5</f>
        <v>2019</v>
      </c>
      <c r="E139" s="288"/>
      <c r="F139" s="285">
        <f>$C$3-4</f>
        <v>2020</v>
      </c>
      <c r="G139" s="286"/>
      <c r="H139" s="288"/>
      <c r="I139" s="285">
        <f>$C$3-3</f>
        <v>2021</v>
      </c>
      <c r="J139" s="286"/>
      <c r="K139" s="288"/>
      <c r="L139" s="285">
        <f>$C$3-2</f>
        <v>2022</v>
      </c>
      <c r="M139" s="286"/>
      <c r="N139" s="288"/>
      <c r="O139" s="285">
        <f>$C$3-1</f>
        <v>2023</v>
      </c>
      <c r="P139" s="286"/>
      <c r="Q139" s="288"/>
      <c r="R139" s="293"/>
      <c r="S139" s="294"/>
      <c r="U139" s="285">
        <f>$C$3</f>
        <v>2024</v>
      </c>
      <c r="V139" s="286"/>
      <c r="W139" s="288"/>
      <c r="X139" s="285">
        <f>$C$3+1</f>
        <v>2025</v>
      </c>
      <c r="Y139" s="286"/>
      <c r="Z139" s="288"/>
      <c r="AA139" s="285">
        <f>$C$3+2</f>
        <v>2026</v>
      </c>
      <c r="AB139" s="286"/>
      <c r="AC139" s="288"/>
      <c r="AD139" s="285">
        <f>$C$3+3</f>
        <v>2027</v>
      </c>
      <c r="AE139" s="286"/>
      <c r="AF139" s="288"/>
      <c r="AG139" s="285">
        <f>$C$3+4</f>
        <v>2028</v>
      </c>
      <c r="AH139" s="286"/>
      <c r="AI139" s="288"/>
      <c r="AJ139" s="289" t="str">
        <f>U139&amp;" - "&amp;AG139</f>
        <v>2024 - 2028</v>
      </c>
      <c r="AK139" s="290"/>
    </row>
    <row r="140" spans="1:37" ht="29.1" outlineLevel="1">
      <c r="B140" s="281"/>
      <c r="C140" s="284"/>
      <c r="D140" s="65" t="s">
        <v>133</v>
      </c>
      <c r="E140" s="66" t="s">
        <v>134</v>
      </c>
      <c r="F140" s="65" t="s">
        <v>133</v>
      </c>
      <c r="G140" s="9" t="s">
        <v>134</v>
      </c>
      <c r="H140" s="66" t="s">
        <v>124</v>
      </c>
      <c r="I140" s="65" t="s">
        <v>133</v>
      </c>
      <c r="J140" s="9" t="s">
        <v>134</v>
      </c>
      <c r="K140" s="66" t="s">
        <v>124</v>
      </c>
      <c r="L140" s="65" t="s">
        <v>133</v>
      </c>
      <c r="M140" s="9" t="s">
        <v>134</v>
      </c>
      <c r="N140" s="66" t="s">
        <v>124</v>
      </c>
      <c r="O140" s="65" t="s">
        <v>122</v>
      </c>
      <c r="P140" s="9" t="s">
        <v>123</v>
      </c>
      <c r="Q140" s="66" t="s">
        <v>124</v>
      </c>
      <c r="R140" s="9" t="s">
        <v>115</v>
      </c>
      <c r="S140" s="59" t="s">
        <v>125</v>
      </c>
      <c r="U140" s="65" t="s">
        <v>133</v>
      </c>
      <c r="V140" s="9" t="s">
        <v>134</v>
      </c>
      <c r="W140" s="66" t="s">
        <v>124</v>
      </c>
      <c r="X140" s="65" t="s">
        <v>133</v>
      </c>
      <c r="Y140" s="9" t="s">
        <v>134</v>
      </c>
      <c r="Z140" s="66" t="s">
        <v>124</v>
      </c>
      <c r="AA140" s="65" t="s">
        <v>133</v>
      </c>
      <c r="AB140" s="9" t="s">
        <v>134</v>
      </c>
      <c r="AC140" s="66" t="s">
        <v>124</v>
      </c>
      <c r="AD140" s="65" t="s">
        <v>133</v>
      </c>
      <c r="AE140" s="9" t="s">
        <v>134</v>
      </c>
      <c r="AF140" s="66" t="s">
        <v>124</v>
      </c>
      <c r="AG140" s="65" t="s">
        <v>133</v>
      </c>
      <c r="AH140" s="9" t="s">
        <v>134</v>
      </c>
      <c r="AI140" s="66" t="s">
        <v>124</v>
      </c>
      <c r="AJ140" s="9" t="s">
        <v>115</v>
      </c>
      <c r="AK140" s="59" t="s">
        <v>125</v>
      </c>
    </row>
    <row r="141" spans="1:37" outlineLevel="1">
      <c r="B141" s="235" t="s">
        <v>75</v>
      </c>
      <c r="C141" s="63" t="s">
        <v>95</v>
      </c>
      <c r="D141" s="79"/>
      <c r="E141" s="80">
        <f>D141</f>
        <v>0</v>
      </c>
      <c r="F141" s="79"/>
      <c r="G141" s="158">
        <f t="shared" ref="G141:G154" si="150">E141+F141</f>
        <v>0</v>
      </c>
      <c r="H141" s="162">
        <f t="shared" ref="H141:H154" si="151">IFERROR((G141-E141)/E141,0)</f>
        <v>0</v>
      </c>
      <c r="I141" s="79"/>
      <c r="J141" s="158">
        <f t="shared" ref="J141:J154" si="152">G141+I141</f>
        <v>0</v>
      </c>
      <c r="K141" s="162">
        <f t="shared" ref="K141:K154" si="153">IFERROR((J141-G141)/G141,0)</f>
        <v>0</v>
      </c>
      <c r="L141" s="79"/>
      <c r="M141" s="158">
        <f t="shared" ref="M141:M154" si="154">J141+L141</f>
        <v>0</v>
      </c>
      <c r="N141" s="162">
        <f t="shared" ref="N141:N154" si="155">IFERROR((M141-J141)/J141,0)</f>
        <v>0</v>
      </c>
      <c r="O141" s="79"/>
      <c r="P141" s="158">
        <f t="shared" ref="P141:P154" si="156">M141+O141</f>
        <v>0</v>
      </c>
      <c r="Q141" s="162">
        <f t="shared" ref="Q141:Q155" si="157">IFERROR((P141-M141)/M141,0)</f>
        <v>0</v>
      </c>
      <c r="R141" s="153">
        <f t="shared" ref="R141:R155" si="158">D141+F141+I141+L141+O141</f>
        <v>0</v>
      </c>
      <c r="S141" s="164">
        <f t="shared" ref="S141:S155" si="159">IFERROR((P141/E141)^(1/4)-1,0)</f>
        <v>0</v>
      </c>
      <c r="U141" s="79"/>
      <c r="V141" s="158">
        <f t="shared" ref="V141:V154" si="160">P141+U141</f>
        <v>0</v>
      </c>
      <c r="W141" s="162">
        <f t="shared" ref="W141:W154" si="161">IFERROR((V141-P141)/P141,0)</f>
        <v>0</v>
      </c>
      <c r="X141" s="79"/>
      <c r="Y141" s="158">
        <f t="shared" ref="Y141:Y154" si="162">V141+X141</f>
        <v>0</v>
      </c>
      <c r="Z141" s="162">
        <f t="shared" ref="Z141:Z154" si="163">IFERROR((Y141-V141)/V141,0)</f>
        <v>0</v>
      </c>
      <c r="AA141" s="79"/>
      <c r="AB141" s="158">
        <f t="shared" ref="AB141:AB154" si="164">Y141+AA141</f>
        <v>0</v>
      </c>
      <c r="AC141" s="162">
        <f t="shared" ref="AC141:AC154" si="165">IFERROR((AB141-Y141)/Y141,0)</f>
        <v>0</v>
      </c>
      <c r="AD141" s="79"/>
      <c r="AE141" s="158">
        <f t="shared" ref="AE141:AE154" si="166">AB141+AD141</f>
        <v>0</v>
      </c>
      <c r="AF141" s="162">
        <f t="shared" ref="AF141:AF154" si="167">IFERROR((AE141-AB141)/AB141,0)</f>
        <v>0</v>
      </c>
      <c r="AG141" s="79"/>
      <c r="AH141" s="158">
        <f t="shared" ref="AH141:AH154" si="168">AE141+AG141</f>
        <v>0</v>
      </c>
      <c r="AI141" s="162">
        <f t="shared" ref="AI141:AI154" si="169">IFERROR((AH141-AE141)/AE141,0)</f>
        <v>0</v>
      </c>
      <c r="AJ141" s="165">
        <f>U141+X141+AA141+AD141+AG141</f>
        <v>0</v>
      </c>
      <c r="AK141" s="164">
        <f>IFERROR((AH141/V141)^(1/4)-1,0)</f>
        <v>0</v>
      </c>
    </row>
    <row r="142" spans="1:37" outlineLevel="1">
      <c r="B142" s="236" t="s">
        <v>76</v>
      </c>
      <c r="C142" s="63" t="s">
        <v>95</v>
      </c>
      <c r="D142" s="79"/>
      <c r="E142" s="80">
        <f t="shared" ref="E142:E154" si="170">D142</f>
        <v>0</v>
      </c>
      <c r="F142" s="79"/>
      <c r="G142" s="158">
        <f t="shared" si="150"/>
        <v>0</v>
      </c>
      <c r="H142" s="162">
        <f t="shared" si="151"/>
        <v>0</v>
      </c>
      <c r="I142" s="79"/>
      <c r="J142" s="158">
        <f t="shared" si="152"/>
        <v>0</v>
      </c>
      <c r="K142" s="162">
        <f t="shared" si="153"/>
        <v>0</v>
      </c>
      <c r="L142" s="79"/>
      <c r="M142" s="158">
        <f t="shared" si="154"/>
        <v>0</v>
      </c>
      <c r="N142" s="162">
        <f t="shared" si="155"/>
        <v>0</v>
      </c>
      <c r="O142" s="79"/>
      <c r="P142" s="158">
        <f t="shared" si="156"/>
        <v>0</v>
      </c>
      <c r="Q142" s="162">
        <f t="shared" si="157"/>
        <v>0</v>
      </c>
      <c r="R142" s="153">
        <f t="shared" si="158"/>
        <v>0</v>
      </c>
      <c r="S142" s="164">
        <f t="shared" si="159"/>
        <v>0</v>
      </c>
      <c r="U142" s="79">
        <v>1</v>
      </c>
      <c r="V142" s="158">
        <f t="shared" si="160"/>
        <v>1</v>
      </c>
      <c r="W142" s="162">
        <f t="shared" si="161"/>
        <v>0</v>
      </c>
      <c r="X142" s="79">
        <v>1</v>
      </c>
      <c r="Y142" s="158">
        <f t="shared" si="162"/>
        <v>2</v>
      </c>
      <c r="Z142" s="162">
        <f t="shared" si="163"/>
        <v>1</v>
      </c>
      <c r="AA142" s="79"/>
      <c r="AB142" s="158">
        <f t="shared" si="164"/>
        <v>2</v>
      </c>
      <c r="AC142" s="162">
        <f t="shared" si="165"/>
        <v>0</v>
      </c>
      <c r="AD142" s="79"/>
      <c r="AE142" s="158">
        <f t="shared" si="166"/>
        <v>2</v>
      </c>
      <c r="AF142" s="162">
        <f t="shared" si="167"/>
        <v>0</v>
      </c>
      <c r="AG142" s="79"/>
      <c r="AH142" s="158">
        <f t="shared" si="168"/>
        <v>2</v>
      </c>
      <c r="AI142" s="162">
        <f t="shared" si="169"/>
        <v>0</v>
      </c>
      <c r="AJ142" s="165">
        <f t="shared" ref="AJ142:AJ154" si="171">U142+X142+AA142+AD142+AG142</f>
        <v>2</v>
      </c>
      <c r="AK142" s="164">
        <f t="shared" ref="AK142:AK154" si="172">IFERROR((AH142/V142)^(1/4)-1,0)</f>
        <v>0.18920711500272103</v>
      </c>
    </row>
    <row r="143" spans="1:37" outlineLevel="1">
      <c r="B143" s="237" t="s">
        <v>77</v>
      </c>
      <c r="C143" s="63" t="s">
        <v>95</v>
      </c>
      <c r="D143" s="79"/>
      <c r="E143" s="80">
        <f t="shared" si="170"/>
        <v>0</v>
      </c>
      <c r="F143" s="79"/>
      <c r="G143" s="158">
        <f t="shared" si="150"/>
        <v>0</v>
      </c>
      <c r="H143" s="162">
        <f t="shared" si="151"/>
        <v>0</v>
      </c>
      <c r="I143" s="79"/>
      <c r="J143" s="158">
        <f t="shared" si="152"/>
        <v>0</v>
      </c>
      <c r="K143" s="162">
        <f t="shared" si="153"/>
        <v>0</v>
      </c>
      <c r="L143" s="79"/>
      <c r="M143" s="158">
        <f t="shared" si="154"/>
        <v>0</v>
      </c>
      <c r="N143" s="162">
        <f t="shared" si="155"/>
        <v>0</v>
      </c>
      <c r="O143" s="79"/>
      <c r="P143" s="158">
        <f t="shared" si="156"/>
        <v>0</v>
      </c>
      <c r="Q143" s="162">
        <f t="shared" si="157"/>
        <v>0</v>
      </c>
      <c r="R143" s="153">
        <f t="shared" si="158"/>
        <v>0</v>
      </c>
      <c r="S143" s="164">
        <f t="shared" si="159"/>
        <v>0</v>
      </c>
      <c r="U143" s="79"/>
      <c r="V143" s="158">
        <f t="shared" si="160"/>
        <v>0</v>
      </c>
      <c r="W143" s="162">
        <f t="shared" si="161"/>
        <v>0</v>
      </c>
      <c r="X143" s="79"/>
      <c r="Y143" s="158">
        <f t="shared" si="162"/>
        <v>0</v>
      </c>
      <c r="Z143" s="162">
        <f t="shared" si="163"/>
        <v>0</v>
      </c>
      <c r="AA143" s="79"/>
      <c r="AB143" s="158">
        <f t="shared" si="164"/>
        <v>0</v>
      </c>
      <c r="AC143" s="162">
        <f t="shared" si="165"/>
        <v>0</v>
      </c>
      <c r="AD143" s="79"/>
      <c r="AE143" s="158">
        <f t="shared" si="166"/>
        <v>0</v>
      </c>
      <c r="AF143" s="162">
        <f t="shared" si="167"/>
        <v>0</v>
      </c>
      <c r="AG143" s="79"/>
      <c r="AH143" s="158">
        <f t="shared" si="168"/>
        <v>0</v>
      </c>
      <c r="AI143" s="162">
        <f t="shared" si="169"/>
        <v>0</v>
      </c>
      <c r="AJ143" s="165">
        <f t="shared" si="171"/>
        <v>0</v>
      </c>
      <c r="AK143" s="164">
        <f t="shared" si="172"/>
        <v>0</v>
      </c>
    </row>
    <row r="144" spans="1:37" outlineLevel="1">
      <c r="B144" s="238" t="s">
        <v>78</v>
      </c>
      <c r="C144" s="63" t="s">
        <v>95</v>
      </c>
      <c r="D144" s="79"/>
      <c r="E144" s="80">
        <f t="shared" si="170"/>
        <v>0</v>
      </c>
      <c r="F144" s="79"/>
      <c r="G144" s="158">
        <f t="shared" si="150"/>
        <v>0</v>
      </c>
      <c r="H144" s="162">
        <f t="shared" si="151"/>
        <v>0</v>
      </c>
      <c r="I144" s="79"/>
      <c r="J144" s="158">
        <f t="shared" si="152"/>
        <v>0</v>
      </c>
      <c r="K144" s="162">
        <f t="shared" si="153"/>
        <v>0</v>
      </c>
      <c r="L144" s="79"/>
      <c r="M144" s="158">
        <f t="shared" si="154"/>
        <v>0</v>
      </c>
      <c r="N144" s="162">
        <f t="shared" si="155"/>
        <v>0</v>
      </c>
      <c r="O144" s="79"/>
      <c r="P144" s="158">
        <f t="shared" si="156"/>
        <v>0</v>
      </c>
      <c r="Q144" s="162">
        <f t="shared" si="157"/>
        <v>0</v>
      </c>
      <c r="R144" s="153">
        <f t="shared" si="158"/>
        <v>0</v>
      </c>
      <c r="S144" s="164">
        <f t="shared" si="159"/>
        <v>0</v>
      </c>
      <c r="U144" s="79"/>
      <c r="V144" s="158">
        <f t="shared" si="160"/>
        <v>0</v>
      </c>
      <c r="W144" s="162">
        <f t="shared" si="161"/>
        <v>0</v>
      </c>
      <c r="X144" s="79"/>
      <c r="Y144" s="158">
        <f t="shared" si="162"/>
        <v>0</v>
      </c>
      <c r="Z144" s="162">
        <f t="shared" si="163"/>
        <v>0</v>
      </c>
      <c r="AA144" s="79"/>
      <c r="AB144" s="158">
        <f t="shared" si="164"/>
        <v>0</v>
      </c>
      <c r="AC144" s="162">
        <f t="shared" si="165"/>
        <v>0</v>
      </c>
      <c r="AD144" s="79"/>
      <c r="AE144" s="158">
        <f t="shared" si="166"/>
        <v>0</v>
      </c>
      <c r="AF144" s="162">
        <f t="shared" si="167"/>
        <v>0</v>
      </c>
      <c r="AG144" s="79"/>
      <c r="AH144" s="158">
        <f t="shared" si="168"/>
        <v>0</v>
      </c>
      <c r="AI144" s="162">
        <f t="shared" si="169"/>
        <v>0</v>
      </c>
      <c r="AJ144" s="165">
        <f t="shared" si="171"/>
        <v>0</v>
      </c>
      <c r="AK144" s="164">
        <f t="shared" si="172"/>
        <v>0</v>
      </c>
    </row>
    <row r="145" spans="2:37" outlineLevel="1">
      <c r="B145" s="238" t="s">
        <v>79</v>
      </c>
      <c r="C145" s="63" t="s">
        <v>95</v>
      </c>
      <c r="D145" s="79"/>
      <c r="E145" s="80">
        <f t="shared" si="170"/>
        <v>0</v>
      </c>
      <c r="F145" s="79"/>
      <c r="G145" s="158">
        <f t="shared" si="150"/>
        <v>0</v>
      </c>
      <c r="H145" s="162">
        <f t="shared" si="151"/>
        <v>0</v>
      </c>
      <c r="I145" s="79"/>
      <c r="J145" s="158">
        <f t="shared" si="152"/>
        <v>0</v>
      </c>
      <c r="K145" s="162">
        <f t="shared" si="153"/>
        <v>0</v>
      </c>
      <c r="L145" s="79"/>
      <c r="M145" s="158">
        <f t="shared" si="154"/>
        <v>0</v>
      </c>
      <c r="N145" s="162">
        <f t="shared" si="155"/>
        <v>0</v>
      </c>
      <c r="O145" s="79"/>
      <c r="P145" s="158">
        <f t="shared" si="156"/>
        <v>0</v>
      </c>
      <c r="Q145" s="162">
        <f t="shared" si="157"/>
        <v>0</v>
      </c>
      <c r="R145" s="153">
        <f t="shared" si="158"/>
        <v>0</v>
      </c>
      <c r="S145" s="164">
        <f t="shared" si="159"/>
        <v>0</v>
      </c>
      <c r="U145" s="79"/>
      <c r="V145" s="158">
        <f t="shared" si="160"/>
        <v>0</v>
      </c>
      <c r="W145" s="162">
        <f t="shared" si="161"/>
        <v>0</v>
      </c>
      <c r="X145" s="79"/>
      <c r="Y145" s="158">
        <f t="shared" si="162"/>
        <v>0</v>
      </c>
      <c r="Z145" s="162">
        <f t="shared" si="163"/>
        <v>0</v>
      </c>
      <c r="AA145" s="79"/>
      <c r="AB145" s="158">
        <f t="shared" si="164"/>
        <v>0</v>
      </c>
      <c r="AC145" s="162">
        <f t="shared" si="165"/>
        <v>0</v>
      </c>
      <c r="AD145" s="79"/>
      <c r="AE145" s="158">
        <f t="shared" si="166"/>
        <v>0</v>
      </c>
      <c r="AF145" s="162">
        <f t="shared" si="167"/>
        <v>0</v>
      </c>
      <c r="AG145" s="79"/>
      <c r="AH145" s="158">
        <f t="shared" si="168"/>
        <v>0</v>
      </c>
      <c r="AI145" s="162">
        <f t="shared" si="169"/>
        <v>0</v>
      </c>
      <c r="AJ145" s="165">
        <f t="shared" si="171"/>
        <v>0</v>
      </c>
      <c r="AK145" s="164">
        <f t="shared" si="172"/>
        <v>0</v>
      </c>
    </row>
    <row r="146" spans="2:37" outlineLevel="1">
      <c r="B146" s="238" t="s">
        <v>80</v>
      </c>
      <c r="C146" s="63" t="s">
        <v>95</v>
      </c>
      <c r="D146" s="79"/>
      <c r="E146" s="80">
        <f t="shared" si="170"/>
        <v>0</v>
      </c>
      <c r="F146" s="79"/>
      <c r="G146" s="158">
        <f t="shared" si="150"/>
        <v>0</v>
      </c>
      <c r="H146" s="162">
        <f t="shared" si="151"/>
        <v>0</v>
      </c>
      <c r="I146" s="79"/>
      <c r="J146" s="158">
        <f t="shared" si="152"/>
        <v>0</v>
      </c>
      <c r="K146" s="162">
        <f t="shared" si="153"/>
        <v>0</v>
      </c>
      <c r="L146" s="79"/>
      <c r="M146" s="158">
        <f t="shared" si="154"/>
        <v>0</v>
      </c>
      <c r="N146" s="162">
        <f t="shared" si="155"/>
        <v>0</v>
      </c>
      <c r="O146" s="79"/>
      <c r="P146" s="158">
        <f t="shared" si="156"/>
        <v>0</v>
      </c>
      <c r="Q146" s="162">
        <f t="shared" si="157"/>
        <v>0</v>
      </c>
      <c r="R146" s="153">
        <f t="shared" si="158"/>
        <v>0</v>
      </c>
      <c r="S146" s="164">
        <f t="shared" si="159"/>
        <v>0</v>
      </c>
      <c r="U146" s="79"/>
      <c r="V146" s="158">
        <f t="shared" si="160"/>
        <v>0</v>
      </c>
      <c r="W146" s="162">
        <f t="shared" si="161"/>
        <v>0</v>
      </c>
      <c r="X146" s="79"/>
      <c r="Y146" s="158">
        <f t="shared" si="162"/>
        <v>0</v>
      </c>
      <c r="Z146" s="162">
        <f t="shared" si="163"/>
        <v>0</v>
      </c>
      <c r="AA146" s="79"/>
      <c r="AB146" s="158">
        <f t="shared" si="164"/>
        <v>0</v>
      </c>
      <c r="AC146" s="162">
        <f t="shared" si="165"/>
        <v>0</v>
      </c>
      <c r="AD146" s="79"/>
      <c r="AE146" s="158">
        <f t="shared" si="166"/>
        <v>0</v>
      </c>
      <c r="AF146" s="162">
        <f t="shared" si="167"/>
        <v>0</v>
      </c>
      <c r="AG146" s="79"/>
      <c r="AH146" s="158">
        <f t="shared" si="168"/>
        <v>0</v>
      </c>
      <c r="AI146" s="162">
        <f t="shared" si="169"/>
        <v>0</v>
      </c>
      <c r="AJ146" s="165">
        <f t="shared" si="171"/>
        <v>0</v>
      </c>
      <c r="AK146" s="164">
        <f t="shared" si="172"/>
        <v>0</v>
      </c>
    </row>
    <row r="147" spans="2:37" outlineLevel="1">
      <c r="B147" s="238" t="s">
        <v>81</v>
      </c>
      <c r="C147" s="63" t="s">
        <v>95</v>
      </c>
      <c r="D147" s="79"/>
      <c r="E147" s="80">
        <f t="shared" si="170"/>
        <v>0</v>
      </c>
      <c r="F147" s="79"/>
      <c r="G147" s="158">
        <f t="shared" si="150"/>
        <v>0</v>
      </c>
      <c r="H147" s="162">
        <f t="shared" si="151"/>
        <v>0</v>
      </c>
      <c r="I147" s="79"/>
      <c r="J147" s="158">
        <f t="shared" si="152"/>
        <v>0</v>
      </c>
      <c r="K147" s="162">
        <f t="shared" si="153"/>
        <v>0</v>
      </c>
      <c r="L147" s="79"/>
      <c r="M147" s="158">
        <f t="shared" si="154"/>
        <v>0</v>
      </c>
      <c r="N147" s="162">
        <f t="shared" si="155"/>
        <v>0</v>
      </c>
      <c r="O147" s="79"/>
      <c r="P147" s="158">
        <f t="shared" si="156"/>
        <v>0</v>
      </c>
      <c r="Q147" s="162">
        <f t="shared" si="157"/>
        <v>0</v>
      </c>
      <c r="R147" s="153">
        <f t="shared" si="158"/>
        <v>0</v>
      </c>
      <c r="S147" s="164">
        <f t="shared" si="159"/>
        <v>0</v>
      </c>
      <c r="U147" s="79"/>
      <c r="V147" s="158">
        <f t="shared" si="160"/>
        <v>0</v>
      </c>
      <c r="W147" s="162">
        <f t="shared" si="161"/>
        <v>0</v>
      </c>
      <c r="X147" s="79"/>
      <c r="Y147" s="158">
        <f t="shared" si="162"/>
        <v>0</v>
      </c>
      <c r="Z147" s="162">
        <f t="shared" si="163"/>
        <v>0</v>
      </c>
      <c r="AA147" s="79"/>
      <c r="AB147" s="158">
        <f t="shared" si="164"/>
        <v>0</v>
      </c>
      <c r="AC147" s="162">
        <f t="shared" si="165"/>
        <v>0</v>
      </c>
      <c r="AD147" s="79"/>
      <c r="AE147" s="158">
        <f t="shared" si="166"/>
        <v>0</v>
      </c>
      <c r="AF147" s="162">
        <f t="shared" si="167"/>
        <v>0</v>
      </c>
      <c r="AG147" s="79"/>
      <c r="AH147" s="158">
        <f t="shared" si="168"/>
        <v>0</v>
      </c>
      <c r="AI147" s="162">
        <f t="shared" si="169"/>
        <v>0</v>
      </c>
      <c r="AJ147" s="165">
        <f t="shared" si="171"/>
        <v>0</v>
      </c>
      <c r="AK147" s="164">
        <f t="shared" si="172"/>
        <v>0</v>
      </c>
    </row>
    <row r="148" spans="2:37" outlineLevel="1">
      <c r="B148" s="236" t="s">
        <v>82</v>
      </c>
      <c r="C148" s="63" t="s">
        <v>95</v>
      </c>
      <c r="D148" s="79"/>
      <c r="E148" s="80">
        <f t="shared" si="170"/>
        <v>0</v>
      </c>
      <c r="F148" s="79"/>
      <c r="G148" s="158">
        <f t="shared" si="150"/>
        <v>0</v>
      </c>
      <c r="H148" s="162">
        <f t="shared" si="151"/>
        <v>0</v>
      </c>
      <c r="I148" s="79"/>
      <c r="J148" s="158">
        <f t="shared" si="152"/>
        <v>0</v>
      </c>
      <c r="K148" s="162">
        <f t="shared" si="153"/>
        <v>0</v>
      </c>
      <c r="L148" s="79"/>
      <c r="M148" s="158">
        <f t="shared" si="154"/>
        <v>0</v>
      </c>
      <c r="N148" s="162">
        <f t="shared" si="155"/>
        <v>0</v>
      </c>
      <c r="O148" s="79"/>
      <c r="P148" s="158">
        <f t="shared" si="156"/>
        <v>0</v>
      </c>
      <c r="Q148" s="162">
        <f t="shared" si="157"/>
        <v>0</v>
      </c>
      <c r="R148" s="153">
        <f t="shared" si="158"/>
        <v>0</v>
      </c>
      <c r="S148" s="164">
        <f t="shared" si="159"/>
        <v>0</v>
      </c>
      <c r="U148" s="79"/>
      <c r="V148" s="158">
        <f t="shared" si="160"/>
        <v>0</v>
      </c>
      <c r="W148" s="162">
        <f t="shared" si="161"/>
        <v>0</v>
      </c>
      <c r="X148" s="79"/>
      <c r="Y148" s="158">
        <f t="shared" si="162"/>
        <v>0</v>
      </c>
      <c r="Z148" s="162">
        <f t="shared" si="163"/>
        <v>0</v>
      </c>
      <c r="AA148" s="79"/>
      <c r="AB148" s="158">
        <f t="shared" si="164"/>
        <v>0</v>
      </c>
      <c r="AC148" s="162">
        <f t="shared" si="165"/>
        <v>0</v>
      </c>
      <c r="AD148" s="79"/>
      <c r="AE148" s="158">
        <f t="shared" si="166"/>
        <v>0</v>
      </c>
      <c r="AF148" s="162">
        <f t="shared" si="167"/>
        <v>0</v>
      </c>
      <c r="AG148" s="79"/>
      <c r="AH148" s="158">
        <f t="shared" si="168"/>
        <v>0</v>
      </c>
      <c r="AI148" s="162">
        <f t="shared" si="169"/>
        <v>0</v>
      </c>
      <c r="AJ148" s="165">
        <f t="shared" si="171"/>
        <v>0</v>
      </c>
      <c r="AK148" s="164">
        <f t="shared" si="172"/>
        <v>0</v>
      </c>
    </row>
    <row r="149" spans="2:37" outlineLevel="1">
      <c r="B149" s="235" t="s">
        <v>83</v>
      </c>
      <c r="C149" s="63" t="s">
        <v>95</v>
      </c>
      <c r="D149" s="79"/>
      <c r="E149" s="80">
        <f t="shared" si="170"/>
        <v>0</v>
      </c>
      <c r="F149" s="79"/>
      <c r="G149" s="158">
        <f t="shared" si="150"/>
        <v>0</v>
      </c>
      <c r="H149" s="162">
        <f t="shared" si="151"/>
        <v>0</v>
      </c>
      <c r="I149" s="79"/>
      <c r="J149" s="158">
        <f t="shared" si="152"/>
        <v>0</v>
      </c>
      <c r="K149" s="162">
        <f t="shared" si="153"/>
        <v>0</v>
      </c>
      <c r="L149" s="79"/>
      <c r="M149" s="158">
        <f t="shared" si="154"/>
        <v>0</v>
      </c>
      <c r="N149" s="162">
        <f t="shared" si="155"/>
        <v>0</v>
      </c>
      <c r="O149" s="79"/>
      <c r="P149" s="158">
        <f t="shared" si="156"/>
        <v>0</v>
      </c>
      <c r="Q149" s="162">
        <f t="shared" si="157"/>
        <v>0</v>
      </c>
      <c r="R149" s="153">
        <f t="shared" si="158"/>
        <v>0</v>
      </c>
      <c r="S149" s="164">
        <f t="shared" si="159"/>
        <v>0</v>
      </c>
      <c r="U149" s="79"/>
      <c r="V149" s="158">
        <f t="shared" si="160"/>
        <v>0</v>
      </c>
      <c r="W149" s="162">
        <f t="shared" si="161"/>
        <v>0</v>
      </c>
      <c r="X149" s="79"/>
      <c r="Y149" s="158">
        <f t="shared" si="162"/>
        <v>0</v>
      </c>
      <c r="Z149" s="162">
        <f t="shared" si="163"/>
        <v>0</v>
      </c>
      <c r="AA149" s="79"/>
      <c r="AB149" s="158">
        <f t="shared" si="164"/>
        <v>0</v>
      </c>
      <c r="AC149" s="162">
        <f t="shared" si="165"/>
        <v>0</v>
      </c>
      <c r="AD149" s="79"/>
      <c r="AE149" s="158">
        <f t="shared" si="166"/>
        <v>0</v>
      </c>
      <c r="AF149" s="162">
        <f t="shared" si="167"/>
        <v>0</v>
      </c>
      <c r="AG149" s="79"/>
      <c r="AH149" s="158">
        <f t="shared" si="168"/>
        <v>0</v>
      </c>
      <c r="AI149" s="162">
        <f t="shared" si="169"/>
        <v>0</v>
      </c>
      <c r="AJ149" s="165">
        <f t="shared" si="171"/>
        <v>0</v>
      </c>
      <c r="AK149" s="164">
        <f t="shared" si="172"/>
        <v>0</v>
      </c>
    </row>
    <row r="150" spans="2:37" outlineLevel="1">
      <c r="B150" s="236" t="s">
        <v>84</v>
      </c>
      <c r="C150" s="63" t="s">
        <v>95</v>
      </c>
      <c r="D150" s="79"/>
      <c r="E150" s="80">
        <f t="shared" si="170"/>
        <v>0</v>
      </c>
      <c r="F150" s="79"/>
      <c r="G150" s="158">
        <f t="shared" si="150"/>
        <v>0</v>
      </c>
      <c r="H150" s="162">
        <f t="shared" si="151"/>
        <v>0</v>
      </c>
      <c r="I150" s="79"/>
      <c r="J150" s="158">
        <f t="shared" si="152"/>
        <v>0</v>
      </c>
      <c r="K150" s="162">
        <f t="shared" si="153"/>
        <v>0</v>
      </c>
      <c r="L150" s="79"/>
      <c r="M150" s="158">
        <f t="shared" si="154"/>
        <v>0</v>
      </c>
      <c r="N150" s="162">
        <f t="shared" si="155"/>
        <v>0</v>
      </c>
      <c r="O150" s="79"/>
      <c r="P150" s="158">
        <f t="shared" si="156"/>
        <v>0</v>
      </c>
      <c r="Q150" s="162">
        <f t="shared" si="157"/>
        <v>0</v>
      </c>
      <c r="R150" s="153">
        <f t="shared" si="158"/>
        <v>0</v>
      </c>
      <c r="S150" s="164">
        <f t="shared" si="159"/>
        <v>0</v>
      </c>
      <c r="U150" s="79"/>
      <c r="V150" s="158">
        <f t="shared" si="160"/>
        <v>0</v>
      </c>
      <c r="W150" s="162">
        <f t="shared" si="161"/>
        <v>0</v>
      </c>
      <c r="X150" s="79">
        <v>1</v>
      </c>
      <c r="Y150" s="158">
        <f t="shared" si="162"/>
        <v>1</v>
      </c>
      <c r="Z150" s="162">
        <f t="shared" si="163"/>
        <v>0</v>
      </c>
      <c r="AA150" s="79"/>
      <c r="AB150" s="158">
        <f t="shared" si="164"/>
        <v>1</v>
      </c>
      <c r="AC150" s="162">
        <f t="shared" si="165"/>
        <v>0</v>
      </c>
      <c r="AD150" s="79"/>
      <c r="AE150" s="158">
        <f t="shared" si="166"/>
        <v>1</v>
      </c>
      <c r="AF150" s="162">
        <f t="shared" si="167"/>
        <v>0</v>
      </c>
      <c r="AG150" s="79"/>
      <c r="AH150" s="158">
        <f t="shared" si="168"/>
        <v>1</v>
      </c>
      <c r="AI150" s="162">
        <f t="shared" si="169"/>
        <v>0</v>
      </c>
      <c r="AJ150" s="165">
        <f t="shared" si="171"/>
        <v>1</v>
      </c>
      <c r="AK150" s="164">
        <f t="shared" si="172"/>
        <v>0</v>
      </c>
    </row>
    <row r="151" spans="2:37" outlineLevel="1">
      <c r="B151" s="235" t="s">
        <v>85</v>
      </c>
      <c r="C151" s="63" t="s">
        <v>95</v>
      </c>
      <c r="D151" s="79"/>
      <c r="E151" s="80">
        <f t="shared" si="170"/>
        <v>0</v>
      </c>
      <c r="F151" s="79"/>
      <c r="G151" s="158">
        <f t="shared" si="150"/>
        <v>0</v>
      </c>
      <c r="H151" s="162">
        <f t="shared" si="151"/>
        <v>0</v>
      </c>
      <c r="I151" s="79"/>
      <c r="J151" s="158">
        <f t="shared" si="152"/>
        <v>0</v>
      </c>
      <c r="K151" s="162">
        <f t="shared" si="153"/>
        <v>0</v>
      </c>
      <c r="L151" s="79"/>
      <c r="M151" s="158">
        <f t="shared" si="154"/>
        <v>0</v>
      </c>
      <c r="N151" s="162">
        <f t="shared" si="155"/>
        <v>0</v>
      </c>
      <c r="O151" s="79"/>
      <c r="P151" s="158">
        <f t="shared" si="156"/>
        <v>0</v>
      </c>
      <c r="Q151" s="162">
        <f t="shared" si="157"/>
        <v>0</v>
      </c>
      <c r="R151" s="153">
        <f t="shared" si="158"/>
        <v>0</v>
      </c>
      <c r="S151" s="164">
        <f t="shared" si="159"/>
        <v>0</v>
      </c>
      <c r="U151" s="79"/>
      <c r="V151" s="158">
        <f t="shared" si="160"/>
        <v>0</v>
      </c>
      <c r="W151" s="162">
        <f t="shared" si="161"/>
        <v>0</v>
      </c>
      <c r="X151" s="79"/>
      <c r="Y151" s="158">
        <f t="shared" si="162"/>
        <v>0</v>
      </c>
      <c r="Z151" s="162">
        <f t="shared" si="163"/>
        <v>0</v>
      </c>
      <c r="AA151" s="79"/>
      <c r="AB151" s="158">
        <f t="shared" si="164"/>
        <v>0</v>
      </c>
      <c r="AC151" s="162">
        <f t="shared" si="165"/>
        <v>0</v>
      </c>
      <c r="AD151" s="79"/>
      <c r="AE151" s="158">
        <f t="shared" si="166"/>
        <v>0</v>
      </c>
      <c r="AF151" s="162">
        <f t="shared" si="167"/>
        <v>0</v>
      </c>
      <c r="AG151" s="79"/>
      <c r="AH151" s="158">
        <f t="shared" si="168"/>
        <v>0</v>
      </c>
      <c r="AI151" s="162">
        <f t="shared" si="169"/>
        <v>0</v>
      </c>
      <c r="AJ151" s="165">
        <f t="shared" si="171"/>
        <v>0</v>
      </c>
      <c r="AK151" s="164">
        <f t="shared" si="172"/>
        <v>0</v>
      </c>
    </row>
    <row r="152" spans="2:37" outlineLevel="1">
      <c r="B152" s="236" t="s">
        <v>86</v>
      </c>
      <c r="C152" s="63" t="s">
        <v>95</v>
      </c>
      <c r="D152" s="79"/>
      <c r="E152" s="80">
        <f t="shared" si="170"/>
        <v>0</v>
      </c>
      <c r="F152" s="79"/>
      <c r="G152" s="158">
        <f t="shared" si="150"/>
        <v>0</v>
      </c>
      <c r="H152" s="162">
        <f t="shared" si="151"/>
        <v>0</v>
      </c>
      <c r="I152" s="79"/>
      <c r="J152" s="158">
        <f t="shared" si="152"/>
        <v>0</v>
      </c>
      <c r="K152" s="162">
        <f t="shared" si="153"/>
        <v>0</v>
      </c>
      <c r="L152" s="79"/>
      <c r="M152" s="158">
        <f t="shared" si="154"/>
        <v>0</v>
      </c>
      <c r="N152" s="162">
        <f t="shared" si="155"/>
        <v>0</v>
      </c>
      <c r="O152" s="79"/>
      <c r="P152" s="158">
        <f t="shared" si="156"/>
        <v>0</v>
      </c>
      <c r="Q152" s="162">
        <f t="shared" si="157"/>
        <v>0</v>
      </c>
      <c r="R152" s="153">
        <f t="shared" si="158"/>
        <v>0</v>
      </c>
      <c r="S152" s="164">
        <f t="shared" si="159"/>
        <v>0</v>
      </c>
      <c r="U152" s="79"/>
      <c r="V152" s="158">
        <f t="shared" si="160"/>
        <v>0</v>
      </c>
      <c r="W152" s="162">
        <f t="shared" si="161"/>
        <v>0</v>
      </c>
      <c r="X152" s="79">
        <v>1</v>
      </c>
      <c r="Y152" s="158">
        <f t="shared" si="162"/>
        <v>1</v>
      </c>
      <c r="Z152" s="162">
        <f t="shared" si="163"/>
        <v>0</v>
      </c>
      <c r="AA152" s="79"/>
      <c r="AB152" s="158">
        <f t="shared" si="164"/>
        <v>1</v>
      </c>
      <c r="AC152" s="162">
        <f t="shared" si="165"/>
        <v>0</v>
      </c>
      <c r="AD152" s="79"/>
      <c r="AE152" s="158">
        <f t="shared" si="166"/>
        <v>1</v>
      </c>
      <c r="AF152" s="162">
        <f t="shared" si="167"/>
        <v>0</v>
      </c>
      <c r="AG152" s="79"/>
      <c r="AH152" s="158">
        <f t="shared" si="168"/>
        <v>1</v>
      </c>
      <c r="AI152" s="162">
        <f t="shared" si="169"/>
        <v>0</v>
      </c>
      <c r="AJ152" s="165">
        <f t="shared" si="171"/>
        <v>1</v>
      </c>
      <c r="AK152" s="164">
        <f t="shared" si="172"/>
        <v>0</v>
      </c>
    </row>
    <row r="153" spans="2:37" outlineLevel="1">
      <c r="B153" s="235" t="s">
        <v>87</v>
      </c>
      <c r="C153" s="63" t="s">
        <v>95</v>
      </c>
      <c r="D153" s="79"/>
      <c r="E153" s="80">
        <f t="shared" si="170"/>
        <v>0</v>
      </c>
      <c r="F153" s="79"/>
      <c r="G153" s="158">
        <f t="shared" si="150"/>
        <v>0</v>
      </c>
      <c r="H153" s="162">
        <f t="shared" si="151"/>
        <v>0</v>
      </c>
      <c r="I153" s="79"/>
      <c r="J153" s="158">
        <f t="shared" si="152"/>
        <v>0</v>
      </c>
      <c r="K153" s="162">
        <f t="shared" si="153"/>
        <v>0</v>
      </c>
      <c r="L153" s="79"/>
      <c r="M153" s="158">
        <f t="shared" si="154"/>
        <v>0</v>
      </c>
      <c r="N153" s="162">
        <f t="shared" si="155"/>
        <v>0</v>
      </c>
      <c r="O153" s="79"/>
      <c r="P153" s="158">
        <f t="shared" si="156"/>
        <v>0</v>
      </c>
      <c r="Q153" s="162">
        <f t="shared" si="157"/>
        <v>0</v>
      </c>
      <c r="R153" s="153">
        <f t="shared" si="158"/>
        <v>0</v>
      </c>
      <c r="S153" s="164">
        <f t="shared" si="159"/>
        <v>0</v>
      </c>
      <c r="U153" s="79"/>
      <c r="V153" s="158">
        <f t="shared" si="160"/>
        <v>0</v>
      </c>
      <c r="W153" s="162">
        <f t="shared" si="161"/>
        <v>0</v>
      </c>
      <c r="X153" s="79"/>
      <c r="Y153" s="158">
        <f t="shared" si="162"/>
        <v>0</v>
      </c>
      <c r="Z153" s="162">
        <f t="shared" si="163"/>
        <v>0</v>
      </c>
      <c r="AA153" s="79"/>
      <c r="AB153" s="158">
        <f t="shared" si="164"/>
        <v>0</v>
      </c>
      <c r="AC153" s="162">
        <f t="shared" si="165"/>
        <v>0</v>
      </c>
      <c r="AD153" s="79"/>
      <c r="AE153" s="158">
        <f t="shared" si="166"/>
        <v>0</v>
      </c>
      <c r="AF153" s="162">
        <f t="shared" si="167"/>
        <v>0</v>
      </c>
      <c r="AG153" s="79"/>
      <c r="AH153" s="158">
        <f t="shared" si="168"/>
        <v>0</v>
      </c>
      <c r="AI153" s="162">
        <f t="shared" si="169"/>
        <v>0</v>
      </c>
      <c r="AJ153" s="165">
        <f t="shared" si="171"/>
        <v>0</v>
      </c>
      <c r="AK153" s="164">
        <f t="shared" si="172"/>
        <v>0</v>
      </c>
    </row>
    <row r="154" spans="2:37" outlineLevel="1">
      <c r="B154" s="236" t="s">
        <v>88</v>
      </c>
      <c r="C154" s="63" t="s">
        <v>95</v>
      </c>
      <c r="D154" s="79"/>
      <c r="E154" s="80">
        <f t="shared" si="170"/>
        <v>0</v>
      </c>
      <c r="F154" s="79"/>
      <c r="G154" s="158">
        <f t="shared" si="150"/>
        <v>0</v>
      </c>
      <c r="H154" s="162">
        <f t="shared" si="151"/>
        <v>0</v>
      </c>
      <c r="I154" s="79"/>
      <c r="J154" s="158">
        <f t="shared" si="152"/>
        <v>0</v>
      </c>
      <c r="K154" s="162">
        <f t="shared" si="153"/>
        <v>0</v>
      </c>
      <c r="L154" s="79"/>
      <c r="M154" s="158">
        <f t="shared" si="154"/>
        <v>0</v>
      </c>
      <c r="N154" s="162">
        <f t="shared" si="155"/>
        <v>0</v>
      </c>
      <c r="O154" s="79"/>
      <c r="P154" s="158">
        <f t="shared" si="156"/>
        <v>0</v>
      </c>
      <c r="Q154" s="162">
        <f t="shared" si="157"/>
        <v>0</v>
      </c>
      <c r="R154" s="153">
        <f t="shared" si="158"/>
        <v>0</v>
      </c>
      <c r="S154" s="164">
        <f t="shared" si="159"/>
        <v>0</v>
      </c>
      <c r="U154" s="79"/>
      <c r="V154" s="158">
        <f t="shared" si="160"/>
        <v>0</v>
      </c>
      <c r="W154" s="162">
        <f t="shared" si="161"/>
        <v>0</v>
      </c>
      <c r="X154" s="79">
        <v>1</v>
      </c>
      <c r="Y154" s="158">
        <f t="shared" si="162"/>
        <v>1</v>
      </c>
      <c r="Z154" s="162">
        <f t="shared" si="163"/>
        <v>0</v>
      </c>
      <c r="AA154" s="79"/>
      <c r="AB154" s="158">
        <f t="shared" si="164"/>
        <v>1</v>
      </c>
      <c r="AC154" s="162">
        <f t="shared" si="165"/>
        <v>0</v>
      </c>
      <c r="AD154" s="79"/>
      <c r="AE154" s="158">
        <f t="shared" si="166"/>
        <v>1</v>
      </c>
      <c r="AF154" s="162">
        <f t="shared" si="167"/>
        <v>0</v>
      </c>
      <c r="AG154" s="79"/>
      <c r="AH154" s="158">
        <f t="shared" si="168"/>
        <v>1</v>
      </c>
      <c r="AI154" s="162">
        <f t="shared" si="169"/>
        <v>0</v>
      </c>
      <c r="AJ154" s="165">
        <f t="shared" si="171"/>
        <v>1</v>
      </c>
      <c r="AK154" s="164">
        <f t="shared" si="172"/>
        <v>0</v>
      </c>
    </row>
    <row r="155" spans="2:37" outlineLevel="1">
      <c r="B155" s="49" t="s">
        <v>127</v>
      </c>
      <c r="C155" s="46" t="s">
        <v>95</v>
      </c>
      <c r="D155" s="160">
        <f>SUM(D141:D154)</f>
        <v>0</v>
      </c>
      <c r="E155" s="159">
        <f>SUM(E141:E154)</f>
        <v>0</v>
      </c>
      <c r="F155" s="160">
        <f>SUM(F141:F154)</f>
        <v>0</v>
      </c>
      <c r="G155" s="159">
        <f>SUM(G141:G154)</f>
        <v>0</v>
      </c>
      <c r="H155" s="163">
        <f>IFERROR((G155-E155)/E155,0)</f>
        <v>0</v>
      </c>
      <c r="I155" s="160">
        <f>SUM(I141:I154)</f>
        <v>0</v>
      </c>
      <c r="J155" s="159">
        <f>SUM(J141:J154)</f>
        <v>0</v>
      </c>
      <c r="K155" s="163">
        <f t="shared" ref="K155" si="173">IFERROR((J155-G155)/G155,0)</f>
        <v>0</v>
      </c>
      <c r="L155" s="160">
        <f>SUM(L141:L154)</f>
        <v>0</v>
      </c>
      <c r="M155" s="159">
        <f>SUM(M141:M154)</f>
        <v>0</v>
      </c>
      <c r="N155" s="163">
        <f t="shared" ref="N155" si="174">IFERROR((M155-J155)/J155,0)</f>
        <v>0</v>
      </c>
      <c r="O155" s="160">
        <f>SUM(O141:O154)</f>
        <v>0</v>
      </c>
      <c r="P155" s="159">
        <f>SUM(P141:P154)</f>
        <v>0</v>
      </c>
      <c r="Q155" s="163">
        <f t="shared" si="157"/>
        <v>0</v>
      </c>
      <c r="R155" s="153">
        <f t="shared" si="158"/>
        <v>0</v>
      </c>
      <c r="S155" s="164">
        <f t="shared" si="159"/>
        <v>0</v>
      </c>
      <c r="U155" s="160">
        <f>SUM(U141:U154)</f>
        <v>1</v>
      </c>
      <c r="V155" s="159">
        <f>SUM(V141:V154)</f>
        <v>1</v>
      </c>
      <c r="W155" s="163">
        <f>IFERROR((V155-P155)/P155,0)</f>
        <v>0</v>
      </c>
      <c r="X155" s="160">
        <f>SUM(X141:X154)</f>
        <v>4</v>
      </c>
      <c r="Y155" s="159">
        <f>SUM(Y141:Y154)</f>
        <v>5</v>
      </c>
      <c r="Z155" s="163">
        <f t="shared" ref="Z155" si="175">IFERROR((Y155-V155)/V155,0)</f>
        <v>4</v>
      </c>
      <c r="AA155" s="160">
        <f>SUM(AA141:AA154)</f>
        <v>0</v>
      </c>
      <c r="AB155" s="159">
        <f>SUM(AB141:AB154)</f>
        <v>5</v>
      </c>
      <c r="AC155" s="163">
        <f t="shared" ref="AC155" si="176">IFERROR((AB155-Y155)/Y155,0)</f>
        <v>0</v>
      </c>
      <c r="AD155" s="160">
        <f>SUM(AD141:AD154)</f>
        <v>0</v>
      </c>
      <c r="AE155" s="159">
        <f>SUM(AE141:AE154)</f>
        <v>5</v>
      </c>
      <c r="AF155" s="163">
        <f t="shared" ref="AF155" si="177">IFERROR((AE155-AB155)/AB155,0)</f>
        <v>0</v>
      </c>
      <c r="AG155" s="160">
        <f>SUM(AG141:AG154)</f>
        <v>0</v>
      </c>
      <c r="AH155" s="159">
        <f>SUM(AH141:AH154)</f>
        <v>5</v>
      </c>
      <c r="AI155" s="163">
        <f>IFERROR((AH155-AE155)/AE155,0)</f>
        <v>0</v>
      </c>
      <c r="AJ155" s="159">
        <f>SUM(AJ141:AJ154)</f>
        <v>5</v>
      </c>
      <c r="AK155" s="164">
        <f t="shared" ref="AK155" si="178">IFERROR((AH155/V155)^(1/4)-1,0)</f>
        <v>0.4953487812212205</v>
      </c>
    </row>
    <row r="157" spans="2:37" ht="17.25" customHeight="1">
      <c r="B157" s="270" t="s">
        <v>138</v>
      </c>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302"/>
    </row>
    <row r="158" spans="2:37" ht="5.45" customHeight="1" outlineLevel="1">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row>
    <row r="159" spans="2:37" ht="15" customHeight="1" outlineLevel="1">
      <c r="B159" s="281"/>
      <c r="C159" s="282" t="s">
        <v>94</v>
      </c>
      <c r="D159" s="285" t="s">
        <v>120</v>
      </c>
      <c r="E159" s="286"/>
      <c r="F159" s="286"/>
      <c r="G159" s="286"/>
      <c r="H159" s="286"/>
      <c r="I159" s="286"/>
      <c r="J159" s="286"/>
      <c r="K159" s="286"/>
      <c r="L159" s="286"/>
      <c r="M159" s="286"/>
      <c r="N159" s="286"/>
      <c r="O159" s="286"/>
      <c r="P159" s="286"/>
      <c r="Q159" s="288"/>
      <c r="R159" s="291" t="str">
        <f xml:space="preserve"> D160&amp;" - "&amp;O160</f>
        <v>2019 - 2023</v>
      </c>
      <c r="S159" s="292"/>
      <c r="U159" s="285" t="s">
        <v>121</v>
      </c>
      <c r="V159" s="286"/>
      <c r="W159" s="286"/>
      <c r="X159" s="286"/>
      <c r="Y159" s="286"/>
      <c r="Z159" s="286"/>
      <c r="AA159" s="286"/>
      <c r="AB159" s="286"/>
      <c r="AC159" s="286"/>
      <c r="AD159" s="286"/>
      <c r="AE159" s="286"/>
      <c r="AF159" s="286"/>
      <c r="AG159" s="286"/>
      <c r="AH159" s="286"/>
      <c r="AI159" s="286"/>
      <c r="AJ159" s="286"/>
      <c r="AK159" s="287"/>
    </row>
    <row r="160" spans="2:37" ht="15" customHeight="1" outlineLevel="1">
      <c r="B160" s="281"/>
      <c r="C160" s="283"/>
      <c r="D160" s="285">
        <f>$C$3-5</f>
        <v>2019</v>
      </c>
      <c r="E160" s="288"/>
      <c r="F160" s="285">
        <f>$C$3-4</f>
        <v>2020</v>
      </c>
      <c r="G160" s="286"/>
      <c r="H160" s="288"/>
      <c r="I160" s="285">
        <f>$C$3-3</f>
        <v>2021</v>
      </c>
      <c r="J160" s="286"/>
      <c r="K160" s="288"/>
      <c r="L160" s="285">
        <f>$C$3-2</f>
        <v>2022</v>
      </c>
      <c r="M160" s="286"/>
      <c r="N160" s="288"/>
      <c r="O160" s="285">
        <f>$C$3-1</f>
        <v>2023</v>
      </c>
      <c r="P160" s="286"/>
      <c r="Q160" s="288"/>
      <c r="R160" s="293"/>
      <c r="S160" s="294"/>
      <c r="U160" s="285">
        <f>$C$3</f>
        <v>2024</v>
      </c>
      <c r="V160" s="286"/>
      <c r="W160" s="288"/>
      <c r="X160" s="285">
        <f>$C$3+1</f>
        <v>2025</v>
      </c>
      <c r="Y160" s="286"/>
      <c r="Z160" s="288"/>
      <c r="AA160" s="285">
        <f>$C$3+2</f>
        <v>2026</v>
      </c>
      <c r="AB160" s="286"/>
      <c r="AC160" s="288"/>
      <c r="AD160" s="285">
        <f>$C$3+3</f>
        <v>2027</v>
      </c>
      <c r="AE160" s="286"/>
      <c r="AF160" s="288"/>
      <c r="AG160" s="285">
        <f>$C$3+4</f>
        <v>2028</v>
      </c>
      <c r="AH160" s="286"/>
      <c r="AI160" s="288"/>
      <c r="AJ160" s="289" t="str">
        <f>U160&amp;" - "&amp;AG160</f>
        <v>2024 - 2028</v>
      </c>
      <c r="AK160" s="290"/>
    </row>
    <row r="161" spans="1:37" ht="29.1" outlineLevel="1">
      <c r="B161" s="281"/>
      <c r="C161" s="284"/>
      <c r="D161" s="65" t="s">
        <v>130</v>
      </c>
      <c r="E161" s="66" t="s">
        <v>131</v>
      </c>
      <c r="F161" s="65" t="s">
        <v>130</v>
      </c>
      <c r="G161" s="9" t="s">
        <v>131</v>
      </c>
      <c r="H161" s="66" t="s">
        <v>124</v>
      </c>
      <c r="I161" s="65" t="s">
        <v>130</v>
      </c>
      <c r="J161" s="9" t="s">
        <v>131</v>
      </c>
      <c r="K161" s="66" t="s">
        <v>124</v>
      </c>
      <c r="L161" s="65" t="s">
        <v>130</v>
      </c>
      <c r="M161" s="9" t="s">
        <v>131</v>
      </c>
      <c r="N161" s="66" t="s">
        <v>124</v>
      </c>
      <c r="O161" s="65" t="s">
        <v>122</v>
      </c>
      <c r="P161" s="9" t="s">
        <v>123</v>
      </c>
      <c r="Q161" s="66" t="s">
        <v>124</v>
      </c>
      <c r="R161" s="9" t="s">
        <v>115</v>
      </c>
      <c r="S161" s="59" t="s">
        <v>125</v>
      </c>
      <c r="U161" s="65" t="s">
        <v>130</v>
      </c>
      <c r="V161" s="9" t="s">
        <v>131</v>
      </c>
      <c r="W161" s="66" t="s">
        <v>124</v>
      </c>
      <c r="X161" s="65" t="s">
        <v>130</v>
      </c>
      <c r="Y161" s="9" t="s">
        <v>131</v>
      </c>
      <c r="Z161" s="66" t="s">
        <v>124</v>
      </c>
      <c r="AA161" s="65" t="s">
        <v>130</v>
      </c>
      <c r="AB161" s="9" t="s">
        <v>131</v>
      </c>
      <c r="AC161" s="66" t="s">
        <v>124</v>
      </c>
      <c r="AD161" s="65" t="s">
        <v>130</v>
      </c>
      <c r="AE161" s="9" t="s">
        <v>131</v>
      </c>
      <c r="AF161" s="66" t="s">
        <v>124</v>
      </c>
      <c r="AG161" s="65" t="s">
        <v>130</v>
      </c>
      <c r="AH161" s="9" t="s">
        <v>131</v>
      </c>
      <c r="AI161" s="66" t="s">
        <v>124</v>
      </c>
      <c r="AJ161" s="9" t="s">
        <v>115</v>
      </c>
      <c r="AK161" s="59" t="s">
        <v>125</v>
      </c>
    </row>
    <row r="162" spans="1:37" outlineLevel="1">
      <c r="B162" s="235" t="s">
        <v>75</v>
      </c>
      <c r="C162" s="63" t="s">
        <v>95</v>
      </c>
      <c r="D162" s="79"/>
      <c r="E162" s="80">
        <f>D162</f>
        <v>0</v>
      </c>
      <c r="F162" s="79"/>
      <c r="G162" s="158">
        <f t="shared" ref="G162:G175" si="179">E162+F162</f>
        <v>0</v>
      </c>
      <c r="H162" s="162">
        <f t="shared" ref="H162:H175" si="180">IFERROR((G162-E162)/E162,0)</f>
        <v>0</v>
      </c>
      <c r="I162" s="79"/>
      <c r="J162" s="158">
        <f t="shared" si="2"/>
        <v>0</v>
      </c>
      <c r="K162" s="162">
        <f t="shared" si="3"/>
        <v>0</v>
      </c>
      <c r="L162" s="79"/>
      <c r="M162" s="158">
        <f t="shared" si="4"/>
        <v>0</v>
      </c>
      <c r="N162" s="162">
        <f t="shared" si="5"/>
        <v>0</v>
      </c>
      <c r="O162" s="79"/>
      <c r="P162" s="158">
        <f t="shared" ref="P162:P175" si="181">M162+O162</f>
        <v>0</v>
      </c>
      <c r="Q162" s="162">
        <f t="shared" ref="Q162:Q176" si="182">IFERROR((P162-M162)/M162,0)</f>
        <v>0</v>
      </c>
      <c r="R162" s="153">
        <f t="shared" ref="R162:R176" si="183">D162+F162+I162+L162+O162</f>
        <v>0</v>
      </c>
      <c r="S162" s="164">
        <f t="shared" ref="S162:S176" si="184">IFERROR((P162/E162)^(1/4)-1,0)</f>
        <v>0</v>
      </c>
      <c r="U162" s="79"/>
      <c r="V162" s="158">
        <f t="shared" ref="V162:V175" si="185">P162+U162</f>
        <v>0</v>
      </c>
      <c r="W162" s="162">
        <f t="shared" ref="W162:W175" si="186">IFERROR((V162-P162)/P162,0)</f>
        <v>0</v>
      </c>
      <c r="X162" s="79"/>
      <c r="Y162" s="158">
        <f t="shared" ref="Y162:Y175" si="187">V162+X162</f>
        <v>0</v>
      </c>
      <c r="Z162" s="162">
        <f t="shared" ref="Z162:Z175" si="188">IFERROR((Y162-V162)/V162,0)</f>
        <v>0</v>
      </c>
      <c r="AA162" s="79"/>
      <c r="AB162" s="158">
        <f t="shared" ref="AB162:AB175" si="189">Y162+AA162</f>
        <v>0</v>
      </c>
      <c r="AC162" s="162">
        <f t="shared" ref="AC162:AC175" si="190">IFERROR((AB162-Y162)/Y162,0)</f>
        <v>0</v>
      </c>
      <c r="AD162" s="79"/>
      <c r="AE162" s="158">
        <f t="shared" ref="AE162:AE175" si="191">AB162+AD162</f>
        <v>0</v>
      </c>
      <c r="AF162" s="162">
        <f t="shared" ref="AF162:AF175" si="192">IFERROR((AE162-AB162)/AB162,0)</f>
        <v>0</v>
      </c>
      <c r="AG162" s="79"/>
      <c r="AH162" s="158">
        <f t="shared" ref="AH162:AH175" si="193">AE162+AG162</f>
        <v>0</v>
      </c>
      <c r="AI162" s="162">
        <f t="shared" ref="AI162:AI175" si="194">IFERROR((AH162-AE162)/AE162,0)</f>
        <v>0</v>
      </c>
      <c r="AJ162" s="165">
        <f>U162+X162+AA162+AD162+AG162</f>
        <v>0</v>
      </c>
      <c r="AK162" s="164">
        <f>IFERROR((AH162/V162)^(1/4)-1,0)</f>
        <v>0</v>
      </c>
    </row>
    <row r="163" spans="1:37" s="54" customFormat="1" outlineLevel="1">
      <c r="A163"/>
      <c r="B163" s="236" t="s">
        <v>76</v>
      </c>
      <c r="C163" s="63" t="s">
        <v>95</v>
      </c>
      <c r="D163" s="71"/>
      <c r="E163" s="80">
        <f>D163</f>
        <v>0</v>
      </c>
      <c r="F163" s="71"/>
      <c r="G163" s="158">
        <f t="shared" si="179"/>
        <v>0</v>
      </c>
      <c r="H163" s="162">
        <f t="shared" si="180"/>
        <v>0</v>
      </c>
      <c r="I163" s="71"/>
      <c r="J163" s="158">
        <f t="shared" si="2"/>
        <v>0</v>
      </c>
      <c r="K163" s="162">
        <f t="shared" si="3"/>
        <v>0</v>
      </c>
      <c r="L163" s="71"/>
      <c r="M163" s="158">
        <f t="shared" si="4"/>
        <v>0</v>
      </c>
      <c r="N163" s="162">
        <f t="shared" si="5"/>
        <v>0</v>
      </c>
      <c r="O163" s="71"/>
      <c r="P163" s="158">
        <f t="shared" si="181"/>
        <v>0</v>
      </c>
      <c r="Q163" s="162">
        <f t="shared" si="182"/>
        <v>0</v>
      </c>
      <c r="R163" s="153">
        <f t="shared" si="183"/>
        <v>0</v>
      </c>
      <c r="S163" s="164">
        <f t="shared" si="184"/>
        <v>0</v>
      </c>
      <c r="T163"/>
      <c r="U163" s="71"/>
      <c r="V163" s="158">
        <f t="shared" si="185"/>
        <v>0</v>
      </c>
      <c r="W163" s="162">
        <f t="shared" si="186"/>
        <v>0</v>
      </c>
      <c r="X163" s="79"/>
      <c r="Y163" s="158">
        <f t="shared" si="187"/>
        <v>0</v>
      </c>
      <c r="Z163" s="162">
        <f t="shared" si="188"/>
        <v>0</v>
      </c>
      <c r="AA163" s="71"/>
      <c r="AB163" s="158">
        <f t="shared" si="189"/>
        <v>0</v>
      </c>
      <c r="AC163" s="162">
        <f t="shared" si="190"/>
        <v>0</v>
      </c>
      <c r="AD163" s="71"/>
      <c r="AE163" s="158">
        <f t="shared" si="191"/>
        <v>0</v>
      </c>
      <c r="AF163" s="162">
        <f t="shared" si="192"/>
        <v>0</v>
      </c>
      <c r="AG163" s="71"/>
      <c r="AH163" s="158">
        <f t="shared" si="193"/>
        <v>0</v>
      </c>
      <c r="AI163" s="162">
        <f t="shared" si="194"/>
        <v>0</v>
      </c>
      <c r="AJ163" s="165">
        <f t="shared" ref="AJ163:AJ175" si="195">U163+X163+AA163+AD163+AG163</f>
        <v>0</v>
      </c>
      <c r="AK163" s="164">
        <f t="shared" ref="AK163:AK175" si="196">IFERROR((AH163/V163)^(1/4)-1,0)</f>
        <v>0</v>
      </c>
    </row>
    <row r="164" spans="1:37" s="54" customFormat="1" outlineLevel="1">
      <c r="A164"/>
      <c r="B164" s="237" t="s">
        <v>77</v>
      </c>
      <c r="C164" s="63" t="s">
        <v>95</v>
      </c>
      <c r="D164" s="71"/>
      <c r="E164" s="80">
        <f t="shared" ref="E164:E175" si="197">D164</f>
        <v>0</v>
      </c>
      <c r="F164" s="71"/>
      <c r="G164" s="158">
        <f t="shared" si="179"/>
        <v>0</v>
      </c>
      <c r="H164" s="162">
        <f t="shared" si="180"/>
        <v>0</v>
      </c>
      <c r="I164" s="71"/>
      <c r="J164" s="158">
        <f t="shared" si="2"/>
        <v>0</v>
      </c>
      <c r="K164" s="162">
        <f t="shared" si="3"/>
        <v>0</v>
      </c>
      <c r="L164" s="71"/>
      <c r="M164" s="158">
        <f t="shared" si="4"/>
        <v>0</v>
      </c>
      <c r="N164" s="162">
        <f t="shared" si="5"/>
        <v>0</v>
      </c>
      <c r="O164" s="71"/>
      <c r="P164" s="158">
        <f t="shared" si="181"/>
        <v>0</v>
      </c>
      <c r="Q164" s="162">
        <f t="shared" si="182"/>
        <v>0</v>
      </c>
      <c r="R164" s="153">
        <f t="shared" si="183"/>
        <v>0</v>
      </c>
      <c r="S164" s="164">
        <f t="shared" si="184"/>
        <v>0</v>
      </c>
      <c r="T164"/>
      <c r="U164" s="71"/>
      <c r="V164" s="158">
        <f t="shared" si="185"/>
        <v>0</v>
      </c>
      <c r="W164" s="162">
        <f t="shared" si="186"/>
        <v>0</v>
      </c>
      <c r="X164" s="79"/>
      <c r="Y164" s="158">
        <f t="shared" si="187"/>
        <v>0</v>
      </c>
      <c r="Z164" s="162">
        <f t="shared" si="188"/>
        <v>0</v>
      </c>
      <c r="AA164" s="71"/>
      <c r="AB164" s="158">
        <f t="shared" si="189"/>
        <v>0</v>
      </c>
      <c r="AC164" s="162">
        <f t="shared" si="190"/>
        <v>0</v>
      </c>
      <c r="AD164" s="71"/>
      <c r="AE164" s="158">
        <f t="shared" si="191"/>
        <v>0</v>
      </c>
      <c r="AF164" s="162">
        <f t="shared" si="192"/>
        <v>0</v>
      </c>
      <c r="AG164" s="71"/>
      <c r="AH164" s="158">
        <f t="shared" si="193"/>
        <v>0</v>
      </c>
      <c r="AI164" s="162">
        <f t="shared" si="194"/>
        <v>0</v>
      </c>
      <c r="AJ164" s="165">
        <f t="shared" si="195"/>
        <v>0</v>
      </c>
      <c r="AK164" s="164">
        <f t="shared" si="196"/>
        <v>0</v>
      </c>
    </row>
    <row r="165" spans="1:37" s="54" customFormat="1" outlineLevel="1">
      <c r="A165"/>
      <c r="B165" s="238" t="s">
        <v>78</v>
      </c>
      <c r="C165" s="63" t="s">
        <v>95</v>
      </c>
      <c r="D165" s="71"/>
      <c r="E165" s="80">
        <f t="shared" si="197"/>
        <v>0</v>
      </c>
      <c r="F165" s="71"/>
      <c r="G165" s="158">
        <f t="shared" si="179"/>
        <v>0</v>
      </c>
      <c r="H165" s="162">
        <f t="shared" si="180"/>
        <v>0</v>
      </c>
      <c r="I165" s="71"/>
      <c r="J165" s="158">
        <f t="shared" si="2"/>
        <v>0</v>
      </c>
      <c r="K165" s="162">
        <f t="shared" si="3"/>
        <v>0</v>
      </c>
      <c r="L165" s="71"/>
      <c r="M165" s="158">
        <f t="shared" si="4"/>
        <v>0</v>
      </c>
      <c r="N165" s="162">
        <f t="shared" si="5"/>
        <v>0</v>
      </c>
      <c r="O165" s="71"/>
      <c r="P165" s="158">
        <f t="shared" si="181"/>
        <v>0</v>
      </c>
      <c r="Q165" s="162">
        <f t="shared" si="182"/>
        <v>0</v>
      </c>
      <c r="R165" s="153">
        <f t="shared" si="183"/>
        <v>0</v>
      </c>
      <c r="S165" s="164">
        <f t="shared" si="184"/>
        <v>0</v>
      </c>
      <c r="T165"/>
      <c r="U165" s="71"/>
      <c r="V165" s="158">
        <f t="shared" si="185"/>
        <v>0</v>
      </c>
      <c r="W165" s="162">
        <f t="shared" si="186"/>
        <v>0</v>
      </c>
      <c r="X165" s="79"/>
      <c r="Y165" s="158">
        <f t="shared" si="187"/>
        <v>0</v>
      </c>
      <c r="Z165" s="162">
        <f t="shared" si="188"/>
        <v>0</v>
      </c>
      <c r="AA165" s="71"/>
      <c r="AB165" s="158">
        <f t="shared" si="189"/>
        <v>0</v>
      </c>
      <c r="AC165" s="162">
        <f t="shared" si="190"/>
        <v>0</v>
      </c>
      <c r="AD165" s="71"/>
      <c r="AE165" s="158">
        <f t="shared" si="191"/>
        <v>0</v>
      </c>
      <c r="AF165" s="162">
        <f t="shared" si="192"/>
        <v>0</v>
      </c>
      <c r="AG165" s="71"/>
      <c r="AH165" s="158">
        <f t="shared" si="193"/>
        <v>0</v>
      </c>
      <c r="AI165" s="162">
        <f t="shared" si="194"/>
        <v>0</v>
      </c>
      <c r="AJ165" s="165">
        <f t="shared" si="195"/>
        <v>0</v>
      </c>
      <c r="AK165" s="164">
        <f t="shared" si="196"/>
        <v>0</v>
      </c>
    </row>
    <row r="166" spans="1:37" s="54" customFormat="1" outlineLevel="1">
      <c r="A166"/>
      <c r="B166" s="238" t="s">
        <v>79</v>
      </c>
      <c r="C166" s="63" t="s">
        <v>95</v>
      </c>
      <c r="D166" s="71"/>
      <c r="E166" s="80">
        <f t="shared" si="197"/>
        <v>0</v>
      </c>
      <c r="F166" s="71"/>
      <c r="G166" s="158">
        <f t="shared" si="179"/>
        <v>0</v>
      </c>
      <c r="H166" s="162">
        <f t="shared" si="180"/>
        <v>0</v>
      </c>
      <c r="I166" s="71"/>
      <c r="J166" s="158">
        <f t="shared" si="2"/>
        <v>0</v>
      </c>
      <c r="K166" s="162">
        <f t="shared" si="3"/>
        <v>0</v>
      </c>
      <c r="L166" s="71"/>
      <c r="M166" s="158">
        <f t="shared" si="4"/>
        <v>0</v>
      </c>
      <c r="N166" s="162">
        <f t="shared" si="5"/>
        <v>0</v>
      </c>
      <c r="O166" s="71"/>
      <c r="P166" s="158">
        <f t="shared" si="181"/>
        <v>0</v>
      </c>
      <c r="Q166" s="162">
        <f t="shared" si="182"/>
        <v>0</v>
      </c>
      <c r="R166" s="153">
        <f t="shared" si="183"/>
        <v>0</v>
      </c>
      <c r="S166" s="164">
        <f t="shared" si="184"/>
        <v>0</v>
      </c>
      <c r="T166"/>
      <c r="U166" s="71"/>
      <c r="V166" s="158">
        <f t="shared" si="185"/>
        <v>0</v>
      </c>
      <c r="W166" s="162">
        <f t="shared" si="186"/>
        <v>0</v>
      </c>
      <c r="X166" s="79"/>
      <c r="Y166" s="158">
        <f t="shared" si="187"/>
        <v>0</v>
      </c>
      <c r="Z166" s="162">
        <f t="shared" si="188"/>
        <v>0</v>
      </c>
      <c r="AA166" s="71"/>
      <c r="AB166" s="158">
        <f t="shared" si="189"/>
        <v>0</v>
      </c>
      <c r="AC166" s="162">
        <f t="shared" si="190"/>
        <v>0</v>
      </c>
      <c r="AD166" s="71"/>
      <c r="AE166" s="158">
        <f t="shared" si="191"/>
        <v>0</v>
      </c>
      <c r="AF166" s="162">
        <f t="shared" si="192"/>
        <v>0</v>
      </c>
      <c r="AG166" s="71">
        <v>2</v>
      </c>
      <c r="AH166" s="158">
        <f t="shared" si="193"/>
        <v>2</v>
      </c>
      <c r="AI166" s="162">
        <f t="shared" si="194"/>
        <v>0</v>
      </c>
      <c r="AJ166" s="165">
        <f t="shared" si="195"/>
        <v>2</v>
      </c>
      <c r="AK166" s="164">
        <f t="shared" si="196"/>
        <v>0</v>
      </c>
    </row>
    <row r="167" spans="1:37" s="54" customFormat="1" outlineLevel="1">
      <c r="A167"/>
      <c r="B167" s="238" t="s">
        <v>80</v>
      </c>
      <c r="C167" s="63" t="s">
        <v>95</v>
      </c>
      <c r="D167" s="71"/>
      <c r="E167" s="80">
        <f t="shared" si="197"/>
        <v>0</v>
      </c>
      <c r="F167" s="71"/>
      <c r="G167" s="158">
        <f t="shared" si="179"/>
        <v>0</v>
      </c>
      <c r="H167" s="162">
        <f t="shared" si="180"/>
        <v>0</v>
      </c>
      <c r="I167" s="71"/>
      <c r="J167" s="158">
        <f t="shared" si="2"/>
        <v>0</v>
      </c>
      <c r="K167" s="162">
        <f t="shared" si="3"/>
        <v>0</v>
      </c>
      <c r="L167" s="71"/>
      <c r="M167" s="158">
        <f t="shared" si="4"/>
        <v>0</v>
      </c>
      <c r="N167" s="162">
        <f t="shared" si="5"/>
        <v>0</v>
      </c>
      <c r="O167" s="71"/>
      <c r="P167" s="158">
        <f t="shared" si="181"/>
        <v>0</v>
      </c>
      <c r="Q167" s="162">
        <f t="shared" si="182"/>
        <v>0</v>
      </c>
      <c r="R167" s="153">
        <f t="shared" si="183"/>
        <v>0</v>
      </c>
      <c r="S167" s="164">
        <f t="shared" si="184"/>
        <v>0</v>
      </c>
      <c r="T167"/>
      <c r="U167" s="71"/>
      <c r="V167" s="158">
        <f t="shared" si="185"/>
        <v>0</v>
      </c>
      <c r="W167" s="162">
        <f t="shared" si="186"/>
        <v>0</v>
      </c>
      <c r="X167" s="79"/>
      <c r="Y167" s="158">
        <f t="shared" si="187"/>
        <v>0</v>
      </c>
      <c r="Z167" s="162">
        <f t="shared" si="188"/>
        <v>0</v>
      </c>
      <c r="AA167" s="71"/>
      <c r="AB167" s="158">
        <f t="shared" si="189"/>
        <v>0</v>
      </c>
      <c r="AC167" s="162">
        <f t="shared" si="190"/>
        <v>0</v>
      </c>
      <c r="AD167" s="71"/>
      <c r="AE167" s="158">
        <f t="shared" si="191"/>
        <v>0</v>
      </c>
      <c r="AF167" s="162">
        <f t="shared" si="192"/>
        <v>0</v>
      </c>
      <c r="AG167" s="71"/>
      <c r="AH167" s="158">
        <f t="shared" si="193"/>
        <v>0</v>
      </c>
      <c r="AI167" s="162">
        <f t="shared" si="194"/>
        <v>0</v>
      </c>
      <c r="AJ167" s="165">
        <f t="shared" si="195"/>
        <v>0</v>
      </c>
      <c r="AK167" s="164">
        <f t="shared" si="196"/>
        <v>0</v>
      </c>
    </row>
    <row r="168" spans="1:37" s="54" customFormat="1" outlineLevel="1">
      <c r="A168"/>
      <c r="B168" s="238" t="s">
        <v>81</v>
      </c>
      <c r="C168" s="63" t="s">
        <v>95</v>
      </c>
      <c r="D168" s="71"/>
      <c r="E168" s="80">
        <f t="shared" si="197"/>
        <v>0</v>
      </c>
      <c r="F168" s="71"/>
      <c r="G168" s="158">
        <f t="shared" si="179"/>
        <v>0</v>
      </c>
      <c r="H168" s="162">
        <f t="shared" si="180"/>
        <v>0</v>
      </c>
      <c r="I168" s="71"/>
      <c r="J168" s="158">
        <f t="shared" si="2"/>
        <v>0</v>
      </c>
      <c r="K168" s="162">
        <f t="shared" si="3"/>
        <v>0</v>
      </c>
      <c r="L168" s="71"/>
      <c r="M168" s="158">
        <f t="shared" si="4"/>
        <v>0</v>
      </c>
      <c r="N168" s="162">
        <f t="shared" si="5"/>
        <v>0</v>
      </c>
      <c r="O168" s="71"/>
      <c r="P168" s="158">
        <f t="shared" si="181"/>
        <v>0</v>
      </c>
      <c r="Q168" s="162">
        <f t="shared" si="182"/>
        <v>0</v>
      </c>
      <c r="R168" s="153">
        <f t="shared" si="183"/>
        <v>0</v>
      </c>
      <c r="S168" s="164">
        <f t="shared" si="184"/>
        <v>0</v>
      </c>
      <c r="T168"/>
      <c r="U168" s="71"/>
      <c r="V168" s="158">
        <f t="shared" si="185"/>
        <v>0</v>
      </c>
      <c r="W168" s="162">
        <f t="shared" si="186"/>
        <v>0</v>
      </c>
      <c r="X168" s="79"/>
      <c r="Y168" s="158">
        <f t="shared" si="187"/>
        <v>0</v>
      </c>
      <c r="Z168" s="162">
        <f t="shared" si="188"/>
        <v>0</v>
      </c>
      <c r="AA168" s="71"/>
      <c r="AB168" s="158">
        <f t="shared" si="189"/>
        <v>0</v>
      </c>
      <c r="AC168" s="162">
        <f t="shared" si="190"/>
        <v>0</v>
      </c>
      <c r="AD168" s="71"/>
      <c r="AE168" s="158">
        <f t="shared" si="191"/>
        <v>0</v>
      </c>
      <c r="AF168" s="162">
        <f t="shared" si="192"/>
        <v>0</v>
      </c>
      <c r="AG168" s="71"/>
      <c r="AH168" s="158">
        <f t="shared" si="193"/>
        <v>0</v>
      </c>
      <c r="AI168" s="162">
        <f t="shared" si="194"/>
        <v>0</v>
      </c>
      <c r="AJ168" s="165">
        <f t="shared" si="195"/>
        <v>0</v>
      </c>
      <c r="AK168" s="164">
        <f t="shared" si="196"/>
        <v>0</v>
      </c>
    </row>
    <row r="169" spans="1:37" s="54" customFormat="1" outlineLevel="1">
      <c r="A169"/>
      <c r="B169" s="236" t="s">
        <v>82</v>
      </c>
      <c r="C169" s="63" t="s">
        <v>95</v>
      </c>
      <c r="D169" s="71"/>
      <c r="E169" s="80">
        <f t="shared" si="197"/>
        <v>0</v>
      </c>
      <c r="F169" s="71"/>
      <c r="G169" s="158">
        <f t="shared" si="179"/>
        <v>0</v>
      </c>
      <c r="H169" s="162">
        <f t="shared" si="180"/>
        <v>0</v>
      </c>
      <c r="I169" s="71"/>
      <c r="J169" s="158">
        <f t="shared" si="2"/>
        <v>0</v>
      </c>
      <c r="K169" s="162">
        <f t="shared" si="3"/>
        <v>0</v>
      </c>
      <c r="L169" s="71"/>
      <c r="M169" s="158">
        <f t="shared" si="4"/>
        <v>0</v>
      </c>
      <c r="N169" s="162">
        <f t="shared" si="5"/>
        <v>0</v>
      </c>
      <c r="O169" s="71"/>
      <c r="P169" s="158">
        <f t="shared" si="181"/>
        <v>0</v>
      </c>
      <c r="Q169" s="162">
        <f t="shared" si="182"/>
        <v>0</v>
      </c>
      <c r="R169" s="153">
        <f t="shared" si="183"/>
        <v>0</v>
      </c>
      <c r="S169" s="164">
        <f t="shared" si="184"/>
        <v>0</v>
      </c>
      <c r="T169"/>
      <c r="U169" s="71"/>
      <c r="V169" s="158">
        <f t="shared" si="185"/>
        <v>0</v>
      </c>
      <c r="W169" s="162">
        <f t="shared" si="186"/>
        <v>0</v>
      </c>
      <c r="X169" s="79"/>
      <c r="Y169" s="158">
        <f t="shared" si="187"/>
        <v>0</v>
      </c>
      <c r="Z169" s="162">
        <f t="shared" si="188"/>
        <v>0</v>
      </c>
      <c r="AA169" s="71"/>
      <c r="AB169" s="158">
        <f t="shared" si="189"/>
        <v>0</v>
      </c>
      <c r="AC169" s="162">
        <f t="shared" si="190"/>
        <v>0</v>
      </c>
      <c r="AD169" s="71"/>
      <c r="AE169" s="158">
        <f t="shared" si="191"/>
        <v>0</v>
      </c>
      <c r="AF169" s="162">
        <f t="shared" si="192"/>
        <v>0</v>
      </c>
      <c r="AG169" s="71"/>
      <c r="AH169" s="158">
        <f t="shared" si="193"/>
        <v>0</v>
      </c>
      <c r="AI169" s="162">
        <f t="shared" si="194"/>
        <v>0</v>
      </c>
      <c r="AJ169" s="165">
        <f t="shared" si="195"/>
        <v>0</v>
      </c>
      <c r="AK169" s="164">
        <f t="shared" si="196"/>
        <v>0</v>
      </c>
    </row>
    <row r="170" spans="1:37" s="54" customFormat="1" outlineLevel="1">
      <c r="A170"/>
      <c r="B170" s="235" t="s">
        <v>83</v>
      </c>
      <c r="C170" s="63" t="s">
        <v>95</v>
      </c>
      <c r="D170" s="71"/>
      <c r="E170" s="80">
        <f t="shared" si="197"/>
        <v>0</v>
      </c>
      <c r="F170" s="71"/>
      <c r="G170" s="158">
        <f t="shared" si="179"/>
        <v>0</v>
      </c>
      <c r="H170" s="162">
        <f t="shared" si="180"/>
        <v>0</v>
      </c>
      <c r="I170" s="71"/>
      <c r="J170" s="158">
        <f t="shared" si="2"/>
        <v>0</v>
      </c>
      <c r="K170" s="162">
        <f t="shared" si="3"/>
        <v>0</v>
      </c>
      <c r="L170" s="71"/>
      <c r="M170" s="158">
        <f t="shared" si="4"/>
        <v>0</v>
      </c>
      <c r="N170" s="162">
        <f t="shared" si="5"/>
        <v>0</v>
      </c>
      <c r="O170" s="71"/>
      <c r="P170" s="158">
        <f t="shared" si="181"/>
        <v>0</v>
      </c>
      <c r="Q170" s="162">
        <f t="shared" si="182"/>
        <v>0</v>
      </c>
      <c r="R170" s="153">
        <f t="shared" si="183"/>
        <v>0</v>
      </c>
      <c r="S170" s="164">
        <f t="shared" si="184"/>
        <v>0</v>
      </c>
      <c r="T170"/>
      <c r="U170" s="71"/>
      <c r="V170" s="158">
        <f t="shared" si="185"/>
        <v>0</v>
      </c>
      <c r="W170" s="162">
        <f t="shared" si="186"/>
        <v>0</v>
      </c>
      <c r="X170" s="79"/>
      <c r="Y170" s="158">
        <f t="shared" si="187"/>
        <v>0</v>
      </c>
      <c r="Z170" s="162">
        <f t="shared" si="188"/>
        <v>0</v>
      </c>
      <c r="AA170" s="71"/>
      <c r="AB170" s="158">
        <f t="shared" si="189"/>
        <v>0</v>
      </c>
      <c r="AC170" s="162">
        <f t="shared" si="190"/>
        <v>0</v>
      </c>
      <c r="AD170" s="71"/>
      <c r="AE170" s="158">
        <f t="shared" si="191"/>
        <v>0</v>
      </c>
      <c r="AF170" s="162">
        <f t="shared" si="192"/>
        <v>0</v>
      </c>
      <c r="AG170" s="71"/>
      <c r="AH170" s="158">
        <f t="shared" si="193"/>
        <v>0</v>
      </c>
      <c r="AI170" s="162">
        <f t="shared" si="194"/>
        <v>0</v>
      </c>
      <c r="AJ170" s="165">
        <f t="shared" si="195"/>
        <v>0</v>
      </c>
      <c r="AK170" s="164">
        <f t="shared" si="196"/>
        <v>0</v>
      </c>
    </row>
    <row r="171" spans="1:37" s="54" customFormat="1" outlineLevel="1">
      <c r="A171"/>
      <c r="B171" s="236" t="s">
        <v>84</v>
      </c>
      <c r="C171" s="63" t="s">
        <v>95</v>
      </c>
      <c r="D171" s="71"/>
      <c r="E171" s="80">
        <f t="shared" si="197"/>
        <v>0</v>
      </c>
      <c r="F171" s="71"/>
      <c r="G171" s="158">
        <f t="shared" si="179"/>
        <v>0</v>
      </c>
      <c r="H171" s="162">
        <f t="shared" si="180"/>
        <v>0</v>
      </c>
      <c r="I171" s="71"/>
      <c r="J171" s="158">
        <f t="shared" si="2"/>
        <v>0</v>
      </c>
      <c r="K171" s="162">
        <f t="shared" si="3"/>
        <v>0</v>
      </c>
      <c r="L171" s="71"/>
      <c r="M171" s="158">
        <f t="shared" si="4"/>
        <v>0</v>
      </c>
      <c r="N171" s="162">
        <f t="shared" si="5"/>
        <v>0</v>
      </c>
      <c r="O171" s="71"/>
      <c r="P171" s="158">
        <f t="shared" si="181"/>
        <v>0</v>
      </c>
      <c r="Q171" s="162">
        <f t="shared" si="182"/>
        <v>0</v>
      </c>
      <c r="R171" s="153">
        <f t="shared" si="183"/>
        <v>0</v>
      </c>
      <c r="S171" s="164">
        <f t="shared" si="184"/>
        <v>0</v>
      </c>
      <c r="T171"/>
      <c r="U171" s="71"/>
      <c r="V171" s="158">
        <f t="shared" si="185"/>
        <v>0</v>
      </c>
      <c r="W171" s="162">
        <f t="shared" si="186"/>
        <v>0</v>
      </c>
      <c r="X171" s="79"/>
      <c r="Y171" s="158">
        <f t="shared" si="187"/>
        <v>0</v>
      </c>
      <c r="Z171" s="162">
        <f t="shared" si="188"/>
        <v>0</v>
      </c>
      <c r="AA171" s="71"/>
      <c r="AB171" s="158">
        <f t="shared" si="189"/>
        <v>0</v>
      </c>
      <c r="AC171" s="162">
        <f t="shared" si="190"/>
        <v>0</v>
      </c>
      <c r="AD171" s="71"/>
      <c r="AE171" s="158">
        <f t="shared" si="191"/>
        <v>0</v>
      </c>
      <c r="AF171" s="162">
        <f t="shared" si="192"/>
        <v>0</v>
      </c>
      <c r="AG171" s="71"/>
      <c r="AH171" s="158">
        <f t="shared" si="193"/>
        <v>0</v>
      </c>
      <c r="AI171" s="162">
        <f t="shared" si="194"/>
        <v>0</v>
      </c>
      <c r="AJ171" s="165">
        <f t="shared" si="195"/>
        <v>0</v>
      </c>
      <c r="AK171" s="164">
        <f t="shared" si="196"/>
        <v>0</v>
      </c>
    </row>
    <row r="172" spans="1:37" s="54" customFormat="1" outlineLevel="1">
      <c r="A172"/>
      <c r="B172" s="235" t="s">
        <v>85</v>
      </c>
      <c r="C172" s="63" t="s">
        <v>95</v>
      </c>
      <c r="D172" s="71"/>
      <c r="E172" s="80">
        <f t="shared" si="197"/>
        <v>0</v>
      </c>
      <c r="F172" s="71"/>
      <c r="G172" s="158">
        <f t="shared" si="179"/>
        <v>0</v>
      </c>
      <c r="H172" s="162">
        <f t="shared" si="180"/>
        <v>0</v>
      </c>
      <c r="I172" s="71"/>
      <c r="J172" s="158">
        <f t="shared" si="2"/>
        <v>0</v>
      </c>
      <c r="K172" s="162">
        <f t="shared" si="3"/>
        <v>0</v>
      </c>
      <c r="L172" s="71"/>
      <c r="M172" s="158">
        <f t="shared" si="4"/>
        <v>0</v>
      </c>
      <c r="N172" s="162">
        <f t="shared" si="5"/>
        <v>0</v>
      </c>
      <c r="O172" s="71"/>
      <c r="P172" s="158">
        <f t="shared" si="181"/>
        <v>0</v>
      </c>
      <c r="Q172" s="162">
        <f t="shared" si="182"/>
        <v>0</v>
      </c>
      <c r="R172" s="153">
        <f t="shared" si="183"/>
        <v>0</v>
      </c>
      <c r="S172" s="164">
        <f t="shared" si="184"/>
        <v>0</v>
      </c>
      <c r="T172"/>
      <c r="U172" s="71"/>
      <c r="V172" s="158">
        <f t="shared" si="185"/>
        <v>0</v>
      </c>
      <c r="W172" s="162">
        <f t="shared" si="186"/>
        <v>0</v>
      </c>
      <c r="X172" s="79"/>
      <c r="Y172" s="158">
        <f t="shared" si="187"/>
        <v>0</v>
      </c>
      <c r="Z172" s="162">
        <f t="shared" si="188"/>
        <v>0</v>
      </c>
      <c r="AA172" s="71"/>
      <c r="AB172" s="158">
        <f t="shared" si="189"/>
        <v>0</v>
      </c>
      <c r="AC172" s="162">
        <f t="shared" si="190"/>
        <v>0</v>
      </c>
      <c r="AD172" s="71"/>
      <c r="AE172" s="158">
        <f t="shared" si="191"/>
        <v>0</v>
      </c>
      <c r="AF172" s="162">
        <f t="shared" si="192"/>
        <v>0</v>
      </c>
      <c r="AG172" s="71"/>
      <c r="AH172" s="158">
        <f t="shared" si="193"/>
        <v>0</v>
      </c>
      <c r="AI172" s="162">
        <f t="shared" si="194"/>
        <v>0</v>
      </c>
      <c r="AJ172" s="165">
        <f t="shared" si="195"/>
        <v>0</v>
      </c>
      <c r="AK172" s="164">
        <f t="shared" si="196"/>
        <v>0</v>
      </c>
    </row>
    <row r="173" spans="1:37" s="54" customFormat="1" outlineLevel="1">
      <c r="A173"/>
      <c r="B173" s="236" t="s">
        <v>86</v>
      </c>
      <c r="C173" s="63" t="s">
        <v>95</v>
      </c>
      <c r="D173" s="71"/>
      <c r="E173" s="80">
        <f t="shared" si="197"/>
        <v>0</v>
      </c>
      <c r="F173" s="71"/>
      <c r="G173" s="158">
        <f t="shared" si="179"/>
        <v>0</v>
      </c>
      <c r="H173" s="162">
        <f t="shared" si="180"/>
        <v>0</v>
      </c>
      <c r="I173" s="71"/>
      <c r="J173" s="158">
        <f t="shared" si="2"/>
        <v>0</v>
      </c>
      <c r="K173" s="162">
        <f t="shared" si="3"/>
        <v>0</v>
      </c>
      <c r="L173" s="71"/>
      <c r="M173" s="158">
        <f t="shared" si="4"/>
        <v>0</v>
      </c>
      <c r="N173" s="162">
        <f t="shared" si="5"/>
        <v>0</v>
      </c>
      <c r="O173" s="71"/>
      <c r="P173" s="158">
        <f t="shared" si="181"/>
        <v>0</v>
      </c>
      <c r="Q173" s="162">
        <f t="shared" si="182"/>
        <v>0</v>
      </c>
      <c r="R173" s="153">
        <f t="shared" si="183"/>
        <v>0</v>
      </c>
      <c r="S173" s="164">
        <f t="shared" si="184"/>
        <v>0</v>
      </c>
      <c r="T173"/>
      <c r="U173" s="71"/>
      <c r="V173" s="158">
        <f t="shared" si="185"/>
        <v>0</v>
      </c>
      <c r="W173" s="162">
        <f t="shared" si="186"/>
        <v>0</v>
      </c>
      <c r="X173" s="79"/>
      <c r="Y173" s="158">
        <f t="shared" si="187"/>
        <v>0</v>
      </c>
      <c r="Z173" s="162">
        <f t="shared" si="188"/>
        <v>0</v>
      </c>
      <c r="AA173" s="71"/>
      <c r="AB173" s="158">
        <f t="shared" si="189"/>
        <v>0</v>
      </c>
      <c r="AC173" s="162">
        <f t="shared" si="190"/>
        <v>0</v>
      </c>
      <c r="AD173" s="71"/>
      <c r="AE173" s="158">
        <f t="shared" si="191"/>
        <v>0</v>
      </c>
      <c r="AF173" s="162">
        <f t="shared" si="192"/>
        <v>0</v>
      </c>
      <c r="AG173" s="71"/>
      <c r="AH173" s="158">
        <f t="shared" si="193"/>
        <v>0</v>
      </c>
      <c r="AI173" s="162">
        <f t="shared" si="194"/>
        <v>0</v>
      </c>
      <c r="AJ173" s="165">
        <f t="shared" si="195"/>
        <v>0</v>
      </c>
      <c r="AK173" s="164">
        <f t="shared" si="196"/>
        <v>0</v>
      </c>
    </row>
    <row r="174" spans="1:37" s="54" customFormat="1" outlineLevel="1">
      <c r="A174"/>
      <c r="B174" s="235" t="s">
        <v>87</v>
      </c>
      <c r="C174" s="63" t="s">
        <v>95</v>
      </c>
      <c r="D174" s="71"/>
      <c r="E174" s="80">
        <f t="shared" si="197"/>
        <v>0</v>
      </c>
      <c r="F174" s="71"/>
      <c r="G174" s="158">
        <f t="shared" si="179"/>
        <v>0</v>
      </c>
      <c r="H174" s="162">
        <f t="shared" si="180"/>
        <v>0</v>
      </c>
      <c r="I174" s="71"/>
      <c r="J174" s="158">
        <f t="shared" si="2"/>
        <v>0</v>
      </c>
      <c r="K174" s="162">
        <f t="shared" si="3"/>
        <v>0</v>
      </c>
      <c r="L174" s="71"/>
      <c r="M174" s="158">
        <f t="shared" si="4"/>
        <v>0</v>
      </c>
      <c r="N174" s="162">
        <f t="shared" si="5"/>
        <v>0</v>
      </c>
      <c r="O174" s="71"/>
      <c r="P174" s="158">
        <f t="shared" si="181"/>
        <v>0</v>
      </c>
      <c r="Q174" s="162">
        <f t="shared" si="182"/>
        <v>0</v>
      </c>
      <c r="R174" s="153">
        <f t="shared" si="183"/>
        <v>0</v>
      </c>
      <c r="S174" s="164">
        <f t="shared" si="184"/>
        <v>0</v>
      </c>
      <c r="T174"/>
      <c r="U174" s="71"/>
      <c r="V174" s="158">
        <f t="shared" si="185"/>
        <v>0</v>
      </c>
      <c r="W174" s="162">
        <f t="shared" si="186"/>
        <v>0</v>
      </c>
      <c r="X174" s="79"/>
      <c r="Y174" s="158">
        <f t="shared" si="187"/>
        <v>0</v>
      </c>
      <c r="Z174" s="162">
        <f t="shared" si="188"/>
        <v>0</v>
      </c>
      <c r="AA174" s="71"/>
      <c r="AB174" s="158">
        <f t="shared" si="189"/>
        <v>0</v>
      </c>
      <c r="AC174" s="162">
        <f t="shared" si="190"/>
        <v>0</v>
      </c>
      <c r="AD174" s="71"/>
      <c r="AE174" s="158">
        <f t="shared" si="191"/>
        <v>0</v>
      </c>
      <c r="AF174" s="162">
        <f t="shared" si="192"/>
        <v>0</v>
      </c>
      <c r="AG174" s="71"/>
      <c r="AH174" s="158">
        <f t="shared" si="193"/>
        <v>0</v>
      </c>
      <c r="AI174" s="162">
        <f t="shared" si="194"/>
        <v>0</v>
      </c>
      <c r="AJ174" s="165">
        <f t="shared" si="195"/>
        <v>0</v>
      </c>
      <c r="AK174" s="164">
        <f t="shared" si="196"/>
        <v>0</v>
      </c>
    </row>
    <row r="175" spans="1:37" s="54" customFormat="1" outlineLevel="1">
      <c r="A175"/>
      <c r="B175" s="236" t="s">
        <v>88</v>
      </c>
      <c r="C175" s="63" t="s">
        <v>95</v>
      </c>
      <c r="D175" s="71"/>
      <c r="E175" s="80">
        <f t="shared" si="197"/>
        <v>0</v>
      </c>
      <c r="F175" s="71"/>
      <c r="G175" s="158">
        <f t="shared" si="179"/>
        <v>0</v>
      </c>
      <c r="H175" s="162">
        <f t="shared" si="180"/>
        <v>0</v>
      </c>
      <c r="I175" s="71"/>
      <c r="J175" s="158">
        <f t="shared" si="2"/>
        <v>0</v>
      </c>
      <c r="K175" s="162">
        <f t="shared" si="3"/>
        <v>0</v>
      </c>
      <c r="L175" s="71"/>
      <c r="M175" s="158">
        <f t="shared" si="4"/>
        <v>0</v>
      </c>
      <c r="N175" s="162">
        <f t="shared" si="5"/>
        <v>0</v>
      </c>
      <c r="O175" s="71"/>
      <c r="P175" s="158">
        <f t="shared" si="181"/>
        <v>0</v>
      </c>
      <c r="Q175" s="162">
        <f t="shared" si="182"/>
        <v>0</v>
      </c>
      <c r="R175" s="153">
        <f t="shared" si="183"/>
        <v>0</v>
      </c>
      <c r="S175" s="164">
        <f t="shared" si="184"/>
        <v>0</v>
      </c>
      <c r="T175"/>
      <c r="U175" s="71"/>
      <c r="V175" s="158">
        <f t="shared" si="185"/>
        <v>0</v>
      </c>
      <c r="W175" s="162">
        <f t="shared" si="186"/>
        <v>0</v>
      </c>
      <c r="X175" s="79"/>
      <c r="Y175" s="158">
        <f t="shared" si="187"/>
        <v>0</v>
      </c>
      <c r="Z175" s="162">
        <f t="shared" si="188"/>
        <v>0</v>
      </c>
      <c r="AA175" s="71"/>
      <c r="AB175" s="158">
        <f t="shared" si="189"/>
        <v>0</v>
      </c>
      <c r="AC175" s="162">
        <f t="shared" si="190"/>
        <v>0</v>
      </c>
      <c r="AD175" s="71"/>
      <c r="AE175" s="158">
        <f t="shared" si="191"/>
        <v>0</v>
      </c>
      <c r="AF175" s="162">
        <f t="shared" si="192"/>
        <v>0</v>
      </c>
      <c r="AG175" s="71"/>
      <c r="AH175" s="158">
        <f t="shared" si="193"/>
        <v>0</v>
      </c>
      <c r="AI175" s="162">
        <f t="shared" si="194"/>
        <v>0</v>
      </c>
      <c r="AJ175" s="165">
        <f t="shared" si="195"/>
        <v>0</v>
      </c>
      <c r="AK175" s="164">
        <f t="shared" si="196"/>
        <v>0</v>
      </c>
    </row>
    <row r="176" spans="1:37" outlineLevel="1">
      <c r="B176" s="49" t="s">
        <v>127</v>
      </c>
      <c r="C176" s="46" t="s">
        <v>95</v>
      </c>
      <c r="D176" s="160">
        <f>SUM(D162:D175)</f>
        <v>0</v>
      </c>
      <c r="E176" s="159">
        <f>SUM(E162:E175)</f>
        <v>0</v>
      </c>
      <c r="F176" s="160">
        <f>SUM(F162:F175)</f>
        <v>0</v>
      </c>
      <c r="G176" s="159">
        <f>SUM(G162:G175)</f>
        <v>0</v>
      </c>
      <c r="H176" s="163">
        <f>IFERROR((G176-E176)/E176,0)</f>
        <v>0</v>
      </c>
      <c r="I176" s="160">
        <f>SUM(I162:I175)</f>
        <v>0</v>
      </c>
      <c r="J176" s="159">
        <f>SUM(J162:J175)</f>
        <v>0</v>
      </c>
      <c r="K176" s="163">
        <f t="shared" ref="K176" si="198">IFERROR((J176-G176)/G176,0)</f>
        <v>0</v>
      </c>
      <c r="L176" s="160">
        <f>SUM(L162:L175)</f>
        <v>0</v>
      </c>
      <c r="M176" s="159">
        <f>SUM(M162:M175)</f>
        <v>0</v>
      </c>
      <c r="N176" s="163">
        <f t="shared" ref="N176" si="199">IFERROR((M176-J176)/J176,0)</f>
        <v>0</v>
      </c>
      <c r="O176" s="160">
        <f>SUM(O162:O175)</f>
        <v>0</v>
      </c>
      <c r="P176" s="159">
        <f>SUM(P162:P175)</f>
        <v>0</v>
      </c>
      <c r="Q176" s="163">
        <f t="shared" si="182"/>
        <v>0</v>
      </c>
      <c r="R176" s="153">
        <f t="shared" si="183"/>
        <v>0</v>
      </c>
      <c r="S176" s="164">
        <f t="shared" si="184"/>
        <v>0</v>
      </c>
      <c r="U176" s="160">
        <f>SUM(U162:U175)</f>
        <v>0</v>
      </c>
      <c r="V176" s="159">
        <f>SUM(V162:V175)</f>
        <v>0</v>
      </c>
      <c r="W176" s="163">
        <f>IFERROR((V176-P176)/P176,0)</f>
        <v>0</v>
      </c>
      <c r="X176" s="160">
        <f>SUM(X162:X175)</f>
        <v>0</v>
      </c>
      <c r="Y176" s="159">
        <f>SUM(Y162:Y175)</f>
        <v>0</v>
      </c>
      <c r="Z176" s="163">
        <f t="shared" ref="Z176" si="200">IFERROR((Y176-V176)/V176,0)</f>
        <v>0</v>
      </c>
      <c r="AA176" s="160">
        <f>SUM(AA162:AA175)</f>
        <v>0</v>
      </c>
      <c r="AB176" s="159">
        <f>SUM(AB162:AB175)</f>
        <v>0</v>
      </c>
      <c r="AC176" s="163">
        <f t="shared" ref="AC176" si="201">IFERROR((AB176-Y176)/Y176,0)</f>
        <v>0</v>
      </c>
      <c r="AD176" s="160">
        <f>SUM(AD162:AD175)</f>
        <v>0</v>
      </c>
      <c r="AE176" s="159">
        <f>SUM(AE162:AE175)</f>
        <v>0</v>
      </c>
      <c r="AF176" s="163">
        <f t="shared" ref="AF176" si="202">IFERROR((AE176-AB176)/AB176,0)</f>
        <v>0</v>
      </c>
      <c r="AG176" s="160">
        <f>SUM(AG162:AG175)</f>
        <v>2</v>
      </c>
      <c r="AH176" s="159">
        <f>SUM(AH162:AH175)</f>
        <v>2</v>
      </c>
      <c r="AI176" s="163">
        <f>IFERROR((AH176-AE176)/AE176,0)</f>
        <v>0</v>
      </c>
      <c r="AJ176" s="159">
        <f>SUM(AJ162:AJ175)</f>
        <v>2</v>
      </c>
      <c r="AK176" s="164">
        <f t="shared" ref="AK176" si="203">IFERROR((AH176/V176)^(1/4)-1,0)</f>
        <v>0</v>
      </c>
    </row>
  </sheetData>
  <mergeCells count="140">
    <mergeCell ref="D159:Q159"/>
    <mergeCell ref="O160:Q160"/>
    <mergeCell ref="R138:S139"/>
    <mergeCell ref="R159:S160"/>
    <mergeCell ref="U159:AK159"/>
    <mergeCell ref="AG139:AI139"/>
    <mergeCell ref="AJ139:AK139"/>
    <mergeCell ref="AG160:AI160"/>
    <mergeCell ref="AJ160:AK160"/>
    <mergeCell ref="D160:E160"/>
    <mergeCell ref="F160:H160"/>
    <mergeCell ref="I160:K160"/>
    <mergeCell ref="L160:N160"/>
    <mergeCell ref="U160:W160"/>
    <mergeCell ref="X160:Z160"/>
    <mergeCell ref="AA160:AC160"/>
    <mergeCell ref="AD160:AF160"/>
    <mergeCell ref="L139:N139"/>
    <mergeCell ref="U139:W139"/>
    <mergeCell ref="X139:Z139"/>
    <mergeCell ref="AA139:AC139"/>
    <mergeCell ref="AD139:AF139"/>
    <mergeCell ref="I139:K139"/>
    <mergeCell ref="B157:AK157"/>
    <mergeCell ref="R96:S97"/>
    <mergeCell ref="R117:S118"/>
    <mergeCell ref="C54:C56"/>
    <mergeCell ref="B138:B140"/>
    <mergeCell ref="C138:C140"/>
    <mergeCell ref="O139:Q139"/>
    <mergeCell ref="U138:AK138"/>
    <mergeCell ref="U117:AK117"/>
    <mergeCell ref="D118:E118"/>
    <mergeCell ref="F118:H118"/>
    <mergeCell ref="I118:K118"/>
    <mergeCell ref="D139:E139"/>
    <mergeCell ref="F139:H139"/>
    <mergeCell ref="D117:Q117"/>
    <mergeCell ref="AG118:AI118"/>
    <mergeCell ref="AJ118:AK118"/>
    <mergeCell ref="D138:Q138"/>
    <mergeCell ref="AD118:AF118"/>
    <mergeCell ref="B136:AK136"/>
    <mergeCell ref="AA118:AC118"/>
    <mergeCell ref="R54:S55"/>
    <mergeCell ref="L55:N55"/>
    <mergeCell ref="U55:W55"/>
    <mergeCell ref="B115:AK115"/>
    <mergeCell ref="B117:B119"/>
    <mergeCell ref="C117:C119"/>
    <mergeCell ref="O118:Q118"/>
    <mergeCell ref="D11:Q11"/>
    <mergeCell ref="D33:Q33"/>
    <mergeCell ref="D54:Q54"/>
    <mergeCell ref="D75:Q75"/>
    <mergeCell ref="D96:Q96"/>
    <mergeCell ref="AG12:AI12"/>
    <mergeCell ref="O95:Q95"/>
    <mergeCell ref="B94:AK94"/>
    <mergeCell ref="B73:AK73"/>
    <mergeCell ref="B52:AK52"/>
    <mergeCell ref="B31:AK31"/>
    <mergeCell ref="AJ12:AK12"/>
    <mergeCell ref="D12:E12"/>
    <mergeCell ref="F12:H12"/>
    <mergeCell ref="I12:K12"/>
    <mergeCell ref="L12:N12"/>
    <mergeCell ref="U12:W12"/>
    <mergeCell ref="X97:Z97"/>
    <mergeCell ref="AA97:AC97"/>
    <mergeCell ref="AD97:AF97"/>
    <mergeCell ref="AG97:AI97"/>
    <mergeCell ref="B5:I5"/>
    <mergeCell ref="J2:L2"/>
    <mergeCell ref="X12:Z12"/>
    <mergeCell ref="AA12:AC12"/>
    <mergeCell ref="AD12:AF12"/>
    <mergeCell ref="C2:H2"/>
    <mergeCell ref="U11:AK11"/>
    <mergeCell ref="B9:AK9"/>
    <mergeCell ref="U97:W97"/>
    <mergeCell ref="R75:S76"/>
    <mergeCell ref="I34:K34"/>
    <mergeCell ref="L34:N34"/>
    <mergeCell ref="O55:Q55"/>
    <mergeCell ref="B75:B77"/>
    <mergeCell ref="C75:C77"/>
    <mergeCell ref="AG34:AI34"/>
    <mergeCell ref="AJ34:AK34"/>
    <mergeCell ref="U54:AK54"/>
    <mergeCell ref="D55:E55"/>
    <mergeCell ref="F55:H55"/>
    <mergeCell ref="I55:K55"/>
    <mergeCell ref="U34:W34"/>
    <mergeCell ref="X34:Z34"/>
    <mergeCell ref="AJ55:AK55"/>
    <mergeCell ref="F97:H97"/>
    <mergeCell ref="I97:K97"/>
    <mergeCell ref="O12:Q12"/>
    <mergeCell ref="B33:B35"/>
    <mergeCell ref="C33:C35"/>
    <mergeCell ref="O34:Q34"/>
    <mergeCell ref="B54:B56"/>
    <mergeCell ref="B11:B13"/>
    <mergeCell ref="C11:C13"/>
    <mergeCell ref="R11:S12"/>
    <mergeCell ref="U33:AK33"/>
    <mergeCell ref="X55:Z55"/>
    <mergeCell ref="AA55:AC55"/>
    <mergeCell ref="AD55:AF55"/>
    <mergeCell ref="AG55:AI55"/>
    <mergeCell ref="D34:E34"/>
    <mergeCell ref="F34:H34"/>
    <mergeCell ref="AA34:AC34"/>
    <mergeCell ref="AD34:AF34"/>
    <mergeCell ref="R33:S34"/>
    <mergeCell ref="B159:B161"/>
    <mergeCell ref="C159:C161"/>
    <mergeCell ref="U75:AK75"/>
    <mergeCell ref="D76:E76"/>
    <mergeCell ref="F76:H76"/>
    <mergeCell ref="I76:K76"/>
    <mergeCell ref="L76:N76"/>
    <mergeCell ref="U76:W76"/>
    <mergeCell ref="X76:Z76"/>
    <mergeCell ref="AA76:AC76"/>
    <mergeCell ref="AD76:AF76"/>
    <mergeCell ref="AG76:AI76"/>
    <mergeCell ref="AJ76:AK76"/>
    <mergeCell ref="O76:Q76"/>
    <mergeCell ref="L118:N118"/>
    <mergeCell ref="U118:W118"/>
    <mergeCell ref="X118:Z118"/>
    <mergeCell ref="B96:B98"/>
    <mergeCell ref="C96:C98"/>
    <mergeCell ref="O97:Q97"/>
    <mergeCell ref="U96:AK96"/>
    <mergeCell ref="D97:E97"/>
    <mergeCell ref="AJ97:AK97"/>
    <mergeCell ref="L97:N97"/>
  </mergeCells>
  <hyperlinks>
    <hyperlink ref="J2" location="'Αρχική σελίδα'!A1" display="Πίσω στην αρχική σελίδα" xr:uid="{E9DC5E92-1C66-4376-BCDF-456BE1D74828}"/>
  </hyperlinks>
  <pageMargins left="0.70866141732283472" right="0.70866141732283472" top="0.74803149606299213" bottom="0.74803149606299213" header="0.31496062992125984" footer="0.31496062992125984"/>
  <pageSetup paperSize="8"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C664-4776-4F00-AB1D-568E9B640E5F}">
  <sheetPr>
    <tabColor theme="4" tint="0.79998168889431442"/>
    <pageSetUpPr fitToPage="1"/>
  </sheetPr>
  <dimension ref="A2:AU158"/>
  <sheetViews>
    <sheetView showGridLines="0" zoomScale="80" zoomScaleNormal="80" workbookViewId="0">
      <pane xSplit="2" topLeftCell="Q1" activePane="topRight" state="frozen"/>
      <selection pane="topRight" activeCell="V17" sqref="V17"/>
    </sheetView>
  </sheetViews>
  <sheetFormatPr defaultColWidth="8.85546875" defaultRowHeight="14.45" outlineLevelRow="1"/>
  <cols>
    <col min="1" max="1" width="2.85546875" customWidth="1"/>
    <col min="2" max="2" width="62.28515625" customWidth="1"/>
    <col min="3" max="18" width="13.7109375" customWidth="1"/>
    <col min="19" max="19" width="18.7109375" customWidth="1"/>
    <col min="20" max="20" width="2.140625" customWidth="1"/>
    <col min="21" max="46" width="13.7109375" customWidth="1"/>
    <col min="47" max="47" width="18.7109375" customWidth="1"/>
  </cols>
  <sheetData>
    <row r="2" spans="1:47" ht="18.600000000000001">
      <c r="B2" s="1" t="s">
        <v>0</v>
      </c>
      <c r="C2" s="271" t="str">
        <f>'Αρχική σελίδα'!C3</f>
        <v>Ήπειρος</v>
      </c>
      <c r="D2" s="271"/>
      <c r="E2" s="271"/>
      <c r="F2" s="271"/>
      <c r="G2" s="271"/>
      <c r="H2" s="271"/>
      <c r="J2" s="272" t="s">
        <v>59</v>
      </c>
      <c r="K2" s="272"/>
      <c r="L2" s="272"/>
    </row>
    <row r="3" spans="1:47" ht="18.600000000000001">
      <c r="B3" s="2" t="s">
        <v>2</v>
      </c>
      <c r="C3" s="99">
        <f>'Αρχική σελίδα'!C4</f>
        <v>2024</v>
      </c>
      <c r="D3" s="45" t="s">
        <v>3</v>
      </c>
      <c r="E3" s="45">
        <f>C3+4</f>
        <v>2028</v>
      </c>
    </row>
    <row r="4" spans="1:47" ht="14.45" customHeight="1">
      <c r="C4" s="2"/>
      <c r="D4" s="45"/>
      <c r="E4" s="45"/>
    </row>
    <row r="5" spans="1:47" ht="72" customHeight="1">
      <c r="B5" s="273" t="s">
        <v>139</v>
      </c>
      <c r="C5" s="273"/>
      <c r="D5" s="273"/>
      <c r="E5" s="273"/>
      <c r="F5" s="273"/>
      <c r="G5" s="273"/>
      <c r="H5" s="273"/>
      <c r="I5" s="273"/>
    </row>
    <row r="6" spans="1:47">
      <c r="B6" s="225"/>
      <c r="C6" s="225"/>
      <c r="D6" s="225"/>
      <c r="E6" s="225"/>
      <c r="F6" s="225"/>
      <c r="G6" s="225"/>
      <c r="H6" s="225"/>
    </row>
    <row r="7" spans="1:47" ht="18.600000000000001">
      <c r="B7" s="100" t="str">
        <f>"Εξέλιξη ενεργών συνδέσεων στο υφιστάμενο δίκτυο διανομής ("&amp;(C3-5)&amp;" - "&amp;(C3-1)&amp;") και εξέλιξη σύμφωνα με το Πρόγραμμα Ανάπτυξης  "&amp;C3&amp;" - "&amp;E3</f>
        <v>Εξέλιξη ενεργών συνδέσεων στο υφιστάμενο δίκτυο διανομής (2019 - 2023) και εξέλιξη σύμφωνα με το Πρόγραμμα Ανάπτυξης  2024 - 2028</v>
      </c>
      <c r="C7" s="101"/>
      <c r="D7" s="101"/>
      <c r="E7" s="101"/>
      <c r="F7" s="101"/>
      <c r="G7" s="101"/>
      <c r="H7" s="101"/>
      <c r="I7" s="101"/>
      <c r="J7" s="102"/>
      <c r="K7" s="98"/>
    </row>
    <row r="8" spans="1:47" ht="18.600000000000001">
      <c r="B8" s="229"/>
      <c r="C8" s="56"/>
      <c r="D8" s="56"/>
      <c r="E8" s="56"/>
      <c r="F8" s="56"/>
      <c r="G8" s="56"/>
      <c r="H8" s="56"/>
      <c r="I8" s="56"/>
      <c r="J8" s="23"/>
    </row>
    <row r="9" spans="1:47" ht="15.6">
      <c r="B9" s="270" t="s">
        <v>140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row>
    <row r="10" spans="1:47"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47" outlineLevel="1">
      <c r="B11" s="309"/>
      <c r="C11" s="298" t="s">
        <v>94</v>
      </c>
      <c r="D11" s="285" t="s">
        <v>120</v>
      </c>
      <c r="E11" s="286"/>
      <c r="F11" s="286"/>
      <c r="G11" s="286"/>
      <c r="H11" s="286"/>
      <c r="I11" s="286"/>
      <c r="J11" s="286"/>
      <c r="K11" s="286"/>
      <c r="L11" s="286"/>
      <c r="M11" s="286"/>
      <c r="N11" s="286"/>
      <c r="O11" s="286"/>
      <c r="P11" s="286"/>
      <c r="Q11" s="288"/>
      <c r="R11" s="291" t="str">
        <f xml:space="preserve"> D12&amp;" - "&amp;O12</f>
        <v>2019 - 2023</v>
      </c>
      <c r="S11" s="303"/>
      <c r="U11" s="285" t="s">
        <v>121</v>
      </c>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8"/>
    </row>
    <row r="12" spans="1:47" outlineLevel="1">
      <c r="B12" s="310"/>
      <c r="C12" s="299"/>
      <c r="D12" s="285">
        <f>$C$3-5</f>
        <v>2019</v>
      </c>
      <c r="E12" s="288"/>
      <c r="F12" s="285">
        <f>$C$3-4</f>
        <v>2020</v>
      </c>
      <c r="G12" s="286"/>
      <c r="H12" s="288"/>
      <c r="I12" s="285">
        <f>$C$3-3</f>
        <v>2021</v>
      </c>
      <c r="J12" s="286"/>
      <c r="K12" s="288"/>
      <c r="L12" s="285">
        <f>$C$3-2</f>
        <v>2022</v>
      </c>
      <c r="M12" s="286"/>
      <c r="N12" s="288"/>
      <c r="O12" s="285">
        <f>$C$3-1</f>
        <v>2023</v>
      </c>
      <c r="P12" s="286"/>
      <c r="Q12" s="288"/>
      <c r="R12" s="293"/>
      <c r="S12" s="304"/>
      <c r="U12" s="285">
        <f>$C$3</f>
        <v>2024</v>
      </c>
      <c r="V12" s="286"/>
      <c r="W12" s="286"/>
      <c r="X12" s="286"/>
      <c r="Y12" s="288"/>
      <c r="Z12" s="285">
        <f>$C$3+1</f>
        <v>2025</v>
      </c>
      <c r="AA12" s="286"/>
      <c r="AB12" s="286"/>
      <c r="AC12" s="286"/>
      <c r="AD12" s="288"/>
      <c r="AE12" s="285">
        <f>$C$3+2</f>
        <v>2026</v>
      </c>
      <c r="AF12" s="286"/>
      <c r="AG12" s="286"/>
      <c r="AH12" s="286"/>
      <c r="AI12" s="288"/>
      <c r="AJ12" s="285">
        <f>$C$3+3</f>
        <v>2027</v>
      </c>
      <c r="AK12" s="286"/>
      <c r="AL12" s="286"/>
      <c r="AM12" s="286"/>
      <c r="AN12" s="288"/>
      <c r="AO12" s="285">
        <f>$C$3+4</f>
        <v>2028</v>
      </c>
      <c r="AP12" s="286"/>
      <c r="AQ12" s="286"/>
      <c r="AR12" s="286"/>
      <c r="AS12" s="288"/>
      <c r="AT12" s="289" t="str">
        <f>U12&amp;" - "&amp;AO12</f>
        <v>2024 - 2028</v>
      </c>
      <c r="AU12" s="305"/>
    </row>
    <row r="13" spans="1:47" ht="43.5" outlineLevel="1">
      <c r="B13" s="311"/>
      <c r="C13" s="300"/>
      <c r="D13" s="65" t="s">
        <v>133</v>
      </c>
      <c r="E13" s="66" t="s">
        <v>134</v>
      </c>
      <c r="F13" s="65" t="s">
        <v>133</v>
      </c>
      <c r="G13" s="9" t="s">
        <v>134</v>
      </c>
      <c r="H13" s="66" t="s">
        <v>124</v>
      </c>
      <c r="I13" s="65" t="s">
        <v>133</v>
      </c>
      <c r="J13" s="9" t="s">
        <v>134</v>
      </c>
      <c r="K13" s="66" t="s">
        <v>124</v>
      </c>
      <c r="L13" s="65" t="s">
        <v>133</v>
      </c>
      <c r="M13" s="9" t="s">
        <v>134</v>
      </c>
      <c r="N13" s="66" t="s">
        <v>124</v>
      </c>
      <c r="O13" s="65" t="s">
        <v>133</v>
      </c>
      <c r="P13" s="9" t="s">
        <v>134</v>
      </c>
      <c r="Q13" s="66" t="s">
        <v>124</v>
      </c>
      <c r="R13" s="65" t="s">
        <v>115</v>
      </c>
      <c r="S13" s="120" t="s">
        <v>125</v>
      </c>
      <c r="U13" s="65" t="s">
        <v>133</v>
      </c>
      <c r="V13" s="105" t="s">
        <v>141</v>
      </c>
      <c r="W13" s="105" t="s">
        <v>142</v>
      </c>
      <c r="X13" s="9" t="s">
        <v>134</v>
      </c>
      <c r="Y13" s="66" t="s">
        <v>124</v>
      </c>
      <c r="Z13" s="65" t="s">
        <v>133</v>
      </c>
      <c r="AA13" s="105" t="s">
        <v>141</v>
      </c>
      <c r="AB13" s="105" t="s">
        <v>142</v>
      </c>
      <c r="AC13" s="9" t="s">
        <v>134</v>
      </c>
      <c r="AD13" s="66" t="s">
        <v>124</v>
      </c>
      <c r="AE13" s="65" t="s">
        <v>133</v>
      </c>
      <c r="AF13" s="105" t="s">
        <v>141</v>
      </c>
      <c r="AG13" s="105" t="s">
        <v>142</v>
      </c>
      <c r="AH13" s="9" t="s">
        <v>134</v>
      </c>
      <c r="AI13" s="66" t="s">
        <v>124</v>
      </c>
      <c r="AJ13" s="65" t="s">
        <v>133</v>
      </c>
      <c r="AK13" s="105" t="s">
        <v>141</v>
      </c>
      <c r="AL13" s="105" t="s">
        <v>142</v>
      </c>
      <c r="AM13" s="9" t="s">
        <v>134</v>
      </c>
      <c r="AN13" s="66" t="s">
        <v>124</v>
      </c>
      <c r="AO13" s="65" t="s">
        <v>133</v>
      </c>
      <c r="AP13" s="105" t="s">
        <v>141</v>
      </c>
      <c r="AQ13" s="105" t="s">
        <v>142</v>
      </c>
      <c r="AR13" s="9" t="s">
        <v>134</v>
      </c>
      <c r="AS13" s="66" t="s">
        <v>124</v>
      </c>
      <c r="AT13" s="65" t="s">
        <v>115</v>
      </c>
      <c r="AU13" s="120" t="s">
        <v>125</v>
      </c>
    </row>
    <row r="14" spans="1:47" outlineLevel="1">
      <c r="B14" s="235" t="s">
        <v>75</v>
      </c>
      <c r="C14" s="63" t="s">
        <v>95</v>
      </c>
      <c r="D14" s="160">
        <f t="shared" ref="D14:F27" si="0">D36+D57+D78+D99+D120+D141</f>
        <v>0</v>
      </c>
      <c r="E14" s="161">
        <f t="shared" si="0"/>
        <v>0</v>
      </c>
      <c r="F14" s="160">
        <f t="shared" si="0"/>
        <v>0</v>
      </c>
      <c r="G14" s="158">
        <f t="shared" ref="G14" si="1">E14+F14</f>
        <v>0</v>
      </c>
      <c r="H14" s="162">
        <f t="shared" ref="H14" si="2">IFERROR((G14-E14)/E14,0)</f>
        <v>0</v>
      </c>
      <c r="I14" s="160">
        <f t="shared" ref="I14:I27" si="3">I36+I57+I78+I99+I120+I141</f>
        <v>0</v>
      </c>
      <c r="J14" s="158">
        <f t="shared" ref="J14" si="4">G14+I14</f>
        <v>0</v>
      </c>
      <c r="K14" s="162">
        <f t="shared" ref="K14:K28" si="5">IFERROR((J14-G14)/G14,0)</f>
        <v>0</v>
      </c>
      <c r="L14" s="160">
        <f t="shared" ref="L14:L27" si="6">L36+L57+L78+L99+L120+L141</f>
        <v>0</v>
      </c>
      <c r="M14" s="158">
        <f t="shared" ref="M14" si="7">J14+L14</f>
        <v>0</v>
      </c>
      <c r="N14" s="162">
        <f t="shared" ref="N14:N28" si="8">IFERROR((M14-J14)/J14,0)</f>
        <v>0</v>
      </c>
      <c r="O14" s="160">
        <f t="shared" ref="O14:O27" si="9">O36+O57+O78+O99+O120+O141</f>
        <v>0</v>
      </c>
      <c r="P14" s="158">
        <f t="shared" ref="P14:P27" si="10">M14+O14</f>
        <v>0</v>
      </c>
      <c r="Q14" s="162">
        <f t="shared" ref="Q14:Q28" si="11">IFERROR((P14-M14)/M14,0)</f>
        <v>0</v>
      </c>
      <c r="R14" s="166">
        <f t="shared" ref="R14:R27" si="12">D14+F14+I14+L14+O14</f>
        <v>0</v>
      </c>
      <c r="S14" s="167">
        <f t="shared" ref="S14:S28" si="13">IFERROR((P14/E14)^(1/4)-1,0)</f>
        <v>0</v>
      </c>
      <c r="U14" s="160">
        <f t="shared" ref="U14:X27" si="14">U36+U57+U78+U99+U120+U141</f>
        <v>0</v>
      </c>
      <c r="V14" s="159">
        <f t="shared" si="14"/>
        <v>0</v>
      </c>
      <c r="W14" s="159">
        <f t="shared" si="14"/>
        <v>0</v>
      </c>
      <c r="X14" s="159">
        <f t="shared" si="14"/>
        <v>0</v>
      </c>
      <c r="Y14" s="169">
        <f t="shared" ref="Y14:Y27" si="15">IFERROR((X14-P14)/P14,0)</f>
        <v>0</v>
      </c>
      <c r="Z14" s="160">
        <f t="shared" ref="Z14:AC27" si="16">Z36+Z57+Z78+Z99+Z120+Z141</f>
        <v>0</v>
      </c>
      <c r="AA14" s="159">
        <f t="shared" si="16"/>
        <v>0</v>
      </c>
      <c r="AB14" s="159">
        <f t="shared" si="16"/>
        <v>0</v>
      </c>
      <c r="AC14" s="159">
        <f t="shared" si="16"/>
        <v>0</v>
      </c>
      <c r="AD14" s="169">
        <f t="shared" ref="AD14:AD27" si="17">IFERROR((AC14-X14)/X14,0)</f>
        <v>0</v>
      </c>
      <c r="AE14" s="160">
        <f t="shared" ref="AE14:AH27" si="18">AE36+AE57+AE78+AE99+AE120+AE141</f>
        <v>0</v>
      </c>
      <c r="AF14" s="159">
        <f t="shared" si="18"/>
        <v>0</v>
      </c>
      <c r="AG14" s="159">
        <f t="shared" si="18"/>
        <v>0</v>
      </c>
      <c r="AH14" s="159">
        <f t="shared" si="18"/>
        <v>0</v>
      </c>
      <c r="AI14" s="169">
        <f t="shared" ref="AI14:AI28" si="19">IFERROR((AH14-AC14)/AC14,0)</f>
        <v>0</v>
      </c>
      <c r="AJ14" s="160">
        <f t="shared" ref="AJ14:AM27" si="20">AJ36+AJ57+AJ78+AJ99+AJ120+AJ141</f>
        <v>0</v>
      </c>
      <c r="AK14" s="159">
        <f t="shared" si="20"/>
        <v>0</v>
      </c>
      <c r="AL14" s="159">
        <f t="shared" si="20"/>
        <v>0</v>
      </c>
      <c r="AM14" s="159">
        <f t="shared" si="20"/>
        <v>0</v>
      </c>
      <c r="AN14" s="169">
        <f t="shared" ref="AN14:AN27" si="21">IFERROR((AM14-AH14)/AH14,0)</f>
        <v>0</v>
      </c>
      <c r="AO14" s="160">
        <f t="shared" ref="AO14:AR27" si="22">AO36+AO57+AO78+AO99+AO120+AO141</f>
        <v>0</v>
      </c>
      <c r="AP14" s="159">
        <f t="shared" si="22"/>
        <v>0</v>
      </c>
      <c r="AQ14" s="159">
        <f t="shared" si="22"/>
        <v>0</v>
      </c>
      <c r="AR14" s="159">
        <f t="shared" si="22"/>
        <v>0</v>
      </c>
      <c r="AS14" s="169">
        <f t="shared" ref="AS14:AS28" si="23">IFERROR((AR14-AM14)/AM14,0)</f>
        <v>0</v>
      </c>
      <c r="AT14" s="166">
        <f t="shared" ref="AT14:AT27" si="24">U14+Z14+AE14+AJ14+AO14</f>
        <v>0</v>
      </c>
      <c r="AU14" s="167">
        <f t="shared" ref="AU14:AU28" si="25">IFERROR((AR14/X14)^(1/4)-1,0)</f>
        <v>0</v>
      </c>
    </row>
    <row r="15" spans="1:47" outlineLevel="1">
      <c r="B15" s="236" t="s">
        <v>76</v>
      </c>
      <c r="C15" s="63" t="s">
        <v>95</v>
      </c>
      <c r="D15" s="160">
        <f t="shared" si="0"/>
        <v>0</v>
      </c>
      <c r="E15" s="161">
        <f t="shared" si="0"/>
        <v>0</v>
      </c>
      <c r="F15" s="160">
        <f t="shared" si="0"/>
        <v>0</v>
      </c>
      <c r="G15" s="158">
        <f t="shared" ref="G15:G27" si="26">E15+F15</f>
        <v>0</v>
      </c>
      <c r="H15" s="162">
        <f t="shared" ref="H15:H27" si="27">IFERROR((G15-E15)/E15,0)</f>
        <v>0</v>
      </c>
      <c r="I15" s="160">
        <f t="shared" si="3"/>
        <v>0</v>
      </c>
      <c r="J15" s="158">
        <f t="shared" ref="J15:J27" si="28">G15+I15</f>
        <v>0</v>
      </c>
      <c r="K15" s="162">
        <f t="shared" ref="K15:K27" si="29">IFERROR((J15-G15)/G15,0)</f>
        <v>0</v>
      </c>
      <c r="L15" s="160">
        <f t="shared" si="6"/>
        <v>0</v>
      </c>
      <c r="M15" s="158">
        <f t="shared" ref="M15:M27" si="30">J15+L15</f>
        <v>0</v>
      </c>
      <c r="N15" s="162">
        <f t="shared" ref="N15:N27" si="31">IFERROR((M15-J15)/J15,0)</f>
        <v>0</v>
      </c>
      <c r="O15" s="160">
        <f t="shared" si="9"/>
        <v>0</v>
      </c>
      <c r="P15" s="158">
        <f t="shared" si="10"/>
        <v>0</v>
      </c>
      <c r="Q15" s="162">
        <f t="shared" si="11"/>
        <v>0</v>
      </c>
      <c r="R15" s="166">
        <f t="shared" si="12"/>
        <v>0</v>
      </c>
      <c r="S15" s="167">
        <f t="shared" si="13"/>
        <v>0</v>
      </c>
      <c r="U15" s="160">
        <f t="shared" si="14"/>
        <v>5</v>
      </c>
      <c r="V15" s="159">
        <f t="shared" si="14"/>
        <v>5</v>
      </c>
      <c r="W15" s="159">
        <f t="shared" si="14"/>
        <v>0</v>
      </c>
      <c r="X15" s="159">
        <f t="shared" si="14"/>
        <v>5</v>
      </c>
      <c r="Y15" s="169">
        <f t="shared" si="15"/>
        <v>0</v>
      </c>
      <c r="Z15" s="160">
        <f t="shared" si="16"/>
        <v>2</v>
      </c>
      <c r="AA15" s="159">
        <f t="shared" si="16"/>
        <v>2</v>
      </c>
      <c r="AB15" s="159">
        <f t="shared" si="16"/>
        <v>0</v>
      </c>
      <c r="AC15" s="159">
        <f t="shared" si="16"/>
        <v>7</v>
      </c>
      <c r="AD15" s="169">
        <f t="shared" si="17"/>
        <v>0.4</v>
      </c>
      <c r="AE15" s="160">
        <f t="shared" si="18"/>
        <v>0</v>
      </c>
      <c r="AF15" s="159">
        <f t="shared" si="18"/>
        <v>0</v>
      </c>
      <c r="AG15" s="159">
        <f t="shared" si="18"/>
        <v>0</v>
      </c>
      <c r="AH15" s="159">
        <f t="shared" si="18"/>
        <v>7</v>
      </c>
      <c r="AI15" s="169">
        <f t="shared" si="19"/>
        <v>0</v>
      </c>
      <c r="AJ15" s="160">
        <f t="shared" si="20"/>
        <v>29</v>
      </c>
      <c r="AK15" s="159">
        <f t="shared" si="20"/>
        <v>29</v>
      </c>
      <c r="AL15" s="159">
        <f t="shared" si="20"/>
        <v>0</v>
      </c>
      <c r="AM15" s="159">
        <f t="shared" si="20"/>
        <v>36</v>
      </c>
      <c r="AN15" s="169">
        <f t="shared" si="21"/>
        <v>4.1428571428571432</v>
      </c>
      <c r="AO15" s="160">
        <f t="shared" si="22"/>
        <v>38</v>
      </c>
      <c r="AP15" s="159">
        <f t="shared" si="22"/>
        <v>38</v>
      </c>
      <c r="AQ15" s="159">
        <f t="shared" si="22"/>
        <v>0</v>
      </c>
      <c r="AR15" s="159">
        <f t="shared" si="22"/>
        <v>74</v>
      </c>
      <c r="AS15" s="169">
        <f t="shared" si="23"/>
        <v>1.0555555555555556</v>
      </c>
      <c r="AT15" s="166">
        <f t="shared" si="24"/>
        <v>74</v>
      </c>
      <c r="AU15" s="167">
        <f t="shared" si="25"/>
        <v>0.96139664839477801</v>
      </c>
    </row>
    <row r="16" spans="1:47" s="54" customFormat="1" outlineLevel="1">
      <c r="A16"/>
      <c r="B16" s="237" t="s">
        <v>77</v>
      </c>
      <c r="C16" s="63" t="s">
        <v>95</v>
      </c>
      <c r="D16" s="160">
        <f t="shared" si="0"/>
        <v>0</v>
      </c>
      <c r="E16" s="161">
        <f t="shared" si="0"/>
        <v>0</v>
      </c>
      <c r="F16" s="160">
        <f t="shared" si="0"/>
        <v>0</v>
      </c>
      <c r="G16" s="158">
        <f t="shared" si="26"/>
        <v>0</v>
      </c>
      <c r="H16" s="162">
        <f t="shared" si="27"/>
        <v>0</v>
      </c>
      <c r="I16" s="160">
        <f t="shared" si="3"/>
        <v>0</v>
      </c>
      <c r="J16" s="158">
        <f t="shared" si="28"/>
        <v>0</v>
      </c>
      <c r="K16" s="162">
        <f t="shared" si="29"/>
        <v>0</v>
      </c>
      <c r="L16" s="160">
        <f t="shared" si="6"/>
        <v>0</v>
      </c>
      <c r="M16" s="158">
        <f t="shared" si="30"/>
        <v>0</v>
      </c>
      <c r="N16" s="162">
        <f t="shared" si="31"/>
        <v>0</v>
      </c>
      <c r="O16" s="160">
        <f t="shared" si="9"/>
        <v>0</v>
      </c>
      <c r="P16" s="158">
        <f t="shared" si="10"/>
        <v>0</v>
      </c>
      <c r="Q16" s="162">
        <f t="shared" si="11"/>
        <v>0</v>
      </c>
      <c r="R16" s="166">
        <f t="shared" si="12"/>
        <v>0</v>
      </c>
      <c r="S16" s="167">
        <f t="shared" si="13"/>
        <v>0</v>
      </c>
      <c r="T16"/>
      <c r="U16" s="160">
        <f t="shared" si="14"/>
        <v>0</v>
      </c>
      <c r="V16" s="159">
        <f t="shared" si="14"/>
        <v>0</v>
      </c>
      <c r="W16" s="159">
        <f t="shared" si="14"/>
        <v>0</v>
      </c>
      <c r="X16" s="159">
        <f t="shared" si="14"/>
        <v>0</v>
      </c>
      <c r="Y16" s="169">
        <f t="shared" si="15"/>
        <v>0</v>
      </c>
      <c r="Z16" s="160">
        <f t="shared" si="16"/>
        <v>0</v>
      </c>
      <c r="AA16" s="159">
        <f t="shared" si="16"/>
        <v>0</v>
      </c>
      <c r="AB16" s="159">
        <f t="shared" si="16"/>
        <v>0</v>
      </c>
      <c r="AC16" s="159">
        <f t="shared" si="16"/>
        <v>0</v>
      </c>
      <c r="AD16" s="169">
        <f t="shared" si="17"/>
        <v>0</v>
      </c>
      <c r="AE16" s="160">
        <f t="shared" si="18"/>
        <v>0</v>
      </c>
      <c r="AF16" s="159">
        <f t="shared" si="18"/>
        <v>0</v>
      </c>
      <c r="AG16" s="159">
        <f t="shared" si="18"/>
        <v>0</v>
      </c>
      <c r="AH16" s="159">
        <f t="shared" si="18"/>
        <v>0</v>
      </c>
      <c r="AI16" s="169">
        <f t="shared" si="19"/>
        <v>0</v>
      </c>
      <c r="AJ16" s="160">
        <f t="shared" si="20"/>
        <v>0</v>
      </c>
      <c r="AK16" s="159">
        <f t="shared" si="20"/>
        <v>0</v>
      </c>
      <c r="AL16" s="159">
        <f t="shared" si="20"/>
        <v>0</v>
      </c>
      <c r="AM16" s="159">
        <f t="shared" si="20"/>
        <v>0</v>
      </c>
      <c r="AN16" s="169">
        <f t="shared" si="21"/>
        <v>0</v>
      </c>
      <c r="AO16" s="160">
        <f t="shared" si="22"/>
        <v>0</v>
      </c>
      <c r="AP16" s="159">
        <f t="shared" si="22"/>
        <v>0</v>
      </c>
      <c r="AQ16" s="159">
        <f t="shared" si="22"/>
        <v>0</v>
      </c>
      <c r="AR16" s="159">
        <f t="shared" si="22"/>
        <v>0</v>
      </c>
      <c r="AS16" s="169">
        <f t="shared" si="23"/>
        <v>0</v>
      </c>
      <c r="AT16" s="166">
        <f t="shared" si="24"/>
        <v>0</v>
      </c>
      <c r="AU16" s="167">
        <f t="shared" si="25"/>
        <v>0</v>
      </c>
    </row>
    <row r="17" spans="1:47" s="54" customFormat="1" outlineLevel="1">
      <c r="A17"/>
      <c r="B17" s="238" t="s">
        <v>78</v>
      </c>
      <c r="C17" s="63" t="s">
        <v>95</v>
      </c>
      <c r="D17" s="160">
        <f t="shared" si="0"/>
        <v>0</v>
      </c>
      <c r="E17" s="161">
        <f t="shared" si="0"/>
        <v>0</v>
      </c>
      <c r="F17" s="160">
        <f t="shared" si="0"/>
        <v>0</v>
      </c>
      <c r="G17" s="158">
        <f t="shared" si="26"/>
        <v>0</v>
      </c>
      <c r="H17" s="162">
        <f t="shared" si="27"/>
        <v>0</v>
      </c>
      <c r="I17" s="160">
        <f t="shared" si="3"/>
        <v>0</v>
      </c>
      <c r="J17" s="158">
        <f t="shared" si="28"/>
        <v>0</v>
      </c>
      <c r="K17" s="162">
        <f t="shared" si="29"/>
        <v>0</v>
      </c>
      <c r="L17" s="160">
        <f t="shared" si="6"/>
        <v>0</v>
      </c>
      <c r="M17" s="158">
        <f t="shared" si="30"/>
        <v>0</v>
      </c>
      <c r="N17" s="162">
        <f t="shared" si="31"/>
        <v>0</v>
      </c>
      <c r="O17" s="160">
        <f t="shared" si="9"/>
        <v>0</v>
      </c>
      <c r="P17" s="158">
        <f t="shared" si="10"/>
        <v>0</v>
      </c>
      <c r="Q17" s="162">
        <f t="shared" si="11"/>
        <v>0</v>
      </c>
      <c r="R17" s="166">
        <f t="shared" si="12"/>
        <v>0</v>
      </c>
      <c r="S17" s="167">
        <f t="shared" si="13"/>
        <v>0</v>
      </c>
      <c r="T17"/>
      <c r="U17" s="160">
        <f t="shared" si="14"/>
        <v>0</v>
      </c>
      <c r="V17" s="159">
        <f t="shared" si="14"/>
        <v>0</v>
      </c>
      <c r="W17" s="159">
        <f t="shared" si="14"/>
        <v>0</v>
      </c>
      <c r="X17" s="159">
        <f t="shared" si="14"/>
        <v>0</v>
      </c>
      <c r="Y17" s="169">
        <f t="shared" si="15"/>
        <v>0</v>
      </c>
      <c r="Z17" s="160">
        <f t="shared" si="16"/>
        <v>0</v>
      </c>
      <c r="AA17" s="159">
        <f t="shared" si="16"/>
        <v>0</v>
      </c>
      <c r="AB17" s="159">
        <f t="shared" si="16"/>
        <v>0</v>
      </c>
      <c r="AC17" s="159">
        <f t="shared" si="16"/>
        <v>0</v>
      </c>
      <c r="AD17" s="169">
        <f t="shared" si="17"/>
        <v>0</v>
      </c>
      <c r="AE17" s="160">
        <f t="shared" si="18"/>
        <v>0</v>
      </c>
      <c r="AF17" s="159">
        <f t="shared" si="18"/>
        <v>0</v>
      </c>
      <c r="AG17" s="159">
        <f t="shared" si="18"/>
        <v>0</v>
      </c>
      <c r="AH17" s="159">
        <f t="shared" si="18"/>
        <v>0</v>
      </c>
      <c r="AI17" s="169">
        <f t="shared" si="19"/>
        <v>0</v>
      </c>
      <c r="AJ17" s="160">
        <f t="shared" si="20"/>
        <v>0</v>
      </c>
      <c r="AK17" s="159">
        <f t="shared" si="20"/>
        <v>0</v>
      </c>
      <c r="AL17" s="159">
        <f t="shared" si="20"/>
        <v>0</v>
      </c>
      <c r="AM17" s="159">
        <f t="shared" si="20"/>
        <v>0</v>
      </c>
      <c r="AN17" s="169">
        <f t="shared" si="21"/>
        <v>0</v>
      </c>
      <c r="AO17" s="160">
        <f t="shared" si="22"/>
        <v>0</v>
      </c>
      <c r="AP17" s="159">
        <f t="shared" si="22"/>
        <v>0</v>
      </c>
      <c r="AQ17" s="159">
        <f t="shared" si="22"/>
        <v>0</v>
      </c>
      <c r="AR17" s="159">
        <f t="shared" si="22"/>
        <v>0</v>
      </c>
      <c r="AS17" s="169">
        <f t="shared" si="23"/>
        <v>0</v>
      </c>
      <c r="AT17" s="166">
        <f t="shared" si="24"/>
        <v>0</v>
      </c>
      <c r="AU17" s="167">
        <f t="shared" si="25"/>
        <v>0</v>
      </c>
    </row>
    <row r="18" spans="1:47" s="54" customFormat="1" outlineLevel="1">
      <c r="A18"/>
      <c r="B18" s="238" t="s">
        <v>79</v>
      </c>
      <c r="C18" s="63" t="s">
        <v>95</v>
      </c>
      <c r="D18" s="160">
        <f t="shared" si="0"/>
        <v>0</v>
      </c>
      <c r="E18" s="161">
        <f t="shared" si="0"/>
        <v>0</v>
      </c>
      <c r="F18" s="160">
        <f t="shared" si="0"/>
        <v>0</v>
      </c>
      <c r="G18" s="158">
        <f t="shared" si="26"/>
        <v>0</v>
      </c>
      <c r="H18" s="162">
        <f t="shared" si="27"/>
        <v>0</v>
      </c>
      <c r="I18" s="160">
        <f t="shared" si="3"/>
        <v>0</v>
      </c>
      <c r="J18" s="158">
        <f t="shared" si="28"/>
        <v>0</v>
      </c>
      <c r="K18" s="162">
        <f t="shared" si="29"/>
        <v>0</v>
      </c>
      <c r="L18" s="160">
        <f t="shared" si="6"/>
        <v>0</v>
      </c>
      <c r="M18" s="158">
        <f t="shared" si="30"/>
        <v>0</v>
      </c>
      <c r="N18" s="162">
        <f t="shared" si="31"/>
        <v>0</v>
      </c>
      <c r="O18" s="160">
        <f t="shared" si="9"/>
        <v>0</v>
      </c>
      <c r="P18" s="158">
        <f t="shared" si="10"/>
        <v>0</v>
      </c>
      <c r="Q18" s="162">
        <f t="shared" si="11"/>
        <v>0</v>
      </c>
      <c r="R18" s="166">
        <f t="shared" si="12"/>
        <v>0</v>
      </c>
      <c r="S18" s="167">
        <f t="shared" si="13"/>
        <v>0</v>
      </c>
      <c r="T18"/>
      <c r="U18" s="160">
        <f t="shared" si="14"/>
        <v>0</v>
      </c>
      <c r="V18" s="159">
        <f t="shared" si="14"/>
        <v>0</v>
      </c>
      <c r="W18" s="159">
        <f t="shared" si="14"/>
        <v>0</v>
      </c>
      <c r="X18" s="159">
        <f t="shared" si="14"/>
        <v>0</v>
      </c>
      <c r="Y18" s="169">
        <f t="shared" si="15"/>
        <v>0</v>
      </c>
      <c r="Z18" s="160">
        <f t="shared" si="16"/>
        <v>486</v>
      </c>
      <c r="AA18" s="159">
        <f t="shared" si="16"/>
        <v>486</v>
      </c>
      <c r="AB18" s="159">
        <f t="shared" si="16"/>
        <v>0</v>
      </c>
      <c r="AC18" s="159">
        <f t="shared" si="16"/>
        <v>486</v>
      </c>
      <c r="AD18" s="169">
        <f t="shared" si="17"/>
        <v>0</v>
      </c>
      <c r="AE18" s="160">
        <f t="shared" si="18"/>
        <v>635</v>
      </c>
      <c r="AF18" s="159">
        <f t="shared" si="18"/>
        <v>635</v>
      </c>
      <c r="AG18" s="159">
        <f t="shared" si="18"/>
        <v>0</v>
      </c>
      <c r="AH18" s="159">
        <f t="shared" si="18"/>
        <v>1121</v>
      </c>
      <c r="AI18" s="169">
        <f t="shared" si="19"/>
        <v>1.3065843621399178</v>
      </c>
      <c r="AJ18" s="160">
        <f t="shared" si="20"/>
        <v>730</v>
      </c>
      <c r="AK18" s="159">
        <f t="shared" si="20"/>
        <v>730</v>
      </c>
      <c r="AL18" s="159">
        <f t="shared" si="20"/>
        <v>0</v>
      </c>
      <c r="AM18" s="159">
        <f t="shared" si="20"/>
        <v>1851</v>
      </c>
      <c r="AN18" s="169">
        <f t="shared" si="21"/>
        <v>0.65120428189116863</v>
      </c>
      <c r="AO18" s="160">
        <f t="shared" si="22"/>
        <v>401</v>
      </c>
      <c r="AP18" s="159">
        <f t="shared" si="22"/>
        <v>401</v>
      </c>
      <c r="AQ18" s="159">
        <f t="shared" si="22"/>
        <v>0</v>
      </c>
      <c r="AR18" s="159">
        <f t="shared" si="22"/>
        <v>2252</v>
      </c>
      <c r="AS18" s="169">
        <f t="shared" si="23"/>
        <v>0.21663965424095083</v>
      </c>
      <c r="AT18" s="166">
        <f t="shared" si="24"/>
        <v>2252</v>
      </c>
      <c r="AU18" s="167">
        <f t="shared" si="25"/>
        <v>0</v>
      </c>
    </row>
    <row r="19" spans="1:47" s="54" customFormat="1" outlineLevel="1">
      <c r="A19"/>
      <c r="B19" s="238" t="s">
        <v>80</v>
      </c>
      <c r="C19" s="63" t="s">
        <v>95</v>
      </c>
      <c r="D19" s="160">
        <f t="shared" si="0"/>
        <v>0</v>
      </c>
      <c r="E19" s="161">
        <f t="shared" si="0"/>
        <v>0</v>
      </c>
      <c r="F19" s="160">
        <f t="shared" si="0"/>
        <v>0</v>
      </c>
      <c r="G19" s="158">
        <f t="shared" si="26"/>
        <v>0</v>
      </c>
      <c r="H19" s="162">
        <f t="shared" si="27"/>
        <v>0</v>
      </c>
      <c r="I19" s="160">
        <f t="shared" si="3"/>
        <v>0</v>
      </c>
      <c r="J19" s="158">
        <f t="shared" si="28"/>
        <v>0</v>
      </c>
      <c r="K19" s="162">
        <f t="shared" si="29"/>
        <v>0</v>
      </c>
      <c r="L19" s="160">
        <f t="shared" si="6"/>
        <v>0</v>
      </c>
      <c r="M19" s="158">
        <f t="shared" si="30"/>
        <v>0</v>
      </c>
      <c r="N19" s="162">
        <f t="shared" si="31"/>
        <v>0</v>
      </c>
      <c r="O19" s="160">
        <f t="shared" si="9"/>
        <v>0</v>
      </c>
      <c r="P19" s="158">
        <f t="shared" si="10"/>
        <v>0</v>
      </c>
      <c r="Q19" s="162">
        <f t="shared" si="11"/>
        <v>0</v>
      </c>
      <c r="R19" s="166">
        <f t="shared" si="12"/>
        <v>0</v>
      </c>
      <c r="S19" s="167">
        <f t="shared" si="13"/>
        <v>0</v>
      </c>
      <c r="T19"/>
      <c r="U19" s="160">
        <f t="shared" si="14"/>
        <v>0</v>
      </c>
      <c r="V19" s="159">
        <f t="shared" si="14"/>
        <v>0</v>
      </c>
      <c r="W19" s="159">
        <f t="shared" si="14"/>
        <v>0</v>
      </c>
      <c r="X19" s="159">
        <f t="shared" si="14"/>
        <v>0</v>
      </c>
      <c r="Y19" s="169">
        <f t="shared" si="15"/>
        <v>0</v>
      </c>
      <c r="Z19" s="160">
        <f t="shared" si="16"/>
        <v>0</v>
      </c>
      <c r="AA19" s="159">
        <f t="shared" si="16"/>
        <v>0</v>
      </c>
      <c r="AB19" s="159">
        <f t="shared" si="16"/>
        <v>0</v>
      </c>
      <c r="AC19" s="159">
        <f t="shared" si="16"/>
        <v>0</v>
      </c>
      <c r="AD19" s="169">
        <f t="shared" si="17"/>
        <v>0</v>
      </c>
      <c r="AE19" s="160">
        <f t="shared" si="18"/>
        <v>0</v>
      </c>
      <c r="AF19" s="159">
        <f t="shared" si="18"/>
        <v>0</v>
      </c>
      <c r="AG19" s="159">
        <f t="shared" si="18"/>
        <v>0</v>
      </c>
      <c r="AH19" s="159">
        <f t="shared" si="18"/>
        <v>0</v>
      </c>
      <c r="AI19" s="169">
        <f t="shared" si="19"/>
        <v>0</v>
      </c>
      <c r="AJ19" s="160">
        <f t="shared" si="20"/>
        <v>0</v>
      </c>
      <c r="AK19" s="159">
        <f t="shared" si="20"/>
        <v>0</v>
      </c>
      <c r="AL19" s="159">
        <f t="shared" si="20"/>
        <v>0</v>
      </c>
      <c r="AM19" s="159">
        <f t="shared" si="20"/>
        <v>0</v>
      </c>
      <c r="AN19" s="169">
        <f t="shared" si="21"/>
        <v>0</v>
      </c>
      <c r="AO19" s="160">
        <f t="shared" si="22"/>
        <v>0</v>
      </c>
      <c r="AP19" s="159">
        <f t="shared" si="22"/>
        <v>0</v>
      </c>
      <c r="AQ19" s="159">
        <f t="shared" si="22"/>
        <v>0</v>
      </c>
      <c r="AR19" s="159">
        <f t="shared" si="22"/>
        <v>0</v>
      </c>
      <c r="AS19" s="169">
        <f t="shared" si="23"/>
        <v>0</v>
      </c>
      <c r="AT19" s="166">
        <f t="shared" si="24"/>
        <v>0</v>
      </c>
      <c r="AU19" s="167">
        <f t="shared" si="25"/>
        <v>0</v>
      </c>
    </row>
    <row r="20" spans="1:47" s="54" customFormat="1" outlineLevel="1">
      <c r="A20"/>
      <c r="B20" s="238" t="s">
        <v>81</v>
      </c>
      <c r="C20" s="63" t="s">
        <v>95</v>
      </c>
      <c r="D20" s="160">
        <f t="shared" si="0"/>
        <v>0</v>
      </c>
      <c r="E20" s="161">
        <f t="shared" si="0"/>
        <v>0</v>
      </c>
      <c r="F20" s="160">
        <f t="shared" si="0"/>
        <v>0</v>
      </c>
      <c r="G20" s="158">
        <f t="shared" si="26"/>
        <v>0</v>
      </c>
      <c r="H20" s="162">
        <f t="shared" si="27"/>
        <v>0</v>
      </c>
      <c r="I20" s="160">
        <f t="shared" si="3"/>
        <v>0</v>
      </c>
      <c r="J20" s="158">
        <f t="shared" si="28"/>
        <v>0</v>
      </c>
      <c r="K20" s="162">
        <f t="shared" si="29"/>
        <v>0</v>
      </c>
      <c r="L20" s="160">
        <f t="shared" si="6"/>
        <v>0</v>
      </c>
      <c r="M20" s="158">
        <f t="shared" si="30"/>
        <v>0</v>
      </c>
      <c r="N20" s="162">
        <f t="shared" si="31"/>
        <v>0</v>
      </c>
      <c r="O20" s="160">
        <f t="shared" si="9"/>
        <v>0</v>
      </c>
      <c r="P20" s="158">
        <f t="shared" si="10"/>
        <v>0</v>
      </c>
      <c r="Q20" s="162">
        <f t="shared" si="11"/>
        <v>0</v>
      </c>
      <c r="R20" s="166">
        <f t="shared" si="12"/>
        <v>0</v>
      </c>
      <c r="S20" s="167">
        <f t="shared" si="13"/>
        <v>0</v>
      </c>
      <c r="T20"/>
      <c r="U20" s="160">
        <f t="shared" si="14"/>
        <v>0</v>
      </c>
      <c r="V20" s="159">
        <f t="shared" si="14"/>
        <v>0</v>
      </c>
      <c r="W20" s="159">
        <f t="shared" si="14"/>
        <v>0</v>
      </c>
      <c r="X20" s="159">
        <f t="shared" si="14"/>
        <v>0</v>
      </c>
      <c r="Y20" s="169">
        <f t="shared" si="15"/>
        <v>0</v>
      </c>
      <c r="Z20" s="160">
        <f t="shared" si="16"/>
        <v>0</v>
      </c>
      <c r="AA20" s="159">
        <f t="shared" si="16"/>
        <v>0</v>
      </c>
      <c r="AB20" s="159">
        <f t="shared" si="16"/>
        <v>0</v>
      </c>
      <c r="AC20" s="159">
        <f t="shared" si="16"/>
        <v>0</v>
      </c>
      <c r="AD20" s="169">
        <f t="shared" si="17"/>
        <v>0</v>
      </c>
      <c r="AE20" s="160">
        <f t="shared" si="18"/>
        <v>0</v>
      </c>
      <c r="AF20" s="159">
        <f t="shared" si="18"/>
        <v>0</v>
      </c>
      <c r="AG20" s="159">
        <f t="shared" si="18"/>
        <v>0</v>
      </c>
      <c r="AH20" s="159">
        <f t="shared" si="18"/>
        <v>0</v>
      </c>
      <c r="AI20" s="169">
        <f t="shared" si="19"/>
        <v>0</v>
      </c>
      <c r="AJ20" s="160">
        <f t="shared" si="20"/>
        <v>0</v>
      </c>
      <c r="AK20" s="159">
        <f t="shared" si="20"/>
        <v>0</v>
      </c>
      <c r="AL20" s="159">
        <f t="shared" si="20"/>
        <v>0</v>
      </c>
      <c r="AM20" s="159">
        <f t="shared" si="20"/>
        <v>0</v>
      </c>
      <c r="AN20" s="169">
        <f t="shared" si="21"/>
        <v>0</v>
      </c>
      <c r="AO20" s="160">
        <f t="shared" si="22"/>
        <v>0</v>
      </c>
      <c r="AP20" s="159">
        <f t="shared" si="22"/>
        <v>0</v>
      </c>
      <c r="AQ20" s="159">
        <f t="shared" si="22"/>
        <v>0</v>
      </c>
      <c r="AR20" s="159">
        <f t="shared" si="22"/>
        <v>0</v>
      </c>
      <c r="AS20" s="169">
        <f t="shared" si="23"/>
        <v>0</v>
      </c>
      <c r="AT20" s="166">
        <f t="shared" si="24"/>
        <v>0</v>
      </c>
      <c r="AU20" s="167">
        <f t="shared" si="25"/>
        <v>0</v>
      </c>
    </row>
    <row r="21" spans="1:47" s="54" customFormat="1" outlineLevel="1">
      <c r="A21"/>
      <c r="B21" s="236" t="s">
        <v>82</v>
      </c>
      <c r="C21" s="63" t="s">
        <v>95</v>
      </c>
      <c r="D21" s="160">
        <f t="shared" si="0"/>
        <v>0</v>
      </c>
      <c r="E21" s="161">
        <f t="shared" si="0"/>
        <v>0</v>
      </c>
      <c r="F21" s="160">
        <f t="shared" si="0"/>
        <v>0</v>
      </c>
      <c r="G21" s="158">
        <f t="shared" si="26"/>
        <v>0</v>
      </c>
      <c r="H21" s="162">
        <f t="shared" si="27"/>
        <v>0</v>
      </c>
      <c r="I21" s="160">
        <f t="shared" si="3"/>
        <v>0</v>
      </c>
      <c r="J21" s="158">
        <f t="shared" si="28"/>
        <v>0</v>
      </c>
      <c r="K21" s="162">
        <f t="shared" si="29"/>
        <v>0</v>
      </c>
      <c r="L21" s="160">
        <f t="shared" si="6"/>
        <v>0</v>
      </c>
      <c r="M21" s="158">
        <f t="shared" si="30"/>
        <v>0</v>
      </c>
      <c r="N21" s="162">
        <f t="shared" si="31"/>
        <v>0</v>
      </c>
      <c r="O21" s="160">
        <f t="shared" si="9"/>
        <v>0</v>
      </c>
      <c r="P21" s="158">
        <f t="shared" si="10"/>
        <v>0</v>
      </c>
      <c r="Q21" s="162">
        <f t="shared" si="11"/>
        <v>0</v>
      </c>
      <c r="R21" s="166">
        <f t="shared" si="12"/>
        <v>0</v>
      </c>
      <c r="S21" s="167">
        <f t="shared" si="13"/>
        <v>0</v>
      </c>
      <c r="T21"/>
      <c r="U21" s="160">
        <f t="shared" si="14"/>
        <v>0</v>
      </c>
      <c r="V21" s="159">
        <f t="shared" si="14"/>
        <v>0</v>
      </c>
      <c r="W21" s="159">
        <f t="shared" si="14"/>
        <v>0</v>
      </c>
      <c r="X21" s="159">
        <f t="shared" si="14"/>
        <v>0</v>
      </c>
      <c r="Y21" s="169">
        <f t="shared" si="15"/>
        <v>0</v>
      </c>
      <c r="Z21" s="160">
        <f t="shared" si="16"/>
        <v>0</v>
      </c>
      <c r="AA21" s="159">
        <f t="shared" si="16"/>
        <v>0</v>
      </c>
      <c r="AB21" s="159">
        <f t="shared" si="16"/>
        <v>0</v>
      </c>
      <c r="AC21" s="159">
        <f t="shared" si="16"/>
        <v>0</v>
      </c>
      <c r="AD21" s="169">
        <f t="shared" si="17"/>
        <v>0</v>
      </c>
      <c r="AE21" s="160">
        <f t="shared" si="18"/>
        <v>0</v>
      </c>
      <c r="AF21" s="159">
        <f t="shared" si="18"/>
        <v>0</v>
      </c>
      <c r="AG21" s="159">
        <f t="shared" si="18"/>
        <v>0</v>
      </c>
      <c r="AH21" s="159">
        <f t="shared" si="18"/>
        <v>0</v>
      </c>
      <c r="AI21" s="169">
        <f t="shared" si="19"/>
        <v>0</v>
      </c>
      <c r="AJ21" s="160">
        <f t="shared" si="20"/>
        <v>0</v>
      </c>
      <c r="AK21" s="159">
        <f t="shared" si="20"/>
        <v>0</v>
      </c>
      <c r="AL21" s="159">
        <f t="shared" si="20"/>
        <v>0</v>
      </c>
      <c r="AM21" s="159">
        <f t="shared" si="20"/>
        <v>0</v>
      </c>
      <c r="AN21" s="169">
        <f t="shared" si="21"/>
        <v>0</v>
      </c>
      <c r="AO21" s="160">
        <f t="shared" si="22"/>
        <v>0</v>
      </c>
      <c r="AP21" s="159">
        <f t="shared" si="22"/>
        <v>0</v>
      </c>
      <c r="AQ21" s="159">
        <f t="shared" si="22"/>
        <v>0</v>
      </c>
      <c r="AR21" s="159">
        <f t="shared" si="22"/>
        <v>0</v>
      </c>
      <c r="AS21" s="169">
        <f t="shared" si="23"/>
        <v>0</v>
      </c>
      <c r="AT21" s="166">
        <f t="shared" si="24"/>
        <v>0</v>
      </c>
      <c r="AU21" s="167">
        <f t="shared" si="25"/>
        <v>0</v>
      </c>
    </row>
    <row r="22" spans="1:47" s="54" customFormat="1" outlineLevel="1">
      <c r="A22"/>
      <c r="B22" s="235" t="s">
        <v>83</v>
      </c>
      <c r="C22" s="63" t="s">
        <v>95</v>
      </c>
      <c r="D22" s="160">
        <f t="shared" si="0"/>
        <v>0</v>
      </c>
      <c r="E22" s="161">
        <f t="shared" si="0"/>
        <v>0</v>
      </c>
      <c r="F22" s="160">
        <f t="shared" si="0"/>
        <v>0</v>
      </c>
      <c r="G22" s="158">
        <f t="shared" si="26"/>
        <v>0</v>
      </c>
      <c r="H22" s="162">
        <f t="shared" si="27"/>
        <v>0</v>
      </c>
      <c r="I22" s="160">
        <f t="shared" si="3"/>
        <v>0</v>
      </c>
      <c r="J22" s="158">
        <f t="shared" si="28"/>
        <v>0</v>
      </c>
      <c r="K22" s="162">
        <f t="shared" si="29"/>
        <v>0</v>
      </c>
      <c r="L22" s="160">
        <f t="shared" si="6"/>
        <v>0</v>
      </c>
      <c r="M22" s="158">
        <f t="shared" si="30"/>
        <v>0</v>
      </c>
      <c r="N22" s="162">
        <f t="shared" si="31"/>
        <v>0</v>
      </c>
      <c r="O22" s="160">
        <f t="shared" si="9"/>
        <v>0</v>
      </c>
      <c r="P22" s="158">
        <f t="shared" si="10"/>
        <v>0</v>
      </c>
      <c r="Q22" s="162">
        <f t="shared" si="11"/>
        <v>0</v>
      </c>
      <c r="R22" s="166">
        <f t="shared" si="12"/>
        <v>0</v>
      </c>
      <c r="S22" s="167">
        <f t="shared" si="13"/>
        <v>0</v>
      </c>
      <c r="T22"/>
      <c r="U22" s="160">
        <f t="shared" si="14"/>
        <v>0</v>
      </c>
      <c r="V22" s="159">
        <f t="shared" si="14"/>
        <v>0</v>
      </c>
      <c r="W22" s="159">
        <f t="shared" si="14"/>
        <v>0</v>
      </c>
      <c r="X22" s="159">
        <f t="shared" si="14"/>
        <v>0</v>
      </c>
      <c r="Y22" s="169">
        <f t="shared" si="15"/>
        <v>0</v>
      </c>
      <c r="Z22" s="160">
        <f t="shared" si="16"/>
        <v>0</v>
      </c>
      <c r="AA22" s="159">
        <f t="shared" si="16"/>
        <v>0</v>
      </c>
      <c r="AB22" s="159">
        <f t="shared" si="16"/>
        <v>0</v>
      </c>
      <c r="AC22" s="159">
        <f t="shared" si="16"/>
        <v>0</v>
      </c>
      <c r="AD22" s="169">
        <f t="shared" si="17"/>
        <v>0</v>
      </c>
      <c r="AE22" s="160">
        <f t="shared" si="18"/>
        <v>0</v>
      </c>
      <c r="AF22" s="159">
        <f t="shared" si="18"/>
        <v>0</v>
      </c>
      <c r="AG22" s="159">
        <f t="shared" si="18"/>
        <v>0</v>
      </c>
      <c r="AH22" s="159">
        <f t="shared" si="18"/>
        <v>0</v>
      </c>
      <c r="AI22" s="169">
        <f t="shared" si="19"/>
        <v>0</v>
      </c>
      <c r="AJ22" s="160">
        <f t="shared" si="20"/>
        <v>0</v>
      </c>
      <c r="AK22" s="159">
        <f t="shared" si="20"/>
        <v>0</v>
      </c>
      <c r="AL22" s="159">
        <f t="shared" si="20"/>
        <v>0</v>
      </c>
      <c r="AM22" s="159">
        <f t="shared" si="20"/>
        <v>0</v>
      </c>
      <c r="AN22" s="169">
        <f t="shared" si="21"/>
        <v>0</v>
      </c>
      <c r="AO22" s="160">
        <f t="shared" si="22"/>
        <v>0</v>
      </c>
      <c r="AP22" s="159">
        <f t="shared" si="22"/>
        <v>0</v>
      </c>
      <c r="AQ22" s="159">
        <f t="shared" si="22"/>
        <v>0</v>
      </c>
      <c r="AR22" s="159">
        <f t="shared" si="22"/>
        <v>0</v>
      </c>
      <c r="AS22" s="169">
        <f t="shared" si="23"/>
        <v>0</v>
      </c>
      <c r="AT22" s="166">
        <f t="shared" si="24"/>
        <v>0</v>
      </c>
      <c r="AU22" s="167">
        <f t="shared" si="25"/>
        <v>0</v>
      </c>
    </row>
    <row r="23" spans="1:47" s="54" customFormat="1" outlineLevel="1">
      <c r="A23"/>
      <c r="B23" s="236" t="s">
        <v>84</v>
      </c>
      <c r="C23" s="63" t="s">
        <v>95</v>
      </c>
      <c r="D23" s="160">
        <f t="shared" si="0"/>
        <v>0</v>
      </c>
      <c r="E23" s="161">
        <f t="shared" si="0"/>
        <v>0</v>
      </c>
      <c r="F23" s="160">
        <f t="shared" si="0"/>
        <v>0</v>
      </c>
      <c r="G23" s="158">
        <f t="shared" si="26"/>
        <v>0</v>
      </c>
      <c r="H23" s="162">
        <f t="shared" si="27"/>
        <v>0</v>
      </c>
      <c r="I23" s="160">
        <f t="shared" si="3"/>
        <v>0</v>
      </c>
      <c r="J23" s="158">
        <f t="shared" si="28"/>
        <v>0</v>
      </c>
      <c r="K23" s="162">
        <f t="shared" si="29"/>
        <v>0</v>
      </c>
      <c r="L23" s="160">
        <f t="shared" si="6"/>
        <v>0</v>
      </c>
      <c r="M23" s="158">
        <f t="shared" si="30"/>
        <v>0</v>
      </c>
      <c r="N23" s="162">
        <f t="shared" si="31"/>
        <v>0</v>
      </c>
      <c r="O23" s="160">
        <f t="shared" si="9"/>
        <v>0</v>
      </c>
      <c r="P23" s="158">
        <f t="shared" si="10"/>
        <v>0</v>
      </c>
      <c r="Q23" s="162">
        <f t="shared" si="11"/>
        <v>0</v>
      </c>
      <c r="R23" s="166">
        <f t="shared" si="12"/>
        <v>0</v>
      </c>
      <c r="S23" s="167">
        <f t="shared" si="13"/>
        <v>0</v>
      </c>
      <c r="T23"/>
      <c r="U23" s="160">
        <f t="shared" si="14"/>
        <v>0</v>
      </c>
      <c r="V23" s="159">
        <f t="shared" si="14"/>
        <v>0</v>
      </c>
      <c r="W23" s="159">
        <f t="shared" si="14"/>
        <v>0</v>
      </c>
      <c r="X23" s="159">
        <f t="shared" si="14"/>
        <v>0</v>
      </c>
      <c r="Y23" s="169">
        <f t="shared" si="15"/>
        <v>0</v>
      </c>
      <c r="Z23" s="160">
        <f t="shared" si="16"/>
        <v>246</v>
      </c>
      <c r="AA23" s="159">
        <f t="shared" si="16"/>
        <v>246</v>
      </c>
      <c r="AB23" s="159">
        <f t="shared" si="16"/>
        <v>0</v>
      </c>
      <c r="AC23" s="159">
        <f t="shared" si="16"/>
        <v>246</v>
      </c>
      <c r="AD23" s="169">
        <f t="shared" si="17"/>
        <v>0</v>
      </c>
      <c r="AE23" s="160">
        <f t="shared" si="18"/>
        <v>232</v>
      </c>
      <c r="AF23" s="159">
        <f t="shared" si="18"/>
        <v>232</v>
      </c>
      <c r="AG23" s="159">
        <f t="shared" si="18"/>
        <v>0</v>
      </c>
      <c r="AH23" s="159">
        <f t="shared" si="18"/>
        <v>478</v>
      </c>
      <c r="AI23" s="169">
        <f t="shared" si="19"/>
        <v>0.94308943089430897</v>
      </c>
      <c r="AJ23" s="160">
        <f t="shared" si="20"/>
        <v>126</v>
      </c>
      <c r="AK23" s="159">
        <f t="shared" si="20"/>
        <v>126</v>
      </c>
      <c r="AL23" s="159">
        <f t="shared" si="20"/>
        <v>0</v>
      </c>
      <c r="AM23" s="159">
        <f t="shared" si="20"/>
        <v>604</v>
      </c>
      <c r="AN23" s="169">
        <f t="shared" si="21"/>
        <v>0.26359832635983266</v>
      </c>
      <c r="AO23" s="160">
        <f t="shared" si="22"/>
        <v>161</v>
      </c>
      <c r="AP23" s="159">
        <f t="shared" si="22"/>
        <v>161</v>
      </c>
      <c r="AQ23" s="159">
        <f t="shared" si="22"/>
        <v>0</v>
      </c>
      <c r="AR23" s="159">
        <f t="shared" si="22"/>
        <v>765</v>
      </c>
      <c r="AS23" s="169">
        <f t="shared" si="23"/>
        <v>0.26655629139072845</v>
      </c>
      <c r="AT23" s="166">
        <f t="shared" si="24"/>
        <v>765</v>
      </c>
      <c r="AU23" s="167">
        <f t="shared" si="25"/>
        <v>0</v>
      </c>
    </row>
    <row r="24" spans="1:47" s="54" customFormat="1" outlineLevel="1">
      <c r="A24"/>
      <c r="B24" s="235" t="s">
        <v>85</v>
      </c>
      <c r="C24" s="63" t="s">
        <v>95</v>
      </c>
      <c r="D24" s="160">
        <f t="shared" si="0"/>
        <v>0</v>
      </c>
      <c r="E24" s="161">
        <f t="shared" si="0"/>
        <v>0</v>
      </c>
      <c r="F24" s="160">
        <f t="shared" si="0"/>
        <v>0</v>
      </c>
      <c r="G24" s="158">
        <f t="shared" si="26"/>
        <v>0</v>
      </c>
      <c r="H24" s="162">
        <f t="shared" si="27"/>
        <v>0</v>
      </c>
      <c r="I24" s="160">
        <f t="shared" si="3"/>
        <v>0</v>
      </c>
      <c r="J24" s="158">
        <f t="shared" si="28"/>
        <v>0</v>
      </c>
      <c r="K24" s="162">
        <f t="shared" si="29"/>
        <v>0</v>
      </c>
      <c r="L24" s="160">
        <f t="shared" si="6"/>
        <v>0</v>
      </c>
      <c r="M24" s="158">
        <f t="shared" si="30"/>
        <v>0</v>
      </c>
      <c r="N24" s="162">
        <f t="shared" si="31"/>
        <v>0</v>
      </c>
      <c r="O24" s="160">
        <f t="shared" si="9"/>
        <v>0</v>
      </c>
      <c r="P24" s="158">
        <f t="shared" si="10"/>
        <v>0</v>
      </c>
      <c r="Q24" s="162">
        <f t="shared" si="11"/>
        <v>0</v>
      </c>
      <c r="R24" s="166">
        <f t="shared" si="12"/>
        <v>0</v>
      </c>
      <c r="S24" s="167">
        <f t="shared" si="13"/>
        <v>0</v>
      </c>
      <c r="T24"/>
      <c r="U24" s="160">
        <f t="shared" si="14"/>
        <v>0</v>
      </c>
      <c r="V24" s="159">
        <f t="shared" si="14"/>
        <v>0</v>
      </c>
      <c r="W24" s="159">
        <f t="shared" si="14"/>
        <v>0</v>
      </c>
      <c r="X24" s="159">
        <f t="shared" si="14"/>
        <v>0</v>
      </c>
      <c r="Y24" s="169">
        <f t="shared" si="15"/>
        <v>0</v>
      </c>
      <c r="Z24" s="160">
        <f t="shared" si="16"/>
        <v>0</v>
      </c>
      <c r="AA24" s="159">
        <f t="shared" si="16"/>
        <v>0</v>
      </c>
      <c r="AB24" s="159">
        <f t="shared" si="16"/>
        <v>0</v>
      </c>
      <c r="AC24" s="159">
        <f t="shared" si="16"/>
        <v>0</v>
      </c>
      <c r="AD24" s="169">
        <f t="shared" si="17"/>
        <v>0</v>
      </c>
      <c r="AE24" s="160">
        <f t="shared" si="18"/>
        <v>0</v>
      </c>
      <c r="AF24" s="159">
        <f t="shared" si="18"/>
        <v>0</v>
      </c>
      <c r="AG24" s="159">
        <f t="shared" si="18"/>
        <v>0</v>
      </c>
      <c r="AH24" s="159">
        <f t="shared" si="18"/>
        <v>0</v>
      </c>
      <c r="AI24" s="169">
        <f t="shared" si="19"/>
        <v>0</v>
      </c>
      <c r="AJ24" s="160">
        <f t="shared" si="20"/>
        <v>0</v>
      </c>
      <c r="AK24" s="159">
        <f t="shared" si="20"/>
        <v>0</v>
      </c>
      <c r="AL24" s="159">
        <f t="shared" si="20"/>
        <v>0</v>
      </c>
      <c r="AM24" s="159">
        <f t="shared" si="20"/>
        <v>0</v>
      </c>
      <c r="AN24" s="169">
        <f t="shared" si="21"/>
        <v>0</v>
      </c>
      <c r="AO24" s="160">
        <f t="shared" si="22"/>
        <v>0</v>
      </c>
      <c r="AP24" s="159">
        <f t="shared" si="22"/>
        <v>0</v>
      </c>
      <c r="AQ24" s="159">
        <f t="shared" si="22"/>
        <v>0</v>
      </c>
      <c r="AR24" s="159">
        <f t="shared" si="22"/>
        <v>0</v>
      </c>
      <c r="AS24" s="169">
        <f t="shared" si="23"/>
        <v>0</v>
      </c>
      <c r="AT24" s="166">
        <f t="shared" si="24"/>
        <v>0</v>
      </c>
      <c r="AU24" s="167">
        <f t="shared" si="25"/>
        <v>0</v>
      </c>
    </row>
    <row r="25" spans="1:47" s="54" customFormat="1" outlineLevel="1">
      <c r="A25"/>
      <c r="B25" s="236" t="s">
        <v>86</v>
      </c>
      <c r="C25" s="63" t="s">
        <v>95</v>
      </c>
      <c r="D25" s="160">
        <f t="shared" si="0"/>
        <v>0</v>
      </c>
      <c r="E25" s="161">
        <f t="shared" si="0"/>
        <v>0</v>
      </c>
      <c r="F25" s="160">
        <f t="shared" si="0"/>
        <v>0</v>
      </c>
      <c r="G25" s="158">
        <f t="shared" si="26"/>
        <v>0</v>
      </c>
      <c r="H25" s="162">
        <f t="shared" si="27"/>
        <v>0</v>
      </c>
      <c r="I25" s="160">
        <f t="shared" si="3"/>
        <v>0</v>
      </c>
      <c r="J25" s="158">
        <f t="shared" si="28"/>
        <v>0</v>
      </c>
      <c r="K25" s="162">
        <f t="shared" si="29"/>
        <v>0</v>
      </c>
      <c r="L25" s="160">
        <f t="shared" si="6"/>
        <v>0</v>
      </c>
      <c r="M25" s="158">
        <f t="shared" si="30"/>
        <v>0</v>
      </c>
      <c r="N25" s="162">
        <f t="shared" si="31"/>
        <v>0</v>
      </c>
      <c r="O25" s="160">
        <f t="shared" si="9"/>
        <v>0</v>
      </c>
      <c r="P25" s="158">
        <f t="shared" si="10"/>
        <v>0</v>
      </c>
      <c r="Q25" s="162">
        <f t="shared" si="11"/>
        <v>0</v>
      </c>
      <c r="R25" s="166">
        <f t="shared" si="12"/>
        <v>0</v>
      </c>
      <c r="S25" s="167">
        <f t="shared" si="13"/>
        <v>0</v>
      </c>
      <c r="T25"/>
      <c r="U25" s="160">
        <f t="shared" si="14"/>
        <v>0</v>
      </c>
      <c r="V25" s="159">
        <f t="shared" si="14"/>
        <v>0</v>
      </c>
      <c r="W25" s="159">
        <f t="shared" si="14"/>
        <v>0</v>
      </c>
      <c r="X25" s="159">
        <f t="shared" si="14"/>
        <v>0</v>
      </c>
      <c r="Y25" s="169">
        <f t="shared" si="15"/>
        <v>0</v>
      </c>
      <c r="Z25" s="160">
        <f t="shared" si="16"/>
        <v>244</v>
      </c>
      <c r="AA25" s="159">
        <f t="shared" si="16"/>
        <v>244</v>
      </c>
      <c r="AB25" s="159">
        <f t="shared" si="16"/>
        <v>0</v>
      </c>
      <c r="AC25" s="159">
        <f t="shared" si="16"/>
        <v>244</v>
      </c>
      <c r="AD25" s="169">
        <f t="shared" si="17"/>
        <v>0</v>
      </c>
      <c r="AE25" s="160">
        <f t="shared" si="18"/>
        <v>165</v>
      </c>
      <c r="AF25" s="159">
        <f t="shared" si="18"/>
        <v>165</v>
      </c>
      <c r="AG25" s="159">
        <f t="shared" si="18"/>
        <v>0</v>
      </c>
      <c r="AH25" s="159">
        <f t="shared" si="18"/>
        <v>409</v>
      </c>
      <c r="AI25" s="169">
        <f t="shared" si="19"/>
        <v>0.67622950819672134</v>
      </c>
      <c r="AJ25" s="160">
        <f t="shared" si="20"/>
        <v>71</v>
      </c>
      <c r="AK25" s="159">
        <f t="shared" si="20"/>
        <v>71</v>
      </c>
      <c r="AL25" s="159">
        <f t="shared" si="20"/>
        <v>0</v>
      </c>
      <c r="AM25" s="159">
        <f t="shared" si="20"/>
        <v>480</v>
      </c>
      <c r="AN25" s="169">
        <f t="shared" si="21"/>
        <v>0.17359413202933985</v>
      </c>
      <c r="AO25" s="160">
        <f t="shared" si="22"/>
        <v>91</v>
      </c>
      <c r="AP25" s="159">
        <f t="shared" si="22"/>
        <v>91</v>
      </c>
      <c r="AQ25" s="159">
        <f t="shared" si="22"/>
        <v>0</v>
      </c>
      <c r="AR25" s="159">
        <f t="shared" si="22"/>
        <v>571</v>
      </c>
      <c r="AS25" s="169">
        <f t="shared" si="23"/>
        <v>0.18958333333333333</v>
      </c>
      <c r="AT25" s="166">
        <f t="shared" si="24"/>
        <v>571</v>
      </c>
      <c r="AU25" s="167">
        <f t="shared" si="25"/>
        <v>0</v>
      </c>
    </row>
    <row r="26" spans="1:47" s="54" customFormat="1" outlineLevel="1">
      <c r="A26"/>
      <c r="B26" s="235" t="s">
        <v>87</v>
      </c>
      <c r="C26" s="63" t="s">
        <v>95</v>
      </c>
      <c r="D26" s="160">
        <f t="shared" si="0"/>
        <v>0</v>
      </c>
      <c r="E26" s="161">
        <f t="shared" si="0"/>
        <v>0</v>
      </c>
      <c r="F26" s="160">
        <f t="shared" si="0"/>
        <v>0</v>
      </c>
      <c r="G26" s="158">
        <f t="shared" si="26"/>
        <v>0</v>
      </c>
      <c r="H26" s="162">
        <f t="shared" si="27"/>
        <v>0</v>
      </c>
      <c r="I26" s="160">
        <f t="shared" si="3"/>
        <v>0</v>
      </c>
      <c r="J26" s="158">
        <f t="shared" si="28"/>
        <v>0</v>
      </c>
      <c r="K26" s="162">
        <f t="shared" si="29"/>
        <v>0</v>
      </c>
      <c r="L26" s="160">
        <f t="shared" si="6"/>
        <v>0</v>
      </c>
      <c r="M26" s="158">
        <f t="shared" si="30"/>
        <v>0</v>
      </c>
      <c r="N26" s="162">
        <f t="shared" si="31"/>
        <v>0</v>
      </c>
      <c r="O26" s="160">
        <f t="shared" si="9"/>
        <v>0</v>
      </c>
      <c r="P26" s="158">
        <f t="shared" si="10"/>
        <v>0</v>
      </c>
      <c r="Q26" s="162">
        <f t="shared" si="11"/>
        <v>0</v>
      </c>
      <c r="R26" s="166">
        <f t="shared" si="12"/>
        <v>0</v>
      </c>
      <c r="S26" s="167">
        <f t="shared" si="13"/>
        <v>0</v>
      </c>
      <c r="T26"/>
      <c r="U26" s="160">
        <f t="shared" si="14"/>
        <v>0</v>
      </c>
      <c r="V26" s="159">
        <f t="shared" si="14"/>
        <v>0</v>
      </c>
      <c r="W26" s="159">
        <f t="shared" si="14"/>
        <v>0</v>
      </c>
      <c r="X26" s="159">
        <f t="shared" si="14"/>
        <v>0</v>
      </c>
      <c r="Y26" s="169">
        <f t="shared" si="15"/>
        <v>0</v>
      </c>
      <c r="Z26" s="160">
        <f t="shared" si="16"/>
        <v>0</v>
      </c>
      <c r="AA26" s="159">
        <f t="shared" si="16"/>
        <v>0</v>
      </c>
      <c r="AB26" s="159">
        <f t="shared" si="16"/>
        <v>0</v>
      </c>
      <c r="AC26" s="159">
        <f t="shared" si="16"/>
        <v>0</v>
      </c>
      <c r="AD26" s="169">
        <f t="shared" si="17"/>
        <v>0</v>
      </c>
      <c r="AE26" s="160">
        <f t="shared" si="18"/>
        <v>0</v>
      </c>
      <c r="AF26" s="159">
        <f t="shared" si="18"/>
        <v>0</v>
      </c>
      <c r="AG26" s="159">
        <f t="shared" si="18"/>
        <v>0</v>
      </c>
      <c r="AH26" s="159">
        <f t="shared" si="18"/>
        <v>0</v>
      </c>
      <c r="AI26" s="169">
        <f t="shared" si="19"/>
        <v>0</v>
      </c>
      <c r="AJ26" s="160">
        <f t="shared" si="20"/>
        <v>0</v>
      </c>
      <c r="AK26" s="159">
        <f t="shared" si="20"/>
        <v>0</v>
      </c>
      <c r="AL26" s="159">
        <f t="shared" si="20"/>
        <v>0</v>
      </c>
      <c r="AM26" s="159">
        <f t="shared" si="20"/>
        <v>0</v>
      </c>
      <c r="AN26" s="169">
        <f t="shared" si="21"/>
        <v>0</v>
      </c>
      <c r="AO26" s="160">
        <f t="shared" si="22"/>
        <v>0</v>
      </c>
      <c r="AP26" s="159">
        <f t="shared" si="22"/>
        <v>0</v>
      </c>
      <c r="AQ26" s="159">
        <f t="shared" si="22"/>
        <v>0</v>
      </c>
      <c r="AR26" s="159">
        <f t="shared" si="22"/>
        <v>0</v>
      </c>
      <c r="AS26" s="169">
        <f t="shared" si="23"/>
        <v>0</v>
      </c>
      <c r="AT26" s="166">
        <f t="shared" si="24"/>
        <v>0</v>
      </c>
      <c r="AU26" s="167">
        <f t="shared" si="25"/>
        <v>0</v>
      </c>
    </row>
    <row r="27" spans="1:47" s="54" customFormat="1" outlineLevel="1">
      <c r="A27"/>
      <c r="B27" s="236" t="s">
        <v>88</v>
      </c>
      <c r="C27" s="63" t="s">
        <v>95</v>
      </c>
      <c r="D27" s="160">
        <f t="shared" si="0"/>
        <v>0</v>
      </c>
      <c r="E27" s="161">
        <f t="shared" si="0"/>
        <v>0</v>
      </c>
      <c r="F27" s="160">
        <f t="shared" si="0"/>
        <v>0</v>
      </c>
      <c r="G27" s="158">
        <f t="shared" si="26"/>
        <v>0</v>
      </c>
      <c r="H27" s="162">
        <f t="shared" si="27"/>
        <v>0</v>
      </c>
      <c r="I27" s="160">
        <f t="shared" si="3"/>
        <v>0</v>
      </c>
      <c r="J27" s="158">
        <f t="shared" si="28"/>
        <v>0</v>
      </c>
      <c r="K27" s="162">
        <f t="shared" si="29"/>
        <v>0</v>
      </c>
      <c r="L27" s="160">
        <f t="shared" si="6"/>
        <v>0</v>
      </c>
      <c r="M27" s="158">
        <f t="shared" si="30"/>
        <v>0</v>
      </c>
      <c r="N27" s="162">
        <f t="shared" si="31"/>
        <v>0</v>
      </c>
      <c r="O27" s="160">
        <f t="shared" si="9"/>
        <v>0</v>
      </c>
      <c r="P27" s="158">
        <f t="shared" si="10"/>
        <v>0</v>
      </c>
      <c r="Q27" s="162">
        <f t="shared" si="11"/>
        <v>0</v>
      </c>
      <c r="R27" s="166">
        <f t="shared" si="12"/>
        <v>0</v>
      </c>
      <c r="S27" s="167">
        <f t="shared" si="13"/>
        <v>0</v>
      </c>
      <c r="T27"/>
      <c r="U27" s="160">
        <f t="shared" si="14"/>
        <v>0</v>
      </c>
      <c r="V27" s="159">
        <f t="shared" si="14"/>
        <v>0</v>
      </c>
      <c r="W27" s="159">
        <f t="shared" si="14"/>
        <v>0</v>
      </c>
      <c r="X27" s="159">
        <f t="shared" si="14"/>
        <v>0</v>
      </c>
      <c r="Y27" s="169">
        <f t="shared" si="15"/>
        <v>0</v>
      </c>
      <c r="Z27" s="160">
        <f t="shared" si="16"/>
        <v>186</v>
      </c>
      <c r="AA27" s="159">
        <f t="shared" si="16"/>
        <v>186</v>
      </c>
      <c r="AB27" s="159">
        <f t="shared" si="16"/>
        <v>0</v>
      </c>
      <c r="AC27" s="159">
        <f t="shared" si="16"/>
        <v>186</v>
      </c>
      <c r="AD27" s="169">
        <f t="shared" si="17"/>
        <v>0</v>
      </c>
      <c r="AE27" s="160">
        <f t="shared" si="18"/>
        <v>181</v>
      </c>
      <c r="AF27" s="159">
        <f t="shared" si="18"/>
        <v>181</v>
      </c>
      <c r="AG27" s="159">
        <f t="shared" si="18"/>
        <v>0</v>
      </c>
      <c r="AH27" s="159">
        <f t="shared" si="18"/>
        <v>367</v>
      </c>
      <c r="AI27" s="169">
        <f t="shared" si="19"/>
        <v>0.9731182795698925</v>
      </c>
      <c r="AJ27" s="160">
        <f t="shared" si="20"/>
        <v>117</v>
      </c>
      <c r="AK27" s="159">
        <f t="shared" si="20"/>
        <v>117</v>
      </c>
      <c r="AL27" s="159">
        <f t="shared" si="20"/>
        <v>0</v>
      </c>
      <c r="AM27" s="159">
        <f t="shared" si="20"/>
        <v>484</v>
      </c>
      <c r="AN27" s="169">
        <f t="shared" si="21"/>
        <v>0.31880108991825612</v>
      </c>
      <c r="AO27" s="160">
        <f t="shared" si="22"/>
        <v>148</v>
      </c>
      <c r="AP27" s="159">
        <f t="shared" si="22"/>
        <v>148</v>
      </c>
      <c r="AQ27" s="159">
        <f t="shared" si="22"/>
        <v>0</v>
      </c>
      <c r="AR27" s="159">
        <f t="shared" si="22"/>
        <v>632</v>
      </c>
      <c r="AS27" s="169">
        <f t="shared" si="23"/>
        <v>0.30578512396694213</v>
      </c>
      <c r="AT27" s="166">
        <f t="shared" si="24"/>
        <v>632</v>
      </c>
      <c r="AU27" s="167">
        <f t="shared" si="25"/>
        <v>0</v>
      </c>
    </row>
    <row r="28" spans="1:47" ht="15" customHeight="1" outlineLevel="1">
      <c r="B28" s="49" t="s">
        <v>127</v>
      </c>
      <c r="C28" s="46" t="s">
        <v>95</v>
      </c>
      <c r="D28" s="160">
        <f>SUM(D14:D27)</f>
        <v>0</v>
      </c>
      <c r="E28" s="160">
        <f>SUM(E14:E27)</f>
        <v>0</v>
      </c>
      <c r="F28" s="160">
        <f>SUM(F14:F27)</f>
        <v>0</v>
      </c>
      <c r="G28" s="160">
        <f>SUM(G14:G27)</f>
        <v>0</v>
      </c>
      <c r="H28" s="163">
        <f>IFERROR((G28-E28)/E28,0)</f>
        <v>0</v>
      </c>
      <c r="I28" s="160">
        <f>SUM(I14:I27)</f>
        <v>0</v>
      </c>
      <c r="J28" s="160">
        <f>SUM(J14:J27)</f>
        <v>0</v>
      </c>
      <c r="K28" s="163">
        <f t="shared" si="5"/>
        <v>0</v>
      </c>
      <c r="L28" s="160">
        <f>SUM(L14:L27)</f>
        <v>0</v>
      </c>
      <c r="M28" s="160">
        <f>SUM(M14:M27)</f>
        <v>0</v>
      </c>
      <c r="N28" s="163">
        <f t="shared" si="8"/>
        <v>0</v>
      </c>
      <c r="O28" s="160">
        <f>SUM(O14:O27)</f>
        <v>0</v>
      </c>
      <c r="P28" s="160">
        <f>SUM(P14:P27)</f>
        <v>0</v>
      </c>
      <c r="Q28" s="163">
        <f t="shared" si="11"/>
        <v>0</v>
      </c>
      <c r="R28" s="160">
        <f>SUM(R14:R27)</f>
        <v>0</v>
      </c>
      <c r="S28" s="167">
        <f t="shared" si="13"/>
        <v>0</v>
      </c>
      <c r="U28" s="160">
        <f>SUM(U14:U27)</f>
        <v>5</v>
      </c>
      <c r="V28" s="160">
        <f>SUM(V14:V27)</f>
        <v>5</v>
      </c>
      <c r="W28" s="160">
        <f>SUM(W14:W27)</f>
        <v>0</v>
      </c>
      <c r="X28" s="160">
        <f>SUM(X14:X27)</f>
        <v>5</v>
      </c>
      <c r="Y28" s="168">
        <f>IFERROR((X28-P28)/P28,0)</f>
        <v>0</v>
      </c>
      <c r="Z28" s="160">
        <f>SUM(Z14:Z27)</f>
        <v>1164</v>
      </c>
      <c r="AA28" s="160">
        <f>SUM(AA14:AA27)</f>
        <v>1164</v>
      </c>
      <c r="AB28" s="160">
        <f>SUM(AB14:AB27)</f>
        <v>0</v>
      </c>
      <c r="AC28" s="160">
        <f>SUM(AC14:AC27)</f>
        <v>1169</v>
      </c>
      <c r="AD28" s="168">
        <f>IFERROR((AC28-X28)/X28,0)</f>
        <v>232.8</v>
      </c>
      <c r="AE28" s="160">
        <f>SUM(AE14:AE27)</f>
        <v>1213</v>
      </c>
      <c r="AF28" s="160">
        <f>SUM(AF14:AF27)</f>
        <v>1213</v>
      </c>
      <c r="AG28" s="160">
        <f>SUM(AG14:AG27)</f>
        <v>0</v>
      </c>
      <c r="AH28" s="160">
        <f>SUM(AH14:AH27)</f>
        <v>2382</v>
      </c>
      <c r="AI28" s="168">
        <f t="shared" si="19"/>
        <v>1.0376390076988879</v>
      </c>
      <c r="AJ28" s="160">
        <f>SUM(AJ14:AJ27)</f>
        <v>1073</v>
      </c>
      <c r="AK28" s="160">
        <f>SUM(AK14:AK27)</f>
        <v>1073</v>
      </c>
      <c r="AL28" s="160">
        <f>SUM(AL14:AL27)</f>
        <v>0</v>
      </c>
      <c r="AM28" s="160">
        <f>SUM(AM14:AM27)</f>
        <v>3455</v>
      </c>
      <c r="AN28" s="168">
        <f>IFERROR((AM28-AH28)/AH28,0)</f>
        <v>0.45046179680940385</v>
      </c>
      <c r="AO28" s="160">
        <f>SUM(AO14:AO27)</f>
        <v>839</v>
      </c>
      <c r="AP28" s="160">
        <f>SUM(AP14:AP27)</f>
        <v>839</v>
      </c>
      <c r="AQ28" s="160">
        <f>SUM(AQ14:AQ27)</f>
        <v>0</v>
      </c>
      <c r="AR28" s="160">
        <f>SUM(AR14:AR27)</f>
        <v>4294</v>
      </c>
      <c r="AS28" s="168">
        <f t="shared" si="23"/>
        <v>0.24283646888567295</v>
      </c>
      <c r="AT28" s="160">
        <f>SUM(AT14:AT27)</f>
        <v>4294</v>
      </c>
      <c r="AU28" s="167">
        <f t="shared" si="25"/>
        <v>4.4134360275995164</v>
      </c>
    </row>
    <row r="29" spans="1:47" ht="15" customHeight="1">
      <c r="O29" s="54"/>
    </row>
    <row r="30" spans="1:47" ht="15" customHeight="1">
      <c r="O30" s="54"/>
    </row>
    <row r="31" spans="1:47" ht="15.6">
      <c r="B31" s="270" t="s">
        <v>93</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row>
    <row r="32" spans="1:47" ht="5.45" customHeight="1" outlineLevel="1">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2:47" outlineLevel="1">
      <c r="B33" s="306"/>
      <c r="C33" s="298" t="s">
        <v>94</v>
      </c>
      <c r="D33" s="285" t="s">
        <v>120</v>
      </c>
      <c r="E33" s="286"/>
      <c r="F33" s="286"/>
      <c r="G33" s="286"/>
      <c r="H33" s="286"/>
      <c r="I33" s="286"/>
      <c r="J33" s="286"/>
      <c r="K33" s="286"/>
      <c r="L33" s="286"/>
      <c r="M33" s="286"/>
      <c r="N33" s="286"/>
      <c r="O33" s="286"/>
      <c r="P33" s="286"/>
      <c r="Q33" s="288"/>
      <c r="R33" s="291" t="str">
        <f xml:space="preserve"> D34&amp;" - "&amp;O34</f>
        <v>2019 - 2023</v>
      </c>
      <c r="S33" s="303"/>
      <c r="U33" s="285" t="s">
        <v>121</v>
      </c>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8"/>
    </row>
    <row r="34" spans="2:47" outlineLevel="1">
      <c r="B34" s="307"/>
      <c r="C34" s="299"/>
      <c r="D34" s="285">
        <f>$C$3-5</f>
        <v>2019</v>
      </c>
      <c r="E34" s="288"/>
      <c r="F34" s="285">
        <f>$C$3-4</f>
        <v>2020</v>
      </c>
      <c r="G34" s="286"/>
      <c r="H34" s="288"/>
      <c r="I34" s="285">
        <f>$C$3-3</f>
        <v>2021</v>
      </c>
      <c r="J34" s="286"/>
      <c r="K34" s="288"/>
      <c r="L34" s="285">
        <f>$C$3-2</f>
        <v>2022</v>
      </c>
      <c r="M34" s="286"/>
      <c r="N34" s="288"/>
      <c r="O34" s="285">
        <f>$C$3-1</f>
        <v>2023</v>
      </c>
      <c r="P34" s="286"/>
      <c r="Q34" s="288"/>
      <c r="R34" s="293"/>
      <c r="S34" s="304"/>
      <c r="U34" s="285">
        <f>$C$3</f>
        <v>2024</v>
      </c>
      <c r="V34" s="286"/>
      <c r="W34" s="286"/>
      <c r="X34" s="286"/>
      <c r="Y34" s="288"/>
      <c r="Z34" s="285">
        <f>$C$3+1</f>
        <v>2025</v>
      </c>
      <c r="AA34" s="286"/>
      <c r="AB34" s="286"/>
      <c r="AC34" s="286"/>
      <c r="AD34" s="288"/>
      <c r="AE34" s="285">
        <f>$C$3+2</f>
        <v>2026</v>
      </c>
      <c r="AF34" s="286"/>
      <c r="AG34" s="286"/>
      <c r="AH34" s="286"/>
      <c r="AI34" s="288"/>
      <c r="AJ34" s="285">
        <f>$C$3+3</f>
        <v>2027</v>
      </c>
      <c r="AK34" s="286"/>
      <c r="AL34" s="286"/>
      <c r="AM34" s="286"/>
      <c r="AN34" s="288"/>
      <c r="AO34" s="285">
        <f>$C$3+4</f>
        <v>2028</v>
      </c>
      <c r="AP34" s="286"/>
      <c r="AQ34" s="286"/>
      <c r="AR34" s="286"/>
      <c r="AS34" s="288"/>
      <c r="AT34" s="289" t="str">
        <f>U34&amp;" - "&amp;AO34</f>
        <v>2024 - 2028</v>
      </c>
      <c r="AU34" s="305"/>
    </row>
    <row r="35" spans="2:47" ht="43.5" outlineLevel="1">
      <c r="B35" s="308"/>
      <c r="C35" s="300"/>
      <c r="D35" s="65" t="s">
        <v>133</v>
      </c>
      <c r="E35" s="66" t="s">
        <v>134</v>
      </c>
      <c r="F35" s="65" t="s">
        <v>133</v>
      </c>
      <c r="G35" s="9" t="s">
        <v>134</v>
      </c>
      <c r="H35" s="66" t="s">
        <v>124</v>
      </c>
      <c r="I35" s="65" t="s">
        <v>133</v>
      </c>
      <c r="J35" s="9" t="s">
        <v>134</v>
      </c>
      <c r="K35" s="66" t="s">
        <v>124</v>
      </c>
      <c r="L35" s="65" t="s">
        <v>133</v>
      </c>
      <c r="M35" s="9" t="s">
        <v>134</v>
      </c>
      <c r="N35" s="66" t="s">
        <v>124</v>
      </c>
      <c r="O35" s="65" t="s">
        <v>133</v>
      </c>
      <c r="P35" s="9" t="s">
        <v>134</v>
      </c>
      <c r="Q35" s="66" t="s">
        <v>124</v>
      </c>
      <c r="R35" s="65" t="s">
        <v>115</v>
      </c>
      <c r="S35" s="120" t="s">
        <v>125</v>
      </c>
      <c r="U35" s="65" t="s">
        <v>133</v>
      </c>
      <c r="V35" s="105" t="s">
        <v>141</v>
      </c>
      <c r="W35" s="105" t="s">
        <v>142</v>
      </c>
      <c r="X35" s="9" t="s">
        <v>134</v>
      </c>
      <c r="Y35" s="66" t="s">
        <v>124</v>
      </c>
      <c r="Z35" s="65" t="s">
        <v>133</v>
      </c>
      <c r="AA35" s="105" t="s">
        <v>141</v>
      </c>
      <c r="AB35" s="105" t="s">
        <v>142</v>
      </c>
      <c r="AC35" s="9" t="s">
        <v>134</v>
      </c>
      <c r="AD35" s="66" t="s">
        <v>124</v>
      </c>
      <c r="AE35" s="65" t="s">
        <v>133</v>
      </c>
      <c r="AF35" s="105" t="s">
        <v>141</v>
      </c>
      <c r="AG35" s="105" t="s">
        <v>142</v>
      </c>
      <c r="AH35" s="9" t="s">
        <v>134</v>
      </c>
      <c r="AI35" s="66" t="s">
        <v>124</v>
      </c>
      <c r="AJ35" s="65" t="s">
        <v>133</v>
      </c>
      <c r="AK35" s="105" t="s">
        <v>141</v>
      </c>
      <c r="AL35" s="105" t="s">
        <v>142</v>
      </c>
      <c r="AM35" s="9" t="s">
        <v>134</v>
      </c>
      <c r="AN35" s="66" t="s">
        <v>124</v>
      </c>
      <c r="AO35" s="65" t="s">
        <v>133</v>
      </c>
      <c r="AP35" s="105" t="s">
        <v>141</v>
      </c>
      <c r="AQ35" s="105" t="s">
        <v>142</v>
      </c>
      <c r="AR35" s="9" t="s">
        <v>134</v>
      </c>
      <c r="AS35" s="66" t="s">
        <v>124</v>
      </c>
      <c r="AT35" s="65" t="s">
        <v>115</v>
      </c>
      <c r="AU35" s="120" t="s">
        <v>125</v>
      </c>
    </row>
    <row r="36" spans="2:47" outlineLevel="1">
      <c r="B36" s="235" t="s">
        <v>75</v>
      </c>
      <c r="C36" s="63" t="s">
        <v>95</v>
      </c>
      <c r="D36" s="69"/>
      <c r="E36" s="70"/>
      <c r="F36" s="69"/>
      <c r="G36" s="139">
        <f t="shared" ref="G36:G49" si="32">E36+F36</f>
        <v>0</v>
      </c>
      <c r="H36" s="169">
        <f t="shared" ref="H36:H49" si="33">IFERROR((G36-E36)/E36,0)</f>
        <v>0</v>
      </c>
      <c r="I36" s="69"/>
      <c r="J36" s="139">
        <f t="shared" ref="J36:J49" si="34">G36+I36</f>
        <v>0</v>
      </c>
      <c r="K36" s="169">
        <f t="shared" ref="K36:K50" si="35">IFERROR((J36-G36)/G36,0)</f>
        <v>0</v>
      </c>
      <c r="L36" s="69"/>
      <c r="M36" s="139">
        <f t="shared" ref="M36:M49" si="36">J36+L36</f>
        <v>0</v>
      </c>
      <c r="N36" s="169">
        <f t="shared" ref="N36:N50" si="37">IFERROR((M36-J36)/J36,0)</f>
        <v>0</v>
      </c>
      <c r="O36" s="69"/>
      <c r="P36" s="139">
        <f t="shared" ref="P36:P49" si="38">M36+O36</f>
        <v>0</v>
      </c>
      <c r="Q36" s="169">
        <f t="shared" ref="Q36:Q50" si="39">IFERROR((P36-M36)/M36,0)</f>
        <v>0</v>
      </c>
      <c r="R36" s="166">
        <f t="shared" ref="R36:R49" si="40">D36+F36+I36+L36+O36</f>
        <v>0</v>
      </c>
      <c r="S36" s="167">
        <f t="shared" ref="S36:S50" si="41">IFERROR((P36/E36)^(1/4)-1,0)</f>
        <v>0</v>
      </c>
      <c r="U36" s="171">
        <f>V36+W36</f>
        <v>0</v>
      </c>
      <c r="V36" s="6"/>
      <c r="W36" s="6"/>
      <c r="X36" s="139">
        <f>P36+U36</f>
        <v>0</v>
      </c>
      <c r="Y36" s="169">
        <f>IFERROR((X36-P36)/P36,0)</f>
        <v>0</v>
      </c>
      <c r="Z36" s="171">
        <f>AA36+AB36</f>
        <v>0</v>
      </c>
      <c r="AA36" s="6"/>
      <c r="AB36" s="6"/>
      <c r="AC36" s="139">
        <f t="shared" ref="AC36:AC49" si="42">X36+Z36</f>
        <v>0</v>
      </c>
      <c r="AD36" s="162">
        <f t="shared" ref="AD36:AD49" si="43">IFERROR((AC36-X36)/X36,0)</f>
        <v>0</v>
      </c>
      <c r="AE36" s="171">
        <f>AF36+AG36</f>
        <v>0</v>
      </c>
      <c r="AF36" s="6"/>
      <c r="AG36" s="6"/>
      <c r="AH36" s="139">
        <f t="shared" ref="AH36:AH49" si="44">AC36+AE36</f>
        <v>0</v>
      </c>
      <c r="AI36" s="162">
        <f t="shared" ref="AI36:AI50" si="45">IFERROR((AH36-AC36)/AC36,0)</f>
        <v>0</v>
      </c>
      <c r="AJ36" s="171">
        <f>AK36+AL36</f>
        <v>0</v>
      </c>
      <c r="AK36" s="6"/>
      <c r="AL36" s="6"/>
      <c r="AM36" s="139">
        <f t="shared" ref="AM36:AM49" si="46">AH36+AJ36</f>
        <v>0</v>
      </c>
      <c r="AN36" s="162">
        <f t="shared" ref="AN36:AN50" si="47">IFERROR((AM36-AH36)/AH36,0)</f>
        <v>0</v>
      </c>
      <c r="AO36" s="171">
        <f>AP36+AQ36</f>
        <v>0</v>
      </c>
      <c r="AP36" s="6"/>
      <c r="AQ36" s="6"/>
      <c r="AR36" s="139">
        <f t="shared" ref="AR36:AR49" si="48">AM36+AO36</f>
        <v>0</v>
      </c>
      <c r="AS36" s="162">
        <f t="shared" ref="AS36:AS50" si="49">IFERROR((AR36-AM36)/AM36,0)</f>
        <v>0</v>
      </c>
      <c r="AT36" s="166">
        <f t="shared" ref="AT36:AT49" si="50">U36+Z36+AE36+AJ36+AO36</f>
        <v>0</v>
      </c>
      <c r="AU36" s="167">
        <f t="shared" ref="AU36:AU50" si="51">IFERROR((AR36/X36)^(1/4)-1,0)</f>
        <v>0</v>
      </c>
    </row>
    <row r="37" spans="2:47" outlineLevel="1">
      <c r="B37" s="236" t="s">
        <v>76</v>
      </c>
      <c r="C37" s="63" t="s">
        <v>95</v>
      </c>
      <c r="D37" s="69"/>
      <c r="E37" s="70"/>
      <c r="F37" s="69"/>
      <c r="G37" s="139">
        <f t="shared" si="32"/>
        <v>0</v>
      </c>
      <c r="H37" s="169">
        <f t="shared" si="33"/>
        <v>0</v>
      </c>
      <c r="I37" s="69"/>
      <c r="J37" s="139">
        <f t="shared" si="34"/>
        <v>0</v>
      </c>
      <c r="K37" s="169">
        <f t="shared" si="35"/>
        <v>0</v>
      </c>
      <c r="L37" s="69"/>
      <c r="M37" s="139">
        <f t="shared" si="36"/>
        <v>0</v>
      </c>
      <c r="N37" s="169">
        <f t="shared" si="37"/>
        <v>0</v>
      </c>
      <c r="O37" s="69"/>
      <c r="P37" s="139">
        <f t="shared" si="38"/>
        <v>0</v>
      </c>
      <c r="Q37" s="169">
        <f t="shared" si="39"/>
        <v>0</v>
      </c>
      <c r="R37" s="166">
        <f t="shared" si="40"/>
        <v>0</v>
      </c>
      <c r="S37" s="167">
        <f t="shared" si="41"/>
        <v>0</v>
      </c>
      <c r="U37" s="171">
        <f t="shared" ref="U37:U49" si="52">V37+W37</f>
        <v>0</v>
      </c>
      <c r="V37" s="6"/>
      <c r="W37" s="6"/>
      <c r="X37" s="139">
        <f t="shared" ref="X37:X49" si="53">P37+U37</f>
        <v>0</v>
      </c>
      <c r="Y37" s="169">
        <f t="shared" ref="Y37:Y49" si="54">IFERROR((X37-P37)/P37,0)</f>
        <v>0</v>
      </c>
      <c r="Z37" s="171">
        <f t="shared" ref="Z37:Z49" si="55">AA37+AB37</f>
        <v>0</v>
      </c>
      <c r="AA37" s="6"/>
      <c r="AB37" s="6"/>
      <c r="AC37" s="139">
        <f t="shared" si="42"/>
        <v>0</v>
      </c>
      <c r="AD37" s="162">
        <f t="shared" si="43"/>
        <v>0</v>
      </c>
      <c r="AE37" s="171">
        <f t="shared" ref="AE37:AE49" si="56">AF37+AG37</f>
        <v>0</v>
      </c>
      <c r="AF37" s="6"/>
      <c r="AG37" s="6"/>
      <c r="AH37" s="139">
        <f t="shared" si="44"/>
        <v>0</v>
      </c>
      <c r="AI37" s="162">
        <f t="shared" si="45"/>
        <v>0</v>
      </c>
      <c r="AJ37" s="171">
        <f t="shared" ref="AJ37:AJ49" si="57">AK37+AL37</f>
        <v>1</v>
      </c>
      <c r="AK37" s="6">
        <v>1</v>
      </c>
      <c r="AL37" s="6"/>
      <c r="AM37" s="139">
        <f t="shared" si="46"/>
        <v>1</v>
      </c>
      <c r="AN37" s="162">
        <f t="shared" si="47"/>
        <v>0</v>
      </c>
      <c r="AO37" s="171">
        <f t="shared" ref="AO37:AO49" si="58">AP37+AQ37</f>
        <v>1</v>
      </c>
      <c r="AP37" s="6">
        <v>1</v>
      </c>
      <c r="AQ37" s="6"/>
      <c r="AR37" s="139">
        <f t="shared" si="48"/>
        <v>2</v>
      </c>
      <c r="AS37" s="162">
        <f t="shared" si="49"/>
        <v>1</v>
      </c>
      <c r="AT37" s="166">
        <f t="shared" si="50"/>
        <v>2</v>
      </c>
      <c r="AU37" s="167">
        <f t="shared" si="51"/>
        <v>0</v>
      </c>
    </row>
    <row r="38" spans="2:47" outlineLevel="1">
      <c r="B38" s="237" t="s">
        <v>77</v>
      </c>
      <c r="C38" s="63" t="s">
        <v>95</v>
      </c>
      <c r="D38" s="69"/>
      <c r="E38" s="70"/>
      <c r="F38" s="69"/>
      <c r="G38" s="139">
        <f t="shared" si="32"/>
        <v>0</v>
      </c>
      <c r="H38" s="169">
        <f t="shared" si="33"/>
        <v>0</v>
      </c>
      <c r="I38" s="69"/>
      <c r="J38" s="139">
        <f t="shared" si="34"/>
        <v>0</v>
      </c>
      <c r="K38" s="169">
        <f t="shared" si="35"/>
        <v>0</v>
      </c>
      <c r="L38" s="69"/>
      <c r="M38" s="139">
        <f t="shared" si="36"/>
        <v>0</v>
      </c>
      <c r="N38" s="169">
        <f t="shared" si="37"/>
        <v>0</v>
      </c>
      <c r="O38" s="69"/>
      <c r="P38" s="139">
        <f t="shared" si="38"/>
        <v>0</v>
      </c>
      <c r="Q38" s="169">
        <f t="shared" si="39"/>
        <v>0</v>
      </c>
      <c r="R38" s="166">
        <f t="shared" si="40"/>
        <v>0</v>
      </c>
      <c r="S38" s="167">
        <f t="shared" si="41"/>
        <v>0</v>
      </c>
      <c r="U38" s="171">
        <f t="shared" si="52"/>
        <v>0</v>
      </c>
      <c r="V38" s="6"/>
      <c r="W38" s="6"/>
      <c r="X38" s="139">
        <f t="shared" si="53"/>
        <v>0</v>
      </c>
      <c r="Y38" s="169">
        <f t="shared" si="54"/>
        <v>0</v>
      </c>
      <c r="Z38" s="171">
        <f t="shared" si="55"/>
        <v>0</v>
      </c>
      <c r="AA38" s="6"/>
      <c r="AB38" s="6"/>
      <c r="AC38" s="139">
        <f t="shared" si="42"/>
        <v>0</v>
      </c>
      <c r="AD38" s="162">
        <f t="shared" si="43"/>
        <v>0</v>
      </c>
      <c r="AE38" s="171">
        <f t="shared" si="56"/>
        <v>0</v>
      </c>
      <c r="AF38" s="6"/>
      <c r="AG38" s="6"/>
      <c r="AH38" s="139">
        <f t="shared" si="44"/>
        <v>0</v>
      </c>
      <c r="AI38" s="162">
        <f t="shared" si="45"/>
        <v>0</v>
      </c>
      <c r="AJ38" s="171">
        <f t="shared" si="57"/>
        <v>0</v>
      </c>
      <c r="AK38" s="6"/>
      <c r="AL38" s="6"/>
      <c r="AM38" s="139">
        <f t="shared" si="46"/>
        <v>0</v>
      </c>
      <c r="AN38" s="162">
        <f t="shared" si="47"/>
        <v>0</v>
      </c>
      <c r="AO38" s="171">
        <f t="shared" si="58"/>
        <v>0</v>
      </c>
      <c r="AP38" s="6"/>
      <c r="AQ38" s="6"/>
      <c r="AR38" s="139">
        <f t="shared" si="48"/>
        <v>0</v>
      </c>
      <c r="AS38" s="162">
        <f t="shared" si="49"/>
        <v>0</v>
      </c>
      <c r="AT38" s="166">
        <f t="shared" si="50"/>
        <v>0</v>
      </c>
      <c r="AU38" s="167">
        <f t="shared" si="51"/>
        <v>0</v>
      </c>
    </row>
    <row r="39" spans="2:47" outlineLevel="1">
      <c r="B39" s="238" t="s">
        <v>78</v>
      </c>
      <c r="C39" s="63" t="s">
        <v>95</v>
      </c>
      <c r="D39" s="69"/>
      <c r="E39" s="70"/>
      <c r="F39" s="69"/>
      <c r="G39" s="139">
        <f t="shared" si="32"/>
        <v>0</v>
      </c>
      <c r="H39" s="169">
        <f t="shared" si="33"/>
        <v>0</v>
      </c>
      <c r="I39" s="69"/>
      <c r="J39" s="139">
        <f t="shared" si="34"/>
        <v>0</v>
      </c>
      <c r="K39" s="169">
        <f t="shared" si="35"/>
        <v>0</v>
      </c>
      <c r="L39" s="69"/>
      <c r="M39" s="139">
        <f t="shared" si="36"/>
        <v>0</v>
      </c>
      <c r="N39" s="169">
        <f t="shared" si="37"/>
        <v>0</v>
      </c>
      <c r="O39" s="69"/>
      <c r="P39" s="139">
        <f t="shared" si="38"/>
        <v>0</v>
      </c>
      <c r="Q39" s="169">
        <f t="shared" si="39"/>
        <v>0</v>
      </c>
      <c r="R39" s="166">
        <f t="shared" si="40"/>
        <v>0</v>
      </c>
      <c r="S39" s="167">
        <f t="shared" si="41"/>
        <v>0</v>
      </c>
      <c r="U39" s="171">
        <f t="shared" si="52"/>
        <v>0</v>
      </c>
      <c r="V39" s="6"/>
      <c r="W39" s="6"/>
      <c r="X39" s="139">
        <f t="shared" si="53"/>
        <v>0</v>
      </c>
      <c r="Y39" s="169">
        <f t="shared" si="54"/>
        <v>0</v>
      </c>
      <c r="Z39" s="171">
        <f t="shared" si="55"/>
        <v>0</v>
      </c>
      <c r="AA39" s="6"/>
      <c r="AB39" s="6"/>
      <c r="AC39" s="139">
        <f t="shared" si="42"/>
        <v>0</v>
      </c>
      <c r="AD39" s="162">
        <f t="shared" si="43"/>
        <v>0</v>
      </c>
      <c r="AE39" s="171">
        <f t="shared" si="56"/>
        <v>0</v>
      </c>
      <c r="AF39" s="6"/>
      <c r="AG39" s="6"/>
      <c r="AH39" s="139">
        <f t="shared" si="44"/>
        <v>0</v>
      </c>
      <c r="AI39" s="162">
        <f t="shared" si="45"/>
        <v>0</v>
      </c>
      <c r="AJ39" s="171">
        <f t="shared" si="57"/>
        <v>0</v>
      </c>
      <c r="AK39" s="6"/>
      <c r="AL39" s="6"/>
      <c r="AM39" s="139">
        <f t="shared" si="46"/>
        <v>0</v>
      </c>
      <c r="AN39" s="162">
        <f t="shared" si="47"/>
        <v>0</v>
      </c>
      <c r="AO39" s="171">
        <f t="shared" si="58"/>
        <v>0</v>
      </c>
      <c r="AP39" s="6"/>
      <c r="AQ39" s="6"/>
      <c r="AR39" s="139">
        <f t="shared" si="48"/>
        <v>0</v>
      </c>
      <c r="AS39" s="162">
        <f t="shared" si="49"/>
        <v>0</v>
      </c>
      <c r="AT39" s="166">
        <f t="shared" si="50"/>
        <v>0</v>
      </c>
      <c r="AU39" s="167">
        <f t="shared" si="51"/>
        <v>0</v>
      </c>
    </row>
    <row r="40" spans="2:47" outlineLevel="1">
      <c r="B40" s="238" t="s">
        <v>79</v>
      </c>
      <c r="C40" s="63" t="s">
        <v>95</v>
      </c>
      <c r="D40" s="69"/>
      <c r="E40" s="70"/>
      <c r="F40" s="69"/>
      <c r="G40" s="139">
        <f t="shared" si="32"/>
        <v>0</v>
      </c>
      <c r="H40" s="169">
        <f t="shared" si="33"/>
        <v>0</v>
      </c>
      <c r="I40" s="69"/>
      <c r="J40" s="139">
        <f t="shared" si="34"/>
        <v>0</v>
      </c>
      <c r="K40" s="169">
        <f t="shared" si="35"/>
        <v>0</v>
      </c>
      <c r="L40" s="69"/>
      <c r="M40" s="139">
        <f t="shared" si="36"/>
        <v>0</v>
      </c>
      <c r="N40" s="169">
        <f t="shared" si="37"/>
        <v>0</v>
      </c>
      <c r="O40" s="69"/>
      <c r="P40" s="139">
        <f t="shared" si="38"/>
        <v>0</v>
      </c>
      <c r="Q40" s="169">
        <f t="shared" si="39"/>
        <v>0</v>
      </c>
      <c r="R40" s="166">
        <f t="shared" si="40"/>
        <v>0</v>
      </c>
      <c r="S40" s="167">
        <f t="shared" si="41"/>
        <v>0</v>
      </c>
      <c r="U40" s="171">
        <f t="shared" si="52"/>
        <v>0</v>
      </c>
      <c r="V40" s="6"/>
      <c r="W40" s="6"/>
      <c r="X40" s="139">
        <f t="shared" si="53"/>
        <v>0</v>
      </c>
      <c r="Y40" s="169">
        <f t="shared" si="54"/>
        <v>0</v>
      </c>
      <c r="Z40" s="171">
        <f t="shared" si="55"/>
        <v>15</v>
      </c>
      <c r="AA40" s="6">
        <v>15</v>
      </c>
      <c r="AB40" s="6"/>
      <c r="AC40" s="139">
        <f t="shared" si="42"/>
        <v>15</v>
      </c>
      <c r="AD40" s="162">
        <f t="shared" si="43"/>
        <v>0</v>
      </c>
      <c r="AE40" s="171">
        <f t="shared" si="56"/>
        <v>16</v>
      </c>
      <c r="AF40" s="6">
        <v>16</v>
      </c>
      <c r="AG40" s="6"/>
      <c r="AH40" s="139">
        <f t="shared" si="44"/>
        <v>31</v>
      </c>
      <c r="AI40" s="162">
        <f t="shared" si="45"/>
        <v>1.0666666666666667</v>
      </c>
      <c r="AJ40" s="171">
        <f t="shared" si="57"/>
        <v>18</v>
      </c>
      <c r="AK40" s="6">
        <v>18</v>
      </c>
      <c r="AL40" s="6"/>
      <c r="AM40" s="139">
        <f t="shared" si="46"/>
        <v>49</v>
      </c>
      <c r="AN40" s="162">
        <f t="shared" si="47"/>
        <v>0.58064516129032262</v>
      </c>
      <c r="AO40" s="171">
        <f t="shared" si="58"/>
        <v>8</v>
      </c>
      <c r="AP40" s="6">
        <v>8</v>
      </c>
      <c r="AQ40" s="6"/>
      <c r="AR40" s="139">
        <f t="shared" si="48"/>
        <v>57</v>
      </c>
      <c r="AS40" s="162">
        <f t="shared" si="49"/>
        <v>0.16326530612244897</v>
      </c>
      <c r="AT40" s="166">
        <f t="shared" si="50"/>
        <v>57</v>
      </c>
      <c r="AU40" s="167">
        <f t="shared" si="51"/>
        <v>0</v>
      </c>
    </row>
    <row r="41" spans="2:47" outlineLevel="1">
      <c r="B41" s="238" t="s">
        <v>80</v>
      </c>
      <c r="C41" s="63" t="s">
        <v>95</v>
      </c>
      <c r="D41" s="69"/>
      <c r="E41" s="70"/>
      <c r="F41" s="69"/>
      <c r="G41" s="139">
        <f t="shared" si="32"/>
        <v>0</v>
      </c>
      <c r="H41" s="169">
        <f t="shared" si="33"/>
        <v>0</v>
      </c>
      <c r="I41" s="69"/>
      <c r="J41" s="139">
        <f t="shared" si="34"/>
        <v>0</v>
      </c>
      <c r="K41" s="169">
        <f t="shared" si="35"/>
        <v>0</v>
      </c>
      <c r="L41" s="69"/>
      <c r="M41" s="139">
        <f t="shared" si="36"/>
        <v>0</v>
      </c>
      <c r="N41" s="169">
        <f t="shared" si="37"/>
        <v>0</v>
      </c>
      <c r="O41" s="69"/>
      <c r="P41" s="139">
        <f t="shared" si="38"/>
        <v>0</v>
      </c>
      <c r="Q41" s="169">
        <f t="shared" si="39"/>
        <v>0</v>
      </c>
      <c r="R41" s="166">
        <f t="shared" si="40"/>
        <v>0</v>
      </c>
      <c r="S41" s="167">
        <f t="shared" si="41"/>
        <v>0</v>
      </c>
      <c r="U41" s="171">
        <f t="shared" si="52"/>
        <v>0</v>
      </c>
      <c r="V41" s="6"/>
      <c r="W41" s="6"/>
      <c r="X41" s="139">
        <f t="shared" si="53"/>
        <v>0</v>
      </c>
      <c r="Y41" s="169">
        <f t="shared" si="54"/>
        <v>0</v>
      </c>
      <c r="Z41" s="171">
        <f t="shared" si="55"/>
        <v>0</v>
      </c>
      <c r="AA41" s="6"/>
      <c r="AB41" s="6"/>
      <c r="AC41" s="139">
        <f t="shared" si="42"/>
        <v>0</v>
      </c>
      <c r="AD41" s="162">
        <f t="shared" si="43"/>
        <v>0</v>
      </c>
      <c r="AE41" s="171">
        <f t="shared" si="56"/>
        <v>0</v>
      </c>
      <c r="AF41" s="6"/>
      <c r="AG41" s="6"/>
      <c r="AH41" s="139">
        <f t="shared" si="44"/>
        <v>0</v>
      </c>
      <c r="AI41" s="162">
        <f t="shared" si="45"/>
        <v>0</v>
      </c>
      <c r="AJ41" s="171">
        <f t="shared" si="57"/>
        <v>0</v>
      </c>
      <c r="AK41" s="6"/>
      <c r="AL41" s="6"/>
      <c r="AM41" s="139">
        <f t="shared" si="46"/>
        <v>0</v>
      </c>
      <c r="AN41" s="162">
        <f t="shared" si="47"/>
        <v>0</v>
      </c>
      <c r="AO41" s="171">
        <f t="shared" si="58"/>
        <v>0</v>
      </c>
      <c r="AP41" s="6"/>
      <c r="AQ41" s="6"/>
      <c r="AR41" s="139">
        <f t="shared" si="48"/>
        <v>0</v>
      </c>
      <c r="AS41" s="162">
        <f t="shared" si="49"/>
        <v>0</v>
      </c>
      <c r="AT41" s="166">
        <f t="shared" si="50"/>
        <v>0</v>
      </c>
      <c r="AU41" s="167">
        <f t="shared" si="51"/>
        <v>0</v>
      </c>
    </row>
    <row r="42" spans="2:47" outlineLevel="1">
      <c r="B42" s="238" t="s">
        <v>81</v>
      </c>
      <c r="C42" s="63" t="s">
        <v>95</v>
      </c>
      <c r="D42" s="69"/>
      <c r="E42" s="70"/>
      <c r="F42" s="69"/>
      <c r="G42" s="139">
        <f t="shared" si="32"/>
        <v>0</v>
      </c>
      <c r="H42" s="169">
        <f t="shared" si="33"/>
        <v>0</v>
      </c>
      <c r="I42" s="69"/>
      <c r="J42" s="139">
        <f t="shared" si="34"/>
        <v>0</v>
      </c>
      <c r="K42" s="169">
        <f t="shared" si="35"/>
        <v>0</v>
      </c>
      <c r="L42" s="69"/>
      <c r="M42" s="139">
        <f t="shared" si="36"/>
        <v>0</v>
      </c>
      <c r="N42" s="169">
        <f t="shared" si="37"/>
        <v>0</v>
      </c>
      <c r="O42" s="69"/>
      <c r="P42" s="139">
        <f t="shared" si="38"/>
        <v>0</v>
      </c>
      <c r="Q42" s="169">
        <f t="shared" si="39"/>
        <v>0</v>
      </c>
      <c r="R42" s="166">
        <f t="shared" si="40"/>
        <v>0</v>
      </c>
      <c r="S42" s="167">
        <f t="shared" si="41"/>
        <v>0</v>
      </c>
      <c r="U42" s="171">
        <f t="shared" si="52"/>
        <v>0</v>
      </c>
      <c r="V42" s="6"/>
      <c r="W42" s="6"/>
      <c r="X42" s="139">
        <f t="shared" si="53"/>
        <v>0</v>
      </c>
      <c r="Y42" s="169">
        <f t="shared" si="54"/>
        <v>0</v>
      </c>
      <c r="Z42" s="171">
        <f t="shared" si="55"/>
        <v>0</v>
      </c>
      <c r="AA42" s="6"/>
      <c r="AB42" s="6"/>
      <c r="AC42" s="139">
        <f t="shared" si="42"/>
        <v>0</v>
      </c>
      <c r="AD42" s="162">
        <f t="shared" si="43"/>
        <v>0</v>
      </c>
      <c r="AE42" s="171">
        <f t="shared" si="56"/>
        <v>0</v>
      </c>
      <c r="AF42" s="6"/>
      <c r="AG42" s="6"/>
      <c r="AH42" s="139">
        <f t="shared" si="44"/>
        <v>0</v>
      </c>
      <c r="AI42" s="162">
        <f t="shared" si="45"/>
        <v>0</v>
      </c>
      <c r="AJ42" s="171">
        <f t="shared" si="57"/>
        <v>0</v>
      </c>
      <c r="AK42" s="6"/>
      <c r="AL42" s="6"/>
      <c r="AM42" s="139">
        <f t="shared" si="46"/>
        <v>0</v>
      </c>
      <c r="AN42" s="162">
        <f t="shared" si="47"/>
        <v>0</v>
      </c>
      <c r="AO42" s="171">
        <f t="shared" si="58"/>
        <v>0</v>
      </c>
      <c r="AP42" s="6"/>
      <c r="AQ42" s="6"/>
      <c r="AR42" s="139">
        <f t="shared" si="48"/>
        <v>0</v>
      </c>
      <c r="AS42" s="162">
        <f t="shared" si="49"/>
        <v>0</v>
      </c>
      <c r="AT42" s="166">
        <f t="shared" si="50"/>
        <v>0</v>
      </c>
      <c r="AU42" s="167">
        <f t="shared" si="51"/>
        <v>0</v>
      </c>
    </row>
    <row r="43" spans="2:47" outlineLevel="1">
      <c r="B43" s="236" t="s">
        <v>82</v>
      </c>
      <c r="C43" s="63" t="s">
        <v>95</v>
      </c>
      <c r="D43" s="69"/>
      <c r="E43" s="70"/>
      <c r="F43" s="69"/>
      <c r="G43" s="139">
        <f t="shared" si="32"/>
        <v>0</v>
      </c>
      <c r="H43" s="169">
        <f t="shared" si="33"/>
        <v>0</v>
      </c>
      <c r="I43" s="69"/>
      <c r="J43" s="139">
        <f t="shared" si="34"/>
        <v>0</v>
      </c>
      <c r="K43" s="169">
        <f t="shared" si="35"/>
        <v>0</v>
      </c>
      <c r="L43" s="69"/>
      <c r="M43" s="139">
        <f t="shared" si="36"/>
        <v>0</v>
      </c>
      <c r="N43" s="169">
        <f t="shared" si="37"/>
        <v>0</v>
      </c>
      <c r="O43" s="69"/>
      <c r="P43" s="139">
        <f t="shared" si="38"/>
        <v>0</v>
      </c>
      <c r="Q43" s="169">
        <f t="shared" si="39"/>
        <v>0</v>
      </c>
      <c r="R43" s="166">
        <f t="shared" si="40"/>
        <v>0</v>
      </c>
      <c r="S43" s="167">
        <f t="shared" si="41"/>
        <v>0</v>
      </c>
      <c r="U43" s="171">
        <f t="shared" si="52"/>
        <v>0</v>
      </c>
      <c r="V43" s="6"/>
      <c r="W43" s="6"/>
      <c r="X43" s="139">
        <f t="shared" si="53"/>
        <v>0</v>
      </c>
      <c r="Y43" s="169">
        <f t="shared" si="54"/>
        <v>0</v>
      </c>
      <c r="Z43" s="171">
        <f t="shared" si="55"/>
        <v>0</v>
      </c>
      <c r="AA43" s="6"/>
      <c r="AB43" s="6"/>
      <c r="AC43" s="139">
        <f t="shared" si="42"/>
        <v>0</v>
      </c>
      <c r="AD43" s="162">
        <f t="shared" si="43"/>
        <v>0</v>
      </c>
      <c r="AE43" s="171">
        <f t="shared" si="56"/>
        <v>0</v>
      </c>
      <c r="AF43" s="6"/>
      <c r="AG43" s="6"/>
      <c r="AH43" s="139">
        <f t="shared" si="44"/>
        <v>0</v>
      </c>
      <c r="AI43" s="162">
        <f t="shared" si="45"/>
        <v>0</v>
      </c>
      <c r="AJ43" s="171">
        <f t="shared" si="57"/>
        <v>0</v>
      </c>
      <c r="AK43" s="6"/>
      <c r="AL43" s="6"/>
      <c r="AM43" s="139">
        <f t="shared" si="46"/>
        <v>0</v>
      </c>
      <c r="AN43" s="162">
        <f t="shared" si="47"/>
        <v>0</v>
      </c>
      <c r="AO43" s="171">
        <f t="shared" si="58"/>
        <v>0</v>
      </c>
      <c r="AP43" s="6"/>
      <c r="AQ43" s="6"/>
      <c r="AR43" s="139">
        <f t="shared" si="48"/>
        <v>0</v>
      </c>
      <c r="AS43" s="162">
        <f t="shared" si="49"/>
        <v>0</v>
      </c>
      <c r="AT43" s="166">
        <f t="shared" si="50"/>
        <v>0</v>
      </c>
      <c r="AU43" s="167">
        <f t="shared" si="51"/>
        <v>0</v>
      </c>
    </row>
    <row r="44" spans="2:47" outlineLevel="1">
      <c r="B44" s="235" t="s">
        <v>83</v>
      </c>
      <c r="C44" s="63" t="s">
        <v>95</v>
      </c>
      <c r="D44" s="69"/>
      <c r="E44" s="70"/>
      <c r="F44" s="69"/>
      <c r="G44" s="139">
        <f t="shared" si="32"/>
        <v>0</v>
      </c>
      <c r="H44" s="169">
        <f t="shared" si="33"/>
        <v>0</v>
      </c>
      <c r="I44" s="69"/>
      <c r="J44" s="139">
        <f t="shared" si="34"/>
        <v>0</v>
      </c>
      <c r="K44" s="169">
        <f t="shared" si="35"/>
        <v>0</v>
      </c>
      <c r="L44" s="69"/>
      <c r="M44" s="139">
        <f t="shared" si="36"/>
        <v>0</v>
      </c>
      <c r="N44" s="169">
        <f t="shared" si="37"/>
        <v>0</v>
      </c>
      <c r="O44" s="69"/>
      <c r="P44" s="139">
        <f t="shared" si="38"/>
        <v>0</v>
      </c>
      <c r="Q44" s="169">
        <f t="shared" si="39"/>
        <v>0</v>
      </c>
      <c r="R44" s="166">
        <f t="shared" si="40"/>
        <v>0</v>
      </c>
      <c r="S44" s="167">
        <f t="shared" si="41"/>
        <v>0</v>
      </c>
      <c r="U44" s="171">
        <f t="shared" si="52"/>
        <v>0</v>
      </c>
      <c r="V44" s="6"/>
      <c r="W44" s="6"/>
      <c r="X44" s="139">
        <f t="shared" si="53"/>
        <v>0</v>
      </c>
      <c r="Y44" s="169">
        <f t="shared" si="54"/>
        <v>0</v>
      </c>
      <c r="Z44" s="171">
        <f t="shared" si="55"/>
        <v>0</v>
      </c>
      <c r="AA44" s="6"/>
      <c r="AB44" s="6"/>
      <c r="AC44" s="139">
        <f t="shared" si="42"/>
        <v>0</v>
      </c>
      <c r="AD44" s="162">
        <f t="shared" si="43"/>
        <v>0</v>
      </c>
      <c r="AE44" s="171">
        <f t="shared" si="56"/>
        <v>0</v>
      </c>
      <c r="AF44" s="6"/>
      <c r="AG44" s="6"/>
      <c r="AH44" s="139">
        <f t="shared" si="44"/>
        <v>0</v>
      </c>
      <c r="AI44" s="162">
        <f t="shared" si="45"/>
        <v>0</v>
      </c>
      <c r="AJ44" s="171">
        <f t="shared" si="57"/>
        <v>0</v>
      </c>
      <c r="AK44" s="6"/>
      <c r="AL44" s="6"/>
      <c r="AM44" s="139">
        <f t="shared" si="46"/>
        <v>0</v>
      </c>
      <c r="AN44" s="162">
        <f t="shared" si="47"/>
        <v>0</v>
      </c>
      <c r="AO44" s="171">
        <f t="shared" si="58"/>
        <v>0</v>
      </c>
      <c r="AP44" s="6"/>
      <c r="AQ44" s="6"/>
      <c r="AR44" s="139">
        <f t="shared" si="48"/>
        <v>0</v>
      </c>
      <c r="AS44" s="162">
        <f t="shared" si="49"/>
        <v>0</v>
      </c>
      <c r="AT44" s="166">
        <f t="shared" si="50"/>
        <v>0</v>
      </c>
      <c r="AU44" s="167">
        <f t="shared" si="51"/>
        <v>0</v>
      </c>
    </row>
    <row r="45" spans="2:47" outlineLevel="1">
      <c r="B45" s="236" t="s">
        <v>84</v>
      </c>
      <c r="C45" s="63" t="s">
        <v>95</v>
      </c>
      <c r="D45" s="69"/>
      <c r="E45" s="70"/>
      <c r="F45" s="69"/>
      <c r="G45" s="139">
        <f t="shared" si="32"/>
        <v>0</v>
      </c>
      <c r="H45" s="169">
        <f t="shared" si="33"/>
        <v>0</v>
      </c>
      <c r="I45" s="69"/>
      <c r="J45" s="139">
        <f t="shared" si="34"/>
        <v>0</v>
      </c>
      <c r="K45" s="169">
        <f t="shared" si="35"/>
        <v>0</v>
      </c>
      <c r="L45" s="69"/>
      <c r="M45" s="139">
        <f t="shared" si="36"/>
        <v>0</v>
      </c>
      <c r="N45" s="169">
        <f t="shared" si="37"/>
        <v>0</v>
      </c>
      <c r="O45" s="69"/>
      <c r="P45" s="139">
        <f t="shared" si="38"/>
        <v>0</v>
      </c>
      <c r="Q45" s="169">
        <f t="shared" si="39"/>
        <v>0</v>
      </c>
      <c r="R45" s="166">
        <f t="shared" si="40"/>
        <v>0</v>
      </c>
      <c r="S45" s="167">
        <f t="shared" si="41"/>
        <v>0</v>
      </c>
      <c r="U45" s="171">
        <f t="shared" si="52"/>
        <v>0</v>
      </c>
      <c r="V45" s="6"/>
      <c r="W45" s="6"/>
      <c r="X45" s="139">
        <f t="shared" si="53"/>
        <v>0</v>
      </c>
      <c r="Y45" s="169">
        <f t="shared" si="54"/>
        <v>0</v>
      </c>
      <c r="Z45" s="171">
        <f t="shared" si="55"/>
        <v>7</v>
      </c>
      <c r="AA45" s="6">
        <v>7</v>
      </c>
      <c r="AB45" s="6"/>
      <c r="AC45" s="139">
        <f t="shared" si="42"/>
        <v>7</v>
      </c>
      <c r="AD45" s="162">
        <f t="shared" si="43"/>
        <v>0</v>
      </c>
      <c r="AE45" s="171">
        <f t="shared" si="56"/>
        <v>6</v>
      </c>
      <c r="AF45" s="6">
        <v>6</v>
      </c>
      <c r="AG45" s="6"/>
      <c r="AH45" s="139">
        <f t="shared" si="44"/>
        <v>13</v>
      </c>
      <c r="AI45" s="162">
        <f t="shared" si="45"/>
        <v>0.8571428571428571</v>
      </c>
      <c r="AJ45" s="171">
        <f t="shared" si="57"/>
        <v>3</v>
      </c>
      <c r="AK45" s="6">
        <v>3</v>
      </c>
      <c r="AL45" s="6"/>
      <c r="AM45" s="139">
        <f t="shared" si="46"/>
        <v>16</v>
      </c>
      <c r="AN45" s="162">
        <f t="shared" si="47"/>
        <v>0.23076923076923078</v>
      </c>
      <c r="AO45" s="171">
        <f t="shared" si="58"/>
        <v>3</v>
      </c>
      <c r="AP45" s="6">
        <v>3</v>
      </c>
      <c r="AQ45" s="6"/>
      <c r="AR45" s="139">
        <f t="shared" si="48"/>
        <v>19</v>
      </c>
      <c r="AS45" s="162">
        <f t="shared" si="49"/>
        <v>0.1875</v>
      </c>
      <c r="AT45" s="166">
        <f t="shared" si="50"/>
        <v>19</v>
      </c>
      <c r="AU45" s="167">
        <f t="shared" si="51"/>
        <v>0</v>
      </c>
    </row>
    <row r="46" spans="2:47" outlineLevel="1">
      <c r="B46" s="235" t="s">
        <v>85</v>
      </c>
      <c r="C46" s="63" t="s">
        <v>95</v>
      </c>
      <c r="D46" s="69"/>
      <c r="E46" s="70"/>
      <c r="F46" s="69"/>
      <c r="G46" s="139">
        <f t="shared" si="32"/>
        <v>0</v>
      </c>
      <c r="H46" s="169">
        <f t="shared" si="33"/>
        <v>0</v>
      </c>
      <c r="I46" s="69"/>
      <c r="J46" s="139">
        <f t="shared" si="34"/>
        <v>0</v>
      </c>
      <c r="K46" s="169">
        <f t="shared" si="35"/>
        <v>0</v>
      </c>
      <c r="L46" s="69"/>
      <c r="M46" s="139">
        <f t="shared" si="36"/>
        <v>0</v>
      </c>
      <c r="N46" s="169">
        <f t="shared" si="37"/>
        <v>0</v>
      </c>
      <c r="O46" s="69"/>
      <c r="P46" s="139">
        <f t="shared" si="38"/>
        <v>0</v>
      </c>
      <c r="Q46" s="169">
        <f t="shared" si="39"/>
        <v>0</v>
      </c>
      <c r="R46" s="166">
        <f t="shared" si="40"/>
        <v>0</v>
      </c>
      <c r="S46" s="167">
        <f t="shared" si="41"/>
        <v>0</v>
      </c>
      <c r="U46" s="171">
        <f t="shared" si="52"/>
        <v>0</v>
      </c>
      <c r="V46" s="6"/>
      <c r="W46" s="6"/>
      <c r="X46" s="139">
        <f t="shared" si="53"/>
        <v>0</v>
      </c>
      <c r="Y46" s="169">
        <f t="shared" si="54"/>
        <v>0</v>
      </c>
      <c r="Z46" s="171">
        <f t="shared" si="55"/>
        <v>0</v>
      </c>
      <c r="AA46" s="6"/>
      <c r="AB46" s="6"/>
      <c r="AC46" s="139">
        <f t="shared" si="42"/>
        <v>0</v>
      </c>
      <c r="AD46" s="162">
        <f t="shared" si="43"/>
        <v>0</v>
      </c>
      <c r="AE46" s="171">
        <f t="shared" si="56"/>
        <v>0</v>
      </c>
      <c r="AF46" s="6"/>
      <c r="AG46" s="6"/>
      <c r="AH46" s="139">
        <f t="shared" si="44"/>
        <v>0</v>
      </c>
      <c r="AI46" s="162">
        <f t="shared" si="45"/>
        <v>0</v>
      </c>
      <c r="AJ46" s="171">
        <f t="shared" si="57"/>
        <v>0</v>
      </c>
      <c r="AK46" s="6"/>
      <c r="AL46" s="6"/>
      <c r="AM46" s="139">
        <f t="shared" si="46"/>
        <v>0</v>
      </c>
      <c r="AN46" s="162">
        <f t="shared" si="47"/>
        <v>0</v>
      </c>
      <c r="AO46" s="171">
        <f t="shared" si="58"/>
        <v>0</v>
      </c>
      <c r="AP46" s="6"/>
      <c r="AQ46" s="6"/>
      <c r="AR46" s="139">
        <f t="shared" si="48"/>
        <v>0</v>
      </c>
      <c r="AS46" s="162">
        <f t="shared" si="49"/>
        <v>0</v>
      </c>
      <c r="AT46" s="166">
        <f t="shared" si="50"/>
        <v>0</v>
      </c>
      <c r="AU46" s="167">
        <f t="shared" si="51"/>
        <v>0</v>
      </c>
    </row>
    <row r="47" spans="2:47" outlineLevel="1">
      <c r="B47" s="236" t="s">
        <v>86</v>
      </c>
      <c r="C47" s="63" t="s">
        <v>95</v>
      </c>
      <c r="D47" s="69"/>
      <c r="E47" s="70"/>
      <c r="F47" s="69"/>
      <c r="G47" s="139">
        <f t="shared" si="32"/>
        <v>0</v>
      </c>
      <c r="H47" s="169">
        <f t="shared" si="33"/>
        <v>0</v>
      </c>
      <c r="I47" s="69"/>
      <c r="J47" s="139">
        <f t="shared" si="34"/>
        <v>0</v>
      </c>
      <c r="K47" s="169">
        <f t="shared" si="35"/>
        <v>0</v>
      </c>
      <c r="L47" s="69"/>
      <c r="M47" s="139">
        <f t="shared" si="36"/>
        <v>0</v>
      </c>
      <c r="N47" s="169">
        <f t="shared" si="37"/>
        <v>0</v>
      </c>
      <c r="O47" s="69"/>
      <c r="P47" s="139">
        <f t="shared" si="38"/>
        <v>0</v>
      </c>
      <c r="Q47" s="169">
        <f t="shared" si="39"/>
        <v>0</v>
      </c>
      <c r="R47" s="166">
        <f t="shared" si="40"/>
        <v>0</v>
      </c>
      <c r="S47" s="167">
        <f t="shared" si="41"/>
        <v>0</v>
      </c>
      <c r="U47" s="171">
        <f t="shared" si="52"/>
        <v>0</v>
      </c>
      <c r="V47" s="6"/>
      <c r="W47" s="6"/>
      <c r="X47" s="139">
        <f t="shared" si="53"/>
        <v>0</v>
      </c>
      <c r="Y47" s="169">
        <f t="shared" si="54"/>
        <v>0</v>
      </c>
      <c r="Z47" s="171">
        <f t="shared" si="55"/>
        <v>7</v>
      </c>
      <c r="AA47" s="6">
        <v>7</v>
      </c>
      <c r="AB47" s="6"/>
      <c r="AC47" s="139">
        <f t="shared" si="42"/>
        <v>7</v>
      </c>
      <c r="AD47" s="162">
        <f t="shared" si="43"/>
        <v>0</v>
      </c>
      <c r="AE47" s="171">
        <f t="shared" si="56"/>
        <v>4</v>
      </c>
      <c r="AF47" s="6">
        <v>4</v>
      </c>
      <c r="AG47" s="6"/>
      <c r="AH47" s="139">
        <f t="shared" si="44"/>
        <v>11</v>
      </c>
      <c r="AI47" s="162">
        <f t="shared" si="45"/>
        <v>0.5714285714285714</v>
      </c>
      <c r="AJ47" s="171">
        <f t="shared" si="57"/>
        <v>2</v>
      </c>
      <c r="AK47" s="6">
        <v>2</v>
      </c>
      <c r="AL47" s="6"/>
      <c r="AM47" s="139">
        <f t="shared" si="46"/>
        <v>13</v>
      </c>
      <c r="AN47" s="162">
        <f t="shared" si="47"/>
        <v>0.18181818181818182</v>
      </c>
      <c r="AO47" s="171">
        <f t="shared" si="58"/>
        <v>2</v>
      </c>
      <c r="AP47" s="6">
        <v>2</v>
      </c>
      <c r="AQ47" s="6"/>
      <c r="AR47" s="139">
        <f t="shared" si="48"/>
        <v>15</v>
      </c>
      <c r="AS47" s="162">
        <f t="shared" si="49"/>
        <v>0.15384615384615385</v>
      </c>
      <c r="AT47" s="166">
        <f t="shared" si="50"/>
        <v>15</v>
      </c>
      <c r="AU47" s="167">
        <f t="shared" si="51"/>
        <v>0</v>
      </c>
    </row>
    <row r="48" spans="2:47" outlineLevel="1">
      <c r="B48" s="235" t="s">
        <v>87</v>
      </c>
      <c r="C48" s="63" t="s">
        <v>95</v>
      </c>
      <c r="D48" s="69"/>
      <c r="E48" s="70"/>
      <c r="F48" s="69"/>
      <c r="G48" s="139">
        <f t="shared" si="32"/>
        <v>0</v>
      </c>
      <c r="H48" s="169">
        <f t="shared" si="33"/>
        <v>0</v>
      </c>
      <c r="I48" s="69"/>
      <c r="J48" s="139">
        <f t="shared" si="34"/>
        <v>0</v>
      </c>
      <c r="K48" s="169">
        <f t="shared" si="35"/>
        <v>0</v>
      </c>
      <c r="L48" s="69"/>
      <c r="M48" s="139">
        <f t="shared" si="36"/>
        <v>0</v>
      </c>
      <c r="N48" s="169">
        <f t="shared" si="37"/>
        <v>0</v>
      </c>
      <c r="O48" s="69"/>
      <c r="P48" s="139">
        <f t="shared" si="38"/>
        <v>0</v>
      </c>
      <c r="Q48" s="169">
        <f t="shared" si="39"/>
        <v>0</v>
      </c>
      <c r="R48" s="166">
        <f t="shared" si="40"/>
        <v>0</v>
      </c>
      <c r="S48" s="167">
        <f t="shared" si="41"/>
        <v>0</v>
      </c>
      <c r="U48" s="171">
        <f t="shared" si="52"/>
        <v>0</v>
      </c>
      <c r="V48" s="6"/>
      <c r="W48" s="6"/>
      <c r="X48" s="139">
        <f t="shared" si="53"/>
        <v>0</v>
      </c>
      <c r="Y48" s="169">
        <f t="shared" si="54"/>
        <v>0</v>
      </c>
      <c r="Z48" s="171">
        <f t="shared" si="55"/>
        <v>0</v>
      </c>
      <c r="AA48" s="6"/>
      <c r="AB48" s="6"/>
      <c r="AC48" s="139">
        <f t="shared" si="42"/>
        <v>0</v>
      </c>
      <c r="AD48" s="162">
        <f t="shared" si="43"/>
        <v>0</v>
      </c>
      <c r="AE48" s="171">
        <f t="shared" si="56"/>
        <v>0</v>
      </c>
      <c r="AF48" s="6"/>
      <c r="AG48" s="6"/>
      <c r="AH48" s="139">
        <f t="shared" si="44"/>
        <v>0</v>
      </c>
      <c r="AI48" s="162">
        <f t="shared" si="45"/>
        <v>0</v>
      </c>
      <c r="AJ48" s="171">
        <f t="shared" si="57"/>
        <v>0</v>
      </c>
      <c r="AK48" s="6"/>
      <c r="AL48" s="6"/>
      <c r="AM48" s="139">
        <f t="shared" si="46"/>
        <v>0</v>
      </c>
      <c r="AN48" s="162">
        <f t="shared" si="47"/>
        <v>0</v>
      </c>
      <c r="AO48" s="171">
        <f t="shared" si="58"/>
        <v>0</v>
      </c>
      <c r="AP48" s="6"/>
      <c r="AQ48" s="6"/>
      <c r="AR48" s="139">
        <f t="shared" si="48"/>
        <v>0</v>
      </c>
      <c r="AS48" s="162">
        <f t="shared" si="49"/>
        <v>0</v>
      </c>
      <c r="AT48" s="166">
        <f t="shared" si="50"/>
        <v>0</v>
      </c>
      <c r="AU48" s="167">
        <f t="shared" si="51"/>
        <v>0</v>
      </c>
    </row>
    <row r="49" spans="2:47" outlineLevel="1">
      <c r="B49" s="236" t="s">
        <v>88</v>
      </c>
      <c r="C49" s="63" t="s">
        <v>95</v>
      </c>
      <c r="D49" s="69"/>
      <c r="E49" s="70"/>
      <c r="F49" s="69"/>
      <c r="G49" s="139">
        <f t="shared" si="32"/>
        <v>0</v>
      </c>
      <c r="H49" s="169">
        <f t="shared" si="33"/>
        <v>0</v>
      </c>
      <c r="I49" s="69"/>
      <c r="J49" s="139">
        <f t="shared" si="34"/>
        <v>0</v>
      </c>
      <c r="K49" s="169">
        <f t="shared" si="35"/>
        <v>0</v>
      </c>
      <c r="L49" s="69"/>
      <c r="M49" s="139">
        <f t="shared" si="36"/>
        <v>0</v>
      </c>
      <c r="N49" s="169">
        <f t="shared" si="37"/>
        <v>0</v>
      </c>
      <c r="O49" s="69"/>
      <c r="P49" s="139">
        <f t="shared" si="38"/>
        <v>0</v>
      </c>
      <c r="Q49" s="169">
        <f t="shared" si="39"/>
        <v>0</v>
      </c>
      <c r="R49" s="166">
        <f t="shared" si="40"/>
        <v>0</v>
      </c>
      <c r="S49" s="167">
        <f t="shared" si="41"/>
        <v>0</v>
      </c>
      <c r="U49" s="171">
        <f t="shared" si="52"/>
        <v>0</v>
      </c>
      <c r="V49" s="6"/>
      <c r="W49" s="6"/>
      <c r="X49" s="139">
        <f t="shared" si="53"/>
        <v>0</v>
      </c>
      <c r="Y49" s="169">
        <f t="shared" si="54"/>
        <v>0</v>
      </c>
      <c r="Z49" s="171">
        <f t="shared" si="55"/>
        <v>6</v>
      </c>
      <c r="AA49" s="6">
        <v>6</v>
      </c>
      <c r="AB49" s="6"/>
      <c r="AC49" s="139">
        <f t="shared" si="42"/>
        <v>6</v>
      </c>
      <c r="AD49" s="162">
        <f t="shared" si="43"/>
        <v>0</v>
      </c>
      <c r="AE49" s="171">
        <f t="shared" si="56"/>
        <v>5</v>
      </c>
      <c r="AF49" s="6">
        <v>5</v>
      </c>
      <c r="AG49" s="6"/>
      <c r="AH49" s="139">
        <f t="shared" si="44"/>
        <v>11</v>
      </c>
      <c r="AI49" s="162">
        <f t="shared" si="45"/>
        <v>0.83333333333333337</v>
      </c>
      <c r="AJ49" s="171">
        <f t="shared" si="57"/>
        <v>3</v>
      </c>
      <c r="AK49" s="6">
        <v>3</v>
      </c>
      <c r="AL49" s="6"/>
      <c r="AM49" s="139">
        <f t="shared" si="46"/>
        <v>14</v>
      </c>
      <c r="AN49" s="162">
        <f t="shared" si="47"/>
        <v>0.27272727272727271</v>
      </c>
      <c r="AO49" s="171">
        <f t="shared" si="58"/>
        <v>3</v>
      </c>
      <c r="AP49" s="6">
        <v>3</v>
      </c>
      <c r="AQ49" s="6"/>
      <c r="AR49" s="139">
        <f t="shared" si="48"/>
        <v>17</v>
      </c>
      <c r="AS49" s="162">
        <f t="shared" si="49"/>
        <v>0.21428571428571427</v>
      </c>
      <c r="AT49" s="166">
        <f t="shared" si="50"/>
        <v>17</v>
      </c>
      <c r="AU49" s="167">
        <f t="shared" si="51"/>
        <v>0</v>
      </c>
    </row>
    <row r="50" spans="2:47" ht="15" customHeight="1" outlineLevel="1">
      <c r="B50" s="49" t="s">
        <v>127</v>
      </c>
      <c r="C50" s="46" t="s">
        <v>95</v>
      </c>
      <c r="D50" s="172">
        <f>SUM(D36:D49)</f>
        <v>0</v>
      </c>
      <c r="E50" s="172">
        <f>SUM(E36:E49)</f>
        <v>0</v>
      </c>
      <c r="F50" s="172">
        <f>SUM(F36:F49)</f>
        <v>0</v>
      </c>
      <c r="G50" s="172">
        <f>SUM(G36:G49)</f>
        <v>0</v>
      </c>
      <c r="H50" s="168">
        <f>IFERROR((G50-E50)/E50,0)</f>
        <v>0</v>
      </c>
      <c r="I50" s="172">
        <f>SUM(I36:I49)</f>
        <v>0</v>
      </c>
      <c r="J50" s="172">
        <f>SUM(J36:J49)</f>
        <v>0</v>
      </c>
      <c r="K50" s="168">
        <f t="shared" si="35"/>
        <v>0</v>
      </c>
      <c r="L50" s="172">
        <f>SUM(L36:L49)</f>
        <v>0</v>
      </c>
      <c r="M50" s="172">
        <f>SUM(M36:M49)</f>
        <v>0</v>
      </c>
      <c r="N50" s="168">
        <f t="shared" si="37"/>
        <v>0</v>
      </c>
      <c r="O50" s="172">
        <f>SUM(O36:O49)</f>
        <v>0</v>
      </c>
      <c r="P50" s="172">
        <f>SUM(P36:P49)</f>
        <v>0</v>
      </c>
      <c r="Q50" s="168">
        <f t="shared" si="39"/>
        <v>0</v>
      </c>
      <c r="R50" s="172">
        <f>SUM(R36:R49)</f>
        <v>0</v>
      </c>
      <c r="S50" s="167">
        <f t="shared" si="41"/>
        <v>0</v>
      </c>
      <c r="U50" s="172">
        <f>SUM(U36:U49)</f>
        <v>0</v>
      </c>
      <c r="V50" s="172">
        <f>SUM(V36:V49)</f>
        <v>0</v>
      </c>
      <c r="W50" s="172">
        <f>SUM(W36:W49)</f>
        <v>0</v>
      </c>
      <c r="X50" s="172">
        <f>SUM(X36:X49)</f>
        <v>0</v>
      </c>
      <c r="Y50" s="168">
        <f>IFERROR((X50-P50)/P50,0)</f>
        <v>0</v>
      </c>
      <c r="Z50" s="172">
        <f>SUM(Z36:Z49)</f>
        <v>35</v>
      </c>
      <c r="AA50" s="172">
        <f>SUM(AA36:AA49)</f>
        <v>35</v>
      </c>
      <c r="AB50" s="172">
        <f>SUM(AB36:AB49)</f>
        <v>0</v>
      </c>
      <c r="AC50" s="172">
        <f>SUM(AC36:AC49)</f>
        <v>35</v>
      </c>
      <c r="AD50" s="163">
        <f>IFERROR((AC50-X50)/X50,0)</f>
        <v>0</v>
      </c>
      <c r="AE50" s="172">
        <f>SUM(AE36:AE49)</f>
        <v>31</v>
      </c>
      <c r="AF50" s="172">
        <f>SUM(AF36:AF49)</f>
        <v>31</v>
      </c>
      <c r="AG50" s="172">
        <f>SUM(AG36:AG49)</f>
        <v>0</v>
      </c>
      <c r="AH50" s="172">
        <f>SUM(AH36:AH49)</f>
        <v>66</v>
      </c>
      <c r="AI50" s="163">
        <f t="shared" si="45"/>
        <v>0.88571428571428568</v>
      </c>
      <c r="AJ50" s="172">
        <f>SUM(AJ36:AJ49)</f>
        <v>27</v>
      </c>
      <c r="AK50" s="172">
        <f>SUM(AK36:AK49)</f>
        <v>27</v>
      </c>
      <c r="AL50" s="172">
        <f>SUM(AL36:AL49)</f>
        <v>0</v>
      </c>
      <c r="AM50" s="172">
        <f>SUM(AM36:AM49)</f>
        <v>93</v>
      </c>
      <c r="AN50" s="163">
        <f t="shared" si="47"/>
        <v>0.40909090909090912</v>
      </c>
      <c r="AO50" s="172">
        <f>SUM(AO36:AO49)</f>
        <v>17</v>
      </c>
      <c r="AP50" s="172">
        <f>SUM(AP36:AP49)</f>
        <v>17</v>
      </c>
      <c r="AQ50" s="172">
        <f>SUM(AQ36:AQ49)</f>
        <v>0</v>
      </c>
      <c r="AR50" s="172">
        <f>SUM(AR36:AR49)</f>
        <v>110</v>
      </c>
      <c r="AS50" s="163">
        <f t="shared" si="49"/>
        <v>0.18279569892473119</v>
      </c>
      <c r="AT50" s="172">
        <f>SUM(AT36:AT49)</f>
        <v>110</v>
      </c>
      <c r="AU50" s="167">
        <f t="shared" si="51"/>
        <v>0</v>
      </c>
    </row>
    <row r="51" spans="2:47" ht="15" customHeight="1"/>
    <row r="52" spans="2:47" ht="15.6">
      <c r="B52" s="270" t="s">
        <v>97</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row>
    <row r="53" spans="2:47" ht="5.45" customHeight="1" outlineLevel="1">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row>
    <row r="54" spans="2:47" outlineLevel="1">
      <c r="B54" s="306"/>
      <c r="C54" s="298" t="s">
        <v>94</v>
      </c>
      <c r="D54" s="285" t="s">
        <v>120</v>
      </c>
      <c r="E54" s="286"/>
      <c r="F54" s="286"/>
      <c r="G54" s="286"/>
      <c r="H54" s="286"/>
      <c r="I54" s="286"/>
      <c r="J54" s="286"/>
      <c r="K54" s="286"/>
      <c r="L54" s="286"/>
      <c r="M54" s="286"/>
      <c r="N54" s="286"/>
      <c r="O54" s="286"/>
      <c r="P54" s="286"/>
      <c r="Q54" s="288"/>
      <c r="R54" s="291" t="str">
        <f xml:space="preserve"> D55&amp;" - "&amp;O55</f>
        <v>2019 - 2023</v>
      </c>
      <c r="S54" s="303"/>
      <c r="U54" s="285" t="s">
        <v>121</v>
      </c>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8"/>
    </row>
    <row r="55" spans="2:47" outlineLevel="1">
      <c r="B55" s="307"/>
      <c r="C55" s="299"/>
      <c r="D55" s="285">
        <f>$C$3-5</f>
        <v>2019</v>
      </c>
      <c r="E55" s="288"/>
      <c r="F55" s="285">
        <f>$C$3-4</f>
        <v>2020</v>
      </c>
      <c r="G55" s="286"/>
      <c r="H55" s="288"/>
      <c r="I55" s="285">
        <f>$C$3-3</f>
        <v>2021</v>
      </c>
      <c r="J55" s="286"/>
      <c r="K55" s="288"/>
      <c r="L55" s="285">
        <f>$C$3-2</f>
        <v>2022</v>
      </c>
      <c r="M55" s="286"/>
      <c r="N55" s="288"/>
      <c r="O55" s="285">
        <f>$C$3-1</f>
        <v>2023</v>
      </c>
      <c r="P55" s="286"/>
      <c r="Q55" s="288"/>
      <c r="R55" s="293"/>
      <c r="S55" s="304"/>
      <c r="U55" s="285">
        <f>$C$3</f>
        <v>2024</v>
      </c>
      <c r="V55" s="286"/>
      <c r="W55" s="286"/>
      <c r="X55" s="286"/>
      <c r="Y55" s="288"/>
      <c r="Z55" s="285">
        <f>$C$3+1</f>
        <v>2025</v>
      </c>
      <c r="AA55" s="286"/>
      <c r="AB55" s="286"/>
      <c r="AC55" s="286"/>
      <c r="AD55" s="288"/>
      <c r="AE55" s="285">
        <f>$C$3+2</f>
        <v>2026</v>
      </c>
      <c r="AF55" s="286"/>
      <c r="AG55" s="286"/>
      <c r="AH55" s="286"/>
      <c r="AI55" s="288"/>
      <c r="AJ55" s="285">
        <f>$C$3+3</f>
        <v>2027</v>
      </c>
      <c r="AK55" s="286"/>
      <c r="AL55" s="286"/>
      <c r="AM55" s="286"/>
      <c r="AN55" s="288"/>
      <c r="AO55" s="285">
        <f>$C$3+4</f>
        <v>2028</v>
      </c>
      <c r="AP55" s="286"/>
      <c r="AQ55" s="286"/>
      <c r="AR55" s="286"/>
      <c r="AS55" s="288"/>
      <c r="AT55" s="289" t="str">
        <f>U55&amp;" - "&amp;AO55</f>
        <v>2024 - 2028</v>
      </c>
      <c r="AU55" s="305"/>
    </row>
    <row r="56" spans="2:47" ht="43.5" outlineLevel="1">
      <c r="B56" s="308"/>
      <c r="C56" s="300"/>
      <c r="D56" s="65" t="s">
        <v>133</v>
      </c>
      <c r="E56" s="66" t="s">
        <v>134</v>
      </c>
      <c r="F56" s="65" t="s">
        <v>133</v>
      </c>
      <c r="G56" s="9" t="s">
        <v>134</v>
      </c>
      <c r="H56" s="66" t="s">
        <v>124</v>
      </c>
      <c r="I56" s="65" t="s">
        <v>133</v>
      </c>
      <c r="J56" s="9" t="s">
        <v>134</v>
      </c>
      <c r="K56" s="66" t="s">
        <v>124</v>
      </c>
      <c r="L56" s="65" t="s">
        <v>133</v>
      </c>
      <c r="M56" s="9" t="s">
        <v>134</v>
      </c>
      <c r="N56" s="66" t="s">
        <v>124</v>
      </c>
      <c r="O56" s="65" t="s">
        <v>133</v>
      </c>
      <c r="P56" s="9" t="s">
        <v>134</v>
      </c>
      <c r="Q56" s="66" t="s">
        <v>124</v>
      </c>
      <c r="R56" s="65" t="s">
        <v>115</v>
      </c>
      <c r="S56" s="120" t="s">
        <v>125</v>
      </c>
      <c r="U56" s="65" t="s">
        <v>133</v>
      </c>
      <c r="V56" s="105" t="s">
        <v>141</v>
      </c>
      <c r="W56" s="105" t="s">
        <v>142</v>
      </c>
      <c r="X56" s="9" t="s">
        <v>134</v>
      </c>
      <c r="Y56" s="66" t="s">
        <v>124</v>
      </c>
      <c r="Z56" s="65" t="s">
        <v>133</v>
      </c>
      <c r="AA56" s="105" t="s">
        <v>141</v>
      </c>
      <c r="AB56" s="105" t="s">
        <v>142</v>
      </c>
      <c r="AC56" s="9" t="s">
        <v>134</v>
      </c>
      <c r="AD56" s="66" t="s">
        <v>124</v>
      </c>
      <c r="AE56" s="65" t="s">
        <v>133</v>
      </c>
      <c r="AF56" s="105" t="s">
        <v>141</v>
      </c>
      <c r="AG56" s="105" t="s">
        <v>142</v>
      </c>
      <c r="AH56" s="9" t="s">
        <v>134</v>
      </c>
      <c r="AI56" s="66" t="s">
        <v>124</v>
      </c>
      <c r="AJ56" s="65" t="s">
        <v>133</v>
      </c>
      <c r="AK56" s="105" t="s">
        <v>141</v>
      </c>
      <c r="AL56" s="105" t="s">
        <v>142</v>
      </c>
      <c r="AM56" s="9" t="s">
        <v>134</v>
      </c>
      <c r="AN56" s="66" t="s">
        <v>124</v>
      </c>
      <c r="AO56" s="65" t="s">
        <v>133</v>
      </c>
      <c r="AP56" s="105" t="s">
        <v>141</v>
      </c>
      <c r="AQ56" s="105" t="s">
        <v>142</v>
      </c>
      <c r="AR56" s="9" t="s">
        <v>134</v>
      </c>
      <c r="AS56" s="66" t="s">
        <v>124</v>
      </c>
      <c r="AT56" s="65" t="s">
        <v>115</v>
      </c>
      <c r="AU56" s="120" t="s">
        <v>125</v>
      </c>
    </row>
    <row r="57" spans="2:47" outlineLevel="1">
      <c r="B57" s="235" t="s">
        <v>75</v>
      </c>
      <c r="C57" s="63" t="s">
        <v>95</v>
      </c>
      <c r="D57" s="69"/>
      <c r="E57" s="70"/>
      <c r="F57" s="69"/>
      <c r="G57" s="139">
        <f t="shared" ref="G57:G70" si="59">E57+F57</f>
        <v>0</v>
      </c>
      <c r="H57" s="169">
        <f t="shared" ref="H57:H70" si="60">IFERROR((G57-E57)/E57,0)</f>
        <v>0</v>
      </c>
      <c r="I57" s="69"/>
      <c r="J57" s="139">
        <f t="shared" ref="J57:J70" si="61">G57+I57</f>
        <v>0</v>
      </c>
      <c r="K57" s="169">
        <f t="shared" ref="K57:K71" si="62">IFERROR((J57-G57)/G57,0)</f>
        <v>0</v>
      </c>
      <c r="L57" s="69"/>
      <c r="M57" s="139">
        <f t="shared" ref="M57:M70" si="63">J57+L57</f>
        <v>0</v>
      </c>
      <c r="N57" s="169">
        <f t="shared" ref="N57:N71" si="64">IFERROR((M57-J57)/J57,0)</f>
        <v>0</v>
      </c>
      <c r="O57" s="69"/>
      <c r="P57" s="139">
        <f t="shared" ref="P57:P70" si="65">M57+O57</f>
        <v>0</v>
      </c>
      <c r="Q57" s="169">
        <f t="shared" ref="Q57:Q71" si="66">IFERROR((P57-M57)/M57,0)</f>
        <v>0</v>
      </c>
      <c r="R57" s="166">
        <f t="shared" ref="R57:R70" si="67">D57+F57+I57+L57+O57</f>
        <v>0</v>
      </c>
      <c r="S57" s="167">
        <f t="shared" ref="S57:S71" si="68">IFERROR((P57/E57)^(1/4)-1,0)</f>
        <v>0</v>
      </c>
      <c r="U57" s="171">
        <f>V57+W57</f>
        <v>0</v>
      </c>
      <c r="V57" s="6"/>
      <c r="W57" s="6"/>
      <c r="X57" s="139">
        <f t="shared" ref="X57:X70" si="69">P57+U57</f>
        <v>0</v>
      </c>
      <c r="Y57" s="169">
        <f t="shared" ref="Y57:Y70" si="70">IFERROR((X57-P57)/P57,0)</f>
        <v>0</v>
      </c>
      <c r="Z57" s="171">
        <f>AA57+AB57</f>
        <v>0</v>
      </c>
      <c r="AA57" s="6"/>
      <c r="AB57" s="6"/>
      <c r="AC57" s="139">
        <f t="shared" ref="AC57:AC70" si="71">X57+Z57</f>
        <v>0</v>
      </c>
      <c r="AD57" s="162">
        <f t="shared" ref="AD57:AD70" si="72">IFERROR((AC57-X57)/X57,0)</f>
        <v>0</v>
      </c>
      <c r="AE57" s="171">
        <f>AF57+AG57</f>
        <v>0</v>
      </c>
      <c r="AF57" s="6"/>
      <c r="AG57" s="6"/>
      <c r="AH57" s="139">
        <f t="shared" ref="AH57:AH70" si="73">AC57+AE57</f>
        <v>0</v>
      </c>
      <c r="AI57" s="162">
        <f t="shared" ref="AI57:AI71" si="74">IFERROR((AH57-AC57)/AC57,0)</f>
        <v>0</v>
      </c>
      <c r="AJ57" s="171">
        <f>AK57+AL57</f>
        <v>0</v>
      </c>
      <c r="AK57" s="6"/>
      <c r="AL57" s="6"/>
      <c r="AM57" s="139">
        <f t="shared" ref="AM57:AM70" si="75">AH57+AJ57</f>
        <v>0</v>
      </c>
      <c r="AN57" s="162">
        <f t="shared" ref="AN57:AN71" si="76">IFERROR((AM57-AH57)/AH57,0)</f>
        <v>0</v>
      </c>
      <c r="AO57" s="171">
        <f>AP57+AQ57</f>
        <v>0</v>
      </c>
      <c r="AP57" s="6"/>
      <c r="AQ57" s="6"/>
      <c r="AR57" s="139">
        <f t="shared" ref="AR57:AR70" si="77">AM57+AO57</f>
        <v>0</v>
      </c>
      <c r="AS57" s="162">
        <f t="shared" ref="AS57:AS71" si="78">IFERROR((AR57-AM57)/AM57,0)</f>
        <v>0</v>
      </c>
      <c r="AT57" s="166">
        <f t="shared" ref="AT57:AT70" si="79">U57+Z57+AE57+AJ57+AO57</f>
        <v>0</v>
      </c>
      <c r="AU57" s="167">
        <f t="shared" ref="AU57:AU71" si="80">IFERROR((AR57/X57)^(1/4)-1,0)</f>
        <v>0</v>
      </c>
    </row>
    <row r="58" spans="2:47" outlineLevel="1">
      <c r="B58" s="236" t="s">
        <v>76</v>
      </c>
      <c r="C58" s="63" t="s">
        <v>95</v>
      </c>
      <c r="D58" s="69"/>
      <c r="E58" s="70"/>
      <c r="F58" s="69"/>
      <c r="G58" s="139">
        <f t="shared" si="59"/>
        <v>0</v>
      </c>
      <c r="H58" s="169">
        <f t="shared" si="60"/>
        <v>0</v>
      </c>
      <c r="I58" s="69"/>
      <c r="J58" s="139">
        <f t="shared" si="61"/>
        <v>0</v>
      </c>
      <c r="K58" s="169">
        <f t="shared" si="62"/>
        <v>0</v>
      </c>
      <c r="L58" s="69"/>
      <c r="M58" s="139">
        <f t="shared" si="63"/>
        <v>0</v>
      </c>
      <c r="N58" s="169">
        <f t="shared" si="64"/>
        <v>0</v>
      </c>
      <c r="O58" s="69"/>
      <c r="P58" s="139">
        <f t="shared" si="65"/>
        <v>0</v>
      </c>
      <c r="Q58" s="169">
        <f t="shared" si="66"/>
        <v>0</v>
      </c>
      <c r="R58" s="166">
        <f t="shared" si="67"/>
        <v>0</v>
      </c>
      <c r="S58" s="167">
        <f t="shared" si="68"/>
        <v>0</v>
      </c>
      <c r="U58" s="171">
        <f t="shared" ref="U58:U70" si="81">V58+W58</f>
        <v>0</v>
      </c>
      <c r="V58" s="6"/>
      <c r="W58" s="6"/>
      <c r="X58" s="139">
        <f t="shared" si="69"/>
        <v>0</v>
      </c>
      <c r="Y58" s="169">
        <f t="shared" si="70"/>
        <v>0</v>
      </c>
      <c r="Z58" s="171">
        <f t="shared" ref="Z58:Z70" si="82">AA58+AB58</f>
        <v>1</v>
      </c>
      <c r="AA58" s="6">
        <v>1</v>
      </c>
      <c r="AB58" s="6"/>
      <c r="AC58" s="139">
        <f t="shared" si="71"/>
        <v>1</v>
      </c>
      <c r="AD58" s="162">
        <f t="shared" si="72"/>
        <v>0</v>
      </c>
      <c r="AE58" s="171">
        <f t="shared" ref="AE58:AE70" si="83">AF58+AG58</f>
        <v>0</v>
      </c>
      <c r="AF58" s="6">
        <v>0</v>
      </c>
      <c r="AG58" s="6"/>
      <c r="AH58" s="139">
        <f t="shared" si="73"/>
        <v>1</v>
      </c>
      <c r="AI58" s="162">
        <f t="shared" si="74"/>
        <v>0</v>
      </c>
      <c r="AJ58" s="171">
        <f t="shared" ref="AJ58:AJ70" si="84">AK58+AL58</f>
        <v>26</v>
      </c>
      <c r="AK58" s="6">
        <v>26</v>
      </c>
      <c r="AL58" s="6"/>
      <c r="AM58" s="139">
        <f t="shared" si="75"/>
        <v>27</v>
      </c>
      <c r="AN58" s="162">
        <f t="shared" si="76"/>
        <v>26</v>
      </c>
      <c r="AO58" s="171">
        <f t="shared" ref="AO58:AO70" si="85">AP58+AQ58</f>
        <v>35</v>
      </c>
      <c r="AP58" s="6">
        <v>35</v>
      </c>
      <c r="AQ58" s="6"/>
      <c r="AR58" s="139">
        <f t="shared" si="77"/>
        <v>62</v>
      </c>
      <c r="AS58" s="162">
        <f t="shared" si="78"/>
        <v>1.2962962962962963</v>
      </c>
      <c r="AT58" s="166">
        <f t="shared" si="79"/>
        <v>62</v>
      </c>
      <c r="AU58" s="167">
        <f t="shared" si="80"/>
        <v>0</v>
      </c>
    </row>
    <row r="59" spans="2:47" outlineLevel="1">
      <c r="B59" s="237" t="s">
        <v>77</v>
      </c>
      <c r="C59" s="63" t="s">
        <v>95</v>
      </c>
      <c r="D59" s="69"/>
      <c r="E59" s="70"/>
      <c r="F59" s="69"/>
      <c r="G59" s="139">
        <f t="shared" si="59"/>
        <v>0</v>
      </c>
      <c r="H59" s="169">
        <f t="shared" si="60"/>
        <v>0</v>
      </c>
      <c r="I59" s="69"/>
      <c r="J59" s="139">
        <f t="shared" si="61"/>
        <v>0</v>
      </c>
      <c r="K59" s="169">
        <f t="shared" si="62"/>
        <v>0</v>
      </c>
      <c r="L59" s="69"/>
      <c r="M59" s="139">
        <f t="shared" si="63"/>
        <v>0</v>
      </c>
      <c r="N59" s="169">
        <f t="shared" si="64"/>
        <v>0</v>
      </c>
      <c r="O59" s="69"/>
      <c r="P59" s="139">
        <f t="shared" si="65"/>
        <v>0</v>
      </c>
      <c r="Q59" s="169">
        <f t="shared" si="66"/>
        <v>0</v>
      </c>
      <c r="R59" s="166">
        <f t="shared" si="67"/>
        <v>0</v>
      </c>
      <c r="S59" s="167">
        <f t="shared" si="68"/>
        <v>0</v>
      </c>
      <c r="U59" s="171">
        <f t="shared" si="81"/>
        <v>0</v>
      </c>
      <c r="V59" s="6"/>
      <c r="W59" s="6"/>
      <c r="X59" s="139">
        <f t="shared" si="69"/>
        <v>0</v>
      </c>
      <c r="Y59" s="169">
        <f t="shared" si="70"/>
        <v>0</v>
      </c>
      <c r="Z59" s="171">
        <f t="shared" si="82"/>
        <v>0</v>
      </c>
      <c r="AA59" s="6"/>
      <c r="AB59" s="6"/>
      <c r="AC59" s="139">
        <f t="shared" si="71"/>
        <v>0</v>
      </c>
      <c r="AD59" s="162">
        <f t="shared" si="72"/>
        <v>0</v>
      </c>
      <c r="AE59" s="171">
        <f t="shared" si="83"/>
        <v>0</v>
      </c>
      <c r="AF59" s="6"/>
      <c r="AG59" s="6"/>
      <c r="AH59" s="139">
        <f t="shared" si="73"/>
        <v>0</v>
      </c>
      <c r="AI59" s="162">
        <f t="shared" si="74"/>
        <v>0</v>
      </c>
      <c r="AJ59" s="171">
        <f t="shared" si="84"/>
        <v>0</v>
      </c>
      <c r="AK59" s="6"/>
      <c r="AL59" s="6"/>
      <c r="AM59" s="139">
        <f t="shared" si="75"/>
        <v>0</v>
      </c>
      <c r="AN59" s="162">
        <f t="shared" si="76"/>
        <v>0</v>
      </c>
      <c r="AO59" s="171">
        <f t="shared" si="85"/>
        <v>0</v>
      </c>
      <c r="AP59" s="6"/>
      <c r="AQ59" s="6"/>
      <c r="AR59" s="139">
        <f t="shared" si="77"/>
        <v>0</v>
      </c>
      <c r="AS59" s="162">
        <f t="shared" si="78"/>
        <v>0</v>
      </c>
      <c r="AT59" s="166">
        <f t="shared" si="79"/>
        <v>0</v>
      </c>
      <c r="AU59" s="167">
        <f t="shared" si="80"/>
        <v>0</v>
      </c>
    </row>
    <row r="60" spans="2:47" outlineLevel="1">
      <c r="B60" s="238" t="s">
        <v>78</v>
      </c>
      <c r="C60" s="63" t="s">
        <v>95</v>
      </c>
      <c r="D60" s="69"/>
      <c r="E60" s="70"/>
      <c r="F60" s="69"/>
      <c r="G60" s="139">
        <f t="shared" si="59"/>
        <v>0</v>
      </c>
      <c r="H60" s="169">
        <f t="shared" si="60"/>
        <v>0</v>
      </c>
      <c r="I60" s="69"/>
      <c r="J60" s="139">
        <f t="shared" si="61"/>
        <v>0</v>
      </c>
      <c r="K60" s="169">
        <f t="shared" si="62"/>
        <v>0</v>
      </c>
      <c r="L60" s="69"/>
      <c r="M60" s="139">
        <f t="shared" si="63"/>
        <v>0</v>
      </c>
      <c r="N60" s="169">
        <f t="shared" si="64"/>
        <v>0</v>
      </c>
      <c r="O60" s="69"/>
      <c r="P60" s="139">
        <f t="shared" si="65"/>
        <v>0</v>
      </c>
      <c r="Q60" s="169">
        <f t="shared" si="66"/>
        <v>0</v>
      </c>
      <c r="R60" s="166">
        <f t="shared" si="67"/>
        <v>0</v>
      </c>
      <c r="S60" s="167">
        <f t="shared" si="68"/>
        <v>0</v>
      </c>
      <c r="U60" s="171">
        <f t="shared" si="81"/>
        <v>0</v>
      </c>
      <c r="V60" s="6"/>
      <c r="W60" s="6"/>
      <c r="X60" s="139">
        <f t="shared" si="69"/>
        <v>0</v>
      </c>
      <c r="Y60" s="169">
        <f t="shared" si="70"/>
        <v>0</v>
      </c>
      <c r="Z60" s="171">
        <f t="shared" si="82"/>
        <v>0</v>
      </c>
      <c r="AA60" s="6"/>
      <c r="AB60" s="6"/>
      <c r="AC60" s="139">
        <f t="shared" si="71"/>
        <v>0</v>
      </c>
      <c r="AD60" s="162">
        <f t="shared" si="72"/>
        <v>0</v>
      </c>
      <c r="AE60" s="171">
        <f t="shared" si="83"/>
        <v>0</v>
      </c>
      <c r="AF60" s="6"/>
      <c r="AG60" s="6"/>
      <c r="AH60" s="139">
        <f t="shared" si="73"/>
        <v>0</v>
      </c>
      <c r="AI60" s="162">
        <f t="shared" si="74"/>
        <v>0</v>
      </c>
      <c r="AJ60" s="171">
        <f t="shared" si="84"/>
        <v>0</v>
      </c>
      <c r="AK60" s="6"/>
      <c r="AL60" s="6"/>
      <c r="AM60" s="139">
        <f t="shared" si="75"/>
        <v>0</v>
      </c>
      <c r="AN60" s="162">
        <f t="shared" si="76"/>
        <v>0</v>
      </c>
      <c r="AO60" s="171">
        <f t="shared" si="85"/>
        <v>0</v>
      </c>
      <c r="AP60" s="6"/>
      <c r="AQ60" s="6"/>
      <c r="AR60" s="139">
        <f t="shared" si="77"/>
        <v>0</v>
      </c>
      <c r="AS60" s="162">
        <f t="shared" si="78"/>
        <v>0</v>
      </c>
      <c r="AT60" s="166">
        <f t="shared" si="79"/>
        <v>0</v>
      </c>
      <c r="AU60" s="167">
        <f t="shared" si="80"/>
        <v>0</v>
      </c>
    </row>
    <row r="61" spans="2:47" outlineLevel="1">
      <c r="B61" s="238" t="s">
        <v>79</v>
      </c>
      <c r="C61" s="63" t="s">
        <v>95</v>
      </c>
      <c r="D61" s="69"/>
      <c r="E61" s="70"/>
      <c r="F61" s="69"/>
      <c r="G61" s="139">
        <f t="shared" si="59"/>
        <v>0</v>
      </c>
      <c r="H61" s="169">
        <f t="shared" si="60"/>
        <v>0</v>
      </c>
      <c r="I61" s="69"/>
      <c r="J61" s="139">
        <f t="shared" si="61"/>
        <v>0</v>
      </c>
      <c r="K61" s="169">
        <f t="shared" si="62"/>
        <v>0</v>
      </c>
      <c r="L61" s="69"/>
      <c r="M61" s="139">
        <f t="shared" si="63"/>
        <v>0</v>
      </c>
      <c r="N61" s="169">
        <f t="shared" si="64"/>
        <v>0</v>
      </c>
      <c r="O61" s="69"/>
      <c r="P61" s="139">
        <f t="shared" si="65"/>
        <v>0</v>
      </c>
      <c r="Q61" s="169">
        <f t="shared" si="66"/>
        <v>0</v>
      </c>
      <c r="R61" s="166">
        <f t="shared" si="67"/>
        <v>0</v>
      </c>
      <c r="S61" s="167">
        <f t="shared" si="68"/>
        <v>0</v>
      </c>
      <c r="U61" s="171">
        <f t="shared" si="81"/>
        <v>0</v>
      </c>
      <c r="V61" s="6"/>
      <c r="W61" s="6"/>
      <c r="X61" s="139">
        <f t="shared" si="69"/>
        <v>0</v>
      </c>
      <c r="Y61" s="169">
        <f t="shared" si="70"/>
        <v>0</v>
      </c>
      <c r="Z61" s="171">
        <f t="shared" si="82"/>
        <v>447</v>
      </c>
      <c r="AA61" s="6">
        <v>447</v>
      </c>
      <c r="AB61" s="6"/>
      <c r="AC61" s="139">
        <f t="shared" si="71"/>
        <v>447</v>
      </c>
      <c r="AD61" s="162">
        <f t="shared" si="72"/>
        <v>0</v>
      </c>
      <c r="AE61" s="171">
        <f t="shared" si="83"/>
        <v>595</v>
      </c>
      <c r="AF61" s="6">
        <v>595</v>
      </c>
      <c r="AG61" s="6"/>
      <c r="AH61" s="139">
        <f t="shared" si="73"/>
        <v>1042</v>
      </c>
      <c r="AI61" s="162">
        <f t="shared" si="74"/>
        <v>1.3310961968680088</v>
      </c>
      <c r="AJ61" s="171">
        <f t="shared" si="84"/>
        <v>682</v>
      </c>
      <c r="AK61" s="6">
        <v>682</v>
      </c>
      <c r="AL61" s="6"/>
      <c r="AM61" s="139">
        <f t="shared" si="75"/>
        <v>1724</v>
      </c>
      <c r="AN61" s="162">
        <f t="shared" si="76"/>
        <v>0.65451055662188096</v>
      </c>
      <c r="AO61" s="171">
        <f t="shared" si="85"/>
        <v>380</v>
      </c>
      <c r="AP61" s="6">
        <v>380</v>
      </c>
      <c r="AQ61" s="6"/>
      <c r="AR61" s="139">
        <f t="shared" si="77"/>
        <v>2104</v>
      </c>
      <c r="AS61" s="162">
        <f t="shared" si="78"/>
        <v>0.22041763341067286</v>
      </c>
      <c r="AT61" s="166">
        <f t="shared" si="79"/>
        <v>2104</v>
      </c>
      <c r="AU61" s="167">
        <f t="shared" si="80"/>
        <v>0</v>
      </c>
    </row>
    <row r="62" spans="2:47" outlineLevel="1">
      <c r="B62" s="238" t="s">
        <v>80</v>
      </c>
      <c r="C62" s="63" t="s">
        <v>95</v>
      </c>
      <c r="D62" s="69"/>
      <c r="E62" s="70"/>
      <c r="F62" s="69"/>
      <c r="G62" s="139">
        <f t="shared" si="59"/>
        <v>0</v>
      </c>
      <c r="H62" s="169">
        <f t="shared" si="60"/>
        <v>0</v>
      </c>
      <c r="I62" s="69"/>
      <c r="J62" s="139">
        <f t="shared" si="61"/>
        <v>0</v>
      </c>
      <c r="K62" s="169">
        <f t="shared" si="62"/>
        <v>0</v>
      </c>
      <c r="L62" s="69"/>
      <c r="M62" s="139">
        <f t="shared" si="63"/>
        <v>0</v>
      </c>
      <c r="N62" s="169">
        <f t="shared" si="64"/>
        <v>0</v>
      </c>
      <c r="O62" s="69"/>
      <c r="P62" s="139">
        <f t="shared" si="65"/>
        <v>0</v>
      </c>
      <c r="Q62" s="169">
        <f t="shared" si="66"/>
        <v>0</v>
      </c>
      <c r="R62" s="166">
        <f t="shared" si="67"/>
        <v>0</v>
      </c>
      <c r="S62" s="167">
        <f t="shared" si="68"/>
        <v>0</v>
      </c>
      <c r="U62" s="171">
        <f t="shared" si="81"/>
        <v>0</v>
      </c>
      <c r="V62" s="6"/>
      <c r="W62" s="6"/>
      <c r="X62" s="139">
        <f t="shared" si="69"/>
        <v>0</v>
      </c>
      <c r="Y62" s="169">
        <f t="shared" si="70"/>
        <v>0</v>
      </c>
      <c r="Z62" s="171">
        <f t="shared" si="82"/>
        <v>0</v>
      </c>
      <c r="AA62" s="6"/>
      <c r="AB62" s="6"/>
      <c r="AC62" s="139">
        <f t="shared" si="71"/>
        <v>0</v>
      </c>
      <c r="AD62" s="162">
        <f t="shared" si="72"/>
        <v>0</v>
      </c>
      <c r="AE62" s="171">
        <f t="shared" si="83"/>
        <v>0</v>
      </c>
      <c r="AF62" s="6"/>
      <c r="AG62" s="6"/>
      <c r="AH62" s="139">
        <f t="shared" si="73"/>
        <v>0</v>
      </c>
      <c r="AI62" s="162">
        <f t="shared" si="74"/>
        <v>0</v>
      </c>
      <c r="AJ62" s="171">
        <f t="shared" si="84"/>
        <v>0</v>
      </c>
      <c r="AK62" s="6"/>
      <c r="AL62" s="6"/>
      <c r="AM62" s="139">
        <f t="shared" si="75"/>
        <v>0</v>
      </c>
      <c r="AN62" s="162">
        <f t="shared" si="76"/>
        <v>0</v>
      </c>
      <c r="AO62" s="171">
        <f t="shared" si="85"/>
        <v>0</v>
      </c>
      <c r="AP62" s="6"/>
      <c r="AQ62" s="6"/>
      <c r="AR62" s="139">
        <f t="shared" si="77"/>
        <v>0</v>
      </c>
      <c r="AS62" s="162">
        <f t="shared" si="78"/>
        <v>0</v>
      </c>
      <c r="AT62" s="166">
        <f t="shared" si="79"/>
        <v>0</v>
      </c>
      <c r="AU62" s="167">
        <f t="shared" si="80"/>
        <v>0</v>
      </c>
    </row>
    <row r="63" spans="2:47" outlineLevel="1">
      <c r="B63" s="238" t="s">
        <v>81</v>
      </c>
      <c r="C63" s="63" t="s">
        <v>95</v>
      </c>
      <c r="D63" s="69"/>
      <c r="E63" s="70"/>
      <c r="F63" s="69"/>
      <c r="G63" s="139">
        <f t="shared" si="59"/>
        <v>0</v>
      </c>
      <c r="H63" s="169">
        <f t="shared" si="60"/>
        <v>0</v>
      </c>
      <c r="I63" s="69"/>
      <c r="J63" s="139">
        <f t="shared" si="61"/>
        <v>0</v>
      </c>
      <c r="K63" s="169">
        <f t="shared" si="62"/>
        <v>0</v>
      </c>
      <c r="L63" s="69"/>
      <c r="M63" s="139">
        <f t="shared" si="63"/>
        <v>0</v>
      </c>
      <c r="N63" s="169">
        <f t="shared" si="64"/>
        <v>0</v>
      </c>
      <c r="O63" s="69"/>
      <c r="P63" s="139">
        <f t="shared" si="65"/>
        <v>0</v>
      </c>
      <c r="Q63" s="169">
        <f t="shared" si="66"/>
        <v>0</v>
      </c>
      <c r="R63" s="166">
        <f t="shared" si="67"/>
        <v>0</v>
      </c>
      <c r="S63" s="167">
        <f t="shared" si="68"/>
        <v>0</v>
      </c>
      <c r="U63" s="171">
        <f t="shared" si="81"/>
        <v>0</v>
      </c>
      <c r="V63" s="6"/>
      <c r="W63" s="6"/>
      <c r="X63" s="139">
        <f t="shared" si="69"/>
        <v>0</v>
      </c>
      <c r="Y63" s="169">
        <f t="shared" si="70"/>
        <v>0</v>
      </c>
      <c r="Z63" s="171">
        <f t="shared" si="82"/>
        <v>0</v>
      </c>
      <c r="AA63" s="6"/>
      <c r="AB63" s="6"/>
      <c r="AC63" s="139">
        <f t="shared" si="71"/>
        <v>0</v>
      </c>
      <c r="AD63" s="162">
        <f t="shared" si="72"/>
        <v>0</v>
      </c>
      <c r="AE63" s="171">
        <f t="shared" si="83"/>
        <v>0</v>
      </c>
      <c r="AF63" s="6"/>
      <c r="AG63" s="6"/>
      <c r="AH63" s="139">
        <f t="shared" si="73"/>
        <v>0</v>
      </c>
      <c r="AI63" s="162">
        <f t="shared" si="74"/>
        <v>0</v>
      </c>
      <c r="AJ63" s="171">
        <f t="shared" si="84"/>
        <v>0</v>
      </c>
      <c r="AK63" s="6"/>
      <c r="AL63" s="6"/>
      <c r="AM63" s="139">
        <f t="shared" si="75"/>
        <v>0</v>
      </c>
      <c r="AN63" s="162">
        <f t="shared" si="76"/>
        <v>0</v>
      </c>
      <c r="AO63" s="171">
        <f t="shared" si="85"/>
        <v>0</v>
      </c>
      <c r="AP63" s="6"/>
      <c r="AQ63" s="6"/>
      <c r="AR63" s="139">
        <f t="shared" si="77"/>
        <v>0</v>
      </c>
      <c r="AS63" s="162">
        <f t="shared" si="78"/>
        <v>0</v>
      </c>
      <c r="AT63" s="166">
        <f t="shared" si="79"/>
        <v>0</v>
      </c>
      <c r="AU63" s="167">
        <f t="shared" si="80"/>
        <v>0</v>
      </c>
    </row>
    <row r="64" spans="2:47" outlineLevel="1">
      <c r="B64" s="236" t="s">
        <v>82</v>
      </c>
      <c r="C64" s="63" t="s">
        <v>95</v>
      </c>
      <c r="D64" s="69"/>
      <c r="E64" s="70"/>
      <c r="F64" s="69"/>
      <c r="G64" s="139">
        <f t="shared" si="59"/>
        <v>0</v>
      </c>
      <c r="H64" s="169">
        <f t="shared" si="60"/>
        <v>0</v>
      </c>
      <c r="I64" s="69"/>
      <c r="J64" s="139">
        <f t="shared" si="61"/>
        <v>0</v>
      </c>
      <c r="K64" s="169">
        <f t="shared" si="62"/>
        <v>0</v>
      </c>
      <c r="L64" s="69"/>
      <c r="M64" s="139">
        <f t="shared" si="63"/>
        <v>0</v>
      </c>
      <c r="N64" s="169">
        <f t="shared" si="64"/>
        <v>0</v>
      </c>
      <c r="O64" s="69"/>
      <c r="P64" s="139">
        <f t="shared" si="65"/>
        <v>0</v>
      </c>
      <c r="Q64" s="169">
        <f t="shared" si="66"/>
        <v>0</v>
      </c>
      <c r="R64" s="166">
        <f t="shared" si="67"/>
        <v>0</v>
      </c>
      <c r="S64" s="167">
        <f t="shared" si="68"/>
        <v>0</v>
      </c>
      <c r="U64" s="171">
        <f t="shared" si="81"/>
        <v>0</v>
      </c>
      <c r="V64" s="6"/>
      <c r="W64" s="6"/>
      <c r="X64" s="139">
        <f t="shared" si="69"/>
        <v>0</v>
      </c>
      <c r="Y64" s="169">
        <f t="shared" si="70"/>
        <v>0</v>
      </c>
      <c r="Z64" s="171">
        <f t="shared" si="82"/>
        <v>0</v>
      </c>
      <c r="AA64" s="6"/>
      <c r="AB64" s="6"/>
      <c r="AC64" s="139">
        <f t="shared" si="71"/>
        <v>0</v>
      </c>
      <c r="AD64" s="162">
        <f t="shared" si="72"/>
        <v>0</v>
      </c>
      <c r="AE64" s="171">
        <f t="shared" si="83"/>
        <v>0</v>
      </c>
      <c r="AF64" s="6"/>
      <c r="AG64" s="6"/>
      <c r="AH64" s="139">
        <f t="shared" si="73"/>
        <v>0</v>
      </c>
      <c r="AI64" s="162">
        <f t="shared" si="74"/>
        <v>0</v>
      </c>
      <c r="AJ64" s="171">
        <f t="shared" si="84"/>
        <v>0</v>
      </c>
      <c r="AK64" s="6"/>
      <c r="AL64" s="6"/>
      <c r="AM64" s="139">
        <f t="shared" si="75"/>
        <v>0</v>
      </c>
      <c r="AN64" s="162">
        <f t="shared" si="76"/>
        <v>0</v>
      </c>
      <c r="AO64" s="171">
        <f t="shared" si="85"/>
        <v>0</v>
      </c>
      <c r="AP64" s="6"/>
      <c r="AQ64" s="6"/>
      <c r="AR64" s="139">
        <f t="shared" si="77"/>
        <v>0</v>
      </c>
      <c r="AS64" s="162">
        <f t="shared" si="78"/>
        <v>0</v>
      </c>
      <c r="AT64" s="166">
        <f t="shared" si="79"/>
        <v>0</v>
      </c>
      <c r="AU64" s="167">
        <f t="shared" si="80"/>
        <v>0</v>
      </c>
    </row>
    <row r="65" spans="2:47" outlineLevel="1">
      <c r="B65" s="235" t="s">
        <v>83</v>
      </c>
      <c r="C65" s="63" t="s">
        <v>95</v>
      </c>
      <c r="D65" s="69"/>
      <c r="E65" s="70"/>
      <c r="F65" s="69"/>
      <c r="G65" s="139">
        <f t="shared" si="59"/>
        <v>0</v>
      </c>
      <c r="H65" s="169">
        <f t="shared" si="60"/>
        <v>0</v>
      </c>
      <c r="I65" s="69"/>
      <c r="J65" s="139">
        <f t="shared" si="61"/>
        <v>0</v>
      </c>
      <c r="K65" s="169">
        <f t="shared" si="62"/>
        <v>0</v>
      </c>
      <c r="L65" s="69"/>
      <c r="M65" s="139">
        <f t="shared" si="63"/>
        <v>0</v>
      </c>
      <c r="N65" s="169">
        <f t="shared" si="64"/>
        <v>0</v>
      </c>
      <c r="O65" s="69"/>
      <c r="P65" s="139">
        <f t="shared" si="65"/>
        <v>0</v>
      </c>
      <c r="Q65" s="169">
        <f t="shared" si="66"/>
        <v>0</v>
      </c>
      <c r="R65" s="166">
        <f t="shared" si="67"/>
        <v>0</v>
      </c>
      <c r="S65" s="167">
        <f t="shared" si="68"/>
        <v>0</v>
      </c>
      <c r="U65" s="171">
        <f t="shared" si="81"/>
        <v>0</v>
      </c>
      <c r="V65" s="6"/>
      <c r="W65" s="6"/>
      <c r="X65" s="139">
        <f t="shared" si="69"/>
        <v>0</v>
      </c>
      <c r="Y65" s="169">
        <f t="shared" si="70"/>
        <v>0</v>
      </c>
      <c r="Z65" s="171">
        <f t="shared" si="82"/>
        <v>0</v>
      </c>
      <c r="AA65" s="6"/>
      <c r="AB65" s="6"/>
      <c r="AC65" s="139">
        <f t="shared" si="71"/>
        <v>0</v>
      </c>
      <c r="AD65" s="162">
        <f t="shared" si="72"/>
        <v>0</v>
      </c>
      <c r="AE65" s="171">
        <f t="shared" si="83"/>
        <v>0</v>
      </c>
      <c r="AF65" s="6"/>
      <c r="AG65" s="6"/>
      <c r="AH65" s="139">
        <f t="shared" si="73"/>
        <v>0</v>
      </c>
      <c r="AI65" s="162">
        <f t="shared" si="74"/>
        <v>0</v>
      </c>
      <c r="AJ65" s="171">
        <f t="shared" si="84"/>
        <v>0</v>
      </c>
      <c r="AK65" s="6"/>
      <c r="AL65" s="6"/>
      <c r="AM65" s="139">
        <f t="shared" si="75"/>
        <v>0</v>
      </c>
      <c r="AN65" s="162">
        <f t="shared" si="76"/>
        <v>0</v>
      </c>
      <c r="AO65" s="171">
        <f t="shared" si="85"/>
        <v>0</v>
      </c>
      <c r="AP65" s="6"/>
      <c r="AQ65" s="6"/>
      <c r="AR65" s="139">
        <f t="shared" si="77"/>
        <v>0</v>
      </c>
      <c r="AS65" s="162">
        <f t="shared" si="78"/>
        <v>0</v>
      </c>
      <c r="AT65" s="166">
        <f t="shared" si="79"/>
        <v>0</v>
      </c>
      <c r="AU65" s="167">
        <f t="shared" si="80"/>
        <v>0</v>
      </c>
    </row>
    <row r="66" spans="2:47" outlineLevel="1">
      <c r="B66" s="236" t="s">
        <v>84</v>
      </c>
      <c r="C66" s="63" t="s">
        <v>95</v>
      </c>
      <c r="D66" s="69"/>
      <c r="E66" s="70"/>
      <c r="F66" s="69"/>
      <c r="G66" s="139">
        <f t="shared" si="59"/>
        <v>0</v>
      </c>
      <c r="H66" s="169">
        <f t="shared" si="60"/>
        <v>0</v>
      </c>
      <c r="I66" s="69"/>
      <c r="J66" s="139">
        <f t="shared" si="61"/>
        <v>0</v>
      </c>
      <c r="K66" s="169">
        <f t="shared" si="62"/>
        <v>0</v>
      </c>
      <c r="L66" s="69"/>
      <c r="M66" s="139">
        <f t="shared" si="63"/>
        <v>0</v>
      </c>
      <c r="N66" s="169">
        <f t="shared" si="64"/>
        <v>0</v>
      </c>
      <c r="O66" s="69"/>
      <c r="P66" s="139">
        <f t="shared" si="65"/>
        <v>0</v>
      </c>
      <c r="Q66" s="169">
        <f t="shared" si="66"/>
        <v>0</v>
      </c>
      <c r="R66" s="166">
        <f t="shared" si="67"/>
        <v>0</v>
      </c>
      <c r="S66" s="167">
        <f t="shared" si="68"/>
        <v>0</v>
      </c>
      <c r="U66" s="171">
        <f t="shared" si="81"/>
        <v>0</v>
      </c>
      <c r="V66" s="6"/>
      <c r="W66" s="6"/>
      <c r="X66" s="139">
        <f t="shared" si="69"/>
        <v>0</v>
      </c>
      <c r="Y66" s="169">
        <f t="shared" si="70"/>
        <v>0</v>
      </c>
      <c r="Z66" s="171">
        <f t="shared" si="82"/>
        <v>226</v>
      </c>
      <c r="AA66" s="6">
        <v>226</v>
      </c>
      <c r="AB66" s="6"/>
      <c r="AC66" s="139">
        <f t="shared" si="71"/>
        <v>226</v>
      </c>
      <c r="AD66" s="162">
        <f t="shared" si="72"/>
        <v>0</v>
      </c>
      <c r="AE66" s="171">
        <f t="shared" si="83"/>
        <v>217</v>
      </c>
      <c r="AF66" s="6">
        <v>217</v>
      </c>
      <c r="AG66" s="6"/>
      <c r="AH66" s="139">
        <f t="shared" si="73"/>
        <v>443</v>
      </c>
      <c r="AI66" s="162">
        <f t="shared" si="74"/>
        <v>0.96017699115044253</v>
      </c>
      <c r="AJ66" s="171">
        <f t="shared" si="84"/>
        <v>117</v>
      </c>
      <c r="AK66" s="6">
        <v>117</v>
      </c>
      <c r="AL66" s="6"/>
      <c r="AM66" s="139">
        <f t="shared" si="75"/>
        <v>560</v>
      </c>
      <c r="AN66" s="162">
        <f t="shared" si="76"/>
        <v>0.26410835214446954</v>
      </c>
      <c r="AO66" s="171">
        <f t="shared" si="85"/>
        <v>153</v>
      </c>
      <c r="AP66" s="6">
        <v>153</v>
      </c>
      <c r="AQ66" s="6"/>
      <c r="AR66" s="139">
        <f t="shared" si="77"/>
        <v>713</v>
      </c>
      <c r="AS66" s="162">
        <f t="shared" si="78"/>
        <v>0.27321428571428569</v>
      </c>
      <c r="AT66" s="166">
        <f t="shared" si="79"/>
        <v>713</v>
      </c>
      <c r="AU66" s="167">
        <f t="shared" si="80"/>
        <v>0</v>
      </c>
    </row>
    <row r="67" spans="2:47" outlineLevel="1">
      <c r="B67" s="235" t="s">
        <v>85</v>
      </c>
      <c r="C67" s="63" t="s">
        <v>95</v>
      </c>
      <c r="D67" s="69"/>
      <c r="E67" s="70"/>
      <c r="F67" s="69"/>
      <c r="G67" s="139">
        <f t="shared" si="59"/>
        <v>0</v>
      </c>
      <c r="H67" s="169">
        <f t="shared" si="60"/>
        <v>0</v>
      </c>
      <c r="I67" s="69"/>
      <c r="J67" s="139">
        <f t="shared" si="61"/>
        <v>0</v>
      </c>
      <c r="K67" s="169">
        <f t="shared" si="62"/>
        <v>0</v>
      </c>
      <c r="L67" s="69"/>
      <c r="M67" s="139">
        <f t="shared" si="63"/>
        <v>0</v>
      </c>
      <c r="N67" s="169">
        <f t="shared" si="64"/>
        <v>0</v>
      </c>
      <c r="O67" s="69"/>
      <c r="P67" s="139">
        <f t="shared" si="65"/>
        <v>0</v>
      </c>
      <c r="Q67" s="169">
        <f t="shared" si="66"/>
        <v>0</v>
      </c>
      <c r="R67" s="166">
        <f t="shared" si="67"/>
        <v>0</v>
      </c>
      <c r="S67" s="167">
        <f t="shared" si="68"/>
        <v>0</v>
      </c>
      <c r="U67" s="171">
        <f t="shared" si="81"/>
        <v>0</v>
      </c>
      <c r="V67" s="6"/>
      <c r="W67" s="6"/>
      <c r="X67" s="139">
        <f t="shared" si="69"/>
        <v>0</v>
      </c>
      <c r="Y67" s="169">
        <f t="shared" si="70"/>
        <v>0</v>
      </c>
      <c r="Z67" s="171">
        <f t="shared" si="82"/>
        <v>0</v>
      </c>
      <c r="AA67" s="6"/>
      <c r="AB67" s="6"/>
      <c r="AC67" s="139">
        <f t="shared" si="71"/>
        <v>0</v>
      </c>
      <c r="AD67" s="162">
        <f t="shared" si="72"/>
        <v>0</v>
      </c>
      <c r="AE67" s="171">
        <f t="shared" si="83"/>
        <v>0</v>
      </c>
      <c r="AF67" s="6"/>
      <c r="AG67" s="6"/>
      <c r="AH67" s="139">
        <f t="shared" si="73"/>
        <v>0</v>
      </c>
      <c r="AI67" s="162">
        <f t="shared" si="74"/>
        <v>0</v>
      </c>
      <c r="AJ67" s="171">
        <f t="shared" si="84"/>
        <v>0</v>
      </c>
      <c r="AK67" s="6"/>
      <c r="AL67" s="6"/>
      <c r="AM67" s="139">
        <f t="shared" si="75"/>
        <v>0</v>
      </c>
      <c r="AN67" s="162">
        <f t="shared" si="76"/>
        <v>0</v>
      </c>
      <c r="AO67" s="171">
        <f t="shared" si="85"/>
        <v>0</v>
      </c>
      <c r="AP67" s="6"/>
      <c r="AQ67" s="6"/>
      <c r="AR67" s="139">
        <f t="shared" si="77"/>
        <v>0</v>
      </c>
      <c r="AS67" s="162">
        <f t="shared" si="78"/>
        <v>0</v>
      </c>
      <c r="AT67" s="166">
        <f t="shared" si="79"/>
        <v>0</v>
      </c>
      <c r="AU67" s="167">
        <f t="shared" si="80"/>
        <v>0</v>
      </c>
    </row>
    <row r="68" spans="2:47" outlineLevel="1">
      <c r="B68" s="236" t="s">
        <v>86</v>
      </c>
      <c r="C68" s="63" t="s">
        <v>95</v>
      </c>
      <c r="D68" s="69"/>
      <c r="E68" s="70"/>
      <c r="F68" s="69"/>
      <c r="G68" s="139">
        <f t="shared" si="59"/>
        <v>0</v>
      </c>
      <c r="H68" s="169">
        <f t="shared" si="60"/>
        <v>0</v>
      </c>
      <c r="I68" s="69"/>
      <c r="J68" s="139">
        <f t="shared" si="61"/>
        <v>0</v>
      </c>
      <c r="K68" s="169">
        <f t="shared" si="62"/>
        <v>0</v>
      </c>
      <c r="L68" s="69"/>
      <c r="M68" s="139">
        <f t="shared" si="63"/>
        <v>0</v>
      </c>
      <c r="N68" s="169">
        <f t="shared" si="64"/>
        <v>0</v>
      </c>
      <c r="O68" s="69"/>
      <c r="P68" s="139">
        <f t="shared" si="65"/>
        <v>0</v>
      </c>
      <c r="Q68" s="169">
        <f t="shared" si="66"/>
        <v>0</v>
      </c>
      <c r="R68" s="166">
        <f t="shared" si="67"/>
        <v>0</v>
      </c>
      <c r="S68" s="167">
        <f t="shared" si="68"/>
        <v>0</v>
      </c>
      <c r="U68" s="171">
        <f t="shared" si="81"/>
        <v>0</v>
      </c>
      <c r="V68" s="6"/>
      <c r="W68" s="6"/>
      <c r="X68" s="139">
        <f t="shared" si="69"/>
        <v>0</v>
      </c>
      <c r="Y68" s="169">
        <f t="shared" si="70"/>
        <v>0</v>
      </c>
      <c r="Z68" s="171">
        <f t="shared" si="82"/>
        <v>225</v>
      </c>
      <c r="AA68" s="6">
        <v>225</v>
      </c>
      <c r="AB68" s="6"/>
      <c r="AC68" s="139">
        <f t="shared" si="71"/>
        <v>225</v>
      </c>
      <c r="AD68" s="162">
        <f t="shared" si="72"/>
        <v>0</v>
      </c>
      <c r="AE68" s="171">
        <f t="shared" si="83"/>
        <v>152</v>
      </c>
      <c r="AF68" s="6">
        <v>152</v>
      </c>
      <c r="AG68" s="6"/>
      <c r="AH68" s="139">
        <f t="shared" si="73"/>
        <v>377</v>
      </c>
      <c r="AI68" s="162">
        <f t="shared" si="74"/>
        <v>0.67555555555555558</v>
      </c>
      <c r="AJ68" s="171">
        <f t="shared" si="84"/>
        <v>66</v>
      </c>
      <c r="AK68" s="6">
        <v>66</v>
      </c>
      <c r="AL68" s="6"/>
      <c r="AM68" s="139">
        <f t="shared" si="75"/>
        <v>443</v>
      </c>
      <c r="AN68" s="162">
        <f t="shared" si="76"/>
        <v>0.17506631299734748</v>
      </c>
      <c r="AO68" s="171">
        <f t="shared" si="85"/>
        <v>86</v>
      </c>
      <c r="AP68" s="6">
        <v>86</v>
      </c>
      <c r="AQ68" s="6"/>
      <c r="AR68" s="139">
        <f t="shared" si="77"/>
        <v>529</v>
      </c>
      <c r="AS68" s="162">
        <f t="shared" si="78"/>
        <v>0.19413092550790068</v>
      </c>
      <c r="AT68" s="166">
        <f t="shared" si="79"/>
        <v>529</v>
      </c>
      <c r="AU68" s="167">
        <f t="shared" si="80"/>
        <v>0</v>
      </c>
    </row>
    <row r="69" spans="2:47" outlineLevel="1">
      <c r="B69" s="235" t="s">
        <v>87</v>
      </c>
      <c r="C69" s="63" t="s">
        <v>95</v>
      </c>
      <c r="D69" s="69"/>
      <c r="E69" s="70"/>
      <c r="F69" s="69"/>
      <c r="G69" s="139">
        <f t="shared" si="59"/>
        <v>0</v>
      </c>
      <c r="H69" s="169">
        <f t="shared" si="60"/>
        <v>0</v>
      </c>
      <c r="I69" s="69"/>
      <c r="J69" s="139">
        <f t="shared" si="61"/>
        <v>0</v>
      </c>
      <c r="K69" s="169">
        <f t="shared" si="62"/>
        <v>0</v>
      </c>
      <c r="L69" s="69"/>
      <c r="M69" s="139">
        <f t="shared" si="63"/>
        <v>0</v>
      </c>
      <c r="N69" s="169">
        <f t="shared" si="64"/>
        <v>0</v>
      </c>
      <c r="O69" s="69"/>
      <c r="P69" s="139">
        <f t="shared" si="65"/>
        <v>0</v>
      </c>
      <c r="Q69" s="169">
        <f t="shared" si="66"/>
        <v>0</v>
      </c>
      <c r="R69" s="166">
        <f t="shared" si="67"/>
        <v>0</v>
      </c>
      <c r="S69" s="167">
        <f t="shared" si="68"/>
        <v>0</v>
      </c>
      <c r="U69" s="171">
        <f t="shared" si="81"/>
        <v>0</v>
      </c>
      <c r="V69" s="6"/>
      <c r="W69" s="6"/>
      <c r="X69" s="139">
        <f t="shared" si="69"/>
        <v>0</v>
      </c>
      <c r="Y69" s="169">
        <f t="shared" si="70"/>
        <v>0</v>
      </c>
      <c r="Z69" s="171">
        <f t="shared" si="82"/>
        <v>0</v>
      </c>
      <c r="AA69" s="6"/>
      <c r="AB69" s="6"/>
      <c r="AC69" s="139">
        <f t="shared" si="71"/>
        <v>0</v>
      </c>
      <c r="AD69" s="162">
        <f t="shared" si="72"/>
        <v>0</v>
      </c>
      <c r="AE69" s="171">
        <f t="shared" si="83"/>
        <v>0</v>
      </c>
      <c r="AF69" s="6"/>
      <c r="AG69" s="6"/>
      <c r="AH69" s="139">
        <f t="shared" si="73"/>
        <v>0</v>
      </c>
      <c r="AI69" s="162">
        <f t="shared" si="74"/>
        <v>0</v>
      </c>
      <c r="AJ69" s="171">
        <f t="shared" si="84"/>
        <v>0</v>
      </c>
      <c r="AK69" s="6"/>
      <c r="AL69" s="6"/>
      <c r="AM69" s="139">
        <f t="shared" si="75"/>
        <v>0</v>
      </c>
      <c r="AN69" s="162">
        <f t="shared" si="76"/>
        <v>0</v>
      </c>
      <c r="AO69" s="171">
        <f t="shared" si="85"/>
        <v>0</v>
      </c>
      <c r="AP69" s="6"/>
      <c r="AQ69" s="6"/>
      <c r="AR69" s="139">
        <f t="shared" si="77"/>
        <v>0</v>
      </c>
      <c r="AS69" s="162">
        <f t="shared" si="78"/>
        <v>0</v>
      </c>
      <c r="AT69" s="166">
        <f t="shared" si="79"/>
        <v>0</v>
      </c>
      <c r="AU69" s="167">
        <f t="shared" si="80"/>
        <v>0</v>
      </c>
    </row>
    <row r="70" spans="2:47" outlineLevel="1">
      <c r="B70" s="236" t="s">
        <v>88</v>
      </c>
      <c r="C70" s="63" t="s">
        <v>95</v>
      </c>
      <c r="D70" s="69"/>
      <c r="E70" s="70"/>
      <c r="F70" s="69"/>
      <c r="G70" s="139">
        <f t="shared" si="59"/>
        <v>0</v>
      </c>
      <c r="H70" s="169">
        <f t="shared" si="60"/>
        <v>0</v>
      </c>
      <c r="I70" s="69"/>
      <c r="J70" s="139">
        <f t="shared" si="61"/>
        <v>0</v>
      </c>
      <c r="K70" s="169">
        <f t="shared" si="62"/>
        <v>0</v>
      </c>
      <c r="L70" s="69"/>
      <c r="M70" s="139">
        <f t="shared" si="63"/>
        <v>0</v>
      </c>
      <c r="N70" s="169">
        <f t="shared" si="64"/>
        <v>0</v>
      </c>
      <c r="O70" s="69"/>
      <c r="P70" s="139">
        <f t="shared" si="65"/>
        <v>0</v>
      </c>
      <c r="Q70" s="169">
        <f t="shared" si="66"/>
        <v>0</v>
      </c>
      <c r="R70" s="166">
        <f t="shared" si="67"/>
        <v>0</v>
      </c>
      <c r="S70" s="167">
        <f t="shared" si="68"/>
        <v>0</v>
      </c>
      <c r="U70" s="171">
        <f t="shared" si="81"/>
        <v>0</v>
      </c>
      <c r="V70" s="6"/>
      <c r="W70" s="6"/>
      <c r="X70" s="139">
        <f t="shared" si="69"/>
        <v>0</v>
      </c>
      <c r="Y70" s="169">
        <f t="shared" si="70"/>
        <v>0</v>
      </c>
      <c r="Z70" s="171">
        <f t="shared" si="82"/>
        <v>171</v>
      </c>
      <c r="AA70" s="6">
        <v>171</v>
      </c>
      <c r="AB70" s="6"/>
      <c r="AC70" s="139">
        <f t="shared" si="71"/>
        <v>171</v>
      </c>
      <c r="AD70" s="162">
        <f t="shared" si="72"/>
        <v>0</v>
      </c>
      <c r="AE70" s="171">
        <f t="shared" si="83"/>
        <v>167</v>
      </c>
      <c r="AF70" s="6">
        <v>167</v>
      </c>
      <c r="AG70" s="6"/>
      <c r="AH70" s="139">
        <f t="shared" si="73"/>
        <v>338</v>
      </c>
      <c r="AI70" s="162">
        <f t="shared" si="74"/>
        <v>0.97660818713450293</v>
      </c>
      <c r="AJ70" s="171">
        <f t="shared" si="84"/>
        <v>109</v>
      </c>
      <c r="AK70" s="6">
        <v>109</v>
      </c>
      <c r="AL70" s="6"/>
      <c r="AM70" s="139">
        <f t="shared" si="75"/>
        <v>447</v>
      </c>
      <c r="AN70" s="162">
        <f t="shared" si="76"/>
        <v>0.3224852071005917</v>
      </c>
      <c r="AO70" s="171">
        <f t="shared" si="85"/>
        <v>141</v>
      </c>
      <c r="AP70" s="6">
        <v>141</v>
      </c>
      <c r="AQ70" s="6"/>
      <c r="AR70" s="139">
        <f t="shared" si="77"/>
        <v>588</v>
      </c>
      <c r="AS70" s="162">
        <f t="shared" si="78"/>
        <v>0.31543624161073824</v>
      </c>
      <c r="AT70" s="166">
        <f t="shared" si="79"/>
        <v>588</v>
      </c>
      <c r="AU70" s="167">
        <f t="shared" si="80"/>
        <v>0</v>
      </c>
    </row>
    <row r="71" spans="2:47" ht="15" customHeight="1" outlineLevel="1">
      <c r="B71" s="49" t="s">
        <v>127</v>
      </c>
      <c r="C71" s="46" t="s">
        <v>95</v>
      </c>
      <c r="D71" s="172">
        <f>SUM(D57:D70)</f>
        <v>0</v>
      </c>
      <c r="E71" s="172">
        <f>SUM(E57:E70)</f>
        <v>0</v>
      </c>
      <c r="F71" s="172">
        <f>SUM(F57:F70)</f>
        <v>0</v>
      </c>
      <c r="G71" s="172">
        <f>SUM(G57:G70)</f>
        <v>0</v>
      </c>
      <c r="H71" s="168">
        <f>IFERROR((G71-E71)/E71,0)</f>
        <v>0</v>
      </c>
      <c r="I71" s="172">
        <f>SUM(I57:I70)</f>
        <v>0</v>
      </c>
      <c r="J71" s="172">
        <f>SUM(J57:J70)</f>
        <v>0</v>
      </c>
      <c r="K71" s="168">
        <f t="shared" si="62"/>
        <v>0</v>
      </c>
      <c r="L71" s="172">
        <f>SUM(L57:L70)</f>
        <v>0</v>
      </c>
      <c r="M71" s="172">
        <f>SUM(M57:M70)</f>
        <v>0</v>
      </c>
      <c r="N71" s="168">
        <f t="shared" si="64"/>
        <v>0</v>
      </c>
      <c r="O71" s="172">
        <f>SUM(O57:O70)</f>
        <v>0</v>
      </c>
      <c r="P71" s="172">
        <f>SUM(P57:P70)</f>
        <v>0</v>
      </c>
      <c r="Q71" s="168">
        <f t="shared" si="66"/>
        <v>0</v>
      </c>
      <c r="R71" s="172">
        <f>SUM(R57:R70)</f>
        <v>0</v>
      </c>
      <c r="S71" s="167">
        <f t="shared" si="68"/>
        <v>0</v>
      </c>
      <c r="U71" s="172">
        <f>SUM(U57:U70)</f>
        <v>0</v>
      </c>
      <c r="V71" s="172">
        <f>SUM(V57:V70)</f>
        <v>0</v>
      </c>
      <c r="W71" s="172">
        <f>SUM(W57:W70)</f>
        <v>0</v>
      </c>
      <c r="X71" s="172">
        <f>SUM(X57:X70)</f>
        <v>0</v>
      </c>
      <c r="Y71" s="168">
        <f>IFERROR((X71-P71)/P71,0)</f>
        <v>0</v>
      </c>
      <c r="Z71" s="172">
        <f>SUM(Z57:Z70)</f>
        <v>1070</v>
      </c>
      <c r="AA71" s="172">
        <f>SUM(AA57:AA70)</f>
        <v>1070</v>
      </c>
      <c r="AB71" s="172">
        <f>SUM(AB57:AB70)</f>
        <v>0</v>
      </c>
      <c r="AC71" s="172">
        <f>SUM(AC57:AC70)</f>
        <v>1070</v>
      </c>
      <c r="AD71" s="163">
        <f>IFERROR((AC71-X71)/X71,0)</f>
        <v>0</v>
      </c>
      <c r="AE71" s="172">
        <f>SUM(AE57:AE70)</f>
        <v>1131</v>
      </c>
      <c r="AF71" s="172">
        <f>SUM(AF57:AF70)</f>
        <v>1131</v>
      </c>
      <c r="AG71" s="172">
        <f>SUM(AG57:AG70)</f>
        <v>0</v>
      </c>
      <c r="AH71" s="172">
        <f>SUM(AH57:AH70)</f>
        <v>2201</v>
      </c>
      <c r="AI71" s="163">
        <f t="shared" si="74"/>
        <v>1.0570093457943925</v>
      </c>
      <c r="AJ71" s="172">
        <f>SUM(AJ57:AJ70)</f>
        <v>1000</v>
      </c>
      <c r="AK71" s="172">
        <f>SUM(AK57:AK70)</f>
        <v>1000</v>
      </c>
      <c r="AL71" s="172">
        <f>SUM(AL57:AL70)</f>
        <v>0</v>
      </c>
      <c r="AM71" s="172">
        <f>SUM(AM57:AM70)</f>
        <v>3201</v>
      </c>
      <c r="AN71" s="163">
        <f t="shared" si="76"/>
        <v>0.45433893684688775</v>
      </c>
      <c r="AO71" s="172">
        <f>SUM(AO57:AO70)</f>
        <v>795</v>
      </c>
      <c r="AP71" s="172">
        <f>SUM(AP57:AP70)</f>
        <v>795</v>
      </c>
      <c r="AQ71" s="172">
        <f>SUM(AQ57:AQ70)</f>
        <v>0</v>
      </c>
      <c r="AR71" s="172">
        <f>SUM(AR57:AR70)</f>
        <v>3996</v>
      </c>
      <c r="AS71" s="163">
        <f t="shared" si="78"/>
        <v>0.24835988753514526</v>
      </c>
      <c r="AT71" s="172">
        <f>SUM(AT57:AT70)</f>
        <v>3996</v>
      </c>
      <c r="AU71" s="167">
        <f t="shared" si="80"/>
        <v>0</v>
      </c>
    </row>
    <row r="72" spans="2:47" ht="15" customHeight="1"/>
    <row r="73" spans="2:47" ht="15.6">
      <c r="B73" s="270" t="s">
        <v>98</v>
      </c>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row>
    <row r="74" spans="2:47" ht="5.45" customHeight="1" outlineLevel="1">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row>
    <row r="75" spans="2:47" outlineLevel="1">
      <c r="B75" s="306"/>
      <c r="C75" s="298" t="s">
        <v>94</v>
      </c>
      <c r="D75" s="285" t="s">
        <v>120</v>
      </c>
      <c r="E75" s="286"/>
      <c r="F75" s="286"/>
      <c r="G75" s="286"/>
      <c r="H75" s="286"/>
      <c r="I75" s="286"/>
      <c r="J75" s="286"/>
      <c r="K75" s="286"/>
      <c r="L75" s="286"/>
      <c r="M75" s="286"/>
      <c r="N75" s="286"/>
      <c r="O75" s="286"/>
      <c r="P75" s="286"/>
      <c r="Q75" s="288"/>
      <c r="R75" s="291" t="str">
        <f xml:space="preserve"> D76&amp;" - "&amp;O76</f>
        <v>2019 - 2023</v>
      </c>
      <c r="S75" s="303"/>
      <c r="U75" s="285" t="s">
        <v>121</v>
      </c>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8"/>
    </row>
    <row r="76" spans="2:47" outlineLevel="1">
      <c r="B76" s="307"/>
      <c r="C76" s="299"/>
      <c r="D76" s="285">
        <f>$C$3-5</f>
        <v>2019</v>
      </c>
      <c r="E76" s="288"/>
      <c r="F76" s="285">
        <f>$C$3-4</f>
        <v>2020</v>
      </c>
      <c r="G76" s="286"/>
      <c r="H76" s="288"/>
      <c r="I76" s="285">
        <f>$C$3-3</f>
        <v>2021</v>
      </c>
      <c r="J76" s="286"/>
      <c r="K76" s="288"/>
      <c r="L76" s="285">
        <f>$C$3-2</f>
        <v>2022</v>
      </c>
      <c r="M76" s="286"/>
      <c r="N76" s="288"/>
      <c r="O76" s="285">
        <f>$C$3-1</f>
        <v>2023</v>
      </c>
      <c r="P76" s="286"/>
      <c r="Q76" s="288"/>
      <c r="R76" s="293"/>
      <c r="S76" s="304"/>
      <c r="U76" s="285">
        <f>$C$3</f>
        <v>2024</v>
      </c>
      <c r="V76" s="286"/>
      <c r="W76" s="286"/>
      <c r="X76" s="286"/>
      <c r="Y76" s="288"/>
      <c r="Z76" s="285">
        <f>$C$3+1</f>
        <v>2025</v>
      </c>
      <c r="AA76" s="286"/>
      <c r="AB76" s="286"/>
      <c r="AC76" s="286"/>
      <c r="AD76" s="288"/>
      <c r="AE76" s="285">
        <f>$C$3+2</f>
        <v>2026</v>
      </c>
      <c r="AF76" s="286"/>
      <c r="AG76" s="286"/>
      <c r="AH76" s="286"/>
      <c r="AI76" s="288"/>
      <c r="AJ76" s="285">
        <f>$C$3+3</f>
        <v>2027</v>
      </c>
      <c r="AK76" s="286"/>
      <c r="AL76" s="286"/>
      <c r="AM76" s="286"/>
      <c r="AN76" s="288"/>
      <c r="AO76" s="285">
        <f>$C$3+4</f>
        <v>2028</v>
      </c>
      <c r="AP76" s="286"/>
      <c r="AQ76" s="286"/>
      <c r="AR76" s="286"/>
      <c r="AS76" s="288"/>
      <c r="AT76" s="289" t="str">
        <f>U76&amp;" - "&amp;AO76</f>
        <v>2024 - 2028</v>
      </c>
      <c r="AU76" s="305"/>
    </row>
    <row r="77" spans="2:47" ht="43.5" outlineLevel="1">
      <c r="B77" s="308"/>
      <c r="C77" s="300"/>
      <c r="D77" s="65" t="s">
        <v>133</v>
      </c>
      <c r="E77" s="66" t="s">
        <v>134</v>
      </c>
      <c r="F77" s="65" t="s">
        <v>133</v>
      </c>
      <c r="G77" s="9" t="s">
        <v>134</v>
      </c>
      <c r="H77" s="66" t="s">
        <v>124</v>
      </c>
      <c r="I77" s="65" t="s">
        <v>133</v>
      </c>
      <c r="J77" s="9" t="s">
        <v>134</v>
      </c>
      <c r="K77" s="66" t="s">
        <v>124</v>
      </c>
      <c r="L77" s="65" t="s">
        <v>133</v>
      </c>
      <c r="M77" s="9" t="s">
        <v>134</v>
      </c>
      <c r="N77" s="66" t="s">
        <v>124</v>
      </c>
      <c r="O77" s="65" t="s">
        <v>133</v>
      </c>
      <c r="P77" s="9" t="s">
        <v>134</v>
      </c>
      <c r="Q77" s="66" t="s">
        <v>124</v>
      </c>
      <c r="R77" s="65" t="s">
        <v>115</v>
      </c>
      <c r="S77" s="120" t="s">
        <v>125</v>
      </c>
      <c r="U77" s="65" t="s">
        <v>133</v>
      </c>
      <c r="V77" s="105" t="s">
        <v>141</v>
      </c>
      <c r="W77" s="105" t="s">
        <v>142</v>
      </c>
      <c r="X77" s="9" t="s">
        <v>134</v>
      </c>
      <c r="Y77" s="66" t="s">
        <v>124</v>
      </c>
      <c r="Z77" s="65" t="s">
        <v>133</v>
      </c>
      <c r="AA77" s="105" t="s">
        <v>141</v>
      </c>
      <c r="AB77" s="105" t="s">
        <v>142</v>
      </c>
      <c r="AC77" s="9" t="s">
        <v>134</v>
      </c>
      <c r="AD77" s="66" t="s">
        <v>124</v>
      </c>
      <c r="AE77" s="65" t="s">
        <v>133</v>
      </c>
      <c r="AF77" s="105" t="s">
        <v>141</v>
      </c>
      <c r="AG77" s="105" t="s">
        <v>142</v>
      </c>
      <c r="AH77" s="9" t="s">
        <v>134</v>
      </c>
      <c r="AI77" s="66" t="s">
        <v>124</v>
      </c>
      <c r="AJ77" s="65" t="s">
        <v>133</v>
      </c>
      <c r="AK77" s="105" t="s">
        <v>141</v>
      </c>
      <c r="AL77" s="105" t="s">
        <v>142</v>
      </c>
      <c r="AM77" s="9" t="s">
        <v>134</v>
      </c>
      <c r="AN77" s="66" t="s">
        <v>124</v>
      </c>
      <c r="AO77" s="65" t="s">
        <v>133</v>
      </c>
      <c r="AP77" s="105" t="s">
        <v>141</v>
      </c>
      <c r="AQ77" s="105" t="s">
        <v>142</v>
      </c>
      <c r="AR77" s="9" t="s">
        <v>134</v>
      </c>
      <c r="AS77" s="66" t="s">
        <v>124</v>
      </c>
      <c r="AT77" s="65" t="s">
        <v>115</v>
      </c>
      <c r="AU77" s="120" t="s">
        <v>125</v>
      </c>
    </row>
    <row r="78" spans="2:47" outlineLevel="1">
      <c r="B78" s="235" t="s">
        <v>75</v>
      </c>
      <c r="C78" s="63" t="s">
        <v>95</v>
      </c>
      <c r="D78" s="69"/>
      <c r="E78" s="70"/>
      <c r="F78" s="69"/>
      <c r="G78" s="139">
        <f t="shared" ref="G78:G91" si="86">E78+F78</f>
        <v>0</v>
      </c>
      <c r="H78" s="169">
        <f t="shared" ref="H78:H91" si="87">IFERROR((G78-E78)/E78,0)</f>
        <v>0</v>
      </c>
      <c r="I78" s="69"/>
      <c r="J78" s="139">
        <f t="shared" ref="J78:J91" si="88">G78+I78</f>
        <v>0</v>
      </c>
      <c r="K78" s="169">
        <f t="shared" ref="K78:K92" si="89">IFERROR((J78-G78)/G78,0)</f>
        <v>0</v>
      </c>
      <c r="L78" s="69"/>
      <c r="M78" s="139">
        <f t="shared" ref="M78:M91" si="90">J78+L78</f>
        <v>0</v>
      </c>
      <c r="N78" s="169">
        <f t="shared" ref="N78:N92" si="91">IFERROR((M78-J78)/J78,0)</f>
        <v>0</v>
      </c>
      <c r="O78" s="69"/>
      <c r="P78" s="139">
        <f t="shared" ref="P78:P91" si="92">M78+O78</f>
        <v>0</v>
      </c>
      <c r="Q78" s="169">
        <f t="shared" ref="Q78:Q92" si="93">IFERROR((P78-M78)/M78,0)</f>
        <v>0</v>
      </c>
      <c r="R78" s="166">
        <f t="shared" ref="R78:R91" si="94">D78+F78+I78+L78+O78</f>
        <v>0</v>
      </c>
      <c r="S78" s="167">
        <f t="shared" ref="S78:S92" si="95">IFERROR((P78/E78)^(1/4)-1,0)</f>
        <v>0</v>
      </c>
      <c r="U78" s="171">
        <f>V78+W78</f>
        <v>0</v>
      </c>
      <c r="V78" s="6"/>
      <c r="W78" s="6"/>
      <c r="X78" s="139">
        <f t="shared" ref="X78:X91" si="96">P78+U78</f>
        <v>0</v>
      </c>
      <c r="Y78" s="169">
        <f t="shared" ref="Y78:Y91" si="97">IFERROR((X78-P78)/P78,0)</f>
        <v>0</v>
      </c>
      <c r="Z78" s="171">
        <f>AA78+AB78</f>
        <v>0</v>
      </c>
      <c r="AA78" s="6"/>
      <c r="AB78" s="6"/>
      <c r="AC78" s="139">
        <f t="shared" ref="AC78:AC91" si="98">X78+Z78</f>
        <v>0</v>
      </c>
      <c r="AD78" s="162">
        <f t="shared" ref="AD78:AD91" si="99">IFERROR((AC78-X78)/X78,0)</f>
        <v>0</v>
      </c>
      <c r="AE78" s="171">
        <f>AF78+AG78</f>
        <v>0</v>
      </c>
      <c r="AF78" s="6"/>
      <c r="AG78" s="6"/>
      <c r="AH78" s="139">
        <f t="shared" ref="AH78:AH91" si="100">AC78+AE78</f>
        <v>0</v>
      </c>
      <c r="AI78" s="162">
        <f t="shared" ref="AI78:AI92" si="101">IFERROR((AH78-AC78)/AC78,0)</f>
        <v>0</v>
      </c>
      <c r="AJ78" s="171">
        <f>AK78+AL78</f>
        <v>0</v>
      </c>
      <c r="AK78" s="6"/>
      <c r="AL78" s="6"/>
      <c r="AM78" s="139">
        <f t="shared" ref="AM78:AM91" si="102">AH78+AJ78</f>
        <v>0</v>
      </c>
      <c r="AN78" s="162">
        <f t="shared" ref="AN78:AN92" si="103">IFERROR((AM78-AH78)/AH78,0)</f>
        <v>0</v>
      </c>
      <c r="AO78" s="171">
        <f>AP78+AQ78</f>
        <v>0</v>
      </c>
      <c r="AP78" s="6"/>
      <c r="AQ78" s="6"/>
      <c r="AR78" s="139">
        <f t="shared" ref="AR78:AR91" si="104">AM78+AO78</f>
        <v>0</v>
      </c>
      <c r="AS78" s="162">
        <f t="shared" ref="AS78:AS92" si="105">IFERROR((AR78-AM78)/AM78,0)</f>
        <v>0</v>
      </c>
      <c r="AT78" s="166">
        <f t="shared" ref="AT78:AT91" si="106">U78+Z78+AE78+AJ78+AO78</f>
        <v>0</v>
      </c>
      <c r="AU78" s="167">
        <f>IFERROR((AR78/X78)^(1/4)-1,0)</f>
        <v>0</v>
      </c>
    </row>
    <row r="79" spans="2:47" outlineLevel="1">
      <c r="B79" s="236" t="s">
        <v>76</v>
      </c>
      <c r="C79" s="63" t="s">
        <v>95</v>
      </c>
      <c r="D79" s="69"/>
      <c r="E79" s="70"/>
      <c r="F79" s="69"/>
      <c r="G79" s="139">
        <f t="shared" si="86"/>
        <v>0</v>
      </c>
      <c r="H79" s="169">
        <f t="shared" si="87"/>
        <v>0</v>
      </c>
      <c r="I79" s="69"/>
      <c r="J79" s="139">
        <f t="shared" si="88"/>
        <v>0</v>
      </c>
      <c r="K79" s="169">
        <f t="shared" si="89"/>
        <v>0</v>
      </c>
      <c r="L79" s="69"/>
      <c r="M79" s="139">
        <f t="shared" si="90"/>
        <v>0</v>
      </c>
      <c r="N79" s="169">
        <f t="shared" si="91"/>
        <v>0</v>
      </c>
      <c r="O79" s="69"/>
      <c r="P79" s="139">
        <f t="shared" si="92"/>
        <v>0</v>
      </c>
      <c r="Q79" s="169">
        <f t="shared" si="93"/>
        <v>0</v>
      </c>
      <c r="R79" s="166">
        <f t="shared" si="94"/>
        <v>0</v>
      </c>
      <c r="S79" s="167">
        <f t="shared" si="95"/>
        <v>0</v>
      </c>
      <c r="U79" s="171">
        <f t="shared" ref="U79:U91" si="107">V79+W79</f>
        <v>0</v>
      </c>
      <c r="V79" s="6"/>
      <c r="W79" s="6"/>
      <c r="X79" s="139">
        <f t="shared" si="96"/>
        <v>0</v>
      </c>
      <c r="Y79" s="169">
        <f t="shared" si="97"/>
        <v>0</v>
      </c>
      <c r="Z79" s="171">
        <f t="shared" ref="Z79:Z91" si="108">AA79+AB79</f>
        <v>0</v>
      </c>
      <c r="AA79" s="6"/>
      <c r="AB79" s="6"/>
      <c r="AC79" s="139">
        <f t="shared" si="98"/>
        <v>0</v>
      </c>
      <c r="AD79" s="162">
        <f t="shared" si="99"/>
        <v>0</v>
      </c>
      <c r="AE79" s="171">
        <f t="shared" ref="AE79:AE91" si="109">AF79+AG79</f>
        <v>0</v>
      </c>
      <c r="AF79" s="6"/>
      <c r="AG79" s="6"/>
      <c r="AH79" s="139">
        <f t="shared" si="100"/>
        <v>0</v>
      </c>
      <c r="AI79" s="162">
        <f t="shared" si="101"/>
        <v>0</v>
      </c>
      <c r="AJ79" s="171">
        <f t="shared" ref="AJ79:AJ91" si="110">AK79+AL79</f>
        <v>1</v>
      </c>
      <c r="AK79" s="6">
        <v>1</v>
      </c>
      <c r="AL79" s="6"/>
      <c r="AM79" s="139">
        <f t="shared" si="102"/>
        <v>1</v>
      </c>
      <c r="AN79" s="162">
        <f t="shared" si="103"/>
        <v>0</v>
      </c>
      <c r="AO79" s="171">
        <f t="shared" ref="AO79:AO91" si="111">AP79+AQ79</f>
        <v>1</v>
      </c>
      <c r="AP79" s="6">
        <v>1</v>
      </c>
      <c r="AQ79" s="6"/>
      <c r="AR79" s="139">
        <f t="shared" si="104"/>
        <v>2</v>
      </c>
      <c r="AS79" s="162">
        <f t="shared" si="105"/>
        <v>1</v>
      </c>
      <c r="AT79" s="166">
        <f t="shared" si="106"/>
        <v>2</v>
      </c>
      <c r="AU79" s="167">
        <f t="shared" ref="AU79:AU91" si="112">IFERROR((AR79/X79)^(1/4)-1,0)</f>
        <v>0</v>
      </c>
    </row>
    <row r="80" spans="2:47" outlineLevel="1">
      <c r="B80" s="237" t="s">
        <v>77</v>
      </c>
      <c r="C80" s="63" t="s">
        <v>95</v>
      </c>
      <c r="D80" s="69"/>
      <c r="E80" s="70"/>
      <c r="F80" s="69"/>
      <c r="G80" s="139">
        <f t="shared" si="86"/>
        <v>0</v>
      </c>
      <c r="H80" s="169">
        <f t="shared" si="87"/>
        <v>0</v>
      </c>
      <c r="I80" s="69"/>
      <c r="J80" s="139">
        <f t="shared" si="88"/>
        <v>0</v>
      </c>
      <c r="K80" s="169">
        <f t="shared" si="89"/>
        <v>0</v>
      </c>
      <c r="L80" s="69"/>
      <c r="M80" s="139">
        <f t="shared" si="90"/>
        <v>0</v>
      </c>
      <c r="N80" s="169">
        <f t="shared" si="91"/>
        <v>0</v>
      </c>
      <c r="O80" s="69"/>
      <c r="P80" s="139">
        <f t="shared" si="92"/>
        <v>0</v>
      </c>
      <c r="Q80" s="169">
        <f t="shared" si="93"/>
        <v>0</v>
      </c>
      <c r="R80" s="166">
        <f t="shared" si="94"/>
        <v>0</v>
      </c>
      <c r="S80" s="167">
        <f t="shared" si="95"/>
        <v>0</v>
      </c>
      <c r="U80" s="171">
        <f t="shared" si="107"/>
        <v>0</v>
      </c>
      <c r="V80" s="6"/>
      <c r="W80" s="6"/>
      <c r="X80" s="139">
        <f t="shared" si="96"/>
        <v>0</v>
      </c>
      <c r="Y80" s="169">
        <f t="shared" si="97"/>
        <v>0</v>
      </c>
      <c r="Z80" s="171">
        <f t="shared" si="108"/>
        <v>0</v>
      </c>
      <c r="AA80" s="6"/>
      <c r="AB80" s="6"/>
      <c r="AC80" s="139">
        <f t="shared" si="98"/>
        <v>0</v>
      </c>
      <c r="AD80" s="162">
        <f t="shared" si="99"/>
        <v>0</v>
      </c>
      <c r="AE80" s="171">
        <f t="shared" si="109"/>
        <v>0</v>
      </c>
      <c r="AF80" s="6"/>
      <c r="AG80" s="6"/>
      <c r="AH80" s="139">
        <f t="shared" si="100"/>
        <v>0</v>
      </c>
      <c r="AI80" s="162">
        <f t="shared" si="101"/>
        <v>0</v>
      </c>
      <c r="AJ80" s="171">
        <f t="shared" si="110"/>
        <v>0</v>
      </c>
      <c r="AK80" s="6"/>
      <c r="AL80" s="6"/>
      <c r="AM80" s="139">
        <f t="shared" si="102"/>
        <v>0</v>
      </c>
      <c r="AN80" s="162">
        <f t="shared" si="103"/>
        <v>0</v>
      </c>
      <c r="AO80" s="171">
        <f t="shared" si="111"/>
        <v>0</v>
      </c>
      <c r="AP80" s="6"/>
      <c r="AQ80" s="6"/>
      <c r="AR80" s="139">
        <f t="shared" si="104"/>
        <v>0</v>
      </c>
      <c r="AS80" s="162">
        <f t="shared" si="105"/>
        <v>0</v>
      </c>
      <c r="AT80" s="166">
        <f t="shared" si="106"/>
        <v>0</v>
      </c>
      <c r="AU80" s="167">
        <f t="shared" si="112"/>
        <v>0</v>
      </c>
    </row>
    <row r="81" spans="2:47" outlineLevel="1">
      <c r="B81" s="238" t="s">
        <v>78</v>
      </c>
      <c r="C81" s="63" t="s">
        <v>95</v>
      </c>
      <c r="D81" s="69"/>
      <c r="E81" s="70"/>
      <c r="F81" s="69"/>
      <c r="G81" s="139">
        <f t="shared" si="86"/>
        <v>0</v>
      </c>
      <c r="H81" s="169">
        <f t="shared" si="87"/>
        <v>0</v>
      </c>
      <c r="I81" s="69"/>
      <c r="J81" s="139">
        <f t="shared" si="88"/>
        <v>0</v>
      </c>
      <c r="K81" s="169">
        <f t="shared" si="89"/>
        <v>0</v>
      </c>
      <c r="L81" s="69"/>
      <c r="M81" s="139">
        <f t="shared" si="90"/>
        <v>0</v>
      </c>
      <c r="N81" s="169">
        <f t="shared" si="91"/>
        <v>0</v>
      </c>
      <c r="O81" s="69"/>
      <c r="P81" s="139">
        <f t="shared" si="92"/>
        <v>0</v>
      </c>
      <c r="Q81" s="169">
        <f t="shared" si="93"/>
        <v>0</v>
      </c>
      <c r="R81" s="166">
        <f t="shared" si="94"/>
        <v>0</v>
      </c>
      <c r="S81" s="167">
        <f t="shared" si="95"/>
        <v>0</v>
      </c>
      <c r="U81" s="171">
        <f t="shared" si="107"/>
        <v>0</v>
      </c>
      <c r="V81" s="6"/>
      <c r="W81" s="6"/>
      <c r="X81" s="139">
        <f t="shared" si="96"/>
        <v>0</v>
      </c>
      <c r="Y81" s="169">
        <f t="shared" si="97"/>
        <v>0</v>
      </c>
      <c r="Z81" s="171">
        <f t="shared" si="108"/>
        <v>0</v>
      </c>
      <c r="AA81" s="6"/>
      <c r="AB81" s="6"/>
      <c r="AC81" s="139">
        <f t="shared" si="98"/>
        <v>0</v>
      </c>
      <c r="AD81" s="162">
        <f t="shared" si="99"/>
        <v>0</v>
      </c>
      <c r="AE81" s="171">
        <f t="shared" si="109"/>
        <v>0</v>
      </c>
      <c r="AF81" s="6"/>
      <c r="AG81" s="6"/>
      <c r="AH81" s="139">
        <f t="shared" si="100"/>
        <v>0</v>
      </c>
      <c r="AI81" s="162">
        <f t="shared" si="101"/>
        <v>0</v>
      </c>
      <c r="AJ81" s="171">
        <f t="shared" si="110"/>
        <v>0</v>
      </c>
      <c r="AK81" s="6"/>
      <c r="AL81" s="6"/>
      <c r="AM81" s="139">
        <f t="shared" si="102"/>
        <v>0</v>
      </c>
      <c r="AN81" s="162">
        <f t="shared" si="103"/>
        <v>0</v>
      </c>
      <c r="AO81" s="171">
        <f t="shared" si="111"/>
        <v>0</v>
      </c>
      <c r="AP81" s="6"/>
      <c r="AQ81" s="6"/>
      <c r="AR81" s="139">
        <f t="shared" si="104"/>
        <v>0</v>
      </c>
      <c r="AS81" s="162">
        <f t="shared" si="105"/>
        <v>0</v>
      </c>
      <c r="AT81" s="166">
        <f t="shared" si="106"/>
        <v>0</v>
      </c>
      <c r="AU81" s="167">
        <f t="shared" si="112"/>
        <v>0</v>
      </c>
    </row>
    <row r="82" spans="2:47" outlineLevel="1">
      <c r="B82" s="238" t="s">
        <v>79</v>
      </c>
      <c r="C82" s="63" t="s">
        <v>95</v>
      </c>
      <c r="D82" s="69"/>
      <c r="E82" s="70"/>
      <c r="F82" s="69"/>
      <c r="G82" s="139">
        <f t="shared" si="86"/>
        <v>0</v>
      </c>
      <c r="H82" s="169">
        <f t="shared" si="87"/>
        <v>0</v>
      </c>
      <c r="I82" s="69"/>
      <c r="J82" s="139">
        <f t="shared" si="88"/>
        <v>0</v>
      </c>
      <c r="K82" s="169">
        <f t="shared" si="89"/>
        <v>0</v>
      </c>
      <c r="L82" s="69"/>
      <c r="M82" s="139">
        <f t="shared" si="90"/>
        <v>0</v>
      </c>
      <c r="N82" s="169">
        <f t="shared" si="91"/>
        <v>0</v>
      </c>
      <c r="O82" s="69"/>
      <c r="P82" s="139">
        <f t="shared" si="92"/>
        <v>0</v>
      </c>
      <c r="Q82" s="169">
        <f t="shared" si="93"/>
        <v>0</v>
      </c>
      <c r="R82" s="166">
        <f t="shared" si="94"/>
        <v>0</v>
      </c>
      <c r="S82" s="167">
        <f t="shared" si="95"/>
        <v>0</v>
      </c>
      <c r="U82" s="171">
        <f t="shared" si="107"/>
        <v>0</v>
      </c>
      <c r="V82" s="6"/>
      <c r="W82" s="6"/>
      <c r="X82" s="139">
        <f t="shared" si="96"/>
        <v>0</v>
      </c>
      <c r="Y82" s="169">
        <f t="shared" si="97"/>
        <v>0</v>
      </c>
      <c r="Z82" s="171">
        <f t="shared" si="108"/>
        <v>14</v>
      </c>
      <c r="AA82" s="6">
        <v>14</v>
      </c>
      <c r="AB82" s="6"/>
      <c r="AC82" s="139">
        <f t="shared" si="98"/>
        <v>14</v>
      </c>
      <c r="AD82" s="162">
        <f t="shared" si="99"/>
        <v>0</v>
      </c>
      <c r="AE82" s="171">
        <f t="shared" si="109"/>
        <v>15</v>
      </c>
      <c r="AF82" s="6">
        <v>15</v>
      </c>
      <c r="AG82" s="6"/>
      <c r="AH82" s="139">
        <f t="shared" si="100"/>
        <v>29</v>
      </c>
      <c r="AI82" s="162">
        <f t="shared" si="101"/>
        <v>1.0714285714285714</v>
      </c>
      <c r="AJ82" s="171">
        <f t="shared" si="110"/>
        <v>17</v>
      </c>
      <c r="AK82" s="6">
        <v>17</v>
      </c>
      <c r="AL82" s="6"/>
      <c r="AM82" s="139">
        <f t="shared" si="102"/>
        <v>46</v>
      </c>
      <c r="AN82" s="162">
        <f t="shared" si="103"/>
        <v>0.58620689655172409</v>
      </c>
      <c r="AO82" s="171">
        <f t="shared" si="111"/>
        <v>7</v>
      </c>
      <c r="AP82" s="6">
        <v>7</v>
      </c>
      <c r="AQ82" s="6"/>
      <c r="AR82" s="139">
        <f t="shared" si="104"/>
        <v>53</v>
      </c>
      <c r="AS82" s="162">
        <f t="shared" si="105"/>
        <v>0.15217391304347827</v>
      </c>
      <c r="AT82" s="166">
        <f t="shared" si="106"/>
        <v>53</v>
      </c>
      <c r="AU82" s="167">
        <f t="shared" si="112"/>
        <v>0</v>
      </c>
    </row>
    <row r="83" spans="2:47" outlineLevel="1">
      <c r="B83" s="238" t="s">
        <v>80</v>
      </c>
      <c r="C83" s="63" t="s">
        <v>95</v>
      </c>
      <c r="D83" s="69"/>
      <c r="E83" s="70"/>
      <c r="F83" s="69"/>
      <c r="G83" s="139">
        <f t="shared" si="86"/>
        <v>0</v>
      </c>
      <c r="H83" s="169">
        <f t="shared" si="87"/>
        <v>0</v>
      </c>
      <c r="I83" s="69"/>
      <c r="J83" s="139">
        <f t="shared" si="88"/>
        <v>0</v>
      </c>
      <c r="K83" s="169">
        <f t="shared" si="89"/>
        <v>0</v>
      </c>
      <c r="L83" s="69"/>
      <c r="M83" s="139">
        <f t="shared" si="90"/>
        <v>0</v>
      </c>
      <c r="N83" s="169">
        <f t="shared" si="91"/>
        <v>0</v>
      </c>
      <c r="O83" s="69"/>
      <c r="P83" s="139">
        <f t="shared" si="92"/>
        <v>0</v>
      </c>
      <c r="Q83" s="169">
        <f t="shared" si="93"/>
        <v>0</v>
      </c>
      <c r="R83" s="166">
        <f t="shared" si="94"/>
        <v>0</v>
      </c>
      <c r="S83" s="167">
        <f t="shared" si="95"/>
        <v>0</v>
      </c>
      <c r="U83" s="171">
        <f t="shared" si="107"/>
        <v>0</v>
      </c>
      <c r="V83" s="6"/>
      <c r="W83" s="6"/>
      <c r="X83" s="139">
        <f t="shared" si="96"/>
        <v>0</v>
      </c>
      <c r="Y83" s="169">
        <f t="shared" si="97"/>
        <v>0</v>
      </c>
      <c r="Z83" s="171">
        <f t="shared" si="108"/>
        <v>0</v>
      </c>
      <c r="AA83" s="6"/>
      <c r="AB83" s="6"/>
      <c r="AC83" s="139">
        <f t="shared" si="98"/>
        <v>0</v>
      </c>
      <c r="AD83" s="162">
        <f t="shared" si="99"/>
        <v>0</v>
      </c>
      <c r="AE83" s="171">
        <f t="shared" si="109"/>
        <v>0</v>
      </c>
      <c r="AF83" s="6"/>
      <c r="AG83" s="6"/>
      <c r="AH83" s="139">
        <f t="shared" si="100"/>
        <v>0</v>
      </c>
      <c r="AI83" s="162">
        <f t="shared" si="101"/>
        <v>0</v>
      </c>
      <c r="AJ83" s="171">
        <f t="shared" si="110"/>
        <v>0</v>
      </c>
      <c r="AK83" s="6"/>
      <c r="AL83" s="6"/>
      <c r="AM83" s="139">
        <f t="shared" si="102"/>
        <v>0</v>
      </c>
      <c r="AN83" s="162">
        <f t="shared" si="103"/>
        <v>0</v>
      </c>
      <c r="AO83" s="171">
        <f t="shared" si="111"/>
        <v>0</v>
      </c>
      <c r="AP83" s="6"/>
      <c r="AQ83" s="6"/>
      <c r="AR83" s="139">
        <f t="shared" si="104"/>
        <v>0</v>
      </c>
      <c r="AS83" s="162">
        <f t="shared" si="105"/>
        <v>0</v>
      </c>
      <c r="AT83" s="166">
        <f t="shared" si="106"/>
        <v>0</v>
      </c>
      <c r="AU83" s="167">
        <f t="shared" si="112"/>
        <v>0</v>
      </c>
    </row>
    <row r="84" spans="2:47" outlineLevel="1">
      <c r="B84" s="238" t="s">
        <v>81</v>
      </c>
      <c r="C84" s="63" t="s">
        <v>95</v>
      </c>
      <c r="D84" s="69"/>
      <c r="E84" s="70"/>
      <c r="F84" s="69"/>
      <c r="G84" s="139">
        <f t="shared" si="86"/>
        <v>0</v>
      </c>
      <c r="H84" s="169">
        <f t="shared" si="87"/>
        <v>0</v>
      </c>
      <c r="I84" s="69"/>
      <c r="J84" s="139">
        <f t="shared" si="88"/>
        <v>0</v>
      </c>
      <c r="K84" s="169">
        <f t="shared" si="89"/>
        <v>0</v>
      </c>
      <c r="L84" s="69"/>
      <c r="M84" s="139">
        <f t="shared" si="90"/>
        <v>0</v>
      </c>
      <c r="N84" s="169">
        <f t="shared" si="91"/>
        <v>0</v>
      </c>
      <c r="O84" s="69"/>
      <c r="P84" s="139">
        <f t="shared" si="92"/>
        <v>0</v>
      </c>
      <c r="Q84" s="169">
        <f t="shared" si="93"/>
        <v>0</v>
      </c>
      <c r="R84" s="166">
        <f t="shared" si="94"/>
        <v>0</v>
      </c>
      <c r="S84" s="167">
        <f t="shared" si="95"/>
        <v>0</v>
      </c>
      <c r="U84" s="171">
        <f t="shared" si="107"/>
        <v>0</v>
      </c>
      <c r="V84" s="6"/>
      <c r="W84" s="6"/>
      <c r="X84" s="139">
        <f t="shared" si="96"/>
        <v>0</v>
      </c>
      <c r="Y84" s="169">
        <f t="shared" si="97"/>
        <v>0</v>
      </c>
      <c r="Z84" s="171">
        <f t="shared" si="108"/>
        <v>0</v>
      </c>
      <c r="AA84" s="6"/>
      <c r="AB84" s="6"/>
      <c r="AC84" s="139">
        <f t="shared" si="98"/>
        <v>0</v>
      </c>
      <c r="AD84" s="162">
        <f t="shared" si="99"/>
        <v>0</v>
      </c>
      <c r="AE84" s="171">
        <f t="shared" si="109"/>
        <v>0</v>
      </c>
      <c r="AF84" s="6"/>
      <c r="AG84" s="6"/>
      <c r="AH84" s="139">
        <f t="shared" si="100"/>
        <v>0</v>
      </c>
      <c r="AI84" s="162">
        <f t="shared" si="101"/>
        <v>0</v>
      </c>
      <c r="AJ84" s="171">
        <f t="shared" si="110"/>
        <v>0</v>
      </c>
      <c r="AK84" s="6"/>
      <c r="AL84" s="6"/>
      <c r="AM84" s="139">
        <f t="shared" si="102"/>
        <v>0</v>
      </c>
      <c r="AN84" s="162">
        <f t="shared" si="103"/>
        <v>0</v>
      </c>
      <c r="AO84" s="171">
        <f t="shared" si="111"/>
        <v>0</v>
      </c>
      <c r="AP84" s="6"/>
      <c r="AQ84" s="6"/>
      <c r="AR84" s="139">
        <f t="shared" si="104"/>
        <v>0</v>
      </c>
      <c r="AS84" s="162">
        <f t="shared" si="105"/>
        <v>0</v>
      </c>
      <c r="AT84" s="166">
        <f t="shared" si="106"/>
        <v>0</v>
      </c>
      <c r="AU84" s="167">
        <f t="shared" si="112"/>
        <v>0</v>
      </c>
    </row>
    <row r="85" spans="2:47" outlineLevel="1">
      <c r="B85" s="236" t="s">
        <v>82</v>
      </c>
      <c r="C85" s="63" t="s">
        <v>95</v>
      </c>
      <c r="D85" s="69"/>
      <c r="E85" s="70"/>
      <c r="F85" s="69"/>
      <c r="G85" s="139">
        <f t="shared" si="86"/>
        <v>0</v>
      </c>
      <c r="H85" s="169">
        <f t="shared" si="87"/>
        <v>0</v>
      </c>
      <c r="I85" s="69"/>
      <c r="J85" s="139">
        <f t="shared" si="88"/>
        <v>0</v>
      </c>
      <c r="K85" s="169">
        <f t="shared" si="89"/>
        <v>0</v>
      </c>
      <c r="L85" s="69"/>
      <c r="M85" s="139">
        <f t="shared" si="90"/>
        <v>0</v>
      </c>
      <c r="N85" s="169">
        <f t="shared" si="91"/>
        <v>0</v>
      </c>
      <c r="O85" s="69"/>
      <c r="P85" s="139">
        <f t="shared" si="92"/>
        <v>0</v>
      </c>
      <c r="Q85" s="169">
        <f t="shared" si="93"/>
        <v>0</v>
      </c>
      <c r="R85" s="166">
        <f t="shared" si="94"/>
        <v>0</v>
      </c>
      <c r="S85" s="167">
        <f t="shared" si="95"/>
        <v>0</v>
      </c>
      <c r="U85" s="171">
        <f t="shared" si="107"/>
        <v>0</v>
      </c>
      <c r="V85" s="6"/>
      <c r="W85" s="6"/>
      <c r="X85" s="139">
        <f t="shared" si="96"/>
        <v>0</v>
      </c>
      <c r="Y85" s="169">
        <f t="shared" si="97"/>
        <v>0</v>
      </c>
      <c r="Z85" s="171">
        <f t="shared" si="108"/>
        <v>0</v>
      </c>
      <c r="AA85" s="6"/>
      <c r="AB85" s="6"/>
      <c r="AC85" s="139">
        <f t="shared" si="98"/>
        <v>0</v>
      </c>
      <c r="AD85" s="162">
        <f t="shared" si="99"/>
        <v>0</v>
      </c>
      <c r="AE85" s="171">
        <f t="shared" si="109"/>
        <v>0</v>
      </c>
      <c r="AF85" s="6"/>
      <c r="AG85" s="6"/>
      <c r="AH85" s="139">
        <f t="shared" si="100"/>
        <v>0</v>
      </c>
      <c r="AI85" s="162">
        <f t="shared" si="101"/>
        <v>0</v>
      </c>
      <c r="AJ85" s="171">
        <f t="shared" si="110"/>
        <v>0</v>
      </c>
      <c r="AK85" s="6"/>
      <c r="AL85" s="6"/>
      <c r="AM85" s="139">
        <f t="shared" si="102"/>
        <v>0</v>
      </c>
      <c r="AN85" s="162">
        <f t="shared" si="103"/>
        <v>0</v>
      </c>
      <c r="AO85" s="171">
        <f t="shared" si="111"/>
        <v>0</v>
      </c>
      <c r="AP85" s="6"/>
      <c r="AQ85" s="6"/>
      <c r="AR85" s="139">
        <f t="shared" si="104"/>
        <v>0</v>
      </c>
      <c r="AS85" s="162">
        <f t="shared" si="105"/>
        <v>0</v>
      </c>
      <c r="AT85" s="166">
        <f t="shared" si="106"/>
        <v>0</v>
      </c>
      <c r="AU85" s="167">
        <f t="shared" si="112"/>
        <v>0</v>
      </c>
    </row>
    <row r="86" spans="2:47" outlineLevel="1">
      <c r="B86" s="235" t="s">
        <v>83</v>
      </c>
      <c r="C86" s="63" t="s">
        <v>95</v>
      </c>
      <c r="D86" s="69"/>
      <c r="E86" s="70"/>
      <c r="F86" s="69"/>
      <c r="G86" s="139">
        <f t="shared" si="86"/>
        <v>0</v>
      </c>
      <c r="H86" s="169">
        <f t="shared" si="87"/>
        <v>0</v>
      </c>
      <c r="I86" s="69"/>
      <c r="J86" s="139">
        <f t="shared" si="88"/>
        <v>0</v>
      </c>
      <c r="K86" s="169">
        <f t="shared" si="89"/>
        <v>0</v>
      </c>
      <c r="L86" s="69"/>
      <c r="M86" s="139">
        <f t="shared" si="90"/>
        <v>0</v>
      </c>
      <c r="N86" s="169">
        <f t="shared" si="91"/>
        <v>0</v>
      </c>
      <c r="O86" s="69"/>
      <c r="P86" s="139">
        <f t="shared" si="92"/>
        <v>0</v>
      </c>
      <c r="Q86" s="169">
        <f t="shared" si="93"/>
        <v>0</v>
      </c>
      <c r="R86" s="166">
        <f t="shared" si="94"/>
        <v>0</v>
      </c>
      <c r="S86" s="167">
        <f t="shared" si="95"/>
        <v>0</v>
      </c>
      <c r="U86" s="171">
        <f t="shared" si="107"/>
        <v>0</v>
      </c>
      <c r="V86" s="6"/>
      <c r="W86" s="6"/>
      <c r="X86" s="139">
        <f t="shared" si="96"/>
        <v>0</v>
      </c>
      <c r="Y86" s="169">
        <f t="shared" si="97"/>
        <v>0</v>
      </c>
      <c r="Z86" s="171">
        <f t="shared" si="108"/>
        <v>0</v>
      </c>
      <c r="AA86" s="6"/>
      <c r="AB86" s="6"/>
      <c r="AC86" s="139">
        <f t="shared" si="98"/>
        <v>0</v>
      </c>
      <c r="AD86" s="162">
        <f t="shared" si="99"/>
        <v>0</v>
      </c>
      <c r="AE86" s="171">
        <f t="shared" si="109"/>
        <v>0</v>
      </c>
      <c r="AF86" s="6"/>
      <c r="AG86" s="6"/>
      <c r="AH86" s="139">
        <f t="shared" si="100"/>
        <v>0</v>
      </c>
      <c r="AI86" s="162">
        <f t="shared" si="101"/>
        <v>0</v>
      </c>
      <c r="AJ86" s="171">
        <f t="shared" si="110"/>
        <v>0</v>
      </c>
      <c r="AK86" s="6"/>
      <c r="AL86" s="6"/>
      <c r="AM86" s="139">
        <f t="shared" si="102"/>
        <v>0</v>
      </c>
      <c r="AN86" s="162">
        <f t="shared" si="103"/>
        <v>0</v>
      </c>
      <c r="AO86" s="171">
        <f t="shared" si="111"/>
        <v>0</v>
      </c>
      <c r="AP86" s="6"/>
      <c r="AQ86" s="6"/>
      <c r="AR86" s="139">
        <f t="shared" si="104"/>
        <v>0</v>
      </c>
      <c r="AS86" s="162">
        <f t="shared" si="105"/>
        <v>0</v>
      </c>
      <c r="AT86" s="166">
        <f t="shared" si="106"/>
        <v>0</v>
      </c>
      <c r="AU86" s="167">
        <f t="shared" si="112"/>
        <v>0</v>
      </c>
    </row>
    <row r="87" spans="2:47" outlineLevel="1">
      <c r="B87" s="236" t="s">
        <v>84</v>
      </c>
      <c r="C87" s="63" t="s">
        <v>95</v>
      </c>
      <c r="D87" s="69"/>
      <c r="E87" s="70"/>
      <c r="F87" s="69"/>
      <c r="G87" s="139">
        <f t="shared" si="86"/>
        <v>0</v>
      </c>
      <c r="H87" s="169">
        <f t="shared" si="87"/>
        <v>0</v>
      </c>
      <c r="I87" s="69"/>
      <c r="J87" s="139">
        <f t="shared" si="88"/>
        <v>0</v>
      </c>
      <c r="K87" s="169">
        <f t="shared" si="89"/>
        <v>0</v>
      </c>
      <c r="L87" s="69"/>
      <c r="M87" s="139">
        <f t="shared" si="90"/>
        <v>0</v>
      </c>
      <c r="N87" s="169">
        <f t="shared" si="91"/>
        <v>0</v>
      </c>
      <c r="O87" s="69"/>
      <c r="P87" s="139">
        <f t="shared" si="92"/>
        <v>0</v>
      </c>
      <c r="Q87" s="169">
        <f t="shared" si="93"/>
        <v>0</v>
      </c>
      <c r="R87" s="166">
        <f t="shared" si="94"/>
        <v>0</v>
      </c>
      <c r="S87" s="167">
        <f t="shared" si="95"/>
        <v>0</v>
      </c>
      <c r="U87" s="171">
        <f t="shared" si="107"/>
        <v>0</v>
      </c>
      <c r="V87" s="6"/>
      <c r="W87" s="6"/>
      <c r="X87" s="139">
        <f t="shared" si="96"/>
        <v>0</v>
      </c>
      <c r="Y87" s="169">
        <f t="shared" si="97"/>
        <v>0</v>
      </c>
      <c r="Z87" s="171">
        <f t="shared" si="108"/>
        <v>8</v>
      </c>
      <c r="AA87" s="6">
        <v>8</v>
      </c>
      <c r="AB87" s="6"/>
      <c r="AC87" s="139">
        <f t="shared" si="98"/>
        <v>8</v>
      </c>
      <c r="AD87" s="162">
        <f t="shared" si="99"/>
        <v>0</v>
      </c>
      <c r="AE87" s="171">
        <f t="shared" si="109"/>
        <v>6</v>
      </c>
      <c r="AF87" s="6">
        <v>6</v>
      </c>
      <c r="AG87" s="6"/>
      <c r="AH87" s="139">
        <f t="shared" si="100"/>
        <v>14</v>
      </c>
      <c r="AI87" s="162">
        <f t="shared" si="101"/>
        <v>0.75</v>
      </c>
      <c r="AJ87" s="171">
        <f t="shared" si="110"/>
        <v>3</v>
      </c>
      <c r="AK87" s="6">
        <v>3</v>
      </c>
      <c r="AL87" s="6"/>
      <c r="AM87" s="139">
        <f t="shared" si="102"/>
        <v>17</v>
      </c>
      <c r="AN87" s="162">
        <f t="shared" si="103"/>
        <v>0.21428571428571427</v>
      </c>
      <c r="AO87" s="171">
        <f t="shared" si="111"/>
        <v>3</v>
      </c>
      <c r="AP87" s="6">
        <v>3</v>
      </c>
      <c r="AQ87" s="6"/>
      <c r="AR87" s="139">
        <f t="shared" si="104"/>
        <v>20</v>
      </c>
      <c r="AS87" s="162">
        <f t="shared" si="105"/>
        <v>0.17647058823529413</v>
      </c>
      <c r="AT87" s="166">
        <f t="shared" si="106"/>
        <v>20</v>
      </c>
      <c r="AU87" s="167">
        <f t="shared" si="112"/>
        <v>0</v>
      </c>
    </row>
    <row r="88" spans="2:47" outlineLevel="1">
      <c r="B88" s="235" t="s">
        <v>85</v>
      </c>
      <c r="C88" s="63" t="s">
        <v>95</v>
      </c>
      <c r="D88" s="69"/>
      <c r="E88" s="70"/>
      <c r="F88" s="69"/>
      <c r="G88" s="139">
        <f t="shared" si="86"/>
        <v>0</v>
      </c>
      <c r="H88" s="169">
        <f t="shared" si="87"/>
        <v>0</v>
      </c>
      <c r="I88" s="69"/>
      <c r="J88" s="139">
        <f t="shared" si="88"/>
        <v>0</v>
      </c>
      <c r="K88" s="169">
        <f t="shared" si="89"/>
        <v>0</v>
      </c>
      <c r="L88" s="69"/>
      <c r="M88" s="139">
        <f t="shared" si="90"/>
        <v>0</v>
      </c>
      <c r="N88" s="169">
        <f t="shared" si="91"/>
        <v>0</v>
      </c>
      <c r="O88" s="69"/>
      <c r="P88" s="139">
        <f t="shared" si="92"/>
        <v>0</v>
      </c>
      <c r="Q88" s="169">
        <f t="shared" si="93"/>
        <v>0</v>
      </c>
      <c r="R88" s="166">
        <f t="shared" si="94"/>
        <v>0</v>
      </c>
      <c r="S88" s="167">
        <f t="shared" si="95"/>
        <v>0</v>
      </c>
      <c r="U88" s="171">
        <f t="shared" si="107"/>
        <v>0</v>
      </c>
      <c r="V88" s="6"/>
      <c r="W88" s="6"/>
      <c r="X88" s="139">
        <f t="shared" si="96"/>
        <v>0</v>
      </c>
      <c r="Y88" s="169">
        <f t="shared" si="97"/>
        <v>0</v>
      </c>
      <c r="Z88" s="171">
        <f t="shared" si="108"/>
        <v>0</v>
      </c>
      <c r="AA88" s="6"/>
      <c r="AB88" s="6"/>
      <c r="AC88" s="139">
        <f t="shared" si="98"/>
        <v>0</v>
      </c>
      <c r="AD88" s="162">
        <f t="shared" si="99"/>
        <v>0</v>
      </c>
      <c r="AE88" s="171">
        <f t="shared" si="109"/>
        <v>0</v>
      </c>
      <c r="AF88" s="6"/>
      <c r="AG88" s="6"/>
      <c r="AH88" s="139">
        <f t="shared" si="100"/>
        <v>0</v>
      </c>
      <c r="AI88" s="162">
        <f t="shared" si="101"/>
        <v>0</v>
      </c>
      <c r="AJ88" s="171">
        <f t="shared" si="110"/>
        <v>0</v>
      </c>
      <c r="AK88" s="6"/>
      <c r="AL88" s="6"/>
      <c r="AM88" s="139">
        <f t="shared" si="102"/>
        <v>0</v>
      </c>
      <c r="AN88" s="162">
        <f t="shared" si="103"/>
        <v>0</v>
      </c>
      <c r="AO88" s="171">
        <f t="shared" si="111"/>
        <v>0</v>
      </c>
      <c r="AP88" s="6"/>
      <c r="AQ88" s="6"/>
      <c r="AR88" s="139">
        <f t="shared" si="104"/>
        <v>0</v>
      </c>
      <c r="AS88" s="162">
        <f t="shared" si="105"/>
        <v>0</v>
      </c>
      <c r="AT88" s="166">
        <f t="shared" si="106"/>
        <v>0</v>
      </c>
      <c r="AU88" s="167">
        <f t="shared" si="112"/>
        <v>0</v>
      </c>
    </row>
    <row r="89" spans="2:47" outlineLevel="1">
      <c r="B89" s="236" t="s">
        <v>86</v>
      </c>
      <c r="C89" s="63" t="s">
        <v>95</v>
      </c>
      <c r="D89" s="69"/>
      <c r="E89" s="70"/>
      <c r="F89" s="69"/>
      <c r="G89" s="139">
        <f t="shared" si="86"/>
        <v>0</v>
      </c>
      <c r="H89" s="169">
        <f t="shared" si="87"/>
        <v>0</v>
      </c>
      <c r="I89" s="69"/>
      <c r="J89" s="139">
        <f t="shared" si="88"/>
        <v>0</v>
      </c>
      <c r="K89" s="169">
        <f t="shared" si="89"/>
        <v>0</v>
      </c>
      <c r="L89" s="69"/>
      <c r="M89" s="139">
        <f t="shared" si="90"/>
        <v>0</v>
      </c>
      <c r="N89" s="169">
        <f t="shared" si="91"/>
        <v>0</v>
      </c>
      <c r="O89" s="69"/>
      <c r="P89" s="139">
        <f t="shared" si="92"/>
        <v>0</v>
      </c>
      <c r="Q89" s="169">
        <f t="shared" si="93"/>
        <v>0</v>
      </c>
      <c r="R89" s="166">
        <f t="shared" si="94"/>
        <v>0</v>
      </c>
      <c r="S89" s="167">
        <f t="shared" si="95"/>
        <v>0</v>
      </c>
      <c r="U89" s="171">
        <f t="shared" si="107"/>
        <v>0</v>
      </c>
      <c r="V89" s="6"/>
      <c r="W89" s="6"/>
      <c r="X89" s="139">
        <f t="shared" si="96"/>
        <v>0</v>
      </c>
      <c r="Y89" s="169">
        <f t="shared" si="97"/>
        <v>0</v>
      </c>
      <c r="Z89" s="171">
        <f t="shared" si="108"/>
        <v>7</v>
      </c>
      <c r="AA89" s="6">
        <v>7</v>
      </c>
      <c r="AB89" s="6"/>
      <c r="AC89" s="139">
        <f t="shared" si="98"/>
        <v>7</v>
      </c>
      <c r="AD89" s="162">
        <f t="shared" si="99"/>
        <v>0</v>
      </c>
      <c r="AE89" s="171">
        <f t="shared" si="109"/>
        <v>7</v>
      </c>
      <c r="AF89" s="6">
        <v>7</v>
      </c>
      <c r="AG89" s="6"/>
      <c r="AH89" s="139">
        <f t="shared" si="100"/>
        <v>14</v>
      </c>
      <c r="AI89" s="162">
        <f t="shared" si="101"/>
        <v>1</v>
      </c>
      <c r="AJ89" s="171">
        <f t="shared" si="110"/>
        <v>2</v>
      </c>
      <c r="AK89" s="6">
        <v>2</v>
      </c>
      <c r="AL89" s="6"/>
      <c r="AM89" s="139">
        <f t="shared" si="102"/>
        <v>16</v>
      </c>
      <c r="AN89" s="162">
        <f t="shared" si="103"/>
        <v>0.14285714285714285</v>
      </c>
      <c r="AO89" s="171">
        <f t="shared" si="111"/>
        <v>2</v>
      </c>
      <c r="AP89" s="6">
        <v>2</v>
      </c>
      <c r="AQ89" s="6"/>
      <c r="AR89" s="139">
        <f t="shared" si="104"/>
        <v>18</v>
      </c>
      <c r="AS89" s="162">
        <f t="shared" si="105"/>
        <v>0.125</v>
      </c>
      <c r="AT89" s="166">
        <f t="shared" si="106"/>
        <v>18</v>
      </c>
      <c r="AU89" s="167">
        <f t="shared" si="112"/>
        <v>0</v>
      </c>
    </row>
    <row r="90" spans="2:47" outlineLevel="1">
      <c r="B90" s="235" t="s">
        <v>87</v>
      </c>
      <c r="C90" s="63" t="s">
        <v>95</v>
      </c>
      <c r="D90" s="69"/>
      <c r="E90" s="70"/>
      <c r="F90" s="69"/>
      <c r="G90" s="139">
        <f t="shared" si="86"/>
        <v>0</v>
      </c>
      <c r="H90" s="169">
        <f t="shared" si="87"/>
        <v>0</v>
      </c>
      <c r="I90" s="69"/>
      <c r="J90" s="139">
        <f t="shared" si="88"/>
        <v>0</v>
      </c>
      <c r="K90" s="169">
        <f t="shared" si="89"/>
        <v>0</v>
      </c>
      <c r="L90" s="69"/>
      <c r="M90" s="139">
        <f t="shared" si="90"/>
        <v>0</v>
      </c>
      <c r="N90" s="169">
        <f t="shared" si="91"/>
        <v>0</v>
      </c>
      <c r="O90" s="69"/>
      <c r="P90" s="139">
        <f t="shared" si="92"/>
        <v>0</v>
      </c>
      <c r="Q90" s="169">
        <f t="shared" si="93"/>
        <v>0</v>
      </c>
      <c r="R90" s="166">
        <f t="shared" si="94"/>
        <v>0</v>
      </c>
      <c r="S90" s="167">
        <f t="shared" si="95"/>
        <v>0</v>
      </c>
      <c r="U90" s="171">
        <f t="shared" si="107"/>
        <v>0</v>
      </c>
      <c r="V90" s="6"/>
      <c r="W90" s="6"/>
      <c r="X90" s="139">
        <f t="shared" si="96"/>
        <v>0</v>
      </c>
      <c r="Y90" s="169">
        <f t="shared" si="97"/>
        <v>0</v>
      </c>
      <c r="Z90" s="171">
        <f t="shared" si="108"/>
        <v>0</v>
      </c>
      <c r="AA90" s="6"/>
      <c r="AB90" s="6"/>
      <c r="AC90" s="139">
        <f t="shared" si="98"/>
        <v>0</v>
      </c>
      <c r="AD90" s="162">
        <f t="shared" si="99"/>
        <v>0</v>
      </c>
      <c r="AE90" s="171">
        <f t="shared" si="109"/>
        <v>0</v>
      </c>
      <c r="AF90" s="6"/>
      <c r="AG90" s="6"/>
      <c r="AH90" s="139">
        <f t="shared" si="100"/>
        <v>0</v>
      </c>
      <c r="AI90" s="162">
        <f t="shared" si="101"/>
        <v>0</v>
      </c>
      <c r="AJ90" s="171">
        <f t="shared" si="110"/>
        <v>0</v>
      </c>
      <c r="AK90" s="6"/>
      <c r="AL90" s="6"/>
      <c r="AM90" s="139">
        <f t="shared" si="102"/>
        <v>0</v>
      </c>
      <c r="AN90" s="162">
        <f t="shared" si="103"/>
        <v>0</v>
      </c>
      <c r="AO90" s="171">
        <f t="shared" si="111"/>
        <v>0</v>
      </c>
      <c r="AP90" s="6"/>
      <c r="AQ90" s="6"/>
      <c r="AR90" s="139">
        <f t="shared" si="104"/>
        <v>0</v>
      </c>
      <c r="AS90" s="162">
        <f t="shared" si="105"/>
        <v>0</v>
      </c>
      <c r="AT90" s="166">
        <f t="shared" si="106"/>
        <v>0</v>
      </c>
      <c r="AU90" s="167">
        <f t="shared" si="112"/>
        <v>0</v>
      </c>
    </row>
    <row r="91" spans="2:47" outlineLevel="1">
      <c r="B91" s="236" t="s">
        <v>88</v>
      </c>
      <c r="C91" s="63" t="s">
        <v>95</v>
      </c>
      <c r="D91" s="69"/>
      <c r="E91" s="70"/>
      <c r="F91" s="69"/>
      <c r="G91" s="139">
        <f t="shared" si="86"/>
        <v>0</v>
      </c>
      <c r="H91" s="169">
        <f t="shared" si="87"/>
        <v>0</v>
      </c>
      <c r="I91" s="69"/>
      <c r="J91" s="139">
        <f t="shared" si="88"/>
        <v>0</v>
      </c>
      <c r="K91" s="169">
        <f t="shared" si="89"/>
        <v>0</v>
      </c>
      <c r="L91" s="69"/>
      <c r="M91" s="139">
        <f t="shared" si="90"/>
        <v>0</v>
      </c>
      <c r="N91" s="169">
        <f t="shared" si="91"/>
        <v>0</v>
      </c>
      <c r="O91" s="69"/>
      <c r="P91" s="139">
        <f t="shared" si="92"/>
        <v>0</v>
      </c>
      <c r="Q91" s="169">
        <f t="shared" si="93"/>
        <v>0</v>
      </c>
      <c r="R91" s="166">
        <f t="shared" si="94"/>
        <v>0</v>
      </c>
      <c r="S91" s="167">
        <f t="shared" si="95"/>
        <v>0</v>
      </c>
      <c r="U91" s="171">
        <f t="shared" si="107"/>
        <v>0</v>
      </c>
      <c r="V91" s="6"/>
      <c r="W91" s="6"/>
      <c r="X91" s="139">
        <f t="shared" si="96"/>
        <v>0</v>
      </c>
      <c r="Y91" s="169">
        <f t="shared" si="97"/>
        <v>0</v>
      </c>
      <c r="Z91" s="171">
        <f t="shared" si="108"/>
        <v>5</v>
      </c>
      <c r="AA91" s="6">
        <v>5</v>
      </c>
      <c r="AB91" s="6"/>
      <c r="AC91" s="139">
        <f t="shared" si="98"/>
        <v>5</v>
      </c>
      <c r="AD91" s="162">
        <f t="shared" si="99"/>
        <v>0</v>
      </c>
      <c r="AE91" s="171">
        <f t="shared" si="109"/>
        <v>7</v>
      </c>
      <c r="AF91" s="6">
        <v>7</v>
      </c>
      <c r="AG91" s="6"/>
      <c r="AH91" s="139">
        <f t="shared" si="100"/>
        <v>12</v>
      </c>
      <c r="AI91" s="162">
        <f t="shared" si="101"/>
        <v>1.4</v>
      </c>
      <c r="AJ91" s="171">
        <f t="shared" si="110"/>
        <v>3</v>
      </c>
      <c r="AK91" s="6">
        <v>3</v>
      </c>
      <c r="AL91" s="6"/>
      <c r="AM91" s="139">
        <f t="shared" si="102"/>
        <v>15</v>
      </c>
      <c r="AN91" s="162">
        <f t="shared" si="103"/>
        <v>0.25</v>
      </c>
      <c r="AO91" s="171">
        <f t="shared" si="111"/>
        <v>3</v>
      </c>
      <c r="AP91" s="6">
        <v>3</v>
      </c>
      <c r="AQ91" s="6"/>
      <c r="AR91" s="139">
        <f t="shared" si="104"/>
        <v>18</v>
      </c>
      <c r="AS91" s="162">
        <f t="shared" si="105"/>
        <v>0.2</v>
      </c>
      <c r="AT91" s="166">
        <f t="shared" si="106"/>
        <v>18</v>
      </c>
      <c r="AU91" s="167">
        <f t="shared" si="112"/>
        <v>0</v>
      </c>
    </row>
    <row r="92" spans="2:47" ht="15" customHeight="1" outlineLevel="1">
      <c r="B92" s="49" t="s">
        <v>127</v>
      </c>
      <c r="C92" s="46" t="s">
        <v>95</v>
      </c>
      <c r="D92" s="172">
        <f>SUM(D78:D91)</f>
        <v>0</v>
      </c>
      <c r="E92" s="172">
        <f>SUM(E78:E91)</f>
        <v>0</v>
      </c>
      <c r="F92" s="172">
        <f>SUM(F78:F91)</f>
        <v>0</v>
      </c>
      <c r="G92" s="172">
        <f>SUM(G78:G91)</f>
        <v>0</v>
      </c>
      <c r="H92" s="168">
        <f>IFERROR((G92-E92)/E92,0)</f>
        <v>0</v>
      </c>
      <c r="I92" s="172">
        <f>SUM(I78:I91)</f>
        <v>0</v>
      </c>
      <c r="J92" s="172">
        <f>SUM(J78:J91)</f>
        <v>0</v>
      </c>
      <c r="K92" s="168">
        <f t="shared" si="89"/>
        <v>0</v>
      </c>
      <c r="L92" s="172">
        <f>SUM(L78:L91)</f>
        <v>0</v>
      </c>
      <c r="M92" s="172">
        <f>SUM(M78:M91)</f>
        <v>0</v>
      </c>
      <c r="N92" s="168">
        <f t="shared" si="91"/>
        <v>0</v>
      </c>
      <c r="O92" s="172">
        <f>SUM(O78:O91)</f>
        <v>0</v>
      </c>
      <c r="P92" s="172">
        <f>SUM(P78:P91)</f>
        <v>0</v>
      </c>
      <c r="Q92" s="168">
        <f t="shared" si="93"/>
        <v>0</v>
      </c>
      <c r="R92" s="172">
        <f>SUM(R78:R91)</f>
        <v>0</v>
      </c>
      <c r="S92" s="167">
        <f t="shared" si="95"/>
        <v>0</v>
      </c>
      <c r="U92" s="172">
        <f>SUM(U78:U91)</f>
        <v>0</v>
      </c>
      <c r="V92" s="172">
        <f>SUM(V78:V91)</f>
        <v>0</v>
      </c>
      <c r="W92" s="172">
        <f>SUM(W78:W91)</f>
        <v>0</v>
      </c>
      <c r="X92" s="172">
        <f>SUM(X78:X91)</f>
        <v>0</v>
      </c>
      <c r="Y92" s="168">
        <f>IFERROR((X92-P92)/P92,0)</f>
        <v>0</v>
      </c>
      <c r="Z92" s="172">
        <f>SUM(Z78:Z91)</f>
        <v>34</v>
      </c>
      <c r="AA92" s="172">
        <f>SUM(AA78:AA91)</f>
        <v>34</v>
      </c>
      <c r="AB92" s="172">
        <f>SUM(AB78:AB91)</f>
        <v>0</v>
      </c>
      <c r="AC92" s="172">
        <f>SUM(AC78:AC91)</f>
        <v>34</v>
      </c>
      <c r="AD92" s="163">
        <f>IFERROR((AC92-X92)/X92,0)</f>
        <v>0</v>
      </c>
      <c r="AE92" s="172">
        <f>SUM(AE78:AE91)</f>
        <v>35</v>
      </c>
      <c r="AF92" s="172">
        <f>SUM(AF78:AF91)</f>
        <v>35</v>
      </c>
      <c r="AG92" s="172">
        <f>SUM(AG78:AG91)</f>
        <v>0</v>
      </c>
      <c r="AH92" s="172">
        <f>SUM(AH78:AH91)</f>
        <v>69</v>
      </c>
      <c r="AI92" s="163">
        <f t="shared" si="101"/>
        <v>1.0294117647058822</v>
      </c>
      <c r="AJ92" s="172">
        <f>SUM(AJ78:AJ91)</f>
        <v>26</v>
      </c>
      <c r="AK92" s="172">
        <f>SUM(AK78:AK91)</f>
        <v>26</v>
      </c>
      <c r="AL92" s="172">
        <f>SUM(AL78:AL91)</f>
        <v>0</v>
      </c>
      <c r="AM92" s="172">
        <f>SUM(AM78:AM91)</f>
        <v>95</v>
      </c>
      <c r="AN92" s="163">
        <f t="shared" si="103"/>
        <v>0.37681159420289856</v>
      </c>
      <c r="AO92" s="172">
        <f>SUM(AO78:AO91)</f>
        <v>16</v>
      </c>
      <c r="AP92" s="172">
        <f>SUM(AP78:AP91)</f>
        <v>16</v>
      </c>
      <c r="AQ92" s="172">
        <f>SUM(AQ78:AQ91)</f>
        <v>0</v>
      </c>
      <c r="AR92" s="172">
        <f>SUM(AR78:AR91)</f>
        <v>111</v>
      </c>
      <c r="AS92" s="163">
        <f t="shared" si="105"/>
        <v>0.16842105263157894</v>
      </c>
      <c r="AT92" s="172">
        <f>SUM(AT78:AT91)</f>
        <v>111</v>
      </c>
      <c r="AU92" s="167">
        <f t="shared" ref="AU92" si="113">IFERROR((AR92/X92)^(1/4)-1,0)</f>
        <v>0</v>
      </c>
    </row>
    <row r="93" spans="2:47">
      <c r="AB93" s="259"/>
      <c r="AC93" s="259"/>
      <c r="AD93" s="260"/>
      <c r="AE93" s="261"/>
    </row>
    <row r="94" spans="2:47" ht="15.6">
      <c r="B94" s="270" t="s">
        <v>99</v>
      </c>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row>
    <row r="95" spans="2:47" ht="5.45" customHeight="1" outlineLevel="1">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row>
    <row r="96" spans="2:47" outlineLevel="1">
      <c r="B96" s="306"/>
      <c r="C96" s="298" t="s">
        <v>94</v>
      </c>
      <c r="D96" s="285" t="s">
        <v>120</v>
      </c>
      <c r="E96" s="286"/>
      <c r="F96" s="286"/>
      <c r="G96" s="286"/>
      <c r="H96" s="286"/>
      <c r="I96" s="286"/>
      <c r="J96" s="286"/>
      <c r="K96" s="286"/>
      <c r="L96" s="286"/>
      <c r="M96" s="286"/>
      <c r="N96" s="286"/>
      <c r="O96" s="286"/>
      <c r="P96" s="286"/>
      <c r="Q96" s="288"/>
      <c r="R96" s="291" t="str">
        <f xml:space="preserve"> D97&amp;" - "&amp;O97</f>
        <v>2019 - 2023</v>
      </c>
      <c r="S96" s="303"/>
      <c r="U96" s="285" t="s">
        <v>121</v>
      </c>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8"/>
    </row>
    <row r="97" spans="2:47" outlineLevel="1">
      <c r="B97" s="307"/>
      <c r="C97" s="299"/>
      <c r="D97" s="285">
        <f>$C$3-5</f>
        <v>2019</v>
      </c>
      <c r="E97" s="288"/>
      <c r="F97" s="285">
        <f>$C$3-4</f>
        <v>2020</v>
      </c>
      <c r="G97" s="286"/>
      <c r="H97" s="288"/>
      <c r="I97" s="285">
        <f>$C$3-3</f>
        <v>2021</v>
      </c>
      <c r="J97" s="286"/>
      <c r="K97" s="288"/>
      <c r="L97" s="285">
        <f>$C$3-2</f>
        <v>2022</v>
      </c>
      <c r="M97" s="286"/>
      <c r="N97" s="288"/>
      <c r="O97" s="285">
        <f>$C$3-1</f>
        <v>2023</v>
      </c>
      <c r="P97" s="286"/>
      <c r="Q97" s="288"/>
      <c r="R97" s="293"/>
      <c r="S97" s="304"/>
      <c r="U97" s="285">
        <f>$C$3</f>
        <v>2024</v>
      </c>
      <c r="V97" s="286"/>
      <c r="W97" s="286"/>
      <c r="X97" s="286"/>
      <c r="Y97" s="288"/>
      <c r="Z97" s="285">
        <f>$C$3+1</f>
        <v>2025</v>
      </c>
      <c r="AA97" s="286"/>
      <c r="AB97" s="286"/>
      <c r="AC97" s="286"/>
      <c r="AD97" s="288"/>
      <c r="AE97" s="285">
        <f>$C$3+2</f>
        <v>2026</v>
      </c>
      <c r="AF97" s="286"/>
      <c r="AG97" s="286"/>
      <c r="AH97" s="286"/>
      <c r="AI97" s="288"/>
      <c r="AJ97" s="285">
        <f>$C$3+3</f>
        <v>2027</v>
      </c>
      <c r="AK97" s="286"/>
      <c r="AL97" s="286"/>
      <c r="AM97" s="286"/>
      <c r="AN97" s="288"/>
      <c r="AO97" s="285">
        <f>$C$3+4</f>
        <v>2028</v>
      </c>
      <c r="AP97" s="286"/>
      <c r="AQ97" s="286"/>
      <c r="AR97" s="286"/>
      <c r="AS97" s="288"/>
      <c r="AT97" s="289" t="str">
        <f>U97&amp;" - "&amp;AO97</f>
        <v>2024 - 2028</v>
      </c>
      <c r="AU97" s="305"/>
    </row>
    <row r="98" spans="2:47" ht="43.5" outlineLevel="1">
      <c r="B98" s="308"/>
      <c r="C98" s="300"/>
      <c r="D98" s="65" t="s">
        <v>133</v>
      </c>
      <c r="E98" s="66" t="s">
        <v>134</v>
      </c>
      <c r="F98" s="65" t="s">
        <v>133</v>
      </c>
      <c r="G98" s="9" t="s">
        <v>134</v>
      </c>
      <c r="H98" s="66" t="s">
        <v>124</v>
      </c>
      <c r="I98" s="65" t="s">
        <v>133</v>
      </c>
      <c r="J98" s="9" t="s">
        <v>134</v>
      </c>
      <c r="K98" s="66" t="s">
        <v>124</v>
      </c>
      <c r="L98" s="65" t="s">
        <v>133</v>
      </c>
      <c r="M98" s="9" t="s">
        <v>134</v>
      </c>
      <c r="N98" s="66" t="s">
        <v>124</v>
      </c>
      <c r="O98" s="65" t="s">
        <v>133</v>
      </c>
      <c r="P98" s="9" t="s">
        <v>134</v>
      </c>
      <c r="Q98" s="66" t="s">
        <v>124</v>
      </c>
      <c r="R98" s="65" t="s">
        <v>115</v>
      </c>
      <c r="S98" s="120" t="s">
        <v>125</v>
      </c>
      <c r="U98" s="65" t="s">
        <v>133</v>
      </c>
      <c r="V98" s="105" t="s">
        <v>141</v>
      </c>
      <c r="W98" s="105" t="s">
        <v>142</v>
      </c>
      <c r="X98" s="9" t="s">
        <v>134</v>
      </c>
      <c r="Y98" s="66" t="s">
        <v>124</v>
      </c>
      <c r="Z98" s="65" t="s">
        <v>133</v>
      </c>
      <c r="AA98" s="105" t="s">
        <v>141</v>
      </c>
      <c r="AB98" s="105" t="s">
        <v>142</v>
      </c>
      <c r="AC98" s="9" t="s">
        <v>134</v>
      </c>
      <c r="AD98" s="66" t="s">
        <v>124</v>
      </c>
      <c r="AE98" s="65" t="s">
        <v>133</v>
      </c>
      <c r="AF98" s="105" t="s">
        <v>141</v>
      </c>
      <c r="AG98" s="105" t="s">
        <v>142</v>
      </c>
      <c r="AH98" s="9" t="s">
        <v>134</v>
      </c>
      <c r="AI98" s="66" t="s">
        <v>124</v>
      </c>
      <c r="AJ98" s="65" t="s">
        <v>133</v>
      </c>
      <c r="AK98" s="105" t="s">
        <v>141</v>
      </c>
      <c r="AL98" s="105" t="s">
        <v>142</v>
      </c>
      <c r="AM98" s="9" t="s">
        <v>134</v>
      </c>
      <c r="AN98" s="66" t="s">
        <v>124</v>
      </c>
      <c r="AO98" s="65" t="s">
        <v>133</v>
      </c>
      <c r="AP98" s="105" t="s">
        <v>141</v>
      </c>
      <c r="AQ98" s="105" t="s">
        <v>142</v>
      </c>
      <c r="AR98" s="9" t="s">
        <v>134</v>
      </c>
      <c r="AS98" s="66" t="s">
        <v>124</v>
      </c>
      <c r="AT98" s="65" t="s">
        <v>115</v>
      </c>
      <c r="AU98" s="120" t="s">
        <v>125</v>
      </c>
    </row>
    <row r="99" spans="2:47" outlineLevel="1">
      <c r="B99" s="235" t="s">
        <v>75</v>
      </c>
      <c r="C99" s="63" t="s">
        <v>95</v>
      </c>
      <c r="D99" s="69"/>
      <c r="E99" s="70"/>
      <c r="F99" s="69"/>
      <c r="G99" s="139">
        <f t="shared" ref="G99:G112" si="114">E99+F99</f>
        <v>0</v>
      </c>
      <c r="H99" s="169">
        <f t="shared" ref="H99:H112" si="115">IFERROR((G99-E99)/E99,0)</f>
        <v>0</v>
      </c>
      <c r="I99" s="69"/>
      <c r="J99" s="139">
        <f t="shared" ref="J99:J112" si="116">G99+I99</f>
        <v>0</v>
      </c>
      <c r="K99" s="169">
        <f t="shared" ref="K99:K113" si="117">IFERROR((J99-G99)/G99,0)</f>
        <v>0</v>
      </c>
      <c r="L99" s="69"/>
      <c r="M99" s="139">
        <f t="shared" ref="M99:M112" si="118">J99+L99</f>
        <v>0</v>
      </c>
      <c r="N99" s="169">
        <f t="shared" ref="N99:N113" si="119">IFERROR((M99-J99)/J99,0)</f>
        <v>0</v>
      </c>
      <c r="O99" s="69"/>
      <c r="P99" s="139">
        <f t="shared" ref="P99:P112" si="120">M99+O99</f>
        <v>0</v>
      </c>
      <c r="Q99" s="169">
        <f t="shared" ref="Q99:Q113" si="121">IFERROR((P99-M99)/M99,0)</f>
        <v>0</v>
      </c>
      <c r="R99" s="166">
        <f t="shared" ref="R99:R112" si="122">D99+F99+I99+L99+O99</f>
        <v>0</v>
      </c>
      <c r="S99" s="167">
        <f t="shared" ref="S99:S113" si="123">IFERROR((P99/E99)^(1/4)-1,0)</f>
        <v>0</v>
      </c>
      <c r="U99" s="171">
        <f>V99+W99</f>
        <v>0</v>
      </c>
      <c r="V99" s="6"/>
      <c r="W99" s="6"/>
      <c r="X99" s="139">
        <f t="shared" ref="X99:X112" si="124">P99+U99</f>
        <v>0</v>
      </c>
      <c r="Y99" s="169">
        <f t="shared" ref="Y99:Y112" si="125">IFERROR((X99-P99)/P99,0)</f>
        <v>0</v>
      </c>
      <c r="Z99" s="171">
        <f>AA99+AB99</f>
        <v>0</v>
      </c>
      <c r="AA99" s="6"/>
      <c r="AB99" s="6"/>
      <c r="AC99" s="139">
        <f t="shared" ref="AC99:AC112" si="126">X99+Z99</f>
        <v>0</v>
      </c>
      <c r="AD99" s="162">
        <f t="shared" ref="AD99:AD112" si="127">IFERROR((AC99-X99)/X99,0)</f>
        <v>0</v>
      </c>
      <c r="AE99" s="171">
        <f>AF99+AG99</f>
        <v>0</v>
      </c>
      <c r="AF99" s="6"/>
      <c r="AG99" s="6"/>
      <c r="AH99" s="139">
        <f t="shared" ref="AH99:AH112" si="128">AC99+AE99</f>
        <v>0</v>
      </c>
      <c r="AI99" s="162">
        <f t="shared" ref="AI99:AI113" si="129">IFERROR((AH99-AC99)/AC99,0)</f>
        <v>0</v>
      </c>
      <c r="AJ99" s="171">
        <f>AK99+AL99</f>
        <v>0</v>
      </c>
      <c r="AK99" s="6"/>
      <c r="AL99" s="6"/>
      <c r="AM99" s="139">
        <f t="shared" ref="AM99:AM112" si="130">AH99+AJ99</f>
        <v>0</v>
      </c>
      <c r="AN99" s="162">
        <f t="shared" ref="AN99:AN113" si="131">IFERROR((AM99-AH99)/AH99,0)</f>
        <v>0</v>
      </c>
      <c r="AO99" s="171">
        <f>AP99+AQ99</f>
        <v>0</v>
      </c>
      <c r="AP99" s="6"/>
      <c r="AQ99" s="6"/>
      <c r="AR99" s="139">
        <f t="shared" ref="AR99:AR112" si="132">AM99+AO99</f>
        <v>0</v>
      </c>
      <c r="AS99" s="162">
        <f t="shared" ref="AS99:AS113" si="133">IFERROR((AR99-AM99)/AM99,0)</f>
        <v>0</v>
      </c>
      <c r="AT99" s="166">
        <f t="shared" ref="AT99:AT112" si="134">U99+Z99+AE99+AJ99+AO99</f>
        <v>0</v>
      </c>
      <c r="AU99" s="167">
        <f t="shared" ref="AU99:AU113" si="135">IFERROR((AR99/X99)^(1/4)-1,0)</f>
        <v>0</v>
      </c>
    </row>
    <row r="100" spans="2:47" outlineLevel="1">
      <c r="B100" s="236" t="s">
        <v>76</v>
      </c>
      <c r="C100" s="63" t="s">
        <v>95</v>
      </c>
      <c r="D100" s="69"/>
      <c r="E100" s="70"/>
      <c r="F100" s="69"/>
      <c r="G100" s="139">
        <f t="shared" si="114"/>
        <v>0</v>
      </c>
      <c r="H100" s="169">
        <f t="shared" si="115"/>
        <v>0</v>
      </c>
      <c r="I100" s="69"/>
      <c r="J100" s="139">
        <f t="shared" si="116"/>
        <v>0</v>
      </c>
      <c r="K100" s="169">
        <f t="shared" si="117"/>
        <v>0</v>
      </c>
      <c r="L100" s="69"/>
      <c r="M100" s="139">
        <f t="shared" si="118"/>
        <v>0</v>
      </c>
      <c r="N100" s="169">
        <f t="shared" si="119"/>
        <v>0</v>
      </c>
      <c r="O100" s="69"/>
      <c r="P100" s="139">
        <f t="shared" si="120"/>
        <v>0</v>
      </c>
      <c r="Q100" s="169">
        <f t="shared" si="121"/>
        <v>0</v>
      </c>
      <c r="R100" s="166">
        <f t="shared" si="122"/>
        <v>0</v>
      </c>
      <c r="S100" s="167">
        <f t="shared" si="123"/>
        <v>0</v>
      </c>
      <c r="U100" s="171">
        <f t="shared" ref="U100:U112" si="136">V100+W100</f>
        <v>0</v>
      </c>
      <c r="V100" s="6"/>
      <c r="W100" s="6"/>
      <c r="X100" s="139">
        <f t="shared" si="124"/>
        <v>0</v>
      </c>
      <c r="Y100" s="169">
        <f t="shared" si="125"/>
        <v>0</v>
      </c>
      <c r="Z100" s="171">
        <f t="shared" ref="Z100:Z112" si="137">AA100+AB100</f>
        <v>0</v>
      </c>
      <c r="AA100" s="6"/>
      <c r="AB100" s="6"/>
      <c r="AC100" s="139">
        <f t="shared" si="126"/>
        <v>0</v>
      </c>
      <c r="AD100" s="162">
        <f t="shared" si="127"/>
        <v>0</v>
      </c>
      <c r="AE100" s="171">
        <f t="shared" ref="AE100:AE112" si="138">AF100+AG100</f>
        <v>0</v>
      </c>
      <c r="AF100" s="6"/>
      <c r="AG100" s="6"/>
      <c r="AH100" s="139">
        <f t="shared" si="128"/>
        <v>0</v>
      </c>
      <c r="AI100" s="162">
        <f t="shared" si="129"/>
        <v>0</v>
      </c>
      <c r="AJ100" s="171">
        <f t="shared" ref="AJ100:AJ112" si="139">AK100+AL100</f>
        <v>0</v>
      </c>
      <c r="AK100" s="6"/>
      <c r="AL100" s="6"/>
      <c r="AM100" s="139">
        <f t="shared" si="130"/>
        <v>0</v>
      </c>
      <c r="AN100" s="162">
        <f t="shared" si="131"/>
        <v>0</v>
      </c>
      <c r="AO100" s="171">
        <f t="shared" ref="AO100:AO112" si="140">AP100+AQ100</f>
        <v>0</v>
      </c>
      <c r="AP100" s="6"/>
      <c r="AQ100" s="6"/>
      <c r="AR100" s="139">
        <f t="shared" si="132"/>
        <v>0</v>
      </c>
      <c r="AS100" s="162">
        <f t="shared" si="133"/>
        <v>0</v>
      </c>
      <c r="AT100" s="166">
        <f t="shared" si="134"/>
        <v>0</v>
      </c>
      <c r="AU100" s="167">
        <f t="shared" si="135"/>
        <v>0</v>
      </c>
    </row>
    <row r="101" spans="2:47" outlineLevel="1">
      <c r="B101" s="237" t="s">
        <v>77</v>
      </c>
      <c r="C101" s="63" t="s">
        <v>95</v>
      </c>
      <c r="D101" s="69"/>
      <c r="E101" s="70"/>
      <c r="F101" s="69"/>
      <c r="G101" s="139">
        <f t="shared" si="114"/>
        <v>0</v>
      </c>
      <c r="H101" s="169">
        <f t="shared" si="115"/>
        <v>0</v>
      </c>
      <c r="I101" s="69"/>
      <c r="J101" s="139">
        <f t="shared" si="116"/>
        <v>0</v>
      </c>
      <c r="K101" s="169">
        <f t="shared" si="117"/>
        <v>0</v>
      </c>
      <c r="L101" s="69"/>
      <c r="M101" s="139">
        <f t="shared" si="118"/>
        <v>0</v>
      </c>
      <c r="N101" s="169">
        <f t="shared" si="119"/>
        <v>0</v>
      </c>
      <c r="O101" s="69"/>
      <c r="P101" s="139">
        <f t="shared" si="120"/>
        <v>0</v>
      </c>
      <c r="Q101" s="169">
        <f t="shared" si="121"/>
        <v>0</v>
      </c>
      <c r="R101" s="166">
        <f t="shared" si="122"/>
        <v>0</v>
      </c>
      <c r="S101" s="167">
        <f t="shared" si="123"/>
        <v>0</v>
      </c>
      <c r="U101" s="171">
        <f t="shared" si="136"/>
        <v>0</v>
      </c>
      <c r="V101" s="6"/>
      <c r="W101" s="6"/>
      <c r="X101" s="139">
        <f t="shared" si="124"/>
        <v>0</v>
      </c>
      <c r="Y101" s="169">
        <f t="shared" si="125"/>
        <v>0</v>
      </c>
      <c r="Z101" s="171">
        <f t="shared" si="137"/>
        <v>0</v>
      </c>
      <c r="AA101" s="6"/>
      <c r="AB101" s="6"/>
      <c r="AC101" s="139">
        <f t="shared" si="126"/>
        <v>0</v>
      </c>
      <c r="AD101" s="162">
        <f t="shared" si="127"/>
        <v>0</v>
      </c>
      <c r="AE101" s="171">
        <f t="shared" si="138"/>
        <v>0</v>
      </c>
      <c r="AF101" s="6"/>
      <c r="AG101" s="6"/>
      <c r="AH101" s="139">
        <f t="shared" si="128"/>
        <v>0</v>
      </c>
      <c r="AI101" s="162">
        <f t="shared" si="129"/>
        <v>0</v>
      </c>
      <c r="AJ101" s="171">
        <f t="shared" si="139"/>
        <v>0</v>
      </c>
      <c r="AK101" s="6"/>
      <c r="AL101" s="6"/>
      <c r="AM101" s="139">
        <f t="shared" si="130"/>
        <v>0</v>
      </c>
      <c r="AN101" s="162">
        <f t="shared" si="131"/>
        <v>0</v>
      </c>
      <c r="AO101" s="171">
        <f t="shared" si="140"/>
        <v>0</v>
      </c>
      <c r="AP101" s="6"/>
      <c r="AQ101" s="6"/>
      <c r="AR101" s="139">
        <f t="shared" si="132"/>
        <v>0</v>
      </c>
      <c r="AS101" s="162">
        <f t="shared" si="133"/>
        <v>0</v>
      </c>
      <c r="AT101" s="166">
        <f t="shared" si="134"/>
        <v>0</v>
      </c>
      <c r="AU101" s="167">
        <f t="shared" si="135"/>
        <v>0</v>
      </c>
    </row>
    <row r="102" spans="2:47" outlineLevel="1">
      <c r="B102" s="238" t="s">
        <v>78</v>
      </c>
      <c r="C102" s="63" t="s">
        <v>95</v>
      </c>
      <c r="D102" s="69"/>
      <c r="E102" s="70"/>
      <c r="F102" s="69"/>
      <c r="G102" s="139">
        <f t="shared" si="114"/>
        <v>0</v>
      </c>
      <c r="H102" s="169">
        <f t="shared" si="115"/>
        <v>0</v>
      </c>
      <c r="I102" s="69"/>
      <c r="J102" s="139">
        <f t="shared" si="116"/>
        <v>0</v>
      </c>
      <c r="K102" s="169">
        <f t="shared" si="117"/>
        <v>0</v>
      </c>
      <c r="L102" s="69"/>
      <c r="M102" s="139">
        <f t="shared" si="118"/>
        <v>0</v>
      </c>
      <c r="N102" s="169">
        <f t="shared" si="119"/>
        <v>0</v>
      </c>
      <c r="O102" s="69"/>
      <c r="P102" s="139">
        <f t="shared" si="120"/>
        <v>0</v>
      </c>
      <c r="Q102" s="169">
        <f t="shared" si="121"/>
        <v>0</v>
      </c>
      <c r="R102" s="166">
        <f t="shared" si="122"/>
        <v>0</v>
      </c>
      <c r="S102" s="167">
        <f t="shared" si="123"/>
        <v>0</v>
      </c>
      <c r="U102" s="171">
        <f t="shared" si="136"/>
        <v>0</v>
      </c>
      <c r="V102" s="6"/>
      <c r="W102" s="6"/>
      <c r="X102" s="139">
        <f t="shared" si="124"/>
        <v>0</v>
      </c>
      <c r="Y102" s="169">
        <f t="shared" si="125"/>
        <v>0</v>
      </c>
      <c r="Z102" s="171">
        <f t="shared" si="137"/>
        <v>0</v>
      </c>
      <c r="AA102" s="6"/>
      <c r="AB102" s="6"/>
      <c r="AC102" s="139">
        <f t="shared" si="126"/>
        <v>0</v>
      </c>
      <c r="AD102" s="162">
        <f t="shared" si="127"/>
        <v>0</v>
      </c>
      <c r="AE102" s="171">
        <f t="shared" si="138"/>
        <v>0</v>
      </c>
      <c r="AF102" s="6"/>
      <c r="AG102" s="6"/>
      <c r="AH102" s="139">
        <f t="shared" si="128"/>
        <v>0</v>
      </c>
      <c r="AI102" s="162">
        <f t="shared" si="129"/>
        <v>0</v>
      </c>
      <c r="AJ102" s="171">
        <f t="shared" si="139"/>
        <v>0</v>
      </c>
      <c r="AK102" s="6"/>
      <c r="AL102" s="6"/>
      <c r="AM102" s="139">
        <f t="shared" si="130"/>
        <v>0</v>
      </c>
      <c r="AN102" s="162">
        <f t="shared" si="131"/>
        <v>0</v>
      </c>
      <c r="AO102" s="171">
        <f t="shared" si="140"/>
        <v>0</v>
      </c>
      <c r="AP102" s="6"/>
      <c r="AQ102" s="6"/>
      <c r="AR102" s="139">
        <f t="shared" si="132"/>
        <v>0</v>
      </c>
      <c r="AS102" s="162">
        <f t="shared" si="133"/>
        <v>0</v>
      </c>
      <c r="AT102" s="166">
        <f t="shared" si="134"/>
        <v>0</v>
      </c>
      <c r="AU102" s="167">
        <f t="shared" si="135"/>
        <v>0</v>
      </c>
    </row>
    <row r="103" spans="2:47" outlineLevel="1">
      <c r="B103" s="238" t="s">
        <v>79</v>
      </c>
      <c r="C103" s="63" t="s">
        <v>95</v>
      </c>
      <c r="D103" s="69"/>
      <c r="E103" s="70"/>
      <c r="F103" s="69"/>
      <c r="G103" s="139">
        <f t="shared" si="114"/>
        <v>0</v>
      </c>
      <c r="H103" s="169">
        <f t="shared" si="115"/>
        <v>0</v>
      </c>
      <c r="I103" s="69"/>
      <c r="J103" s="139">
        <f t="shared" si="116"/>
        <v>0</v>
      </c>
      <c r="K103" s="169">
        <f t="shared" si="117"/>
        <v>0</v>
      </c>
      <c r="L103" s="69"/>
      <c r="M103" s="139">
        <f t="shared" si="118"/>
        <v>0</v>
      </c>
      <c r="N103" s="169">
        <f t="shared" si="119"/>
        <v>0</v>
      </c>
      <c r="O103" s="69"/>
      <c r="P103" s="139">
        <f t="shared" si="120"/>
        <v>0</v>
      </c>
      <c r="Q103" s="169">
        <f t="shared" si="121"/>
        <v>0</v>
      </c>
      <c r="R103" s="166">
        <f t="shared" si="122"/>
        <v>0</v>
      </c>
      <c r="S103" s="167">
        <f t="shared" si="123"/>
        <v>0</v>
      </c>
      <c r="U103" s="171">
        <f t="shared" si="136"/>
        <v>0</v>
      </c>
      <c r="V103" s="6"/>
      <c r="W103" s="6"/>
      <c r="X103" s="139">
        <f t="shared" si="124"/>
        <v>0</v>
      </c>
      <c r="Y103" s="169">
        <f t="shared" si="125"/>
        <v>0</v>
      </c>
      <c r="Z103" s="171">
        <f t="shared" si="137"/>
        <v>8</v>
      </c>
      <c r="AA103" s="6">
        <v>8</v>
      </c>
      <c r="AB103" s="6"/>
      <c r="AC103" s="139">
        <f t="shared" si="126"/>
        <v>8</v>
      </c>
      <c r="AD103" s="162">
        <f t="shared" si="127"/>
        <v>0</v>
      </c>
      <c r="AE103" s="171">
        <f t="shared" si="138"/>
        <v>9</v>
      </c>
      <c r="AF103" s="6">
        <v>9</v>
      </c>
      <c r="AG103" s="6"/>
      <c r="AH103" s="139">
        <f t="shared" si="128"/>
        <v>17</v>
      </c>
      <c r="AI103" s="162">
        <f t="shared" si="129"/>
        <v>1.125</v>
      </c>
      <c r="AJ103" s="171">
        <f t="shared" si="139"/>
        <v>13</v>
      </c>
      <c r="AK103" s="6">
        <v>13</v>
      </c>
      <c r="AL103" s="6"/>
      <c r="AM103" s="139">
        <f t="shared" si="130"/>
        <v>30</v>
      </c>
      <c r="AN103" s="162">
        <f t="shared" si="131"/>
        <v>0.76470588235294112</v>
      </c>
      <c r="AO103" s="171">
        <f t="shared" si="140"/>
        <v>6</v>
      </c>
      <c r="AP103" s="6">
        <v>6</v>
      </c>
      <c r="AQ103" s="6"/>
      <c r="AR103" s="139">
        <f t="shared" si="132"/>
        <v>36</v>
      </c>
      <c r="AS103" s="162">
        <f t="shared" si="133"/>
        <v>0.2</v>
      </c>
      <c r="AT103" s="166">
        <f t="shared" si="134"/>
        <v>36</v>
      </c>
      <c r="AU103" s="167">
        <f t="shared" si="135"/>
        <v>0</v>
      </c>
    </row>
    <row r="104" spans="2:47" outlineLevel="1">
      <c r="B104" s="238" t="s">
        <v>80</v>
      </c>
      <c r="C104" s="63" t="s">
        <v>95</v>
      </c>
      <c r="D104" s="69"/>
      <c r="E104" s="70"/>
      <c r="F104" s="69"/>
      <c r="G104" s="139">
        <f t="shared" si="114"/>
        <v>0</v>
      </c>
      <c r="H104" s="169">
        <f t="shared" si="115"/>
        <v>0</v>
      </c>
      <c r="I104" s="69"/>
      <c r="J104" s="139">
        <f t="shared" si="116"/>
        <v>0</v>
      </c>
      <c r="K104" s="169">
        <f t="shared" si="117"/>
        <v>0</v>
      </c>
      <c r="L104" s="69"/>
      <c r="M104" s="139">
        <f t="shared" si="118"/>
        <v>0</v>
      </c>
      <c r="N104" s="169">
        <f t="shared" si="119"/>
        <v>0</v>
      </c>
      <c r="O104" s="69"/>
      <c r="P104" s="139">
        <f t="shared" si="120"/>
        <v>0</v>
      </c>
      <c r="Q104" s="169">
        <f t="shared" si="121"/>
        <v>0</v>
      </c>
      <c r="R104" s="166">
        <f t="shared" si="122"/>
        <v>0</v>
      </c>
      <c r="S104" s="167">
        <f t="shared" si="123"/>
        <v>0</v>
      </c>
      <c r="U104" s="171">
        <f t="shared" si="136"/>
        <v>0</v>
      </c>
      <c r="V104" s="6"/>
      <c r="W104" s="6"/>
      <c r="X104" s="139">
        <f t="shared" si="124"/>
        <v>0</v>
      </c>
      <c r="Y104" s="169">
        <f t="shared" si="125"/>
        <v>0</v>
      </c>
      <c r="Z104" s="171">
        <f t="shared" si="137"/>
        <v>0</v>
      </c>
      <c r="AA104" s="6"/>
      <c r="AB104" s="6"/>
      <c r="AC104" s="139">
        <f t="shared" si="126"/>
        <v>0</v>
      </c>
      <c r="AD104" s="162">
        <f t="shared" si="127"/>
        <v>0</v>
      </c>
      <c r="AE104" s="171">
        <f t="shared" si="138"/>
        <v>0</v>
      </c>
      <c r="AF104" s="6"/>
      <c r="AG104" s="6"/>
      <c r="AH104" s="139">
        <f t="shared" si="128"/>
        <v>0</v>
      </c>
      <c r="AI104" s="162">
        <f t="shared" si="129"/>
        <v>0</v>
      </c>
      <c r="AJ104" s="171">
        <f t="shared" si="139"/>
        <v>0</v>
      </c>
      <c r="AK104" s="6"/>
      <c r="AL104" s="6"/>
      <c r="AM104" s="139">
        <f t="shared" si="130"/>
        <v>0</v>
      </c>
      <c r="AN104" s="162">
        <f t="shared" si="131"/>
        <v>0</v>
      </c>
      <c r="AO104" s="171">
        <f t="shared" si="140"/>
        <v>0</v>
      </c>
      <c r="AP104" s="6"/>
      <c r="AQ104" s="6"/>
      <c r="AR104" s="139">
        <f t="shared" si="132"/>
        <v>0</v>
      </c>
      <c r="AS104" s="162">
        <f t="shared" si="133"/>
        <v>0</v>
      </c>
      <c r="AT104" s="166">
        <f t="shared" si="134"/>
        <v>0</v>
      </c>
      <c r="AU104" s="167">
        <f t="shared" si="135"/>
        <v>0</v>
      </c>
    </row>
    <row r="105" spans="2:47" outlineLevel="1">
      <c r="B105" s="238" t="s">
        <v>81</v>
      </c>
      <c r="C105" s="63" t="s">
        <v>95</v>
      </c>
      <c r="D105" s="69"/>
      <c r="E105" s="70"/>
      <c r="F105" s="69"/>
      <c r="G105" s="139">
        <f t="shared" si="114"/>
        <v>0</v>
      </c>
      <c r="H105" s="169">
        <f t="shared" si="115"/>
        <v>0</v>
      </c>
      <c r="I105" s="69"/>
      <c r="J105" s="139">
        <f t="shared" si="116"/>
        <v>0</v>
      </c>
      <c r="K105" s="169">
        <f t="shared" si="117"/>
        <v>0</v>
      </c>
      <c r="L105" s="69"/>
      <c r="M105" s="139">
        <f t="shared" si="118"/>
        <v>0</v>
      </c>
      <c r="N105" s="169">
        <f t="shared" si="119"/>
        <v>0</v>
      </c>
      <c r="O105" s="69"/>
      <c r="P105" s="139">
        <f t="shared" si="120"/>
        <v>0</v>
      </c>
      <c r="Q105" s="169">
        <f t="shared" si="121"/>
        <v>0</v>
      </c>
      <c r="R105" s="166">
        <f t="shared" si="122"/>
        <v>0</v>
      </c>
      <c r="S105" s="167">
        <f t="shared" si="123"/>
        <v>0</v>
      </c>
      <c r="U105" s="171">
        <f t="shared" si="136"/>
        <v>0</v>
      </c>
      <c r="V105" s="6"/>
      <c r="W105" s="6"/>
      <c r="X105" s="139">
        <f t="shared" si="124"/>
        <v>0</v>
      </c>
      <c r="Y105" s="169">
        <f t="shared" si="125"/>
        <v>0</v>
      </c>
      <c r="Z105" s="171">
        <f t="shared" si="137"/>
        <v>0</v>
      </c>
      <c r="AA105" s="6"/>
      <c r="AB105" s="6"/>
      <c r="AC105" s="139">
        <f t="shared" si="126"/>
        <v>0</v>
      </c>
      <c r="AD105" s="162">
        <f t="shared" si="127"/>
        <v>0</v>
      </c>
      <c r="AE105" s="171">
        <f t="shared" si="138"/>
        <v>0</v>
      </c>
      <c r="AF105" s="6"/>
      <c r="AG105" s="6"/>
      <c r="AH105" s="139">
        <f t="shared" si="128"/>
        <v>0</v>
      </c>
      <c r="AI105" s="162">
        <f t="shared" si="129"/>
        <v>0</v>
      </c>
      <c r="AJ105" s="171">
        <f t="shared" si="139"/>
        <v>0</v>
      </c>
      <c r="AK105" s="6"/>
      <c r="AL105" s="6"/>
      <c r="AM105" s="139">
        <f t="shared" si="130"/>
        <v>0</v>
      </c>
      <c r="AN105" s="162">
        <f t="shared" si="131"/>
        <v>0</v>
      </c>
      <c r="AO105" s="171">
        <f t="shared" si="140"/>
        <v>0</v>
      </c>
      <c r="AP105" s="6"/>
      <c r="AQ105" s="6"/>
      <c r="AR105" s="139">
        <f t="shared" si="132"/>
        <v>0</v>
      </c>
      <c r="AS105" s="162">
        <f t="shared" si="133"/>
        <v>0</v>
      </c>
      <c r="AT105" s="166">
        <f t="shared" si="134"/>
        <v>0</v>
      </c>
      <c r="AU105" s="167">
        <f t="shared" si="135"/>
        <v>0</v>
      </c>
    </row>
    <row r="106" spans="2:47" outlineLevel="1">
      <c r="B106" s="236" t="s">
        <v>82</v>
      </c>
      <c r="C106" s="63" t="s">
        <v>95</v>
      </c>
      <c r="D106" s="69"/>
      <c r="E106" s="70"/>
      <c r="F106" s="69"/>
      <c r="G106" s="139">
        <f t="shared" si="114"/>
        <v>0</v>
      </c>
      <c r="H106" s="169">
        <f t="shared" si="115"/>
        <v>0</v>
      </c>
      <c r="I106" s="69"/>
      <c r="J106" s="139">
        <f t="shared" si="116"/>
        <v>0</v>
      </c>
      <c r="K106" s="169">
        <f t="shared" si="117"/>
        <v>0</v>
      </c>
      <c r="L106" s="69"/>
      <c r="M106" s="139">
        <f t="shared" si="118"/>
        <v>0</v>
      </c>
      <c r="N106" s="169">
        <f t="shared" si="119"/>
        <v>0</v>
      </c>
      <c r="O106" s="69"/>
      <c r="P106" s="139">
        <f t="shared" si="120"/>
        <v>0</v>
      </c>
      <c r="Q106" s="169">
        <f t="shared" si="121"/>
        <v>0</v>
      </c>
      <c r="R106" s="166">
        <f t="shared" si="122"/>
        <v>0</v>
      </c>
      <c r="S106" s="167">
        <f t="shared" si="123"/>
        <v>0</v>
      </c>
      <c r="U106" s="171">
        <f t="shared" si="136"/>
        <v>0</v>
      </c>
      <c r="V106" s="6"/>
      <c r="W106" s="6"/>
      <c r="X106" s="139">
        <f t="shared" si="124"/>
        <v>0</v>
      </c>
      <c r="Y106" s="169">
        <f t="shared" si="125"/>
        <v>0</v>
      </c>
      <c r="Z106" s="171">
        <f t="shared" si="137"/>
        <v>0</v>
      </c>
      <c r="AA106" s="6"/>
      <c r="AB106" s="6"/>
      <c r="AC106" s="139">
        <f t="shared" si="126"/>
        <v>0</v>
      </c>
      <c r="AD106" s="162">
        <f t="shared" si="127"/>
        <v>0</v>
      </c>
      <c r="AE106" s="171">
        <f t="shared" si="138"/>
        <v>0</v>
      </c>
      <c r="AF106" s="6"/>
      <c r="AG106" s="6"/>
      <c r="AH106" s="139">
        <f t="shared" si="128"/>
        <v>0</v>
      </c>
      <c r="AI106" s="162">
        <f t="shared" si="129"/>
        <v>0</v>
      </c>
      <c r="AJ106" s="171">
        <f t="shared" si="139"/>
        <v>0</v>
      </c>
      <c r="AK106" s="6"/>
      <c r="AL106" s="6"/>
      <c r="AM106" s="139">
        <f t="shared" si="130"/>
        <v>0</v>
      </c>
      <c r="AN106" s="162">
        <f t="shared" si="131"/>
        <v>0</v>
      </c>
      <c r="AO106" s="171">
        <f t="shared" si="140"/>
        <v>0</v>
      </c>
      <c r="AP106" s="6"/>
      <c r="AQ106" s="6"/>
      <c r="AR106" s="139">
        <f t="shared" si="132"/>
        <v>0</v>
      </c>
      <c r="AS106" s="162">
        <f t="shared" si="133"/>
        <v>0</v>
      </c>
      <c r="AT106" s="166">
        <f t="shared" si="134"/>
        <v>0</v>
      </c>
      <c r="AU106" s="167">
        <f t="shared" si="135"/>
        <v>0</v>
      </c>
    </row>
    <row r="107" spans="2:47" outlineLevel="1">
      <c r="B107" s="235" t="s">
        <v>83</v>
      </c>
      <c r="C107" s="63" t="s">
        <v>95</v>
      </c>
      <c r="D107" s="69"/>
      <c r="E107" s="70"/>
      <c r="F107" s="69"/>
      <c r="G107" s="139">
        <f t="shared" si="114"/>
        <v>0</v>
      </c>
      <c r="H107" s="169">
        <f t="shared" si="115"/>
        <v>0</v>
      </c>
      <c r="I107" s="69"/>
      <c r="J107" s="139">
        <f t="shared" si="116"/>
        <v>0</v>
      </c>
      <c r="K107" s="169">
        <f t="shared" si="117"/>
        <v>0</v>
      </c>
      <c r="L107" s="69"/>
      <c r="M107" s="139">
        <f t="shared" si="118"/>
        <v>0</v>
      </c>
      <c r="N107" s="169">
        <f t="shared" si="119"/>
        <v>0</v>
      </c>
      <c r="O107" s="69"/>
      <c r="P107" s="139">
        <f t="shared" si="120"/>
        <v>0</v>
      </c>
      <c r="Q107" s="169">
        <f t="shared" si="121"/>
        <v>0</v>
      </c>
      <c r="R107" s="166">
        <f t="shared" si="122"/>
        <v>0</v>
      </c>
      <c r="S107" s="167">
        <f t="shared" si="123"/>
        <v>0</v>
      </c>
      <c r="U107" s="171">
        <f t="shared" si="136"/>
        <v>0</v>
      </c>
      <c r="V107" s="6"/>
      <c r="W107" s="6"/>
      <c r="X107" s="139">
        <f t="shared" si="124"/>
        <v>0</v>
      </c>
      <c r="Y107" s="169">
        <f t="shared" si="125"/>
        <v>0</v>
      </c>
      <c r="Z107" s="171">
        <f t="shared" si="137"/>
        <v>0</v>
      </c>
      <c r="AA107" s="6"/>
      <c r="AB107" s="6"/>
      <c r="AC107" s="139">
        <f t="shared" si="126"/>
        <v>0</v>
      </c>
      <c r="AD107" s="162">
        <f t="shared" si="127"/>
        <v>0</v>
      </c>
      <c r="AE107" s="171">
        <f t="shared" si="138"/>
        <v>0</v>
      </c>
      <c r="AF107" s="6"/>
      <c r="AG107" s="6"/>
      <c r="AH107" s="139">
        <f t="shared" si="128"/>
        <v>0</v>
      </c>
      <c r="AI107" s="162">
        <f t="shared" si="129"/>
        <v>0</v>
      </c>
      <c r="AJ107" s="171">
        <f t="shared" si="139"/>
        <v>0</v>
      </c>
      <c r="AK107" s="6"/>
      <c r="AL107" s="6"/>
      <c r="AM107" s="139">
        <f t="shared" si="130"/>
        <v>0</v>
      </c>
      <c r="AN107" s="162">
        <f t="shared" si="131"/>
        <v>0</v>
      </c>
      <c r="AO107" s="171">
        <f t="shared" si="140"/>
        <v>0</v>
      </c>
      <c r="AP107" s="6"/>
      <c r="AQ107" s="6"/>
      <c r="AR107" s="139">
        <f t="shared" si="132"/>
        <v>0</v>
      </c>
      <c r="AS107" s="162">
        <f t="shared" si="133"/>
        <v>0</v>
      </c>
      <c r="AT107" s="166">
        <f t="shared" si="134"/>
        <v>0</v>
      </c>
      <c r="AU107" s="167">
        <f t="shared" si="135"/>
        <v>0</v>
      </c>
    </row>
    <row r="108" spans="2:47" outlineLevel="1">
      <c r="B108" s="236" t="s">
        <v>84</v>
      </c>
      <c r="C108" s="63" t="s">
        <v>95</v>
      </c>
      <c r="D108" s="69"/>
      <c r="E108" s="70"/>
      <c r="F108" s="69"/>
      <c r="G108" s="139">
        <f t="shared" si="114"/>
        <v>0</v>
      </c>
      <c r="H108" s="169">
        <f t="shared" si="115"/>
        <v>0</v>
      </c>
      <c r="I108" s="69"/>
      <c r="J108" s="139">
        <f t="shared" si="116"/>
        <v>0</v>
      </c>
      <c r="K108" s="169">
        <f t="shared" si="117"/>
        <v>0</v>
      </c>
      <c r="L108" s="69"/>
      <c r="M108" s="139">
        <f t="shared" si="118"/>
        <v>0</v>
      </c>
      <c r="N108" s="169">
        <f t="shared" si="119"/>
        <v>0</v>
      </c>
      <c r="O108" s="69"/>
      <c r="P108" s="139">
        <f t="shared" si="120"/>
        <v>0</v>
      </c>
      <c r="Q108" s="169">
        <f t="shared" si="121"/>
        <v>0</v>
      </c>
      <c r="R108" s="166">
        <f t="shared" si="122"/>
        <v>0</v>
      </c>
      <c r="S108" s="167">
        <f t="shared" si="123"/>
        <v>0</v>
      </c>
      <c r="U108" s="171">
        <f t="shared" si="136"/>
        <v>0</v>
      </c>
      <c r="V108" s="6"/>
      <c r="W108" s="6"/>
      <c r="X108" s="139">
        <f t="shared" si="124"/>
        <v>0</v>
      </c>
      <c r="Y108" s="169">
        <f t="shared" si="125"/>
        <v>0</v>
      </c>
      <c r="Z108" s="171">
        <f t="shared" si="137"/>
        <v>4</v>
      </c>
      <c r="AA108" s="6">
        <v>4</v>
      </c>
      <c r="AB108" s="6"/>
      <c r="AC108" s="139">
        <f t="shared" si="126"/>
        <v>4</v>
      </c>
      <c r="AD108" s="162">
        <f t="shared" si="127"/>
        <v>0</v>
      </c>
      <c r="AE108" s="171">
        <f t="shared" si="138"/>
        <v>3</v>
      </c>
      <c r="AF108" s="6">
        <v>3</v>
      </c>
      <c r="AG108" s="6"/>
      <c r="AH108" s="139">
        <f t="shared" si="128"/>
        <v>7</v>
      </c>
      <c r="AI108" s="162">
        <f t="shared" si="129"/>
        <v>0.75</v>
      </c>
      <c r="AJ108" s="171">
        <f t="shared" si="139"/>
        <v>3</v>
      </c>
      <c r="AK108" s="6">
        <v>3</v>
      </c>
      <c r="AL108" s="6"/>
      <c r="AM108" s="139">
        <f t="shared" si="130"/>
        <v>10</v>
      </c>
      <c r="AN108" s="162">
        <f t="shared" si="131"/>
        <v>0.42857142857142855</v>
      </c>
      <c r="AO108" s="171">
        <f t="shared" si="140"/>
        <v>2</v>
      </c>
      <c r="AP108" s="6">
        <v>2</v>
      </c>
      <c r="AQ108" s="6"/>
      <c r="AR108" s="139">
        <f t="shared" si="132"/>
        <v>12</v>
      </c>
      <c r="AS108" s="162">
        <f t="shared" si="133"/>
        <v>0.2</v>
      </c>
      <c r="AT108" s="166">
        <f t="shared" si="134"/>
        <v>12</v>
      </c>
      <c r="AU108" s="167">
        <f t="shared" si="135"/>
        <v>0</v>
      </c>
    </row>
    <row r="109" spans="2:47" outlineLevel="1">
      <c r="B109" s="235" t="s">
        <v>85</v>
      </c>
      <c r="C109" s="63" t="s">
        <v>95</v>
      </c>
      <c r="D109" s="69"/>
      <c r="E109" s="70"/>
      <c r="F109" s="69"/>
      <c r="G109" s="139">
        <f t="shared" si="114"/>
        <v>0</v>
      </c>
      <c r="H109" s="169">
        <f t="shared" si="115"/>
        <v>0</v>
      </c>
      <c r="I109" s="69"/>
      <c r="J109" s="139">
        <f t="shared" si="116"/>
        <v>0</v>
      </c>
      <c r="K109" s="169">
        <f t="shared" si="117"/>
        <v>0</v>
      </c>
      <c r="L109" s="69"/>
      <c r="M109" s="139">
        <f t="shared" si="118"/>
        <v>0</v>
      </c>
      <c r="N109" s="169">
        <f t="shared" si="119"/>
        <v>0</v>
      </c>
      <c r="O109" s="69"/>
      <c r="P109" s="139">
        <f t="shared" si="120"/>
        <v>0</v>
      </c>
      <c r="Q109" s="169">
        <f t="shared" si="121"/>
        <v>0</v>
      </c>
      <c r="R109" s="166">
        <f t="shared" si="122"/>
        <v>0</v>
      </c>
      <c r="S109" s="167">
        <f t="shared" si="123"/>
        <v>0</v>
      </c>
      <c r="U109" s="171">
        <f t="shared" si="136"/>
        <v>0</v>
      </c>
      <c r="V109" s="6"/>
      <c r="W109" s="6"/>
      <c r="X109" s="139">
        <f t="shared" si="124"/>
        <v>0</v>
      </c>
      <c r="Y109" s="169">
        <f t="shared" si="125"/>
        <v>0</v>
      </c>
      <c r="Z109" s="171">
        <f t="shared" si="137"/>
        <v>0</v>
      </c>
      <c r="AA109" s="6"/>
      <c r="AB109" s="6"/>
      <c r="AC109" s="139">
        <f t="shared" si="126"/>
        <v>0</v>
      </c>
      <c r="AD109" s="162">
        <f t="shared" si="127"/>
        <v>0</v>
      </c>
      <c r="AE109" s="171">
        <f t="shared" si="138"/>
        <v>0</v>
      </c>
      <c r="AF109" s="6"/>
      <c r="AG109" s="6"/>
      <c r="AH109" s="139">
        <f t="shared" si="128"/>
        <v>0</v>
      </c>
      <c r="AI109" s="162">
        <f t="shared" si="129"/>
        <v>0</v>
      </c>
      <c r="AJ109" s="171">
        <f t="shared" si="139"/>
        <v>0</v>
      </c>
      <c r="AK109" s="6"/>
      <c r="AL109" s="6"/>
      <c r="AM109" s="139">
        <f t="shared" si="130"/>
        <v>0</v>
      </c>
      <c r="AN109" s="162">
        <f t="shared" si="131"/>
        <v>0</v>
      </c>
      <c r="AO109" s="171">
        <f t="shared" si="140"/>
        <v>0</v>
      </c>
      <c r="AP109" s="6"/>
      <c r="AQ109" s="6"/>
      <c r="AR109" s="139">
        <f t="shared" si="132"/>
        <v>0</v>
      </c>
      <c r="AS109" s="162">
        <f t="shared" si="133"/>
        <v>0</v>
      </c>
      <c r="AT109" s="166">
        <f t="shared" si="134"/>
        <v>0</v>
      </c>
      <c r="AU109" s="167">
        <f t="shared" si="135"/>
        <v>0</v>
      </c>
    </row>
    <row r="110" spans="2:47" outlineLevel="1">
      <c r="B110" s="236" t="s">
        <v>86</v>
      </c>
      <c r="C110" s="63" t="s">
        <v>95</v>
      </c>
      <c r="D110" s="69"/>
      <c r="E110" s="70"/>
      <c r="F110" s="69"/>
      <c r="G110" s="139">
        <f t="shared" si="114"/>
        <v>0</v>
      </c>
      <c r="H110" s="169">
        <f t="shared" si="115"/>
        <v>0</v>
      </c>
      <c r="I110" s="69"/>
      <c r="J110" s="139">
        <f t="shared" si="116"/>
        <v>0</v>
      </c>
      <c r="K110" s="169">
        <f t="shared" si="117"/>
        <v>0</v>
      </c>
      <c r="L110" s="69"/>
      <c r="M110" s="139">
        <f t="shared" si="118"/>
        <v>0</v>
      </c>
      <c r="N110" s="169">
        <f t="shared" si="119"/>
        <v>0</v>
      </c>
      <c r="O110" s="69"/>
      <c r="P110" s="139">
        <f t="shared" si="120"/>
        <v>0</v>
      </c>
      <c r="Q110" s="169">
        <f t="shared" si="121"/>
        <v>0</v>
      </c>
      <c r="R110" s="166">
        <f t="shared" si="122"/>
        <v>0</v>
      </c>
      <c r="S110" s="167">
        <f t="shared" si="123"/>
        <v>0</v>
      </c>
      <c r="U110" s="171">
        <f t="shared" si="136"/>
        <v>0</v>
      </c>
      <c r="V110" s="6"/>
      <c r="W110" s="6"/>
      <c r="X110" s="139">
        <f t="shared" si="124"/>
        <v>0</v>
      </c>
      <c r="Y110" s="169">
        <f t="shared" si="125"/>
        <v>0</v>
      </c>
      <c r="Z110" s="171">
        <f t="shared" si="137"/>
        <v>4</v>
      </c>
      <c r="AA110" s="6">
        <v>4</v>
      </c>
      <c r="AB110" s="6"/>
      <c r="AC110" s="139">
        <f t="shared" si="126"/>
        <v>4</v>
      </c>
      <c r="AD110" s="162">
        <f t="shared" si="127"/>
        <v>0</v>
      </c>
      <c r="AE110" s="171">
        <f t="shared" si="138"/>
        <v>2</v>
      </c>
      <c r="AF110" s="6">
        <v>2</v>
      </c>
      <c r="AG110" s="6"/>
      <c r="AH110" s="139">
        <f t="shared" si="128"/>
        <v>6</v>
      </c>
      <c r="AI110" s="162">
        <f t="shared" si="129"/>
        <v>0.5</v>
      </c>
      <c r="AJ110" s="171">
        <f t="shared" si="139"/>
        <v>1</v>
      </c>
      <c r="AK110" s="6">
        <v>1</v>
      </c>
      <c r="AL110" s="6"/>
      <c r="AM110" s="139">
        <f t="shared" si="130"/>
        <v>7</v>
      </c>
      <c r="AN110" s="162">
        <f t="shared" si="131"/>
        <v>0.16666666666666666</v>
      </c>
      <c r="AO110" s="171">
        <f t="shared" si="140"/>
        <v>1</v>
      </c>
      <c r="AP110" s="6">
        <v>1</v>
      </c>
      <c r="AQ110" s="6"/>
      <c r="AR110" s="139">
        <f t="shared" si="132"/>
        <v>8</v>
      </c>
      <c r="AS110" s="162">
        <f t="shared" si="133"/>
        <v>0.14285714285714285</v>
      </c>
      <c r="AT110" s="166">
        <f t="shared" si="134"/>
        <v>8</v>
      </c>
      <c r="AU110" s="167">
        <f t="shared" si="135"/>
        <v>0</v>
      </c>
    </row>
    <row r="111" spans="2:47" outlineLevel="1">
      <c r="B111" s="235" t="s">
        <v>87</v>
      </c>
      <c r="C111" s="63" t="s">
        <v>95</v>
      </c>
      <c r="D111" s="69"/>
      <c r="E111" s="70"/>
      <c r="F111" s="69"/>
      <c r="G111" s="139">
        <f t="shared" si="114"/>
        <v>0</v>
      </c>
      <c r="H111" s="169">
        <f t="shared" si="115"/>
        <v>0</v>
      </c>
      <c r="I111" s="69"/>
      <c r="J111" s="139">
        <f t="shared" si="116"/>
        <v>0</v>
      </c>
      <c r="K111" s="169">
        <f t="shared" si="117"/>
        <v>0</v>
      </c>
      <c r="L111" s="69"/>
      <c r="M111" s="139">
        <f t="shared" si="118"/>
        <v>0</v>
      </c>
      <c r="N111" s="169">
        <f t="shared" si="119"/>
        <v>0</v>
      </c>
      <c r="O111" s="69"/>
      <c r="P111" s="139">
        <f t="shared" si="120"/>
        <v>0</v>
      </c>
      <c r="Q111" s="169">
        <f t="shared" si="121"/>
        <v>0</v>
      </c>
      <c r="R111" s="166">
        <f t="shared" si="122"/>
        <v>0</v>
      </c>
      <c r="S111" s="167">
        <f t="shared" si="123"/>
        <v>0</v>
      </c>
      <c r="U111" s="171">
        <f t="shared" si="136"/>
        <v>0</v>
      </c>
      <c r="V111" s="6"/>
      <c r="W111" s="6"/>
      <c r="X111" s="139">
        <f t="shared" si="124"/>
        <v>0</v>
      </c>
      <c r="Y111" s="169">
        <f t="shared" si="125"/>
        <v>0</v>
      </c>
      <c r="Z111" s="171">
        <f t="shared" si="137"/>
        <v>0</v>
      </c>
      <c r="AA111" s="6"/>
      <c r="AB111" s="6"/>
      <c r="AC111" s="139">
        <f t="shared" si="126"/>
        <v>0</v>
      </c>
      <c r="AD111" s="162">
        <f t="shared" si="127"/>
        <v>0</v>
      </c>
      <c r="AE111" s="171">
        <f t="shared" si="138"/>
        <v>0</v>
      </c>
      <c r="AF111" s="6"/>
      <c r="AG111" s="6"/>
      <c r="AH111" s="139">
        <f t="shared" si="128"/>
        <v>0</v>
      </c>
      <c r="AI111" s="162">
        <f t="shared" si="129"/>
        <v>0</v>
      </c>
      <c r="AJ111" s="171">
        <f t="shared" si="139"/>
        <v>0</v>
      </c>
      <c r="AK111" s="6"/>
      <c r="AL111" s="6"/>
      <c r="AM111" s="139">
        <f t="shared" si="130"/>
        <v>0</v>
      </c>
      <c r="AN111" s="162">
        <f t="shared" si="131"/>
        <v>0</v>
      </c>
      <c r="AO111" s="171">
        <f t="shared" si="140"/>
        <v>0</v>
      </c>
      <c r="AP111" s="6"/>
      <c r="AQ111" s="6"/>
      <c r="AR111" s="139">
        <f t="shared" si="132"/>
        <v>0</v>
      </c>
      <c r="AS111" s="162">
        <f t="shared" si="133"/>
        <v>0</v>
      </c>
      <c r="AT111" s="166">
        <f t="shared" si="134"/>
        <v>0</v>
      </c>
      <c r="AU111" s="167">
        <f t="shared" si="135"/>
        <v>0</v>
      </c>
    </row>
    <row r="112" spans="2:47" outlineLevel="1">
      <c r="B112" s="236" t="s">
        <v>88</v>
      </c>
      <c r="C112" s="63" t="s">
        <v>95</v>
      </c>
      <c r="D112" s="69"/>
      <c r="E112" s="70"/>
      <c r="F112" s="69"/>
      <c r="G112" s="139">
        <f t="shared" si="114"/>
        <v>0</v>
      </c>
      <c r="H112" s="169">
        <f t="shared" si="115"/>
        <v>0</v>
      </c>
      <c r="I112" s="69"/>
      <c r="J112" s="139">
        <f t="shared" si="116"/>
        <v>0</v>
      </c>
      <c r="K112" s="169">
        <f t="shared" si="117"/>
        <v>0</v>
      </c>
      <c r="L112" s="69"/>
      <c r="M112" s="139">
        <f t="shared" si="118"/>
        <v>0</v>
      </c>
      <c r="N112" s="169">
        <f t="shared" si="119"/>
        <v>0</v>
      </c>
      <c r="O112" s="69"/>
      <c r="P112" s="139">
        <f t="shared" si="120"/>
        <v>0</v>
      </c>
      <c r="Q112" s="169">
        <f t="shared" si="121"/>
        <v>0</v>
      </c>
      <c r="R112" s="166">
        <f t="shared" si="122"/>
        <v>0</v>
      </c>
      <c r="S112" s="167">
        <f t="shared" si="123"/>
        <v>0</v>
      </c>
      <c r="U112" s="171">
        <f t="shared" si="136"/>
        <v>0</v>
      </c>
      <c r="V112" s="6"/>
      <c r="W112" s="6"/>
      <c r="X112" s="139">
        <f t="shared" si="124"/>
        <v>0</v>
      </c>
      <c r="Y112" s="169">
        <f t="shared" si="125"/>
        <v>0</v>
      </c>
      <c r="Z112" s="171">
        <f t="shared" si="137"/>
        <v>3</v>
      </c>
      <c r="AA112" s="6">
        <v>3</v>
      </c>
      <c r="AB112" s="6"/>
      <c r="AC112" s="139">
        <f t="shared" si="126"/>
        <v>3</v>
      </c>
      <c r="AD112" s="162">
        <f t="shared" si="127"/>
        <v>0</v>
      </c>
      <c r="AE112" s="171">
        <f t="shared" si="138"/>
        <v>2</v>
      </c>
      <c r="AF112" s="6">
        <v>2</v>
      </c>
      <c r="AG112" s="6"/>
      <c r="AH112" s="139">
        <f t="shared" si="128"/>
        <v>5</v>
      </c>
      <c r="AI112" s="162">
        <f t="shared" si="129"/>
        <v>0.66666666666666663</v>
      </c>
      <c r="AJ112" s="171">
        <f t="shared" si="139"/>
        <v>2</v>
      </c>
      <c r="AK112" s="6">
        <v>2</v>
      </c>
      <c r="AL112" s="6"/>
      <c r="AM112" s="139">
        <f t="shared" si="130"/>
        <v>7</v>
      </c>
      <c r="AN112" s="162">
        <f t="shared" si="131"/>
        <v>0.4</v>
      </c>
      <c r="AO112" s="171">
        <f t="shared" si="140"/>
        <v>1</v>
      </c>
      <c r="AP112" s="6">
        <v>1</v>
      </c>
      <c r="AQ112" s="6"/>
      <c r="AR112" s="139">
        <f t="shared" si="132"/>
        <v>8</v>
      </c>
      <c r="AS112" s="162">
        <f t="shared" si="133"/>
        <v>0.14285714285714285</v>
      </c>
      <c r="AT112" s="166">
        <f t="shared" si="134"/>
        <v>8</v>
      </c>
      <c r="AU112" s="167">
        <f t="shared" si="135"/>
        <v>0</v>
      </c>
    </row>
    <row r="113" spans="2:47" ht="15" customHeight="1" outlineLevel="1">
      <c r="B113" s="49" t="s">
        <v>127</v>
      </c>
      <c r="C113" s="46" t="s">
        <v>95</v>
      </c>
      <c r="D113" s="172">
        <f>SUM(D99:D112)</f>
        <v>0</v>
      </c>
      <c r="E113" s="172">
        <f>SUM(E99:E112)</f>
        <v>0</v>
      </c>
      <c r="F113" s="172">
        <f>SUM(F99:F112)</f>
        <v>0</v>
      </c>
      <c r="G113" s="172">
        <f>SUM(G99:G112)</f>
        <v>0</v>
      </c>
      <c r="H113" s="168">
        <f>IFERROR((G113-E113)/E113,0)</f>
        <v>0</v>
      </c>
      <c r="I113" s="172">
        <f>SUM(I99:I112)</f>
        <v>0</v>
      </c>
      <c r="J113" s="172">
        <f>SUM(J99:J112)</f>
        <v>0</v>
      </c>
      <c r="K113" s="168">
        <f t="shared" si="117"/>
        <v>0</v>
      </c>
      <c r="L113" s="172">
        <f>SUM(L99:L112)</f>
        <v>0</v>
      </c>
      <c r="M113" s="172">
        <f>SUM(M99:M112)</f>
        <v>0</v>
      </c>
      <c r="N113" s="168">
        <f t="shared" si="119"/>
        <v>0</v>
      </c>
      <c r="O113" s="172">
        <f>SUM(O99:O112)</f>
        <v>0</v>
      </c>
      <c r="P113" s="172">
        <f>SUM(P99:P112)</f>
        <v>0</v>
      </c>
      <c r="Q113" s="168">
        <f t="shared" si="121"/>
        <v>0</v>
      </c>
      <c r="R113" s="172">
        <f>SUM(R99:R112)</f>
        <v>0</v>
      </c>
      <c r="S113" s="167">
        <f t="shared" si="123"/>
        <v>0</v>
      </c>
      <c r="U113" s="172">
        <f>SUM(U99:U112)</f>
        <v>0</v>
      </c>
      <c r="V113" s="172">
        <f>SUM(V99:V112)</f>
        <v>0</v>
      </c>
      <c r="W113" s="172">
        <f>SUM(W99:W112)</f>
        <v>0</v>
      </c>
      <c r="X113" s="172">
        <f>SUM(X99:X112)</f>
        <v>0</v>
      </c>
      <c r="Y113" s="168">
        <f>IFERROR((X113-P113)/P113,0)</f>
        <v>0</v>
      </c>
      <c r="Z113" s="172">
        <f>SUM(Z99:Z112)</f>
        <v>19</v>
      </c>
      <c r="AA113" s="172">
        <f>SUM(AA99:AA112)</f>
        <v>19</v>
      </c>
      <c r="AB113" s="172">
        <f>SUM(AB99:AB112)</f>
        <v>0</v>
      </c>
      <c r="AC113" s="172">
        <f>SUM(AC99:AC112)</f>
        <v>19</v>
      </c>
      <c r="AD113" s="163">
        <f>IFERROR((AC113-X113)/X113,0)</f>
        <v>0</v>
      </c>
      <c r="AE113" s="172">
        <f>SUM(AE99:AE112)</f>
        <v>16</v>
      </c>
      <c r="AF113" s="172">
        <f>SUM(AF99:AF112)</f>
        <v>16</v>
      </c>
      <c r="AG113" s="172">
        <f>SUM(AG99:AG112)</f>
        <v>0</v>
      </c>
      <c r="AH113" s="172">
        <f>SUM(AH99:AH112)</f>
        <v>35</v>
      </c>
      <c r="AI113" s="163">
        <f t="shared" si="129"/>
        <v>0.84210526315789469</v>
      </c>
      <c r="AJ113" s="172">
        <f>SUM(AJ99:AJ112)</f>
        <v>19</v>
      </c>
      <c r="AK113" s="172">
        <f>SUM(AK99:AK112)</f>
        <v>19</v>
      </c>
      <c r="AL113" s="172">
        <f>SUM(AL99:AL112)</f>
        <v>0</v>
      </c>
      <c r="AM113" s="172">
        <f>SUM(AM99:AM112)</f>
        <v>54</v>
      </c>
      <c r="AN113" s="163">
        <f t="shared" si="131"/>
        <v>0.54285714285714282</v>
      </c>
      <c r="AO113" s="172">
        <f>SUM(AO99:AO112)</f>
        <v>10</v>
      </c>
      <c r="AP113" s="172">
        <f>SUM(AP99:AP112)</f>
        <v>10</v>
      </c>
      <c r="AQ113" s="172">
        <f>SUM(AQ99:AQ112)</f>
        <v>0</v>
      </c>
      <c r="AR113" s="172">
        <f>SUM(AR99:AR112)</f>
        <v>64</v>
      </c>
      <c r="AS113" s="163">
        <f t="shared" si="133"/>
        <v>0.18518518518518517</v>
      </c>
      <c r="AT113" s="172">
        <f>SUM(AT99:AT112)</f>
        <v>64</v>
      </c>
      <c r="AU113" s="167">
        <f t="shared" si="135"/>
        <v>0</v>
      </c>
    </row>
    <row r="115" spans="2:47" ht="15.6">
      <c r="B115" s="270" t="s">
        <v>100</v>
      </c>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row>
    <row r="116" spans="2:47" ht="5.45" customHeight="1" outlineLevel="1">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row>
    <row r="117" spans="2:47" outlineLevel="1">
      <c r="B117" s="306"/>
      <c r="C117" s="298" t="s">
        <v>94</v>
      </c>
      <c r="D117" s="285" t="s">
        <v>120</v>
      </c>
      <c r="E117" s="286"/>
      <c r="F117" s="286"/>
      <c r="G117" s="286"/>
      <c r="H117" s="286"/>
      <c r="I117" s="286"/>
      <c r="J117" s="286"/>
      <c r="K117" s="286"/>
      <c r="L117" s="286"/>
      <c r="M117" s="286"/>
      <c r="N117" s="286"/>
      <c r="O117" s="286"/>
      <c r="P117" s="286"/>
      <c r="Q117" s="288"/>
      <c r="R117" s="291" t="str">
        <f xml:space="preserve"> D118&amp;" - "&amp;O118</f>
        <v>2019 - 2023</v>
      </c>
      <c r="S117" s="303"/>
      <c r="U117" s="285" t="s">
        <v>121</v>
      </c>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8"/>
    </row>
    <row r="118" spans="2:47" outlineLevel="1">
      <c r="B118" s="307"/>
      <c r="C118" s="299"/>
      <c r="D118" s="285">
        <f>$C$3-5</f>
        <v>2019</v>
      </c>
      <c r="E118" s="288"/>
      <c r="F118" s="285">
        <f>$C$3-4</f>
        <v>2020</v>
      </c>
      <c r="G118" s="286"/>
      <c r="H118" s="288"/>
      <c r="I118" s="285">
        <f>$C$3-3</f>
        <v>2021</v>
      </c>
      <c r="J118" s="286"/>
      <c r="K118" s="288"/>
      <c r="L118" s="285">
        <f>$C$3-2</f>
        <v>2022</v>
      </c>
      <c r="M118" s="286"/>
      <c r="N118" s="288"/>
      <c r="O118" s="285">
        <f>$C$3-1</f>
        <v>2023</v>
      </c>
      <c r="P118" s="286"/>
      <c r="Q118" s="288"/>
      <c r="R118" s="293"/>
      <c r="S118" s="304"/>
      <c r="U118" s="285">
        <f>$C$3</f>
        <v>2024</v>
      </c>
      <c r="V118" s="286"/>
      <c r="W118" s="286"/>
      <c r="X118" s="286"/>
      <c r="Y118" s="288"/>
      <c r="Z118" s="285">
        <f>$C$3+1</f>
        <v>2025</v>
      </c>
      <c r="AA118" s="286"/>
      <c r="AB118" s="286"/>
      <c r="AC118" s="286"/>
      <c r="AD118" s="288"/>
      <c r="AE118" s="285">
        <f>$C$3+2</f>
        <v>2026</v>
      </c>
      <c r="AF118" s="286"/>
      <c r="AG118" s="286"/>
      <c r="AH118" s="286"/>
      <c r="AI118" s="288"/>
      <c r="AJ118" s="285">
        <f>$C$3+3</f>
        <v>2027</v>
      </c>
      <c r="AK118" s="286"/>
      <c r="AL118" s="286"/>
      <c r="AM118" s="286"/>
      <c r="AN118" s="288"/>
      <c r="AO118" s="285">
        <f>$C$3+4</f>
        <v>2028</v>
      </c>
      <c r="AP118" s="286"/>
      <c r="AQ118" s="286"/>
      <c r="AR118" s="286"/>
      <c r="AS118" s="288"/>
      <c r="AT118" s="289" t="str">
        <f>U118&amp;" - "&amp;AO118</f>
        <v>2024 - 2028</v>
      </c>
      <c r="AU118" s="305"/>
    </row>
    <row r="119" spans="2:47" ht="43.5" outlineLevel="1">
      <c r="B119" s="308"/>
      <c r="C119" s="300"/>
      <c r="D119" s="65" t="s">
        <v>133</v>
      </c>
      <c r="E119" s="66" t="s">
        <v>134</v>
      </c>
      <c r="F119" s="65" t="s">
        <v>133</v>
      </c>
      <c r="G119" s="9" t="s">
        <v>134</v>
      </c>
      <c r="H119" s="66" t="s">
        <v>124</v>
      </c>
      <c r="I119" s="65" t="s">
        <v>133</v>
      </c>
      <c r="J119" s="9" t="s">
        <v>134</v>
      </c>
      <c r="K119" s="66" t="s">
        <v>124</v>
      </c>
      <c r="L119" s="65" t="s">
        <v>133</v>
      </c>
      <c r="M119" s="9" t="s">
        <v>134</v>
      </c>
      <c r="N119" s="66" t="s">
        <v>124</v>
      </c>
      <c r="O119" s="65" t="s">
        <v>133</v>
      </c>
      <c r="P119" s="9" t="s">
        <v>134</v>
      </c>
      <c r="Q119" s="66" t="s">
        <v>124</v>
      </c>
      <c r="R119" s="65" t="s">
        <v>115</v>
      </c>
      <c r="S119" s="120" t="s">
        <v>125</v>
      </c>
      <c r="U119" s="65" t="s">
        <v>133</v>
      </c>
      <c r="V119" s="105" t="s">
        <v>141</v>
      </c>
      <c r="W119" s="105" t="s">
        <v>142</v>
      </c>
      <c r="X119" s="9" t="s">
        <v>134</v>
      </c>
      <c r="Y119" s="66" t="s">
        <v>124</v>
      </c>
      <c r="Z119" s="65" t="s">
        <v>133</v>
      </c>
      <c r="AA119" s="105" t="s">
        <v>141</v>
      </c>
      <c r="AB119" s="105" t="s">
        <v>142</v>
      </c>
      <c r="AC119" s="9" t="s">
        <v>134</v>
      </c>
      <c r="AD119" s="66" t="s">
        <v>124</v>
      </c>
      <c r="AE119" s="65" t="s">
        <v>133</v>
      </c>
      <c r="AF119" s="105" t="s">
        <v>141</v>
      </c>
      <c r="AG119" s="105" t="s">
        <v>142</v>
      </c>
      <c r="AH119" s="9" t="s">
        <v>134</v>
      </c>
      <c r="AI119" s="66" t="s">
        <v>124</v>
      </c>
      <c r="AJ119" s="65" t="s">
        <v>133</v>
      </c>
      <c r="AK119" s="105" t="s">
        <v>141</v>
      </c>
      <c r="AL119" s="105" t="s">
        <v>142</v>
      </c>
      <c r="AM119" s="9" t="s">
        <v>134</v>
      </c>
      <c r="AN119" s="66" t="s">
        <v>124</v>
      </c>
      <c r="AO119" s="65" t="s">
        <v>133</v>
      </c>
      <c r="AP119" s="105" t="s">
        <v>141</v>
      </c>
      <c r="AQ119" s="105" t="s">
        <v>142</v>
      </c>
      <c r="AR119" s="9" t="s">
        <v>134</v>
      </c>
      <c r="AS119" s="66" t="s">
        <v>124</v>
      </c>
      <c r="AT119" s="65" t="s">
        <v>115</v>
      </c>
      <c r="AU119" s="120" t="s">
        <v>125</v>
      </c>
    </row>
    <row r="120" spans="2:47" outlineLevel="1">
      <c r="B120" s="235" t="s">
        <v>75</v>
      </c>
      <c r="C120" s="63" t="s">
        <v>95</v>
      </c>
      <c r="D120" s="69"/>
      <c r="E120" s="70"/>
      <c r="F120" s="69"/>
      <c r="G120" s="139">
        <f t="shared" ref="G120:G133" si="141">E120+F120</f>
        <v>0</v>
      </c>
      <c r="H120" s="169">
        <f t="shared" ref="H120:H133" si="142">IFERROR((G120-E120)/E120,0)</f>
        <v>0</v>
      </c>
      <c r="I120" s="69"/>
      <c r="J120" s="139">
        <f t="shared" ref="J120:J133" si="143">G120+I120</f>
        <v>0</v>
      </c>
      <c r="K120" s="169">
        <f t="shared" ref="K120:K134" si="144">IFERROR((J120-G120)/G120,0)</f>
        <v>0</v>
      </c>
      <c r="L120" s="69"/>
      <c r="M120" s="139">
        <f t="shared" ref="M120:M133" si="145">J120+L120</f>
        <v>0</v>
      </c>
      <c r="N120" s="169">
        <f t="shared" ref="N120:N134" si="146">IFERROR((M120-J120)/J120,0)</f>
        <v>0</v>
      </c>
      <c r="O120" s="69"/>
      <c r="P120" s="139">
        <f t="shared" ref="P120:P133" si="147">M120+O120</f>
        <v>0</v>
      </c>
      <c r="Q120" s="169">
        <f t="shared" ref="Q120:Q134" si="148">IFERROR((P120-M120)/M120,0)</f>
        <v>0</v>
      </c>
      <c r="R120" s="166">
        <f t="shared" ref="R120:R133" si="149">D120+F120+I120+L120+O120</f>
        <v>0</v>
      </c>
      <c r="S120" s="167">
        <f t="shared" ref="S120:S134" si="150">IFERROR((P120/E120)^(1/4)-1,0)</f>
        <v>0</v>
      </c>
      <c r="U120" s="171">
        <f>V120+W120</f>
        <v>0</v>
      </c>
      <c r="V120" s="6"/>
      <c r="W120" s="6"/>
      <c r="X120" s="139">
        <f t="shared" ref="X120:X133" si="151">P120+U120</f>
        <v>0</v>
      </c>
      <c r="Y120" s="169">
        <f t="shared" ref="Y120:Y133" si="152">IFERROR((X120-P120)/P120,0)</f>
        <v>0</v>
      </c>
      <c r="Z120" s="171">
        <f>AA120+AB120</f>
        <v>0</v>
      </c>
      <c r="AA120" s="6"/>
      <c r="AB120" s="6"/>
      <c r="AC120" s="139">
        <f t="shared" ref="AC120:AC133" si="153">X120+Z120</f>
        <v>0</v>
      </c>
      <c r="AD120" s="162">
        <f t="shared" ref="AD120:AD133" si="154">IFERROR((AC120-X120)/X120,0)</f>
        <v>0</v>
      </c>
      <c r="AE120" s="171">
        <f>AF120+AG120</f>
        <v>0</v>
      </c>
      <c r="AF120" s="6"/>
      <c r="AG120" s="6"/>
      <c r="AH120" s="139">
        <f t="shared" ref="AH120:AH133" si="155">AC120+AE120</f>
        <v>0</v>
      </c>
      <c r="AI120" s="162">
        <f t="shared" ref="AI120:AI134" si="156">IFERROR((AH120-AC120)/AC120,0)</f>
        <v>0</v>
      </c>
      <c r="AJ120" s="171">
        <f>AK120+AL120</f>
        <v>0</v>
      </c>
      <c r="AK120" s="6"/>
      <c r="AL120" s="6"/>
      <c r="AM120" s="139">
        <f t="shared" ref="AM120:AM133" si="157">AH120+AJ120</f>
        <v>0</v>
      </c>
      <c r="AN120" s="162">
        <f t="shared" ref="AN120:AN134" si="158">IFERROR((AM120-AH120)/AH120,0)</f>
        <v>0</v>
      </c>
      <c r="AO120" s="171">
        <f>AP120+AQ120</f>
        <v>0</v>
      </c>
      <c r="AP120" s="6"/>
      <c r="AQ120" s="6"/>
      <c r="AR120" s="139">
        <f t="shared" ref="AR120:AR133" si="159">AM120+AO120</f>
        <v>0</v>
      </c>
      <c r="AS120" s="162">
        <f t="shared" ref="AS120:AS134" si="160">IFERROR((AR120-AM120)/AM120,0)</f>
        <v>0</v>
      </c>
      <c r="AT120" s="166">
        <f t="shared" ref="AT120:AT133" si="161">U120+Z120+AE120+AJ120+AO120</f>
        <v>0</v>
      </c>
      <c r="AU120" s="167">
        <f t="shared" ref="AU120:AU134" si="162">IFERROR((AR120/X120)^(1/4)-1,0)</f>
        <v>0</v>
      </c>
    </row>
    <row r="121" spans="2:47" outlineLevel="1">
      <c r="B121" s="236" t="s">
        <v>76</v>
      </c>
      <c r="C121" s="63" t="s">
        <v>95</v>
      </c>
      <c r="D121" s="69"/>
      <c r="E121" s="70"/>
      <c r="F121" s="69"/>
      <c r="G121" s="139">
        <f t="shared" si="141"/>
        <v>0</v>
      </c>
      <c r="H121" s="169">
        <f t="shared" si="142"/>
        <v>0</v>
      </c>
      <c r="I121" s="69"/>
      <c r="J121" s="139">
        <f t="shared" si="143"/>
        <v>0</v>
      </c>
      <c r="K121" s="169">
        <f t="shared" si="144"/>
        <v>0</v>
      </c>
      <c r="L121" s="69"/>
      <c r="M121" s="139">
        <f t="shared" si="145"/>
        <v>0</v>
      </c>
      <c r="N121" s="169">
        <f t="shared" si="146"/>
        <v>0</v>
      </c>
      <c r="O121" s="69"/>
      <c r="P121" s="139">
        <f t="shared" si="147"/>
        <v>0</v>
      </c>
      <c r="Q121" s="169">
        <f t="shared" si="148"/>
        <v>0</v>
      </c>
      <c r="R121" s="166">
        <f t="shared" si="149"/>
        <v>0</v>
      </c>
      <c r="S121" s="167">
        <f t="shared" si="150"/>
        <v>0</v>
      </c>
      <c r="U121" s="171">
        <f t="shared" ref="U121:U133" si="163">V121+W121</f>
        <v>5</v>
      </c>
      <c r="V121" s="6">
        <v>5</v>
      </c>
      <c r="W121" s="6"/>
      <c r="X121" s="139">
        <f t="shared" si="151"/>
        <v>5</v>
      </c>
      <c r="Y121" s="169">
        <f t="shared" si="152"/>
        <v>0</v>
      </c>
      <c r="Z121" s="171">
        <f t="shared" ref="Z121:Z133" si="164">AA121+AB121</f>
        <v>1</v>
      </c>
      <c r="AA121" s="6">
        <v>1</v>
      </c>
      <c r="AB121" s="6"/>
      <c r="AC121" s="139">
        <f t="shared" si="153"/>
        <v>6</v>
      </c>
      <c r="AD121" s="162">
        <f t="shared" si="154"/>
        <v>0.2</v>
      </c>
      <c r="AE121" s="171">
        <f t="shared" ref="AE121:AE133" si="165">AF121+AG121</f>
        <v>0</v>
      </c>
      <c r="AF121" s="6">
        <v>0</v>
      </c>
      <c r="AG121" s="6"/>
      <c r="AH121" s="139">
        <f t="shared" si="155"/>
        <v>6</v>
      </c>
      <c r="AI121" s="162">
        <f t="shared" si="156"/>
        <v>0</v>
      </c>
      <c r="AJ121" s="171">
        <f t="shared" ref="AJ121:AJ133" si="166">AK121+AL121</f>
        <v>1</v>
      </c>
      <c r="AK121" s="6">
        <v>1</v>
      </c>
      <c r="AL121" s="6">
        <v>0</v>
      </c>
      <c r="AM121" s="139">
        <f t="shared" si="157"/>
        <v>7</v>
      </c>
      <c r="AN121" s="162">
        <f t="shared" si="158"/>
        <v>0.16666666666666666</v>
      </c>
      <c r="AO121" s="171">
        <f t="shared" ref="AO121:AO133" si="167">AP121+AQ121</f>
        <v>1</v>
      </c>
      <c r="AP121" s="6">
        <v>1</v>
      </c>
      <c r="AQ121" s="6"/>
      <c r="AR121" s="139">
        <f t="shared" si="159"/>
        <v>8</v>
      </c>
      <c r="AS121" s="162">
        <f t="shared" si="160"/>
        <v>0.14285714285714285</v>
      </c>
      <c r="AT121" s="166">
        <f t="shared" si="161"/>
        <v>8</v>
      </c>
      <c r="AU121" s="167">
        <f t="shared" si="162"/>
        <v>0.12468265038069815</v>
      </c>
    </row>
    <row r="122" spans="2:47" outlineLevel="1">
      <c r="B122" s="237" t="s">
        <v>77</v>
      </c>
      <c r="C122" s="63" t="s">
        <v>95</v>
      </c>
      <c r="D122" s="69"/>
      <c r="E122" s="70"/>
      <c r="F122" s="69"/>
      <c r="G122" s="139">
        <f t="shared" si="141"/>
        <v>0</v>
      </c>
      <c r="H122" s="169">
        <f t="shared" si="142"/>
        <v>0</v>
      </c>
      <c r="I122" s="69"/>
      <c r="J122" s="139">
        <f t="shared" si="143"/>
        <v>0</v>
      </c>
      <c r="K122" s="169">
        <f t="shared" si="144"/>
        <v>0</v>
      </c>
      <c r="L122" s="69"/>
      <c r="M122" s="139">
        <f t="shared" si="145"/>
        <v>0</v>
      </c>
      <c r="N122" s="169">
        <f t="shared" si="146"/>
        <v>0</v>
      </c>
      <c r="O122" s="69"/>
      <c r="P122" s="139">
        <f t="shared" si="147"/>
        <v>0</v>
      </c>
      <c r="Q122" s="169">
        <f t="shared" si="148"/>
        <v>0</v>
      </c>
      <c r="R122" s="166">
        <f t="shared" si="149"/>
        <v>0</v>
      </c>
      <c r="S122" s="167">
        <f t="shared" si="150"/>
        <v>0</v>
      </c>
      <c r="U122" s="171">
        <f t="shared" si="163"/>
        <v>0</v>
      </c>
      <c r="V122" s="6"/>
      <c r="W122" s="6"/>
      <c r="X122" s="139">
        <f t="shared" si="151"/>
        <v>0</v>
      </c>
      <c r="Y122" s="169">
        <f t="shared" si="152"/>
        <v>0</v>
      </c>
      <c r="Z122" s="171">
        <f t="shared" si="164"/>
        <v>0</v>
      </c>
      <c r="AA122" s="6"/>
      <c r="AB122" s="6"/>
      <c r="AC122" s="139">
        <f t="shared" si="153"/>
        <v>0</v>
      </c>
      <c r="AD122" s="162">
        <f t="shared" si="154"/>
        <v>0</v>
      </c>
      <c r="AE122" s="171">
        <f t="shared" si="165"/>
        <v>0</v>
      </c>
      <c r="AF122" s="6"/>
      <c r="AG122" s="6"/>
      <c r="AH122" s="139">
        <f t="shared" si="155"/>
        <v>0</v>
      </c>
      <c r="AI122" s="162">
        <f t="shared" si="156"/>
        <v>0</v>
      </c>
      <c r="AJ122" s="171">
        <f t="shared" si="166"/>
        <v>0</v>
      </c>
      <c r="AK122" s="6"/>
      <c r="AL122" s="6"/>
      <c r="AM122" s="139">
        <f t="shared" si="157"/>
        <v>0</v>
      </c>
      <c r="AN122" s="162">
        <f t="shared" si="158"/>
        <v>0</v>
      </c>
      <c r="AO122" s="171">
        <f t="shared" si="167"/>
        <v>0</v>
      </c>
      <c r="AP122" s="6"/>
      <c r="AQ122" s="6"/>
      <c r="AR122" s="139">
        <f t="shared" si="159"/>
        <v>0</v>
      </c>
      <c r="AS122" s="162">
        <f t="shared" si="160"/>
        <v>0</v>
      </c>
      <c r="AT122" s="166">
        <f t="shared" si="161"/>
        <v>0</v>
      </c>
      <c r="AU122" s="167">
        <f t="shared" si="162"/>
        <v>0</v>
      </c>
    </row>
    <row r="123" spans="2:47" outlineLevel="1">
      <c r="B123" s="238" t="s">
        <v>78</v>
      </c>
      <c r="C123" s="63" t="s">
        <v>95</v>
      </c>
      <c r="D123" s="69"/>
      <c r="E123" s="70"/>
      <c r="F123" s="69"/>
      <c r="G123" s="139">
        <f t="shared" si="141"/>
        <v>0</v>
      </c>
      <c r="H123" s="169">
        <f t="shared" si="142"/>
        <v>0</v>
      </c>
      <c r="I123" s="69"/>
      <c r="J123" s="139">
        <f t="shared" si="143"/>
        <v>0</v>
      </c>
      <c r="K123" s="169">
        <f t="shared" si="144"/>
        <v>0</v>
      </c>
      <c r="L123" s="69"/>
      <c r="M123" s="139">
        <f t="shared" si="145"/>
        <v>0</v>
      </c>
      <c r="N123" s="169">
        <f t="shared" si="146"/>
        <v>0</v>
      </c>
      <c r="O123" s="69"/>
      <c r="P123" s="139">
        <f t="shared" si="147"/>
        <v>0</v>
      </c>
      <c r="Q123" s="169">
        <f t="shared" si="148"/>
        <v>0</v>
      </c>
      <c r="R123" s="166">
        <f t="shared" si="149"/>
        <v>0</v>
      </c>
      <c r="S123" s="167">
        <f t="shared" si="150"/>
        <v>0</v>
      </c>
      <c r="U123" s="171">
        <f t="shared" si="163"/>
        <v>0</v>
      </c>
      <c r="V123" s="6"/>
      <c r="W123" s="6"/>
      <c r="X123" s="139">
        <f t="shared" si="151"/>
        <v>0</v>
      </c>
      <c r="Y123" s="169">
        <f t="shared" si="152"/>
        <v>0</v>
      </c>
      <c r="Z123" s="171">
        <f t="shared" si="164"/>
        <v>0</v>
      </c>
      <c r="AA123" s="6"/>
      <c r="AB123" s="6"/>
      <c r="AC123" s="139">
        <f t="shared" si="153"/>
        <v>0</v>
      </c>
      <c r="AD123" s="162">
        <f t="shared" si="154"/>
        <v>0</v>
      </c>
      <c r="AE123" s="171">
        <f t="shared" si="165"/>
        <v>0</v>
      </c>
      <c r="AF123" s="6"/>
      <c r="AG123" s="6"/>
      <c r="AH123" s="139">
        <f t="shared" si="155"/>
        <v>0</v>
      </c>
      <c r="AI123" s="162">
        <f t="shared" si="156"/>
        <v>0</v>
      </c>
      <c r="AJ123" s="171">
        <f t="shared" si="166"/>
        <v>0</v>
      </c>
      <c r="AK123" s="6"/>
      <c r="AL123" s="6"/>
      <c r="AM123" s="139">
        <f t="shared" si="157"/>
        <v>0</v>
      </c>
      <c r="AN123" s="162">
        <f t="shared" si="158"/>
        <v>0</v>
      </c>
      <c r="AO123" s="171">
        <f t="shared" si="167"/>
        <v>0</v>
      </c>
      <c r="AP123" s="6"/>
      <c r="AQ123" s="6"/>
      <c r="AR123" s="139">
        <f t="shared" si="159"/>
        <v>0</v>
      </c>
      <c r="AS123" s="162">
        <f t="shared" si="160"/>
        <v>0</v>
      </c>
      <c r="AT123" s="166">
        <f t="shared" si="161"/>
        <v>0</v>
      </c>
      <c r="AU123" s="167">
        <f t="shared" si="162"/>
        <v>0</v>
      </c>
    </row>
    <row r="124" spans="2:47" outlineLevel="1">
      <c r="B124" s="238" t="s">
        <v>79</v>
      </c>
      <c r="C124" s="63" t="s">
        <v>95</v>
      </c>
      <c r="D124" s="69"/>
      <c r="E124" s="70"/>
      <c r="F124" s="69"/>
      <c r="G124" s="139">
        <f t="shared" si="141"/>
        <v>0</v>
      </c>
      <c r="H124" s="169">
        <f t="shared" si="142"/>
        <v>0</v>
      </c>
      <c r="I124" s="69"/>
      <c r="J124" s="139">
        <f t="shared" si="143"/>
        <v>0</v>
      </c>
      <c r="K124" s="169">
        <f t="shared" si="144"/>
        <v>0</v>
      </c>
      <c r="L124" s="69"/>
      <c r="M124" s="139">
        <f t="shared" si="145"/>
        <v>0</v>
      </c>
      <c r="N124" s="169">
        <f t="shared" si="146"/>
        <v>0</v>
      </c>
      <c r="O124" s="69"/>
      <c r="P124" s="139">
        <f t="shared" si="147"/>
        <v>0</v>
      </c>
      <c r="Q124" s="169">
        <f t="shared" si="148"/>
        <v>0</v>
      </c>
      <c r="R124" s="166">
        <f t="shared" si="149"/>
        <v>0</v>
      </c>
      <c r="S124" s="167">
        <f t="shared" si="150"/>
        <v>0</v>
      </c>
      <c r="U124" s="171">
        <f t="shared" si="163"/>
        <v>0</v>
      </c>
      <c r="V124" s="6"/>
      <c r="W124" s="6"/>
      <c r="X124" s="139">
        <f t="shared" si="151"/>
        <v>0</v>
      </c>
      <c r="Y124" s="169">
        <f t="shared" si="152"/>
        <v>0</v>
      </c>
      <c r="Z124" s="171">
        <f t="shared" si="164"/>
        <v>2</v>
      </c>
      <c r="AA124" s="6">
        <v>2</v>
      </c>
      <c r="AB124" s="6"/>
      <c r="AC124" s="139">
        <f t="shared" si="153"/>
        <v>2</v>
      </c>
      <c r="AD124" s="162">
        <f t="shared" si="154"/>
        <v>0</v>
      </c>
      <c r="AE124" s="171">
        <f t="shared" si="165"/>
        <v>0</v>
      </c>
      <c r="AF124" s="6"/>
      <c r="AG124" s="6"/>
      <c r="AH124" s="139">
        <f t="shared" si="155"/>
        <v>2</v>
      </c>
      <c r="AI124" s="162">
        <f t="shared" si="156"/>
        <v>0</v>
      </c>
      <c r="AJ124" s="171">
        <f t="shared" si="166"/>
        <v>0</v>
      </c>
      <c r="AK124" s="6"/>
      <c r="AL124" s="6"/>
      <c r="AM124" s="139">
        <f t="shared" si="157"/>
        <v>2</v>
      </c>
      <c r="AN124" s="162">
        <f t="shared" si="158"/>
        <v>0</v>
      </c>
      <c r="AO124" s="171">
        <f t="shared" si="167"/>
        <v>0</v>
      </c>
      <c r="AP124" s="6"/>
      <c r="AQ124" s="6"/>
      <c r="AR124" s="139">
        <f t="shared" si="159"/>
        <v>2</v>
      </c>
      <c r="AS124" s="162">
        <f t="shared" si="160"/>
        <v>0</v>
      </c>
      <c r="AT124" s="166">
        <f t="shared" si="161"/>
        <v>2</v>
      </c>
      <c r="AU124" s="167">
        <f t="shared" si="162"/>
        <v>0</v>
      </c>
    </row>
    <row r="125" spans="2:47" outlineLevel="1">
      <c r="B125" s="238" t="s">
        <v>80</v>
      </c>
      <c r="C125" s="63" t="s">
        <v>95</v>
      </c>
      <c r="D125" s="69"/>
      <c r="E125" s="70"/>
      <c r="F125" s="69"/>
      <c r="G125" s="139">
        <f t="shared" si="141"/>
        <v>0</v>
      </c>
      <c r="H125" s="169">
        <f t="shared" si="142"/>
        <v>0</v>
      </c>
      <c r="I125" s="69"/>
      <c r="J125" s="139">
        <f t="shared" si="143"/>
        <v>0</v>
      </c>
      <c r="K125" s="169">
        <f t="shared" si="144"/>
        <v>0</v>
      </c>
      <c r="L125" s="69"/>
      <c r="M125" s="139">
        <f t="shared" si="145"/>
        <v>0</v>
      </c>
      <c r="N125" s="169">
        <f t="shared" si="146"/>
        <v>0</v>
      </c>
      <c r="O125" s="69"/>
      <c r="P125" s="139">
        <f t="shared" si="147"/>
        <v>0</v>
      </c>
      <c r="Q125" s="169">
        <f t="shared" si="148"/>
        <v>0</v>
      </c>
      <c r="R125" s="166">
        <f t="shared" si="149"/>
        <v>0</v>
      </c>
      <c r="S125" s="167">
        <f t="shared" si="150"/>
        <v>0</v>
      </c>
      <c r="U125" s="171">
        <f t="shared" si="163"/>
        <v>0</v>
      </c>
      <c r="V125" s="6"/>
      <c r="W125" s="6"/>
      <c r="X125" s="139">
        <f t="shared" si="151"/>
        <v>0</v>
      </c>
      <c r="Y125" s="169">
        <f t="shared" si="152"/>
        <v>0</v>
      </c>
      <c r="Z125" s="171">
        <f t="shared" si="164"/>
        <v>0</v>
      </c>
      <c r="AA125" s="6"/>
      <c r="AB125" s="6"/>
      <c r="AC125" s="139">
        <f t="shared" si="153"/>
        <v>0</v>
      </c>
      <c r="AD125" s="162">
        <f t="shared" si="154"/>
        <v>0</v>
      </c>
      <c r="AE125" s="171">
        <f t="shared" si="165"/>
        <v>0</v>
      </c>
      <c r="AF125" s="6"/>
      <c r="AG125" s="6"/>
      <c r="AH125" s="139">
        <f t="shared" si="155"/>
        <v>0</v>
      </c>
      <c r="AI125" s="162">
        <f t="shared" si="156"/>
        <v>0</v>
      </c>
      <c r="AJ125" s="171">
        <f t="shared" si="166"/>
        <v>0</v>
      </c>
      <c r="AK125" s="6"/>
      <c r="AL125" s="6"/>
      <c r="AM125" s="139">
        <f t="shared" si="157"/>
        <v>0</v>
      </c>
      <c r="AN125" s="162">
        <f t="shared" si="158"/>
        <v>0</v>
      </c>
      <c r="AO125" s="171">
        <f t="shared" si="167"/>
        <v>0</v>
      </c>
      <c r="AP125" s="6"/>
      <c r="AQ125" s="6"/>
      <c r="AR125" s="139">
        <f t="shared" si="159"/>
        <v>0</v>
      </c>
      <c r="AS125" s="162">
        <f t="shared" si="160"/>
        <v>0</v>
      </c>
      <c r="AT125" s="166">
        <f t="shared" si="161"/>
        <v>0</v>
      </c>
      <c r="AU125" s="167">
        <f t="shared" si="162"/>
        <v>0</v>
      </c>
    </row>
    <row r="126" spans="2:47" outlineLevel="1">
      <c r="B126" s="238" t="s">
        <v>81</v>
      </c>
      <c r="C126" s="63" t="s">
        <v>95</v>
      </c>
      <c r="D126" s="69"/>
      <c r="E126" s="70"/>
      <c r="F126" s="69"/>
      <c r="G126" s="139">
        <f t="shared" si="141"/>
        <v>0</v>
      </c>
      <c r="H126" s="169">
        <f t="shared" si="142"/>
        <v>0</v>
      </c>
      <c r="I126" s="69"/>
      <c r="J126" s="139">
        <f t="shared" si="143"/>
        <v>0</v>
      </c>
      <c r="K126" s="169">
        <f t="shared" si="144"/>
        <v>0</v>
      </c>
      <c r="L126" s="69"/>
      <c r="M126" s="139">
        <f t="shared" si="145"/>
        <v>0</v>
      </c>
      <c r="N126" s="169">
        <f t="shared" si="146"/>
        <v>0</v>
      </c>
      <c r="O126" s="69"/>
      <c r="P126" s="139">
        <f t="shared" si="147"/>
        <v>0</v>
      </c>
      <c r="Q126" s="169">
        <f t="shared" si="148"/>
        <v>0</v>
      </c>
      <c r="R126" s="166">
        <f t="shared" si="149"/>
        <v>0</v>
      </c>
      <c r="S126" s="167">
        <f t="shared" si="150"/>
        <v>0</v>
      </c>
      <c r="U126" s="171">
        <f t="shared" si="163"/>
        <v>0</v>
      </c>
      <c r="V126" s="6"/>
      <c r="W126" s="6"/>
      <c r="X126" s="139">
        <f t="shared" si="151"/>
        <v>0</v>
      </c>
      <c r="Y126" s="169">
        <f t="shared" si="152"/>
        <v>0</v>
      </c>
      <c r="Z126" s="171">
        <f t="shared" si="164"/>
        <v>0</v>
      </c>
      <c r="AA126" s="6"/>
      <c r="AB126" s="6"/>
      <c r="AC126" s="139">
        <f t="shared" si="153"/>
        <v>0</v>
      </c>
      <c r="AD126" s="162">
        <f t="shared" si="154"/>
        <v>0</v>
      </c>
      <c r="AE126" s="171">
        <f t="shared" si="165"/>
        <v>0</v>
      </c>
      <c r="AF126" s="6"/>
      <c r="AG126" s="6"/>
      <c r="AH126" s="139">
        <f t="shared" si="155"/>
        <v>0</v>
      </c>
      <c r="AI126" s="162">
        <f t="shared" si="156"/>
        <v>0</v>
      </c>
      <c r="AJ126" s="171">
        <f t="shared" si="166"/>
        <v>0</v>
      </c>
      <c r="AK126" s="6"/>
      <c r="AL126" s="6"/>
      <c r="AM126" s="139">
        <f t="shared" si="157"/>
        <v>0</v>
      </c>
      <c r="AN126" s="162">
        <f t="shared" si="158"/>
        <v>0</v>
      </c>
      <c r="AO126" s="171">
        <f t="shared" si="167"/>
        <v>0</v>
      </c>
      <c r="AP126" s="6"/>
      <c r="AQ126" s="6"/>
      <c r="AR126" s="139">
        <f t="shared" si="159"/>
        <v>0</v>
      </c>
      <c r="AS126" s="162">
        <f t="shared" si="160"/>
        <v>0</v>
      </c>
      <c r="AT126" s="166">
        <f t="shared" si="161"/>
        <v>0</v>
      </c>
      <c r="AU126" s="167">
        <f t="shared" si="162"/>
        <v>0</v>
      </c>
    </row>
    <row r="127" spans="2:47" outlineLevel="1">
      <c r="B127" s="236" t="s">
        <v>82</v>
      </c>
      <c r="C127" s="63" t="s">
        <v>95</v>
      </c>
      <c r="D127" s="69"/>
      <c r="E127" s="70"/>
      <c r="F127" s="69"/>
      <c r="G127" s="139">
        <f t="shared" si="141"/>
        <v>0</v>
      </c>
      <c r="H127" s="169">
        <f t="shared" si="142"/>
        <v>0</v>
      </c>
      <c r="I127" s="69"/>
      <c r="J127" s="139">
        <f t="shared" si="143"/>
        <v>0</v>
      </c>
      <c r="K127" s="169">
        <f t="shared" si="144"/>
        <v>0</v>
      </c>
      <c r="L127" s="69"/>
      <c r="M127" s="139">
        <f t="shared" si="145"/>
        <v>0</v>
      </c>
      <c r="N127" s="169">
        <f t="shared" si="146"/>
        <v>0</v>
      </c>
      <c r="O127" s="69"/>
      <c r="P127" s="139">
        <f t="shared" si="147"/>
        <v>0</v>
      </c>
      <c r="Q127" s="169">
        <f t="shared" si="148"/>
        <v>0</v>
      </c>
      <c r="R127" s="166">
        <f t="shared" si="149"/>
        <v>0</v>
      </c>
      <c r="S127" s="167">
        <f t="shared" si="150"/>
        <v>0</v>
      </c>
      <c r="U127" s="171">
        <f t="shared" si="163"/>
        <v>0</v>
      </c>
      <c r="V127" s="6"/>
      <c r="W127" s="6"/>
      <c r="X127" s="139">
        <f t="shared" si="151"/>
        <v>0</v>
      </c>
      <c r="Y127" s="169">
        <f t="shared" si="152"/>
        <v>0</v>
      </c>
      <c r="Z127" s="171">
        <f t="shared" si="164"/>
        <v>0</v>
      </c>
      <c r="AA127" s="6"/>
      <c r="AB127" s="6"/>
      <c r="AC127" s="139">
        <f t="shared" si="153"/>
        <v>0</v>
      </c>
      <c r="AD127" s="162">
        <f t="shared" si="154"/>
        <v>0</v>
      </c>
      <c r="AE127" s="171">
        <f t="shared" si="165"/>
        <v>0</v>
      </c>
      <c r="AF127" s="6"/>
      <c r="AG127" s="6"/>
      <c r="AH127" s="139">
        <f t="shared" si="155"/>
        <v>0</v>
      </c>
      <c r="AI127" s="162">
        <f t="shared" si="156"/>
        <v>0</v>
      </c>
      <c r="AJ127" s="171">
        <f t="shared" si="166"/>
        <v>0</v>
      </c>
      <c r="AK127" s="6"/>
      <c r="AL127" s="6"/>
      <c r="AM127" s="139">
        <f t="shared" si="157"/>
        <v>0</v>
      </c>
      <c r="AN127" s="162">
        <f t="shared" si="158"/>
        <v>0</v>
      </c>
      <c r="AO127" s="171">
        <f t="shared" si="167"/>
        <v>0</v>
      </c>
      <c r="AP127" s="6"/>
      <c r="AQ127" s="6"/>
      <c r="AR127" s="139">
        <f t="shared" si="159"/>
        <v>0</v>
      </c>
      <c r="AS127" s="162">
        <f t="shared" si="160"/>
        <v>0</v>
      </c>
      <c r="AT127" s="166">
        <f t="shared" si="161"/>
        <v>0</v>
      </c>
      <c r="AU127" s="167">
        <f t="shared" si="162"/>
        <v>0</v>
      </c>
    </row>
    <row r="128" spans="2:47" outlineLevel="1">
      <c r="B128" s="235" t="s">
        <v>83</v>
      </c>
      <c r="C128" s="63" t="s">
        <v>95</v>
      </c>
      <c r="D128" s="69"/>
      <c r="E128" s="70"/>
      <c r="F128" s="69"/>
      <c r="G128" s="139">
        <f t="shared" si="141"/>
        <v>0</v>
      </c>
      <c r="H128" s="169">
        <f t="shared" si="142"/>
        <v>0</v>
      </c>
      <c r="I128" s="69"/>
      <c r="J128" s="139">
        <f t="shared" si="143"/>
        <v>0</v>
      </c>
      <c r="K128" s="169">
        <f t="shared" si="144"/>
        <v>0</v>
      </c>
      <c r="L128" s="69"/>
      <c r="M128" s="139">
        <f t="shared" si="145"/>
        <v>0</v>
      </c>
      <c r="N128" s="169">
        <f t="shared" si="146"/>
        <v>0</v>
      </c>
      <c r="O128" s="69"/>
      <c r="P128" s="139">
        <f t="shared" si="147"/>
        <v>0</v>
      </c>
      <c r="Q128" s="169">
        <f t="shared" si="148"/>
        <v>0</v>
      </c>
      <c r="R128" s="166">
        <f t="shared" si="149"/>
        <v>0</v>
      </c>
      <c r="S128" s="167">
        <f t="shared" si="150"/>
        <v>0</v>
      </c>
      <c r="U128" s="171">
        <f t="shared" si="163"/>
        <v>0</v>
      </c>
      <c r="V128" s="6"/>
      <c r="W128" s="6"/>
      <c r="X128" s="139">
        <f t="shared" si="151"/>
        <v>0</v>
      </c>
      <c r="Y128" s="169">
        <f t="shared" si="152"/>
        <v>0</v>
      </c>
      <c r="Z128" s="171">
        <f t="shared" si="164"/>
        <v>0</v>
      </c>
      <c r="AA128" s="6"/>
      <c r="AB128" s="6"/>
      <c r="AC128" s="139">
        <f t="shared" si="153"/>
        <v>0</v>
      </c>
      <c r="AD128" s="162">
        <f t="shared" si="154"/>
        <v>0</v>
      </c>
      <c r="AE128" s="171">
        <f t="shared" si="165"/>
        <v>0</v>
      </c>
      <c r="AF128" s="6"/>
      <c r="AG128" s="6"/>
      <c r="AH128" s="139">
        <f t="shared" si="155"/>
        <v>0</v>
      </c>
      <c r="AI128" s="162">
        <f t="shared" si="156"/>
        <v>0</v>
      </c>
      <c r="AJ128" s="171">
        <f t="shared" si="166"/>
        <v>0</v>
      </c>
      <c r="AK128" s="6"/>
      <c r="AL128" s="6"/>
      <c r="AM128" s="139">
        <f t="shared" si="157"/>
        <v>0</v>
      </c>
      <c r="AN128" s="162">
        <f t="shared" si="158"/>
        <v>0</v>
      </c>
      <c r="AO128" s="171">
        <f t="shared" si="167"/>
        <v>0</v>
      </c>
      <c r="AP128" s="6"/>
      <c r="AQ128" s="6"/>
      <c r="AR128" s="139">
        <f t="shared" si="159"/>
        <v>0</v>
      </c>
      <c r="AS128" s="162">
        <f t="shared" si="160"/>
        <v>0</v>
      </c>
      <c r="AT128" s="166">
        <f t="shared" si="161"/>
        <v>0</v>
      </c>
      <c r="AU128" s="167">
        <f t="shared" si="162"/>
        <v>0</v>
      </c>
    </row>
    <row r="129" spans="2:47" outlineLevel="1">
      <c r="B129" s="236" t="s">
        <v>84</v>
      </c>
      <c r="C129" s="63" t="s">
        <v>95</v>
      </c>
      <c r="D129" s="69"/>
      <c r="E129" s="70"/>
      <c r="F129" s="69"/>
      <c r="G129" s="139">
        <f t="shared" si="141"/>
        <v>0</v>
      </c>
      <c r="H129" s="169">
        <f t="shared" si="142"/>
        <v>0</v>
      </c>
      <c r="I129" s="69"/>
      <c r="J129" s="139">
        <f t="shared" si="143"/>
        <v>0</v>
      </c>
      <c r="K129" s="169">
        <f t="shared" si="144"/>
        <v>0</v>
      </c>
      <c r="L129" s="69"/>
      <c r="M129" s="139">
        <f t="shared" si="145"/>
        <v>0</v>
      </c>
      <c r="N129" s="169">
        <f t="shared" si="146"/>
        <v>0</v>
      </c>
      <c r="O129" s="69"/>
      <c r="P129" s="139">
        <f t="shared" si="147"/>
        <v>0</v>
      </c>
      <c r="Q129" s="169">
        <f t="shared" si="148"/>
        <v>0</v>
      </c>
      <c r="R129" s="166">
        <f t="shared" si="149"/>
        <v>0</v>
      </c>
      <c r="S129" s="167">
        <f t="shared" si="150"/>
        <v>0</v>
      </c>
      <c r="U129" s="171">
        <f t="shared" si="163"/>
        <v>0</v>
      </c>
      <c r="V129" s="6"/>
      <c r="W129" s="6"/>
      <c r="X129" s="139">
        <f t="shared" si="151"/>
        <v>0</v>
      </c>
      <c r="Y129" s="169">
        <f t="shared" si="152"/>
        <v>0</v>
      </c>
      <c r="Z129" s="171">
        <f t="shared" si="164"/>
        <v>1</v>
      </c>
      <c r="AA129" s="6">
        <v>1</v>
      </c>
      <c r="AB129" s="6"/>
      <c r="AC129" s="139">
        <f t="shared" si="153"/>
        <v>1</v>
      </c>
      <c r="AD129" s="162">
        <f t="shared" si="154"/>
        <v>0</v>
      </c>
      <c r="AE129" s="171">
        <f t="shared" si="165"/>
        <v>0</v>
      </c>
      <c r="AF129" s="6"/>
      <c r="AG129" s="6"/>
      <c r="AH129" s="139">
        <f t="shared" si="155"/>
        <v>1</v>
      </c>
      <c r="AI129" s="162">
        <f t="shared" si="156"/>
        <v>0</v>
      </c>
      <c r="AJ129" s="171">
        <f t="shared" si="166"/>
        <v>0</v>
      </c>
      <c r="AK129" s="6"/>
      <c r="AL129" s="6"/>
      <c r="AM129" s="139">
        <f t="shared" si="157"/>
        <v>1</v>
      </c>
      <c r="AN129" s="162">
        <f t="shared" si="158"/>
        <v>0</v>
      </c>
      <c r="AO129" s="171">
        <f t="shared" si="167"/>
        <v>0</v>
      </c>
      <c r="AP129" s="6"/>
      <c r="AQ129" s="6"/>
      <c r="AR129" s="139">
        <f t="shared" si="159"/>
        <v>1</v>
      </c>
      <c r="AS129" s="162">
        <f t="shared" si="160"/>
        <v>0</v>
      </c>
      <c r="AT129" s="166">
        <f t="shared" si="161"/>
        <v>1</v>
      </c>
      <c r="AU129" s="167">
        <f t="shared" si="162"/>
        <v>0</v>
      </c>
    </row>
    <row r="130" spans="2:47" outlineLevel="1">
      <c r="B130" s="235" t="s">
        <v>85</v>
      </c>
      <c r="C130" s="63" t="s">
        <v>95</v>
      </c>
      <c r="D130" s="69"/>
      <c r="E130" s="70"/>
      <c r="F130" s="69"/>
      <c r="G130" s="139">
        <f t="shared" si="141"/>
        <v>0</v>
      </c>
      <c r="H130" s="169">
        <f t="shared" si="142"/>
        <v>0</v>
      </c>
      <c r="I130" s="69"/>
      <c r="J130" s="139">
        <f t="shared" si="143"/>
        <v>0</v>
      </c>
      <c r="K130" s="169">
        <f t="shared" si="144"/>
        <v>0</v>
      </c>
      <c r="L130" s="69"/>
      <c r="M130" s="139">
        <f t="shared" si="145"/>
        <v>0</v>
      </c>
      <c r="N130" s="169">
        <f t="shared" si="146"/>
        <v>0</v>
      </c>
      <c r="O130" s="69"/>
      <c r="P130" s="139">
        <f t="shared" si="147"/>
        <v>0</v>
      </c>
      <c r="Q130" s="169">
        <f t="shared" si="148"/>
        <v>0</v>
      </c>
      <c r="R130" s="166">
        <f t="shared" si="149"/>
        <v>0</v>
      </c>
      <c r="S130" s="167">
        <f t="shared" si="150"/>
        <v>0</v>
      </c>
      <c r="U130" s="171">
        <f t="shared" si="163"/>
        <v>0</v>
      </c>
      <c r="V130" s="6"/>
      <c r="W130" s="6"/>
      <c r="X130" s="139">
        <f t="shared" si="151"/>
        <v>0</v>
      </c>
      <c r="Y130" s="169">
        <f t="shared" si="152"/>
        <v>0</v>
      </c>
      <c r="Z130" s="171">
        <f t="shared" si="164"/>
        <v>0</v>
      </c>
      <c r="AA130" s="6"/>
      <c r="AB130" s="6"/>
      <c r="AC130" s="139">
        <f t="shared" si="153"/>
        <v>0</v>
      </c>
      <c r="AD130" s="162">
        <f t="shared" si="154"/>
        <v>0</v>
      </c>
      <c r="AE130" s="171">
        <f t="shared" si="165"/>
        <v>0</v>
      </c>
      <c r="AF130" s="6"/>
      <c r="AG130" s="6"/>
      <c r="AH130" s="139">
        <f t="shared" si="155"/>
        <v>0</v>
      </c>
      <c r="AI130" s="162">
        <f t="shared" si="156"/>
        <v>0</v>
      </c>
      <c r="AJ130" s="171">
        <f t="shared" si="166"/>
        <v>0</v>
      </c>
      <c r="AK130" s="6"/>
      <c r="AL130" s="6"/>
      <c r="AM130" s="139">
        <f t="shared" si="157"/>
        <v>0</v>
      </c>
      <c r="AN130" s="162">
        <f t="shared" si="158"/>
        <v>0</v>
      </c>
      <c r="AO130" s="171">
        <f t="shared" si="167"/>
        <v>0</v>
      </c>
      <c r="AP130" s="6"/>
      <c r="AQ130" s="6"/>
      <c r="AR130" s="139">
        <f t="shared" si="159"/>
        <v>0</v>
      </c>
      <c r="AS130" s="162">
        <f t="shared" si="160"/>
        <v>0</v>
      </c>
      <c r="AT130" s="166">
        <f t="shared" si="161"/>
        <v>0</v>
      </c>
      <c r="AU130" s="167">
        <f t="shared" si="162"/>
        <v>0</v>
      </c>
    </row>
    <row r="131" spans="2:47" outlineLevel="1">
      <c r="B131" s="236" t="s">
        <v>86</v>
      </c>
      <c r="C131" s="63" t="s">
        <v>95</v>
      </c>
      <c r="D131" s="69"/>
      <c r="E131" s="70"/>
      <c r="F131" s="69"/>
      <c r="G131" s="139">
        <f t="shared" si="141"/>
        <v>0</v>
      </c>
      <c r="H131" s="169">
        <f t="shared" si="142"/>
        <v>0</v>
      </c>
      <c r="I131" s="69"/>
      <c r="J131" s="139">
        <f t="shared" si="143"/>
        <v>0</v>
      </c>
      <c r="K131" s="169">
        <f t="shared" si="144"/>
        <v>0</v>
      </c>
      <c r="L131" s="69"/>
      <c r="M131" s="139">
        <f t="shared" si="145"/>
        <v>0</v>
      </c>
      <c r="N131" s="169">
        <f t="shared" si="146"/>
        <v>0</v>
      </c>
      <c r="O131" s="69"/>
      <c r="P131" s="139">
        <f t="shared" si="147"/>
        <v>0</v>
      </c>
      <c r="Q131" s="169">
        <f t="shared" si="148"/>
        <v>0</v>
      </c>
      <c r="R131" s="166">
        <f t="shared" si="149"/>
        <v>0</v>
      </c>
      <c r="S131" s="167">
        <f t="shared" si="150"/>
        <v>0</v>
      </c>
      <c r="U131" s="171">
        <f t="shared" si="163"/>
        <v>0</v>
      </c>
      <c r="V131" s="6"/>
      <c r="W131" s="6"/>
      <c r="X131" s="139">
        <f t="shared" si="151"/>
        <v>0</v>
      </c>
      <c r="Y131" s="169">
        <f t="shared" si="152"/>
        <v>0</v>
      </c>
      <c r="Z131" s="171">
        <f t="shared" si="164"/>
        <v>1</v>
      </c>
      <c r="AA131" s="6">
        <v>1</v>
      </c>
      <c r="AB131" s="6"/>
      <c r="AC131" s="139">
        <f t="shared" si="153"/>
        <v>1</v>
      </c>
      <c r="AD131" s="162">
        <f t="shared" si="154"/>
        <v>0</v>
      </c>
      <c r="AE131" s="171">
        <f t="shared" si="165"/>
        <v>0</v>
      </c>
      <c r="AF131" s="6"/>
      <c r="AG131" s="6"/>
      <c r="AH131" s="139">
        <f t="shared" si="155"/>
        <v>1</v>
      </c>
      <c r="AI131" s="162">
        <f t="shared" si="156"/>
        <v>0</v>
      </c>
      <c r="AJ131" s="171">
        <f t="shared" si="166"/>
        <v>0</v>
      </c>
      <c r="AK131" s="6"/>
      <c r="AL131" s="6"/>
      <c r="AM131" s="139">
        <f t="shared" si="157"/>
        <v>1</v>
      </c>
      <c r="AN131" s="162">
        <f t="shared" si="158"/>
        <v>0</v>
      </c>
      <c r="AO131" s="171">
        <f t="shared" si="167"/>
        <v>0</v>
      </c>
      <c r="AP131" s="6"/>
      <c r="AQ131" s="6"/>
      <c r="AR131" s="139">
        <f t="shared" si="159"/>
        <v>1</v>
      </c>
      <c r="AS131" s="162">
        <f t="shared" si="160"/>
        <v>0</v>
      </c>
      <c r="AT131" s="166">
        <f t="shared" si="161"/>
        <v>1</v>
      </c>
      <c r="AU131" s="167">
        <f t="shared" si="162"/>
        <v>0</v>
      </c>
    </row>
    <row r="132" spans="2:47" outlineLevel="1">
      <c r="B132" s="235" t="s">
        <v>87</v>
      </c>
      <c r="C132" s="63" t="s">
        <v>95</v>
      </c>
      <c r="D132" s="69"/>
      <c r="E132" s="70"/>
      <c r="F132" s="69"/>
      <c r="G132" s="139">
        <f t="shared" si="141"/>
        <v>0</v>
      </c>
      <c r="H132" s="169">
        <f t="shared" si="142"/>
        <v>0</v>
      </c>
      <c r="I132" s="69"/>
      <c r="J132" s="139">
        <f t="shared" si="143"/>
        <v>0</v>
      </c>
      <c r="K132" s="169">
        <f t="shared" si="144"/>
        <v>0</v>
      </c>
      <c r="L132" s="69"/>
      <c r="M132" s="139">
        <f t="shared" si="145"/>
        <v>0</v>
      </c>
      <c r="N132" s="169">
        <f t="shared" si="146"/>
        <v>0</v>
      </c>
      <c r="O132" s="69"/>
      <c r="P132" s="139">
        <f t="shared" si="147"/>
        <v>0</v>
      </c>
      <c r="Q132" s="169">
        <f t="shared" si="148"/>
        <v>0</v>
      </c>
      <c r="R132" s="166">
        <f t="shared" si="149"/>
        <v>0</v>
      </c>
      <c r="S132" s="167">
        <f t="shared" si="150"/>
        <v>0</v>
      </c>
      <c r="U132" s="171">
        <f t="shared" si="163"/>
        <v>0</v>
      </c>
      <c r="V132" s="6"/>
      <c r="W132" s="6"/>
      <c r="X132" s="139">
        <f t="shared" si="151"/>
        <v>0</v>
      </c>
      <c r="Y132" s="169">
        <f t="shared" si="152"/>
        <v>0</v>
      </c>
      <c r="Z132" s="171">
        <f t="shared" si="164"/>
        <v>0</v>
      </c>
      <c r="AA132" s="6"/>
      <c r="AB132" s="6"/>
      <c r="AC132" s="139">
        <f t="shared" si="153"/>
        <v>0</v>
      </c>
      <c r="AD132" s="162">
        <f t="shared" si="154"/>
        <v>0</v>
      </c>
      <c r="AE132" s="171">
        <f t="shared" si="165"/>
        <v>0</v>
      </c>
      <c r="AF132" s="6"/>
      <c r="AG132" s="6"/>
      <c r="AH132" s="139">
        <f t="shared" si="155"/>
        <v>0</v>
      </c>
      <c r="AI132" s="162">
        <f t="shared" si="156"/>
        <v>0</v>
      </c>
      <c r="AJ132" s="171">
        <f t="shared" si="166"/>
        <v>0</v>
      </c>
      <c r="AK132" s="6"/>
      <c r="AL132" s="6"/>
      <c r="AM132" s="139">
        <f t="shared" si="157"/>
        <v>0</v>
      </c>
      <c r="AN132" s="162">
        <f t="shared" si="158"/>
        <v>0</v>
      </c>
      <c r="AO132" s="171">
        <f t="shared" si="167"/>
        <v>0</v>
      </c>
      <c r="AP132" s="6"/>
      <c r="AQ132" s="6"/>
      <c r="AR132" s="139">
        <f t="shared" si="159"/>
        <v>0</v>
      </c>
      <c r="AS132" s="162">
        <f t="shared" si="160"/>
        <v>0</v>
      </c>
      <c r="AT132" s="166">
        <f t="shared" si="161"/>
        <v>0</v>
      </c>
      <c r="AU132" s="167">
        <f t="shared" si="162"/>
        <v>0</v>
      </c>
    </row>
    <row r="133" spans="2:47" outlineLevel="1">
      <c r="B133" s="236" t="s">
        <v>88</v>
      </c>
      <c r="C133" s="63" t="s">
        <v>95</v>
      </c>
      <c r="D133" s="69"/>
      <c r="E133" s="70"/>
      <c r="F133" s="69"/>
      <c r="G133" s="139">
        <f t="shared" si="141"/>
        <v>0</v>
      </c>
      <c r="H133" s="169">
        <f t="shared" si="142"/>
        <v>0</v>
      </c>
      <c r="I133" s="69"/>
      <c r="J133" s="139">
        <f t="shared" si="143"/>
        <v>0</v>
      </c>
      <c r="K133" s="169">
        <f t="shared" si="144"/>
        <v>0</v>
      </c>
      <c r="L133" s="69"/>
      <c r="M133" s="139">
        <f t="shared" si="145"/>
        <v>0</v>
      </c>
      <c r="N133" s="169">
        <f t="shared" si="146"/>
        <v>0</v>
      </c>
      <c r="O133" s="69"/>
      <c r="P133" s="139">
        <f t="shared" si="147"/>
        <v>0</v>
      </c>
      <c r="Q133" s="169">
        <f t="shared" si="148"/>
        <v>0</v>
      </c>
      <c r="R133" s="166">
        <f t="shared" si="149"/>
        <v>0</v>
      </c>
      <c r="S133" s="167">
        <f t="shared" si="150"/>
        <v>0</v>
      </c>
      <c r="U133" s="171">
        <f t="shared" si="163"/>
        <v>0</v>
      </c>
      <c r="V133" s="6"/>
      <c r="W133" s="6"/>
      <c r="X133" s="139">
        <f t="shared" si="151"/>
        <v>0</v>
      </c>
      <c r="Y133" s="169">
        <f t="shared" si="152"/>
        <v>0</v>
      </c>
      <c r="Z133" s="171">
        <f t="shared" si="164"/>
        <v>1</v>
      </c>
      <c r="AA133" s="6">
        <v>1</v>
      </c>
      <c r="AB133" s="6"/>
      <c r="AC133" s="139">
        <f t="shared" si="153"/>
        <v>1</v>
      </c>
      <c r="AD133" s="162">
        <f t="shared" si="154"/>
        <v>0</v>
      </c>
      <c r="AE133" s="171">
        <f t="shared" si="165"/>
        <v>0</v>
      </c>
      <c r="AF133" s="6"/>
      <c r="AG133" s="6"/>
      <c r="AH133" s="139">
        <f t="shared" si="155"/>
        <v>1</v>
      </c>
      <c r="AI133" s="162">
        <f t="shared" si="156"/>
        <v>0</v>
      </c>
      <c r="AJ133" s="171">
        <f t="shared" si="166"/>
        <v>0</v>
      </c>
      <c r="AK133" s="6"/>
      <c r="AL133" s="6"/>
      <c r="AM133" s="139">
        <f t="shared" si="157"/>
        <v>1</v>
      </c>
      <c r="AN133" s="162">
        <f t="shared" si="158"/>
        <v>0</v>
      </c>
      <c r="AO133" s="171">
        <f t="shared" si="167"/>
        <v>0</v>
      </c>
      <c r="AP133" s="6"/>
      <c r="AQ133" s="6"/>
      <c r="AR133" s="139">
        <f t="shared" si="159"/>
        <v>1</v>
      </c>
      <c r="AS133" s="162">
        <f t="shared" si="160"/>
        <v>0</v>
      </c>
      <c r="AT133" s="166">
        <f t="shared" si="161"/>
        <v>1</v>
      </c>
      <c r="AU133" s="167">
        <f t="shared" si="162"/>
        <v>0</v>
      </c>
    </row>
    <row r="134" spans="2:47" ht="15" customHeight="1" outlineLevel="1">
      <c r="B134" s="49" t="s">
        <v>127</v>
      </c>
      <c r="C134" s="46" t="s">
        <v>95</v>
      </c>
      <c r="D134" s="172">
        <f>SUM(D120:D133)</f>
        <v>0</v>
      </c>
      <c r="E134" s="172">
        <f>SUM(E120:E133)</f>
        <v>0</v>
      </c>
      <c r="F134" s="172">
        <f>SUM(F120:F133)</f>
        <v>0</v>
      </c>
      <c r="G134" s="172">
        <f>SUM(G120:G133)</f>
        <v>0</v>
      </c>
      <c r="H134" s="168">
        <f>IFERROR((G134-E134)/E134,0)</f>
        <v>0</v>
      </c>
      <c r="I134" s="172">
        <f>SUM(I120:I133)</f>
        <v>0</v>
      </c>
      <c r="J134" s="172">
        <f>SUM(J120:J133)</f>
        <v>0</v>
      </c>
      <c r="K134" s="168">
        <f t="shared" si="144"/>
        <v>0</v>
      </c>
      <c r="L134" s="172">
        <f>SUM(L120:L133)</f>
        <v>0</v>
      </c>
      <c r="M134" s="172">
        <f>SUM(M120:M133)</f>
        <v>0</v>
      </c>
      <c r="N134" s="168">
        <f t="shared" si="146"/>
        <v>0</v>
      </c>
      <c r="O134" s="172">
        <f>SUM(O120:O133)</f>
        <v>0</v>
      </c>
      <c r="P134" s="172">
        <f>SUM(P120:P133)</f>
        <v>0</v>
      </c>
      <c r="Q134" s="168">
        <f t="shared" si="148"/>
        <v>0</v>
      </c>
      <c r="R134" s="172">
        <f>SUM(R120:R133)</f>
        <v>0</v>
      </c>
      <c r="S134" s="167">
        <f t="shared" si="150"/>
        <v>0</v>
      </c>
      <c r="U134" s="172">
        <f>SUM(U120:U133)</f>
        <v>5</v>
      </c>
      <c r="V134" s="172">
        <f>SUM(V120:V133)</f>
        <v>5</v>
      </c>
      <c r="W134" s="172">
        <f>SUM(W120:W133)</f>
        <v>0</v>
      </c>
      <c r="X134" s="172">
        <f>SUM(X120:X133)</f>
        <v>5</v>
      </c>
      <c r="Y134" s="168">
        <f>IFERROR((X134-P134)/P134,0)</f>
        <v>0</v>
      </c>
      <c r="Z134" s="172">
        <f>SUM(Z120:Z133)</f>
        <v>6</v>
      </c>
      <c r="AA134" s="172">
        <f>SUM(AA120:AA133)</f>
        <v>6</v>
      </c>
      <c r="AB134" s="172">
        <f>SUM(AB120:AB133)</f>
        <v>0</v>
      </c>
      <c r="AC134" s="172">
        <f>SUM(AC120:AC133)</f>
        <v>11</v>
      </c>
      <c r="AD134" s="163">
        <f>IFERROR((AC134-X134)/X134,0)</f>
        <v>1.2</v>
      </c>
      <c r="AE134" s="172">
        <f>SUM(AE120:AE133)</f>
        <v>0</v>
      </c>
      <c r="AF134" s="172">
        <f>SUM(AF120:AF133)</f>
        <v>0</v>
      </c>
      <c r="AG134" s="172">
        <f>SUM(AG120:AG133)</f>
        <v>0</v>
      </c>
      <c r="AH134" s="172">
        <f>SUM(AH120:AH133)</f>
        <v>11</v>
      </c>
      <c r="AI134" s="163">
        <f t="shared" si="156"/>
        <v>0</v>
      </c>
      <c r="AJ134" s="172">
        <f>SUM(AJ120:AJ133)</f>
        <v>1</v>
      </c>
      <c r="AK134" s="172">
        <f>SUM(AK120:AK133)</f>
        <v>1</v>
      </c>
      <c r="AL134" s="172">
        <f>SUM(AL120:AL133)</f>
        <v>0</v>
      </c>
      <c r="AM134" s="172">
        <f>SUM(AM120:AM133)</f>
        <v>12</v>
      </c>
      <c r="AN134" s="163">
        <f t="shared" si="158"/>
        <v>9.0909090909090912E-2</v>
      </c>
      <c r="AO134" s="172">
        <f>SUM(AO120:AO133)</f>
        <v>1</v>
      </c>
      <c r="AP134" s="172">
        <f>SUM(AP120:AP133)</f>
        <v>1</v>
      </c>
      <c r="AQ134" s="172">
        <f>SUM(AQ120:AQ133)</f>
        <v>0</v>
      </c>
      <c r="AR134" s="172">
        <f>SUM(AR120:AR133)</f>
        <v>13</v>
      </c>
      <c r="AS134" s="163">
        <f t="shared" si="160"/>
        <v>8.3333333333333329E-2</v>
      </c>
      <c r="AT134" s="172">
        <f>SUM(AT120:AT133)</f>
        <v>13</v>
      </c>
      <c r="AU134" s="167">
        <f t="shared" si="162"/>
        <v>0.26982343247386553</v>
      </c>
    </row>
    <row r="135" spans="2:47" ht="15" customHeight="1">
      <c r="V135">
        <v>5</v>
      </c>
      <c r="W135">
        <v>1</v>
      </c>
      <c r="X135">
        <v>0</v>
      </c>
      <c r="Y135">
        <v>1</v>
      </c>
      <c r="Z135">
        <v>1</v>
      </c>
    </row>
    <row r="136" spans="2:47" ht="15.6">
      <c r="B136" s="270" t="s">
        <v>101</v>
      </c>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row>
    <row r="137" spans="2:47" ht="5.45" customHeight="1" outlineLevel="1">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row>
    <row r="138" spans="2:47" outlineLevel="1">
      <c r="B138" s="306"/>
      <c r="C138" s="298" t="s">
        <v>94</v>
      </c>
      <c r="D138" s="285" t="s">
        <v>120</v>
      </c>
      <c r="E138" s="286"/>
      <c r="F138" s="286"/>
      <c r="G138" s="286"/>
      <c r="H138" s="286"/>
      <c r="I138" s="286"/>
      <c r="J138" s="286"/>
      <c r="K138" s="286"/>
      <c r="L138" s="286"/>
      <c r="M138" s="286"/>
      <c r="N138" s="286"/>
      <c r="O138" s="286"/>
      <c r="P138" s="286"/>
      <c r="Q138" s="288"/>
      <c r="R138" s="291" t="str">
        <f xml:space="preserve"> D139&amp;" - "&amp;O139</f>
        <v>2019 - 2023</v>
      </c>
      <c r="S138" s="303"/>
      <c r="U138" s="285" t="s">
        <v>121</v>
      </c>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8"/>
    </row>
    <row r="139" spans="2:47" outlineLevel="1">
      <c r="B139" s="307"/>
      <c r="C139" s="299"/>
      <c r="D139" s="285">
        <f>$C$3-5</f>
        <v>2019</v>
      </c>
      <c r="E139" s="288"/>
      <c r="F139" s="285">
        <f>$C$3-4</f>
        <v>2020</v>
      </c>
      <c r="G139" s="286"/>
      <c r="H139" s="288"/>
      <c r="I139" s="285">
        <f>$C$3-3</f>
        <v>2021</v>
      </c>
      <c r="J139" s="286"/>
      <c r="K139" s="288"/>
      <c r="L139" s="285">
        <f>$C$3-2</f>
        <v>2022</v>
      </c>
      <c r="M139" s="286"/>
      <c r="N139" s="288"/>
      <c r="O139" s="285">
        <f>$C$3-1</f>
        <v>2023</v>
      </c>
      <c r="P139" s="286"/>
      <c r="Q139" s="288"/>
      <c r="R139" s="293"/>
      <c r="S139" s="304"/>
      <c r="U139" s="285">
        <f>$C$3</f>
        <v>2024</v>
      </c>
      <c r="V139" s="286"/>
      <c r="W139" s="286"/>
      <c r="X139" s="286"/>
      <c r="Y139" s="288"/>
      <c r="Z139" s="285">
        <f>$C$3+1</f>
        <v>2025</v>
      </c>
      <c r="AA139" s="286"/>
      <c r="AB139" s="286"/>
      <c r="AC139" s="286"/>
      <c r="AD139" s="288"/>
      <c r="AE139" s="285">
        <f>$C$3+2</f>
        <v>2026</v>
      </c>
      <c r="AF139" s="286"/>
      <c r="AG139" s="286"/>
      <c r="AH139" s="286"/>
      <c r="AI139" s="288"/>
      <c r="AJ139" s="285">
        <f>$C$3+3</f>
        <v>2027</v>
      </c>
      <c r="AK139" s="286"/>
      <c r="AL139" s="286"/>
      <c r="AM139" s="286"/>
      <c r="AN139" s="288"/>
      <c r="AO139" s="285">
        <f>$C$3+4</f>
        <v>2028</v>
      </c>
      <c r="AP139" s="286"/>
      <c r="AQ139" s="286"/>
      <c r="AR139" s="286"/>
      <c r="AS139" s="288"/>
      <c r="AT139" s="289" t="str">
        <f>U139&amp;" - "&amp;AO139</f>
        <v>2024 - 2028</v>
      </c>
      <c r="AU139" s="305"/>
    </row>
    <row r="140" spans="2:47" ht="43.5" outlineLevel="1">
      <c r="B140" s="308"/>
      <c r="C140" s="300"/>
      <c r="D140" s="65" t="s">
        <v>133</v>
      </c>
      <c r="E140" s="66" t="s">
        <v>134</v>
      </c>
      <c r="F140" s="65" t="s">
        <v>133</v>
      </c>
      <c r="G140" s="9" t="s">
        <v>134</v>
      </c>
      <c r="H140" s="66" t="s">
        <v>124</v>
      </c>
      <c r="I140" s="65" t="s">
        <v>133</v>
      </c>
      <c r="J140" s="9" t="s">
        <v>134</v>
      </c>
      <c r="K140" s="66" t="s">
        <v>124</v>
      </c>
      <c r="L140" s="65" t="s">
        <v>133</v>
      </c>
      <c r="M140" s="9" t="s">
        <v>134</v>
      </c>
      <c r="N140" s="66" t="s">
        <v>124</v>
      </c>
      <c r="O140" s="65" t="s">
        <v>133</v>
      </c>
      <c r="P140" s="9" t="s">
        <v>134</v>
      </c>
      <c r="Q140" s="66" t="s">
        <v>124</v>
      </c>
      <c r="R140" s="65" t="s">
        <v>115</v>
      </c>
      <c r="S140" s="120" t="s">
        <v>125</v>
      </c>
      <c r="U140" s="65" t="s">
        <v>133</v>
      </c>
      <c r="V140" s="105" t="s">
        <v>141</v>
      </c>
      <c r="W140" s="105" t="s">
        <v>142</v>
      </c>
      <c r="X140" s="9" t="s">
        <v>134</v>
      </c>
      <c r="Y140" s="66" t="s">
        <v>124</v>
      </c>
      <c r="Z140" s="65" t="s">
        <v>133</v>
      </c>
      <c r="AA140" s="105" t="s">
        <v>141</v>
      </c>
      <c r="AB140" s="105" t="s">
        <v>142</v>
      </c>
      <c r="AC140" s="9" t="s">
        <v>134</v>
      </c>
      <c r="AD140" s="66" t="s">
        <v>124</v>
      </c>
      <c r="AE140" s="65" t="s">
        <v>133</v>
      </c>
      <c r="AF140" s="105" t="s">
        <v>141</v>
      </c>
      <c r="AG140" s="105" t="s">
        <v>142</v>
      </c>
      <c r="AH140" s="9" t="s">
        <v>134</v>
      </c>
      <c r="AI140" s="66" t="s">
        <v>124</v>
      </c>
      <c r="AJ140" s="65" t="s">
        <v>133</v>
      </c>
      <c r="AK140" s="105" t="s">
        <v>141</v>
      </c>
      <c r="AL140" s="105" t="s">
        <v>142</v>
      </c>
      <c r="AM140" s="9" t="s">
        <v>134</v>
      </c>
      <c r="AN140" s="66" t="s">
        <v>124</v>
      </c>
      <c r="AO140" s="65" t="s">
        <v>133</v>
      </c>
      <c r="AP140" s="105" t="s">
        <v>141</v>
      </c>
      <c r="AQ140" s="105" t="s">
        <v>142</v>
      </c>
      <c r="AR140" s="9" t="s">
        <v>134</v>
      </c>
      <c r="AS140" s="66" t="s">
        <v>124</v>
      </c>
      <c r="AT140" s="65" t="s">
        <v>115</v>
      </c>
      <c r="AU140" s="120" t="s">
        <v>125</v>
      </c>
    </row>
    <row r="141" spans="2:47" outlineLevel="1">
      <c r="B141" s="235" t="s">
        <v>75</v>
      </c>
      <c r="C141" s="63" t="s">
        <v>95</v>
      </c>
      <c r="D141" s="69"/>
      <c r="E141" s="70"/>
      <c r="F141" s="69"/>
      <c r="G141" s="139">
        <f t="shared" ref="G141:G154" si="168">E141+F141</f>
        <v>0</v>
      </c>
      <c r="H141" s="169">
        <f t="shared" ref="H141:H154" si="169">IFERROR((G141-E141)/E141,0)</f>
        <v>0</v>
      </c>
      <c r="I141" s="69"/>
      <c r="J141" s="139">
        <f t="shared" ref="J141:J154" si="170">G141+I141</f>
        <v>0</v>
      </c>
      <c r="K141" s="169">
        <f t="shared" ref="K141:K155" si="171">IFERROR((J141-G141)/G141,0)</f>
        <v>0</v>
      </c>
      <c r="L141" s="69"/>
      <c r="M141" s="139">
        <f t="shared" ref="M141:M154" si="172">J141+L141</f>
        <v>0</v>
      </c>
      <c r="N141" s="169">
        <f t="shared" ref="N141:N155" si="173">IFERROR((M141-J141)/J141,0)</f>
        <v>0</v>
      </c>
      <c r="O141" s="69"/>
      <c r="P141" s="139">
        <f t="shared" ref="P141:P154" si="174">M141+O141</f>
        <v>0</v>
      </c>
      <c r="Q141" s="169">
        <f t="shared" ref="Q141:Q155" si="175">IFERROR((P141-M141)/M141,0)</f>
        <v>0</v>
      </c>
      <c r="R141" s="166">
        <f t="shared" ref="R141:R154" si="176">D141+F141+I141+L141+O141</f>
        <v>0</v>
      </c>
      <c r="S141" s="167">
        <f t="shared" ref="S141:S155" si="177">IFERROR((P141/E141)^(1/4)-1,0)</f>
        <v>0</v>
      </c>
      <c r="U141" s="171">
        <f>V141+W141</f>
        <v>0</v>
      </c>
      <c r="V141" s="6"/>
      <c r="W141" s="6"/>
      <c r="X141" s="139">
        <f t="shared" ref="X141:X154" si="178">P141+U141</f>
        <v>0</v>
      </c>
      <c r="Y141" s="169">
        <f t="shared" ref="Y141:Y154" si="179">IFERROR((X141-P141)/P141,0)</f>
        <v>0</v>
      </c>
      <c r="Z141" s="171">
        <f>AA141+AB141</f>
        <v>0</v>
      </c>
      <c r="AA141" s="6"/>
      <c r="AB141" s="6"/>
      <c r="AC141" s="139">
        <f t="shared" ref="AC141:AC154" si="180">X141+Z141</f>
        <v>0</v>
      </c>
      <c r="AD141" s="162">
        <f t="shared" ref="AD141:AD155" si="181">IFERROR((AC141-X141)/X141,0)</f>
        <v>0</v>
      </c>
      <c r="AE141" s="171">
        <f>AF141+AG141</f>
        <v>0</v>
      </c>
      <c r="AF141" s="6"/>
      <c r="AG141" s="6"/>
      <c r="AH141" s="139">
        <f t="shared" ref="AH141:AH154" si="182">AC141+AE141</f>
        <v>0</v>
      </c>
      <c r="AI141" s="162">
        <f t="shared" ref="AI141:AI155" si="183">IFERROR((AH141-AC141)/AC141,0)</f>
        <v>0</v>
      </c>
      <c r="AJ141" s="171">
        <f>AK141+AL141</f>
        <v>0</v>
      </c>
      <c r="AK141" s="6"/>
      <c r="AL141" s="6"/>
      <c r="AM141" s="139">
        <f t="shared" ref="AM141:AM154" si="184">AH141+AJ141</f>
        <v>0</v>
      </c>
      <c r="AN141" s="162">
        <f t="shared" ref="AN141:AN155" si="185">IFERROR((AM141-AH141)/AH141,0)</f>
        <v>0</v>
      </c>
      <c r="AO141" s="171">
        <f>AP141+AQ141</f>
        <v>0</v>
      </c>
      <c r="AP141" s="6"/>
      <c r="AQ141" s="6"/>
      <c r="AR141" s="139">
        <f t="shared" ref="AR141:AR154" si="186">AM141+AO141</f>
        <v>0</v>
      </c>
      <c r="AS141" s="162">
        <f t="shared" ref="AS141:AS155" si="187">IFERROR((AR141-AM141)/AM141,0)</f>
        <v>0</v>
      </c>
      <c r="AT141" s="166">
        <f t="shared" ref="AT141:AT154" si="188">U141+Z141+AE141+AJ141+AO141</f>
        <v>0</v>
      </c>
      <c r="AU141" s="167">
        <f t="shared" ref="AU141:AU155" si="189">IFERROR((AR141/X141)^(1/4)-1,0)</f>
        <v>0</v>
      </c>
    </row>
    <row r="142" spans="2:47" outlineLevel="1">
      <c r="B142" s="236" t="s">
        <v>76</v>
      </c>
      <c r="C142" s="63" t="s">
        <v>95</v>
      </c>
      <c r="D142" s="69"/>
      <c r="E142" s="70"/>
      <c r="F142" s="69"/>
      <c r="G142" s="139">
        <f t="shared" si="168"/>
        <v>0</v>
      </c>
      <c r="H142" s="169">
        <f t="shared" si="169"/>
        <v>0</v>
      </c>
      <c r="I142" s="69"/>
      <c r="J142" s="139">
        <f t="shared" si="170"/>
        <v>0</v>
      </c>
      <c r="K142" s="169">
        <f t="shared" si="171"/>
        <v>0</v>
      </c>
      <c r="L142" s="69"/>
      <c r="M142" s="139">
        <f t="shared" si="172"/>
        <v>0</v>
      </c>
      <c r="N142" s="169">
        <f t="shared" si="173"/>
        <v>0</v>
      </c>
      <c r="O142" s="69"/>
      <c r="P142" s="139">
        <f t="shared" si="174"/>
        <v>0</v>
      </c>
      <c r="Q142" s="169">
        <f t="shared" si="175"/>
        <v>0</v>
      </c>
      <c r="R142" s="166">
        <f t="shared" si="176"/>
        <v>0</v>
      </c>
      <c r="S142" s="167">
        <f t="shared" si="177"/>
        <v>0</v>
      </c>
      <c r="U142" s="171">
        <f t="shared" ref="U142:U154" si="190">V142+W142</f>
        <v>0</v>
      </c>
      <c r="V142" s="6"/>
      <c r="W142" s="6"/>
      <c r="X142" s="139">
        <f t="shared" si="178"/>
        <v>0</v>
      </c>
      <c r="Y142" s="169">
        <f t="shared" si="179"/>
        <v>0</v>
      </c>
      <c r="Z142" s="171">
        <f t="shared" ref="Z142:Z154" si="191">AA142+AB142</f>
        <v>0</v>
      </c>
      <c r="AA142" s="6"/>
      <c r="AB142" s="6"/>
      <c r="AC142" s="139">
        <f t="shared" si="180"/>
        <v>0</v>
      </c>
      <c r="AD142" s="162">
        <f t="shared" si="181"/>
        <v>0</v>
      </c>
      <c r="AE142" s="171">
        <f t="shared" ref="AE142:AE154" si="192">AF142+AG142</f>
        <v>0</v>
      </c>
      <c r="AF142" s="6"/>
      <c r="AG142" s="6"/>
      <c r="AH142" s="139">
        <f t="shared" si="182"/>
        <v>0</v>
      </c>
      <c r="AI142" s="162">
        <f t="shared" si="183"/>
        <v>0</v>
      </c>
      <c r="AJ142" s="171">
        <f t="shared" ref="AJ142:AJ154" si="193">AK142+AL142</f>
        <v>0</v>
      </c>
      <c r="AK142" s="6"/>
      <c r="AL142" s="6"/>
      <c r="AM142" s="139">
        <f t="shared" si="184"/>
        <v>0</v>
      </c>
      <c r="AN142" s="162">
        <f t="shared" si="185"/>
        <v>0</v>
      </c>
      <c r="AO142" s="171">
        <f t="shared" ref="AO142:AO154" si="194">AP142+AQ142</f>
        <v>0</v>
      </c>
      <c r="AP142" s="6"/>
      <c r="AQ142" s="6"/>
      <c r="AR142" s="139">
        <f t="shared" si="186"/>
        <v>0</v>
      </c>
      <c r="AS142" s="162">
        <f t="shared" si="187"/>
        <v>0</v>
      </c>
      <c r="AT142" s="166">
        <f t="shared" si="188"/>
        <v>0</v>
      </c>
      <c r="AU142" s="167">
        <f t="shared" si="189"/>
        <v>0</v>
      </c>
    </row>
    <row r="143" spans="2:47" outlineLevel="1">
      <c r="B143" s="237" t="s">
        <v>77</v>
      </c>
      <c r="C143" s="63" t="s">
        <v>95</v>
      </c>
      <c r="D143" s="69"/>
      <c r="E143" s="70"/>
      <c r="F143" s="69"/>
      <c r="G143" s="139">
        <f t="shared" si="168"/>
        <v>0</v>
      </c>
      <c r="H143" s="169">
        <f t="shared" si="169"/>
        <v>0</v>
      </c>
      <c r="I143" s="69"/>
      <c r="J143" s="139">
        <f t="shared" si="170"/>
        <v>0</v>
      </c>
      <c r="K143" s="169">
        <f t="shared" si="171"/>
        <v>0</v>
      </c>
      <c r="L143" s="69"/>
      <c r="M143" s="139">
        <f t="shared" si="172"/>
        <v>0</v>
      </c>
      <c r="N143" s="169">
        <f t="shared" si="173"/>
        <v>0</v>
      </c>
      <c r="O143" s="69"/>
      <c r="P143" s="139">
        <f t="shared" si="174"/>
        <v>0</v>
      </c>
      <c r="Q143" s="169">
        <f t="shared" si="175"/>
        <v>0</v>
      </c>
      <c r="R143" s="166">
        <f t="shared" si="176"/>
        <v>0</v>
      </c>
      <c r="S143" s="167">
        <f t="shared" si="177"/>
        <v>0</v>
      </c>
      <c r="U143" s="171">
        <f t="shared" si="190"/>
        <v>0</v>
      </c>
      <c r="V143" s="6"/>
      <c r="W143" s="6"/>
      <c r="X143" s="139">
        <f t="shared" si="178"/>
        <v>0</v>
      </c>
      <c r="Y143" s="169">
        <f t="shared" si="179"/>
        <v>0</v>
      </c>
      <c r="Z143" s="171">
        <f t="shared" si="191"/>
        <v>0</v>
      </c>
      <c r="AA143" s="6"/>
      <c r="AB143" s="6"/>
      <c r="AC143" s="139">
        <f t="shared" si="180"/>
        <v>0</v>
      </c>
      <c r="AD143" s="162">
        <f t="shared" si="181"/>
        <v>0</v>
      </c>
      <c r="AE143" s="171">
        <f t="shared" si="192"/>
        <v>0</v>
      </c>
      <c r="AF143" s="6"/>
      <c r="AG143" s="6"/>
      <c r="AH143" s="139">
        <f t="shared" si="182"/>
        <v>0</v>
      </c>
      <c r="AI143" s="162">
        <f t="shared" si="183"/>
        <v>0</v>
      </c>
      <c r="AJ143" s="171">
        <f t="shared" si="193"/>
        <v>0</v>
      </c>
      <c r="AK143" s="6"/>
      <c r="AL143" s="6"/>
      <c r="AM143" s="139">
        <f t="shared" si="184"/>
        <v>0</v>
      </c>
      <c r="AN143" s="162">
        <f t="shared" si="185"/>
        <v>0</v>
      </c>
      <c r="AO143" s="171">
        <f t="shared" si="194"/>
        <v>0</v>
      </c>
      <c r="AP143" s="6"/>
      <c r="AQ143" s="6"/>
      <c r="AR143" s="139">
        <f t="shared" si="186"/>
        <v>0</v>
      </c>
      <c r="AS143" s="162">
        <f t="shared" si="187"/>
        <v>0</v>
      </c>
      <c r="AT143" s="166">
        <f t="shared" si="188"/>
        <v>0</v>
      </c>
      <c r="AU143" s="167">
        <f t="shared" si="189"/>
        <v>0</v>
      </c>
    </row>
    <row r="144" spans="2:47" outlineLevel="1">
      <c r="B144" s="238" t="s">
        <v>78</v>
      </c>
      <c r="C144" s="63" t="s">
        <v>95</v>
      </c>
      <c r="D144" s="69"/>
      <c r="E144" s="70"/>
      <c r="F144" s="69"/>
      <c r="G144" s="139">
        <f t="shared" si="168"/>
        <v>0</v>
      </c>
      <c r="H144" s="169">
        <f t="shared" si="169"/>
        <v>0</v>
      </c>
      <c r="I144" s="69"/>
      <c r="J144" s="139">
        <f t="shared" si="170"/>
        <v>0</v>
      </c>
      <c r="K144" s="169">
        <f t="shared" si="171"/>
        <v>0</v>
      </c>
      <c r="L144" s="69"/>
      <c r="M144" s="139">
        <f t="shared" si="172"/>
        <v>0</v>
      </c>
      <c r="N144" s="169">
        <f t="shared" si="173"/>
        <v>0</v>
      </c>
      <c r="O144" s="69"/>
      <c r="P144" s="139">
        <f t="shared" si="174"/>
        <v>0</v>
      </c>
      <c r="Q144" s="169">
        <f t="shared" si="175"/>
        <v>0</v>
      </c>
      <c r="R144" s="166">
        <f t="shared" si="176"/>
        <v>0</v>
      </c>
      <c r="S144" s="167">
        <f t="shared" si="177"/>
        <v>0</v>
      </c>
      <c r="U144" s="171">
        <f t="shared" si="190"/>
        <v>0</v>
      </c>
      <c r="V144" s="6"/>
      <c r="W144" s="6"/>
      <c r="X144" s="139">
        <f t="shared" si="178"/>
        <v>0</v>
      </c>
      <c r="Y144" s="169">
        <f t="shared" si="179"/>
        <v>0</v>
      </c>
      <c r="Z144" s="171">
        <f t="shared" si="191"/>
        <v>0</v>
      </c>
      <c r="AA144" s="6"/>
      <c r="AB144" s="6"/>
      <c r="AC144" s="139">
        <f t="shared" si="180"/>
        <v>0</v>
      </c>
      <c r="AD144" s="162">
        <f t="shared" si="181"/>
        <v>0</v>
      </c>
      <c r="AE144" s="171">
        <f t="shared" si="192"/>
        <v>0</v>
      </c>
      <c r="AF144" s="6"/>
      <c r="AG144" s="6"/>
      <c r="AH144" s="139">
        <f t="shared" si="182"/>
        <v>0</v>
      </c>
      <c r="AI144" s="162">
        <f t="shared" si="183"/>
        <v>0</v>
      </c>
      <c r="AJ144" s="171">
        <f t="shared" si="193"/>
        <v>0</v>
      </c>
      <c r="AK144" s="6"/>
      <c r="AL144" s="6"/>
      <c r="AM144" s="139">
        <f t="shared" si="184"/>
        <v>0</v>
      </c>
      <c r="AN144" s="162">
        <f t="shared" si="185"/>
        <v>0</v>
      </c>
      <c r="AO144" s="171">
        <f t="shared" si="194"/>
        <v>0</v>
      </c>
      <c r="AP144" s="6"/>
      <c r="AQ144" s="6"/>
      <c r="AR144" s="139">
        <f t="shared" si="186"/>
        <v>0</v>
      </c>
      <c r="AS144" s="162">
        <f t="shared" si="187"/>
        <v>0</v>
      </c>
      <c r="AT144" s="166">
        <f t="shared" si="188"/>
        <v>0</v>
      </c>
      <c r="AU144" s="167">
        <f t="shared" si="189"/>
        <v>0</v>
      </c>
    </row>
    <row r="145" spans="2:47" outlineLevel="1">
      <c r="B145" s="238" t="s">
        <v>79</v>
      </c>
      <c r="C145" s="63" t="s">
        <v>95</v>
      </c>
      <c r="D145" s="69"/>
      <c r="E145" s="70"/>
      <c r="F145" s="69"/>
      <c r="G145" s="139">
        <f t="shared" si="168"/>
        <v>0</v>
      </c>
      <c r="H145" s="169">
        <f t="shared" si="169"/>
        <v>0</v>
      </c>
      <c r="I145" s="69"/>
      <c r="J145" s="139">
        <f t="shared" si="170"/>
        <v>0</v>
      </c>
      <c r="K145" s="169">
        <f t="shared" si="171"/>
        <v>0</v>
      </c>
      <c r="L145" s="69"/>
      <c r="M145" s="139">
        <f t="shared" si="172"/>
        <v>0</v>
      </c>
      <c r="N145" s="169">
        <f t="shared" si="173"/>
        <v>0</v>
      </c>
      <c r="O145" s="69"/>
      <c r="P145" s="139">
        <f t="shared" si="174"/>
        <v>0</v>
      </c>
      <c r="Q145" s="169">
        <f t="shared" si="175"/>
        <v>0</v>
      </c>
      <c r="R145" s="166">
        <f t="shared" si="176"/>
        <v>0</v>
      </c>
      <c r="S145" s="167">
        <f t="shared" si="177"/>
        <v>0</v>
      </c>
      <c r="U145" s="171">
        <f t="shared" si="190"/>
        <v>0</v>
      </c>
      <c r="V145" s="6"/>
      <c r="W145" s="6"/>
      <c r="X145" s="139">
        <f t="shared" si="178"/>
        <v>0</v>
      </c>
      <c r="Y145" s="169">
        <f t="shared" si="179"/>
        <v>0</v>
      </c>
      <c r="Z145" s="171">
        <f t="shared" si="191"/>
        <v>0</v>
      </c>
      <c r="AA145" s="6"/>
      <c r="AB145" s="6"/>
      <c r="AC145" s="139">
        <f t="shared" si="180"/>
        <v>0</v>
      </c>
      <c r="AD145" s="162">
        <f t="shared" si="181"/>
        <v>0</v>
      </c>
      <c r="AE145" s="171">
        <f t="shared" si="192"/>
        <v>0</v>
      </c>
      <c r="AF145" s="6"/>
      <c r="AG145" s="6"/>
      <c r="AH145" s="139">
        <f t="shared" si="182"/>
        <v>0</v>
      </c>
      <c r="AI145" s="162">
        <f t="shared" si="183"/>
        <v>0</v>
      </c>
      <c r="AJ145" s="171">
        <f t="shared" si="193"/>
        <v>0</v>
      </c>
      <c r="AK145" s="6"/>
      <c r="AL145" s="6"/>
      <c r="AM145" s="139">
        <f t="shared" si="184"/>
        <v>0</v>
      </c>
      <c r="AN145" s="162">
        <f t="shared" si="185"/>
        <v>0</v>
      </c>
      <c r="AO145" s="171">
        <f t="shared" si="194"/>
        <v>0</v>
      </c>
      <c r="AP145" s="6"/>
      <c r="AQ145" s="6"/>
      <c r="AR145" s="139">
        <f t="shared" si="186"/>
        <v>0</v>
      </c>
      <c r="AS145" s="162">
        <f t="shared" si="187"/>
        <v>0</v>
      </c>
      <c r="AT145" s="166">
        <f t="shared" si="188"/>
        <v>0</v>
      </c>
      <c r="AU145" s="167">
        <f t="shared" si="189"/>
        <v>0</v>
      </c>
    </row>
    <row r="146" spans="2:47" outlineLevel="1">
      <c r="B146" s="238" t="s">
        <v>80</v>
      </c>
      <c r="C146" s="63" t="s">
        <v>95</v>
      </c>
      <c r="D146" s="69"/>
      <c r="E146" s="70"/>
      <c r="F146" s="69"/>
      <c r="G146" s="139">
        <f t="shared" si="168"/>
        <v>0</v>
      </c>
      <c r="H146" s="169">
        <f t="shared" si="169"/>
        <v>0</v>
      </c>
      <c r="I146" s="69"/>
      <c r="J146" s="139">
        <f t="shared" si="170"/>
        <v>0</v>
      </c>
      <c r="K146" s="169">
        <f t="shared" si="171"/>
        <v>0</v>
      </c>
      <c r="L146" s="69"/>
      <c r="M146" s="139">
        <f t="shared" si="172"/>
        <v>0</v>
      </c>
      <c r="N146" s="169">
        <f t="shared" si="173"/>
        <v>0</v>
      </c>
      <c r="O146" s="69"/>
      <c r="P146" s="139">
        <f t="shared" si="174"/>
        <v>0</v>
      </c>
      <c r="Q146" s="169">
        <f t="shared" si="175"/>
        <v>0</v>
      </c>
      <c r="R146" s="166">
        <f t="shared" si="176"/>
        <v>0</v>
      </c>
      <c r="S146" s="167">
        <f t="shared" si="177"/>
        <v>0</v>
      </c>
      <c r="U146" s="171">
        <f t="shared" si="190"/>
        <v>0</v>
      </c>
      <c r="V146" s="6"/>
      <c r="W146" s="6"/>
      <c r="X146" s="139">
        <f t="shared" si="178"/>
        <v>0</v>
      </c>
      <c r="Y146" s="169">
        <f t="shared" si="179"/>
        <v>0</v>
      </c>
      <c r="Z146" s="171">
        <f t="shared" si="191"/>
        <v>0</v>
      </c>
      <c r="AA146" s="6"/>
      <c r="AB146" s="6"/>
      <c r="AC146" s="139">
        <f t="shared" si="180"/>
        <v>0</v>
      </c>
      <c r="AD146" s="162">
        <f t="shared" si="181"/>
        <v>0</v>
      </c>
      <c r="AE146" s="171">
        <f t="shared" si="192"/>
        <v>0</v>
      </c>
      <c r="AF146" s="6"/>
      <c r="AG146" s="6"/>
      <c r="AH146" s="139">
        <f t="shared" si="182"/>
        <v>0</v>
      </c>
      <c r="AI146" s="162">
        <f t="shared" si="183"/>
        <v>0</v>
      </c>
      <c r="AJ146" s="171">
        <f t="shared" si="193"/>
        <v>0</v>
      </c>
      <c r="AK146" s="6"/>
      <c r="AL146" s="6"/>
      <c r="AM146" s="139">
        <f t="shared" si="184"/>
        <v>0</v>
      </c>
      <c r="AN146" s="162">
        <f t="shared" si="185"/>
        <v>0</v>
      </c>
      <c r="AO146" s="171">
        <f t="shared" si="194"/>
        <v>0</v>
      </c>
      <c r="AP146" s="6"/>
      <c r="AQ146" s="6"/>
      <c r="AR146" s="139">
        <f t="shared" si="186"/>
        <v>0</v>
      </c>
      <c r="AS146" s="162">
        <f t="shared" si="187"/>
        <v>0</v>
      </c>
      <c r="AT146" s="166">
        <f t="shared" si="188"/>
        <v>0</v>
      </c>
      <c r="AU146" s="167">
        <f t="shared" si="189"/>
        <v>0</v>
      </c>
    </row>
    <row r="147" spans="2:47" outlineLevel="1">
      <c r="B147" s="238" t="s">
        <v>81</v>
      </c>
      <c r="C147" s="63" t="s">
        <v>95</v>
      </c>
      <c r="D147" s="69"/>
      <c r="E147" s="70"/>
      <c r="F147" s="69"/>
      <c r="G147" s="139">
        <f t="shared" si="168"/>
        <v>0</v>
      </c>
      <c r="H147" s="169">
        <f t="shared" si="169"/>
        <v>0</v>
      </c>
      <c r="I147" s="69"/>
      <c r="J147" s="139">
        <f t="shared" si="170"/>
        <v>0</v>
      </c>
      <c r="K147" s="169">
        <f t="shared" si="171"/>
        <v>0</v>
      </c>
      <c r="L147" s="69"/>
      <c r="M147" s="139">
        <f t="shared" si="172"/>
        <v>0</v>
      </c>
      <c r="N147" s="169">
        <f t="shared" si="173"/>
        <v>0</v>
      </c>
      <c r="O147" s="69"/>
      <c r="P147" s="139">
        <f t="shared" si="174"/>
        <v>0</v>
      </c>
      <c r="Q147" s="169">
        <f t="shared" si="175"/>
        <v>0</v>
      </c>
      <c r="R147" s="166">
        <f t="shared" si="176"/>
        <v>0</v>
      </c>
      <c r="S147" s="167">
        <f t="shared" si="177"/>
        <v>0</v>
      </c>
      <c r="U147" s="171">
        <f t="shared" si="190"/>
        <v>0</v>
      </c>
      <c r="V147" s="6"/>
      <c r="W147" s="6"/>
      <c r="X147" s="139">
        <f t="shared" si="178"/>
        <v>0</v>
      </c>
      <c r="Y147" s="169">
        <f t="shared" si="179"/>
        <v>0</v>
      </c>
      <c r="Z147" s="171">
        <f t="shared" si="191"/>
        <v>0</v>
      </c>
      <c r="AA147" s="6"/>
      <c r="AB147" s="6"/>
      <c r="AC147" s="139">
        <f t="shared" si="180"/>
        <v>0</v>
      </c>
      <c r="AD147" s="162">
        <f t="shared" si="181"/>
        <v>0</v>
      </c>
      <c r="AE147" s="171">
        <f t="shared" si="192"/>
        <v>0</v>
      </c>
      <c r="AF147" s="6"/>
      <c r="AG147" s="6"/>
      <c r="AH147" s="139">
        <f t="shared" si="182"/>
        <v>0</v>
      </c>
      <c r="AI147" s="162">
        <f t="shared" si="183"/>
        <v>0</v>
      </c>
      <c r="AJ147" s="171">
        <f t="shared" si="193"/>
        <v>0</v>
      </c>
      <c r="AK147" s="6"/>
      <c r="AL147" s="6"/>
      <c r="AM147" s="139">
        <f t="shared" si="184"/>
        <v>0</v>
      </c>
      <c r="AN147" s="162">
        <f t="shared" si="185"/>
        <v>0</v>
      </c>
      <c r="AO147" s="171">
        <f t="shared" si="194"/>
        <v>0</v>
      </c>
      <c r="AP147" s="6"/>
      <c r="AQ147" s="6"/>
      <c r="AR147" s="139">
        <f t="shared" si="186"/>
        <v>0</v>
      </c>
      <c r="AS147" s="162">
        <f t="shared" si="187"/>
        <v>0</v>
      </c>
      <c r="AT147" s="166">
        <f t="shared" si="188"/>
        <v>0</v>
      </c>
      <c r="AU147" s="167">
        <f t="shared" si="189"/>
        <v>0</v>
      </c>
    </row>
    <row r="148" spans="2:47" outlineLevel="1">
      <c r="B148" s="236" t="s">
        <v>82</v>
      </c>
      <c r="C148" s="63" t="s">
        <v>95</v>
      </c>
      <c r="D148" s="69"/>
      <c r="E148" s="70"/>
      <c r="F148" s="69"/>
      <c r="G148" s="139">
        <f t="shared" si="168"/>
        <v>0</v>
      </c>
      <c r="H148" s="169">
        <f t="shared" si="169"/>
        <v>0</v>
      </c>
      <c r="I148" s="69"/>
      <c r="J148" s="139">
        <f t="shared" si="170"/>
        <v>0</v>
      </c>
      <c r="K148" s="169">
        <f t="shared" si="171"/>
        <v>0</v>
      </c>
      <c r="L148" s="69"/>
      <c r="M148" s="139">
        <f t="shared" si="172"/>
        <v>0</v>
      </c>
      <c r="N148" s="169">
        <f t="shared" si="173"/>
        <v>0</v>
      </c>
      <c r="O148" s="69"/>
      <c r="P148" s="139">
        <f t="shared" si="174"/>
        <v>0</v>
      </c>
      <c r="Q148" s="169">
        <f t="shared" si="175"/>
        <v>0</v>
      </c>
      <c r="R148" s="166">
        <f t="shared" si="176"/>
        <v>0</v>
      </c>
      <c r="S148" s="167">
        <f t="shared" si="177"/>
        <v>0</v>
      </c>
      <c r="U148" s="171">
        <f t="shared" si="190"/>
        <v>0</v>
      </c>
      <c r="V148" s="6"/>
      <c r="W148" s="6"/>
      <c r="X148" s="139">
        <f t="shared" si="178"/>
        <v>0</v>
      </c>
      <c r="Y148" s="169">
        <f t="shared" si="179"/>
        <v>0</v>
      </c>
      <c r="Z148" s="171">
        <f t="shared" si="191"/>
        <v>0</v>
      </c>
      <c r="AA148" s="6"/>
      <c r="AB148" s="6"/>
      <c r="AC148" s="139">
        <f t="shared" si="180"/>
        <v>0</v>
      </c>
      <c r="AD148" s="162">
        <f t="shared" si="181"/>
        <v>0</v>
      </c>
      <c r="AE148" s="171">
        <f t="shared" si="192"/>
        <v>0</v>
      </c>
      <c r="AF148" s="6"/>
      <c r="AG148" s="6"/>
      <c r="AH148" s="139">
        <f t="shared" si="182"/>
        <v>0</v>
      </c>
      <c r="AI148" s="162">
        <f t="shared" si="183"/>
        <v>0</v>
      </c>
      <c r="AJ148" s="171">
        <f t="shared" si="193"/>
        <v>0</v>
      </c>
      <c r="AK148" s="6"/>
      <c r="AL148" s="6"/>
      <c r="AM148" s="139">
        <f t="shared" si="184"/>
        <v>0</v>
      </c>
      <c r="AN148" s="162">
        <f t="shared" si="185"/>
        <v>0</v>
      </c>
      <c r="AO148" s="171">
        <f t="shared" si="194"/>
        <v>0</v>
      </c>
      <c r="AP148" s="6"/>
      <c r="AQ148" s="6"/>
      <c r="AR148" s="139">
        <f t="shared" si="186"/>
        <v>0</v>
      </c>
      <c r="AS148" s="162">
        <f t="shared" si="187"/>
        <v>0</v>
      </c>
      <c r="AT148" s="166">
        <f t="shared" si="188"/>
        <v>0</v>
      </c>
      <c r="AU148" s="167">
        <f t="shared" si="189"/>
        <v>0</v>
      </c>
    </row>
    <row r="149" spans="2:47" outlineLevel="1">
      <c r="B149" s="235" t="s">
        <v>83</v>
      </c>
      <c r="C149" s="63" t="s">
        <v>95</v>
      </c>
      <c r="D149" s="69"/>
      <c r="E149" s="70"/>
      <c r="F149" s="69"/>
      <c r="G149" s="139">
        <f t="shared" si="168"/>
        <v>0</v>
      </c>
      <c r="H149" s="169">
        <f t="shared" si="169"/>
        <v>0</v>
      </c>
      <c r="I149" s="69"/>
      <c r="J149" s="139">
        <f t="shared" si="170"/>
        <v>0</v>
      </c>
      <c r="K149" s="169">
        <f t="shared" si="171"/>
        <v>0</v>
      </c>
      <c r="L149" s="69"/>
      <c r="M149" s="139">
        <f t="shared" si="172"/>
        <v>0</v>
      </c>
      <c r="N149" s="169">
        <f t="shared" si="173"/>
        <v>0</v>
      </c>
      <c r="O149" s="69"/>
      <c r="P149" s="139">
        <f t="shared" si="174"/>
        <v>0</v>
      </c>
      <c r="Q149" s="169">
        <f t="shared" si="175"/>
        <v>0</v>
      </c>
      <c r="R149" s="166">
        <f t="shared" si="176"/>
        <v>0</v>
      </c>
      <c r="S149" s="167">
        <f t="shared" si="177"/>
        <v>0</v>
      </c>
      <c r="U149" s="171">
        <f t="shared" si="190"/>
        <v>0</v>
      </c>
      <c r="V149" s="6"/>
      <c r="W149" s="6"/>
      <c r="X149" s="139">
        <f t="shared" si="178"/>
        <v>0</v>
      </c>
      <c r="Y149" s="169">
        <f t="shared" si="179"/>
        <v>0</v>
      </c>
      <c r="Z149" s="171">
        <f t="shared" si="191"/>
        <v>0</v>
      </c>
      <c r="AA149" s="6"/>
      <c r="AB149" s="6"/>
      <c r="AC149" s="139">
        <f t="shared" si="180"/>
        <v>0</v>
      </c>
      <c r="AD149" s="162">
        <f t="shared" si="181"/>
        <v>0</v>
      </c>
      <c r="AE149" s="171">
        <f t="shared" si="192"/>
        <v>0</v>
      </c>
      <c r="AF149" s="6"/>
      <c r="AG149" s="6"/>
      <c r="AH149" s="139">
        <f t="shared" si="182"/>
        <v>0</v>
      </c>
      <c r="AI149" s="162">
        <f t="shared" si="183"/>
        <v>0</v>
      </c>
      <c r="AJ149" s="171">
        <f t="shared" si="193"/>
        <v>0</v>
      </c>
      <c r="AK149" s="6"/>
      <c r="AL149" s="6"/>
      <c r="AM149" s="139">
        <f t="shared" si="184"/>
        <v>0</v>
      </c>
      <c r="AN149" s="162">
        <f t="shared" si="185"/>
        <v>0</v>
      </c>
      <c r="AO149" s="171">
        <f t="shared" si="194"/>
        <v>0</v>
      </c>
      <c r="AP149" s="6"/>
      <c r="AQ149" s="6"/>
      <c r="AR149" s="139">
        <f t="shared" si="186"/>
        <v>0</v>
      </c>
      <c r="AS149" s="162">
        <f t="shared" si="187"/>
        <v>0</v>
      </c>
      <c r="AT149" s="166">
        <f t="shared" si="188"/>
        <v>0</v>
      </c>
      <c r="AU149" s="167">
        <f t="shared" si="189"/>
        <v>0</v>
      </c>
    </row>
    <row r="150" spans="2:47" outlineLevel="1">
      <c r="B150" s="236" t="s">
        <v>84</v>
      </c>
      <c r="C150" s="63" t="s">
        <v>95</v>
      </c>
      <c r="D150" s="69"/>
      <c r="E150" s="70"/>
      <c r="F150" s="69"/>
      <c r="G150" s="139">
        <f t="shared" si="168"/>
        <v>0</v>
      </c>
      <c r="H150" s="169">
        <f t="shared" si="169"/>
        <v>0</v>
      </c>
      <c r="I150" s="69"/>
      <c r="J150" s="139">
        <f t="shared" si="170"/>
        <v>0</v>
      </c>
      <c r="K150" s="169">
        <f t="shared" si="171"/>
        <v>0</v>
      </c>
      <c r="L150" s="69"/>
      <c r="M150" s="139">
        <f t="shared" si="172"/>
        <v>0</v>
      </c>
      <c r="N150" s="169">
        <f t="shared" si="173"/>
        <v>0</v>
      </c>
      <c r="O150" s="69"/>
      <c r="P150" s="139">
        <f t="shared" si="174"/>
        <v>0</v>
      </c>
      <c r="Q150" s="169">
        <f t="shared" si="175"/>
        <v>0</v>
      </c>
      <c r="R150" s="166">
        <f t="shared" si="176"/>
        <v>0</v>
      </c>
      <c r="S150" s="167">
        <f t="shared" si="177"/>
        <v>0</v>
      </c>
      <c r="U150" s="171">
        <f t="shared" si="190"/>
        <v>0</v>
      </c>
      <c r="V150" s="6"/>
      <c r="W150" s="6"/>
      <c r="X150" s="139">
        <f t="shared" si="178"/>
        <v>0</v>
      </c>
      <c r="Y150" s="169">
        <f t="shared" si="179"/>
        <v>0</v>
      </c>
      <c r="Z150" s="171">
        <f t="shared" si="191"/>
        <v>0</v>
      </c>
      <c r="AA150" s="6"/>
      <c r="AB150" s="6"/>
      <c r="AC150" s="139">
        <f t="shared" si="180"/>
        <v>0</v>
      </c>
      <c r="AD150" s="162">
        <f t="shared" si="181"/>
        <v>0</v>
      </c>
      <c r="AE150" s="171">
        <f t="shared" si="192"/>
        <v>0</v>
      </c>
      <c r="AF150" s="6"/>
      <c r="AG150" s="6"/>
      <c r="AH150" s="139">
        <f t="shared" si="182"/>
        <v>0</v>
      </c>
      <c r="AI150" s="162">
        <f t="shared" si="183"/>
        <v>0</v>
      </c>
      <c r="AJ150" s="171">
        <f t="shared" si="193"/>
        <v>0</v>
      </c>
      <c r="AK150" s="6"/>
      <c r="AL150" s="6"/>
      <c r="AM150" s="139">
        <f t="shared" si="184"/>
        <v>0</v>
      </c>
      <c r="AN150" s="162">
        <f t="shared" si="185"/>
        <v>0</v>
      </c>
      <c r="AO150" s="171">
        <f t="shared" si="194"/>
        <v>0</v>
      </c>
      <c r="AP150" s="6"/>
      <c r="AQ150" s="6"/>
      <c r="AR150" s="139">
        <f t="shared" si="186"/>
        <v>0</v>
      </c>
      <c r="AS150" s="162">
        <f t="shared" si="187"/>
        <v>0</v>
      </c>
      <c r="AT150" s="166">
        <f t="shared" si="188"/>
        <v>0</v>
      </c>
      <c r="AU150" s="167">
        <f t="shared" si="189"/>
        <v>0</v>
      </c>
    </row>
    <row r="151" spans="2:47" outlineLevel="1">
      <c r="B151" s="235" t="s">
        <v>85</v>
      </c>
      <c r="C151" s="63" t="s">
        <v>95</v>
      </c>
      <c r="D151" s="69"/>
      <c r="E151" s="70"/>
      <c r="F151" s="69"/>
      <c r="G151" s="139">
        <f t="shared" si="168"/>
        <v>0</v>
      </c>
      <c r="H151" s="169">
        <f t="shared" si="169"/>
        <v>0</v>
      </c>
      <c r="I151" s="69"/>
      <c r="J151" s="139">
        <f t="shared" si="170"/>
        <v>0</v>
      </c>
      <c r="K151" s="169">
        <f t="shared" si="171"/>
        <v>0</v>
      </c>
      <c r="L151" s="69"/>
      <c r="M151" s="139">
        <f t="shared" si="172"/>
        <v>0</v>
      </c>
      <c r="N151" s="169">
        <f t="shared" si="173"/>
        <v>0</v>
      </c>
      <c r="O151" s="69"/>
      <c r="P151" s="139">
        <f t="shared" si="174"/>
        <v>0</v>
      </c>
      <c r="Q151" s="169">
        <f t="shared" si="175"/>
        <v>0</v>
      </c>
      <c r="R151" s="166">
        <f t="shared" si="176"/>
        <v>0</v>
      </c>
      <c r="S151" s="167">
        <f t="shared" si="177"/>
        <v>0</v>
      </c>
      <c r="U151" s="171">
        <f t="shared" si="190"/>
        <v>0</v>
      </c>
      <c r="V151" s="6"/>
      <c r="W151" s="6"/>
      <c r="X151" s="139">
        <f t="shared" si="178"/>
        <v>0</v>
      </c>
      <c r="Y151" s="169">
        <f t="shared" si="179"/>
        <v>0</v>
      </c>
      <c r="Z151" s="171">
        <f t="shared" si="191"/>
        <v>0</v>
      </c>
      <c r="AA151" s="6"/>
      <c r="AB151" s="6"/>
      <c r="AC151" s="139">
        <f t="shared" si="180"/>
        <v>0</v>
      </c>
      <c r="AD151" s="162">
        <f t="shared" si="181"/>
        <v>0</v>
      </c>
      <c r="AE151" s="171">
        <f t="shared" si="192"/>
        <v>0</v>
      </c>
      <c r="AF151" s="6"/>
      <c r="AG151" s="6"/>
      <c r="AH151" s="139">
        <f t="shared" si="182"/>
        <v>0</v>
      </c>
      <c r="AI151" s="162">
        <f t="shared" si="183"/>
        <v>0</v>
      </c>
      <c r="AJ151" s="171">
        <f t="shared" si="193"/>
        <v>0</v>
      </c>
      <c r="AK151" s="6"/>
      <c r="AL151" s="6"/>
      <c r="AM151" s="139">
        <f t="shared" si="184"/>
        <v>0</v>
      </c>
      <c r="AN151" s="162">
        <f t="shared" si="185"/>
        <v>0</v>
      </c>
      <c r="AO151" s="171">
        <f t="shared" si="194"/>
        <v>0</v>
      </c>
      <c r="AP151" s="6"/>
      <c r="AQ151" s="6"/>
      <c r="AR151" s="139">
        <f t="shared" si="186"/>
        <v>0</v>
      </c>
      <c r="AS151" s="162">
        <f t="shared" si="187"/>
        <v>0</v>
      </c>
      <c r="AT151" s="166">
        <f t="shared" si="188"/>
        <v>0</v>
      </c>
      <c r="AU151" s="167">
        <f t="shared" si="189"/>
        <v>0</v>
      </c>
    </row>
    <row r="152" spans="2:47" outlineLevel="1">
      <c r="B152" s="236" t="s">
        <v>86</v>
      </c>
      <c r="C152" s="63" t="s">
        <v>95</v>
      </c>
      <c r="D152" s="69"/>
      <c r="E152" s="70"/>
      <c r="F152" s="69"/>
      <c r="G152" s="139">
        <f t="shared" si="168"/>
        <v>0</v>
      </c>
      <c r="H152" s="169">
        <f t="shared" si="169"/>
        <v>0</v>
      </c>
      <c r="I152" s="69"/>
      <c r="J152" s="139">
        <f t="shared" si="170"/>
        <v>0</v>
      </c>
      <c r="K152" s="169">
        <f t="shared" si="171"/>
        <v>0</v>
      </c>
      <c r="L152" s="69"/>
      <c r="M152" s="139">
        <f t="shared" si="172"/>
        <v>0</v>
      </c>
      <c r="N152" s="169">
        <f t="shared" si="173"/>
        <v>0</v>
      </c>
      <c r="O152" s="69"/>
      <c r="P152" s="139">
        <f t="shared" si="174"/>
        <v>0</v>
      </c>
      <c r="Q152" s="169">
        <f t="shared" si="175"/>
        <v>0</v>
      </c>
      <c r="R152" s="166">
        <f t="shared" si="176"/>
        <v>0</v>
      </c>
      <c r="S152" s="167">
        <f t="shared" si="177"/>
        <v>0</v>
      </c>
      <c r="U152" s="171">
        <f t="shared" si="190"/>
        <v>0</v>
      </c>
      <c r="V152" s="6"/>
      <c r="W152" s="6"/>
      <c r="X152" s="139">
        <f t="shared" si="178"/>
        <v>0</v>
      </c>
      <c r="Y152" s="169">
        <f t="shared" si="179"/>
        <v>0</v>
      </c>
      <c r="Z152" s="171">
        <f t="shared" si="191"/>
        <v>0</v>
      </c>
      <c r="AA152" s="6"/>
      <c r="AB152" s="6"/>
      <c r="AC152" s="139">
        <f t="shared" si="180"/>
        <v>0</v>
      </c>
      <c r="AD152" s="162">
        <f t="shared" si="181"/>
        <v>0</v>
      </c>
      <c r="AE152" s="171">
        <f t="shared" si="192"/>
        <v>0</v>
      </c>
      <c r="AF152" s="6"/>
      <c r="AG152" s="6"/>
      <c r="AH152" s="139">
        <f t="shared" si="182"/>
        <v>0</v>
      </c>
      <c r="AI152" s="162">
        <f t="shared" si="183"/>
        <v>0</v>
      </c>
      <c r="AJ152" s="171">
        <f t="shared" si="193"/>
        <v>0</v>
      </c>
      <c r="AK152" s="6"/>
      <c r="AL152" s="6"/>
      <c r="AM152" s="139">
        <f t="shared" si="184"/>
        <v>0</v>
      </c>
      <c r="AN152" s="162">
        <f t="shared" si="185"/>
        <v>0</v>
      </c>
      <c r="AO152" s="171">
        <f t="shared" si="194"/>
        <v>0</v>
      </c>
      <c r="AP152" s="6"/>
      <c r="AQ152" s="6"/>
      <c r="AR152" s="139">
        <f t="shared" si="186"/>
        <v>0</v>
      </c>
      <c r="AS152" s="162">
        <f t="shared" si="187"/>
        <v>0</v>
      </c>
      <c r="AT152" s="166">
        <f t="shared" si="188"/>
        <v>0</v>
      </c>
      <c r="AU152" s="167">
        <f t="shared" si="189"/>
        <v>0</v>
      </c>
    </row>
    <row r="153" spans="2:47" outlineLevel="1">
      <c r="B153" s="235" t="s">
        <v>87</v>
      </c>
      <c r="C153" s="63" t="s">
        <v>95</v>
      </c>
      <c r="D153" s="69"/>
      <c r="E153" s="70"/>
      <c r="F153" s="69"/>
      <c r="G153" s="139">
        <f t="shared" si="168"/>
        <v>0</v>
      </c>
      <c r="H153" s="169">
        <f t="shared" si="169"/>
        <v>0</v>
      </c>
      <c r="I153" s="69"/>
      <c r="J153" s="139">
        <f t="shared" si="170"/>
        <v>0</v>
      </c>
      <c r="K153" s="169">
        <f t="shared" si="171"/>
        <v>0</v>
      </c>
      <c r="L153" s="69"/>
      <c r="M153" s="139">
        <f t="shared" si="172"/>
        <v>0</v>
      </c>
      <c r="N153" s="169">
        <f t="shared" si="173"/>
        <v>0</v>
      </c>
      <c r="O153" s="69"/>
      <c r="P153" s="139">
        <f t="shared" si="174"/>
        <v>0</v>
      </c>
      <c r="Q153" s="169">
        <f t="shared" si="175"/>
        <v>0</v>
      </c>
      <c r="R153" s="166">
        <f t="shared" si="176"/>
        <v>0</v>
      </c>
      <c r="S153" s="167">
        <f t="shared" si="177"/>
        <v>0</v>
      </c>
      <c r="U153" s="171">
        <f t="shared" si="190"/>
        <v>0</v>
      </c>
      <c r="V153" s="6"/>
      <c r="W153" s="6"/>
      <c r="X153" s="139">
        <f t="shared" si="178"/>
        <v>0</v>
      </c>
      <c r="Y153" s="169">
        <f t="shared" si="179"/>
        <v>0</v>
      </c>
      <c r="Z153" s="171">
        <f t="shared" si="191"/>
        <v>0</v>
      </c>
      <c r="AA153" s="6"/>
      <c r="AB153" s="6"/>
      <c r="AC153" s="139">
        <f t="shared" si="180"/>
        <v>0</v>
      </c>
      <c r="AD153" s="162">
        <f t="shared" si="181"/>
        <v>0</v>
      </c>
      <c r="AE153" s="171">
        <f t="shared" si="192"/>
        <v>0</v>
      </c>
      <c r="AF153" s="6"/>
      <c r="AG153" s="6"/>
      <c r="AH153" s="139">
        <f t="shared" si="182"/>
        <v>0</v>
      </c>
      <c r="AI153" s="162">
        <f t="shared" si="183"/>
        <v>0</v>
      </c>
      <c r="AJ153" s="171">
        <f t="shared" si="193"/>
        <v>0</v>
      </c>
      <c r="AK153" s="6"/>
      <c r="AL153" s="6"/>
      <c r="AM153" s="139">
        <f t="shared" si="184"/>
        <v>0</v>
      </c>
      <c r="AN153" s="162">
        <f t="shared" si="185"/>
        <v>0</v>
      </c>
      <c r="AO153" s="171">
        <f t="shared" si="194"/>
        <v>0</v>
      </c>
      <c r="AP153" s="6"/>
      <c r="AQ153" s="6"/>
      <c r="AR153" s="139">
        <f t="shared" si="186"/>
        <v>0</v>
      </c>
      <c r="AS153" s="162">
        <f t="shared" si="187"/>
        <v>0</v>
      </c>
      <c r="AT153" s="166">
        <f t="shared" si="188"/>
        <v>0</v>
      </c>
      <c r="AU153" s="167">
        <f t="shared" si="189"/>
        <v>0</v>
      </c>
    </row>
    <row r="154" spans="2:47" outlineLevel="1">
      <c r="B154" s="236" t="s">
        <v>88</v>
      </c>
      <c r="C154" s="63" t="s">
        <v>95</v>
      </c>
      <c r="D154" s="69"/>
      <c r="E154" s="70"/>
      <c r="F154" s="69"/>
      <c r="G154" s="139">
        <f t="shared" si="168"/>
        <v>0</v>
      </c>
      <c r="H154" s="169">
        <f t="shared" si="169"/>
        <v>0</v>
      </c>
      <c r="I154" s="69"/>
      <c r="J154" s="139">
        <f t="shared" si="170"/>
        <v>0</v>
      </c>
      <c r="K154" s="169">
        <f t="shared" si="171"/>
        <v>0</v>
      </c>
      <c r="L154" s="69"/>
      <c r="M154" s="139">
        <f t="shared" si="172"/>
        <v>0</v>
      </c>
      <c r="N154" s="169">
        <f t="shared" si="173"/>
        <v>0</v>
      </c>
      <c r="O154" s="69"/>
      <c r="P154" s="139">
        <f t="shared" si="174"/>
        <v>0</v>
      </c>
      <c r="Q154" s="169">
        <f t="shared" si="175"/>
        <v>0</v>
      </c>
      <c r="R154" s="166">
        <f t="shared" si="176"/>
        <v>0</v>
      </c>
      <c r="S154" s="167">
        <f t="shared" si="177"/>
        <v>0</v>
      </c>
      <c r="U154" s="171">
        <f t="shared" si="190"/>
        <v>0</v>
      </c>
      <c r="V154" s="6"/>
      <c r="W154" s="6"/>
      <c r="X154" s="139">
        <f t="shared" si="178"/>
        <v>0</v>
      </c>
      <c r="Y154" s="169">
        <f t="shared" si="179"/>
        <v>0</v>
      </c>
      <c r="Z154" s="171">
        <f t="shared" si="191"/>
        <v>0</v>
      </c>
      <c r="AA154" s="6"/>
      <c r="AB154" s="6"/>
      <c r="AC154" s="139">
        <f t="shared" si="180"/>
        <v>0</v>
      </c>
      <c r="AD154" s="162">
        <f t="shared" si="181"/>
        <v>0</v>
      </c>
      <c r="AE154" s="171">
        <f t="shared" si="192"/>
        <v>0</v>
      </c>
      <c r="AF154" s="6"/>
      <c r="AG154" s="6"/>
      <c r="AH154" s="139">
        <f t="shared" si="182"/>
        <v>0</v>
      </c>
      <c r="AI154" s="162">
        <f t="shared" si="183"/>
        <v>0</v>
      </c>
      <c r="AJ154" s="171">
        <f t="shared" si="193"/>
        <v>0</v>
      </c>
      <c r="AK154" s="6"/>
      <c r="AL154" s="6"/>
      <c r="AM154" s="139">
        <f t="shared" si="184"/>
        <v>0</v>
      </c>
      <c r="AN154" s="162">
        <f t="shared" si="185"/>
        <v>0</v>
      </c>
      <c r="AO154" s="171">
        <f t="shared" si="194"/>
        <v>0</v>
      </c>
      <c r="AP154" s="6"/>
      <c r="AQ154" s="6"/>
      <c r="AR154" s="139">
        <f t="shared" si="186"/>
        <v>0</v>
      </c>
      <c r="AS154" s="162">
        <f t="shared" si="187"/>
        <v>0</v>
      </c>
      <c r="AT154" s="166">
        <f t="shared" si="188"/>
        <v>0</v>
      </c>
      <c r="AU154" s="167">
        <f t="shared" si="189"/>
        <v>0</v>
      </c>
    </row>
    <row r="155" spans="2:47" ht="15" customHeight="1" outlineLevel="1">
      <c r="B155" s="49" t="s">
        <v>127</v>
      </c>
      <c r="C155" s="46" t="s">
        <v>95</v>
      </c>
      <c r="D155" s="172">
        <f>SUM(D141:D154)</f>
        <v>0</v>
      </c>
      <c r="E155" s="172">
        <f>SUM(E141:E154)</f>
        <v>0</v>
      </c>
      <c r="F155" s="172">
        <f>SUM(F141:F154)</f>
        <v>0</v>
      </c>
      <c r="G155" s="172">
        <f>SUM(G141:G154)</f>
        <v>0</v>
      </c>
      <c r="H155" s="168">
        <f>IFERROR((G155-E155)/E155,0)</f>
        <v>0</v>
      </c>
      <c r="I155" s="172">
        <f>SUM(I141:I154)</f>
        <v>0</v>
      </c>
      <c r="J155" s="172">
        <f>SUM(J141:J154)</f>
        <v>0</v>
      </c>
      <c r="K155" s="168">
        <f t="shared" si="171"/>
        <v>0</v>
      </c>
      <c r="L155" s="172">
        <f>SUM(L141:L154)</f>
        <v>0</v>
      </c>
      <c r="M155" s="172">
        <f>SUM(M141:M154)</f>
        <v>0</v>
      </c>
      <c r="N155" s="168">
        <f t="shared" si="173"/>
        <v>0</v>
      </c>
      <c r="O155" s="172">
        <f>SUM(O141:O154)</f>
        <v>0</v>
      </c>
      <c r="P155" s="172">
        <f>SUM(P141:P154)</f>
        <v>0</v>
      </c>
      <c r="Q155" s="168">
        <f t="shared" si="175"/>
        <v>0</v>
      </c>
      <c r="R155" s="172">
        <f>SUM(R141:R154)</f>
        <v>0</v>
      </c>
      <c r="S155" s="167">
        <f t="shared" si="177"/>
        <v>0</v>
      </c>
      <c r="U155" s="172">
        <f>SUM(U141:U154)</f>
        <v>0</v>
      </c>
      <c r="V155" s="172">
        <f>SUM(V141:V154)</f>
        <v>0</v>
      </c>
      <c r="W155" s="172">
        <f>SUM(W141:W154)</f>
        <v>0</v>
      </c>
      <c r="X155" s="172">
        <f>SUM(X141:X154)</f>
        <v>0</v>
      </c>
      <c r="Y155" s="168">
        <f>IFERROR((X155-P155)/P155,0)</f>
        <v>0</v>
      </c>
      <c r="Z155" s="172">
        <f>SUM(Z141:Z154)</f>
        <v>0</v>
      </c>
      <c r="AA155" s="172">
        <f>SUM(AA141:AA154)</f>
        <v>0</v>
      </c>
      <c r="AB155" s="172">
        <f>SUM(AB141:AB154)</f>
        <v>0</v>
      </c>
      <c r="AC155" s="172">
        <f>SUM(AC141:AC154)</f>
        <v>0</v>
      </c>
      <c r="AD155" s="163">
        <f t="shared" si="181"/>
        <v>0</v>
      </c>
      <c r="AE155" s="172">
        <f>SUM(AE141:AE154)</f>
        <v>0</v>
      </c>
      <c r="AF155" s="172">
        <f>SUM(AF141:AF154)</f>
        <v>0</v>
      </c>
      <c r="AG155" s="172">
        <f>SUM(AG141:AG154)</f>
        <v>0</v>
      </c>
      <c r="AH155" s="172">
        <f>SUM(AH141:AH154)</f>
        <v>0</v>
      </c>
      <c r="AI155" s="163">
        <f t="shared" si="183"/>
        <v>0</v>
      </c>
      <c r="AJ155" s="172">
        <f>SUM(AJ141:AJ154)</f>
        <v>0</v>
      </c>
      <c r="AK155" s="172">
        <f>SUM(AK141:AK154)</f>
        <v>0</v>
      </c>
      <c r="AL155" s="172">
        <f>SUM(AL141:AL154)</f>
        <v>0</v>
      </c>
      <c r="AM155" s="172">
        <f>SUM(AM141:AM154)</f>
        <v>0</v>
      </c>
      <c r="AN155" s="163">
        <f t="shared" si="185"/>
        <v>0</v>
      </c>
      <c r="AO155" s="172">
        <f>SUM(AO141:AO154)</f>
        <v>0</v>
      </c>
      <c r="AP155" s="172">
        <f>SUM(AP141:AP154)</f>
        <v>0</v>
      </c>
      <c r="AQ155" s="172">
        <f>SUM(AQ141:AQ154)</f>
        <v>0</v>
      </c>
      <c r="AR155" s="172">
        <f>SUM(AR141:AR154)</f>
        <v>0</v>
      </c>
      <c r="AS155" s="163">
        <f t="shared" si="187"/>
        <v>0</v>
      </c>
      <c r="AT155" s="172">
        <f>SUM(AT141:AT154)</f>
        <v>0</v>
      </c>
      <c r="AU155" s="167">
        <f t="shared" si="189"/>
        <v>0</v>
      </c>
    </row>
    <row r="157" spans="2:47">
      <c r="U157" s="17"/>
    </row>
    <row r="158" spans="2:47" ht="15.6">
      <c r="T158" s="103"/>
    </row>
  </sheetData>
  <mergeCells count="122">
    <mergeCell ref="D11:Q11"/>
    <mergeCell ref="D33:Q33"/>
    <mergeCell ref="D54:Q54"/>
    <mergeCell ref="D75:Q75"/>
    <mergeCell ref="D96:Q96"/>
    <mergeCell ref="D117:Q117"/>
    <mergeCell ref="D138:Q138"/>
    <mergeCell ref="B75:B77"/>
    <mergeCell ref="C75:C77"/>
    <mergeCell ref="D34:E34"/>
    <mergeCell ref="D76:E76"/>
    <mergeCell ref="F76:H76"/>
    <mergeCell ref="I76:K76"/>
    <mergeCell ref="L76:N76"/>
    <mergeCell ref="B96:B98"/>
    <mergeCell ref="D118:E118"/>
    <mergeCell ref="O97:Q97"/>
    <mergeCell ref="Z118:AD118"/>
    <mergeCell ref="AE118:AI118"/>
    <mergeCell ref="AJ118:AN118"/>
    <mergeCell ref="B115:AU115"/>
    <mergeCell ref="C96:C98"/>
    <mergeCell ref="AJ76:AN76"/>
    <mergeCell ref="AO76:AS76"/>
    <mergeCell ref="R54:S55"/>
    <mergeCell ref="R33:S34"/>
    <mergeCell ref="AJ55:AN55"/>
    <mergeCell ref="I55:K55"/>
    <mergeCell ref="L55:N55"/>
    <mergeCell ref="U55:Y55"/>
    <mergeCell ref="Z55:AD55"/>
    <mergeCell ref="AE55:AI55"/>
    <mergeCell ref="F55:H55"/>
    <mergeCell ref="U96:AU96"/>
    <mergeCell ref="B117:B119"/>
    <mergeCell ref="C117:C119"/>
    <mergeCell ref="D97:E97"/>
    <mergeCell ref="F97:H97"/>
    <mergeCell ref="I97:K97"/>
    <mergeCell ref="L97:N97"/>
    <mergeCell ref="AJ34:AN34"/>
    <mergeCell ref="J2:L2"/>
    <mergeCell ref="D12:E12"/>
    <mergeCell ref="F12:H12"/>
    <mergeCell ref="C2:H2"/>
    <mergeCell ref="O76:Q76"/>
    <mergeCell ref="R75:S76"/>
    <mergeCell ref="B94:AU94"/>
    <mergeCell ref="B73:AU73"/>
    <mergeCell ref="I12:K12"/>
    <mergeCell ref="L12:N12"/>
    <mergeCell ref="O12:Q12"/>
    <mergeCell ref="U12:Y12"/>
    <mergeCell ref="Z12:AD12"/>
    <mergeCell ref="B33:B35"/>
    <mergeCell ref="AO55:AS55"/>
    <mergeCell ref="Z76:AD76"/>
    <mergeCell ref="AE76:AI76"/>
    <mergeCell ref="C33:C35"/>
    <mergeCell ref="U33:AU33"/>
    <mergeCell ref="O34:Q34"/>
    <mergeCell ref="O55:Q55"/>
    <mergeCell ref="F34:H34"/>
    <mergeCell ref="I34:K34"/>
    <mergeCell ref="L34:N34"/>
    <mergeCell ref="F139:H139"/>
    <mergeCell ref="I139:K139"/>
    <mergeCell ref="L139:N139"/>
    <mergeCell ref="AO139:AS139"/>
    <mergeCell ref="U117:AU117"/>
    <mergeCell ref="U139:Y139"/>
    <mergeCell ref="AE139:AI139"/>
    <mergeCell ref="AJ139:AN139"/>
    <mergeCell ref="O118:Q118"/>
    <mergeCell ref="Z139:AD139"/>
    <mergeCell ref="AO118:AS118"/>
    <mergeCell ref="AT118:AU118"/>
    <mergeCell ref="O139:Q139"/>
    <mergeCell ref="R138:S139"/>
    <mergeCell ref="R117:S118"/>
    <mergeCell ref="F118:H118"/>
    <mergeCell ref="I118:K118"/>
    <mergeCell ref="L118:N118"/>
    <mergeCell ref="U118:Y118"/>
    <mergeCell ref="B136:AU136"/>
    <mergeCell ref="B138:B140"/>
    <mergeCell ref="U138:AU138"/>
    <mergeCell ref="D139:E139"/>
    <mergeCell ref="C138:C140"/>
    <mergeCell ref="AO34:AS34"/>
    <mergeCell ref="U54:AU54"/>
    <mergeCell ref="AT55:AU55"/>
    <mergeCell ref="U75:AU75"/>
    <mergeCell ref="U76:Y76"/>
    <mergeCell ref="AT76:AU76"/>
    <mergeCell ref="AT97:AU97"/>
    <mergeCell ref="AO97:AS97"/>
    <mergeCell ref="AT34:AU34"/>
    <mergeCell ref="R96:S97"/>
    <mergeCell ref="AT139:AU139"/>
    <mergeCell ref="B5:I5"/>
    <mergeCell ref="B9:AU9"/>
    <mergeCell ref="AE12:AI12"/>
    <mergeCell ref="AJ12:AN12"/>
    <mergeCell ref="AO12:AS12"/>
    <mergeCell ref="B52:AU52"/>
    <mergeCell ref="B54:B56"/>
    <mergeCell ref="C54:C56"/>
    <mergeCell ref="AT12:AU12"/>
    <mergeCell ref="B31:AU31"/>
    <mergeCell ref="U11:AU11"/>
    <mergeCell ref="B11:B13"/>
    <mergeCell ref="C11:C13"/>
    <mergeCell ref="R11:S12"/>
    <mergeCell ref="D55:E55"/>
    <mergeCell ref="U97:Y97"/>
    <mergeCell ref="Z97:AD97"/>
    <mergeCell ref="AE97:AI97"/>
    <mergeCell ref="AJ97:AN97"/>
    <mergeCell ref="U34:Y34"/>
    <mergeCell ref="Z34:AD34"/>
    <mergeCell ref="AE34:AI34"/>
  </mergeCells>
  <hyperlinks>
    <hyperlink ref="J2" location="'Αρχική σελίδα'!A1" display="Πίσω στην αρχική σελίδα" xr:uid="{F2DB9110-2100-4169-85A2-BE114765BB53}"/>
  </hyperlinks>
  <pageMargins left="0.7" right="0.7" top="0.75" bottom="0.75" header="0.3" footer="0.3"/>
  <pageSetup paperSize="8"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A5F7-6147-4405-B522-3D70696A72D8}">
  <sheetPr>
    <tabColor theme="4" tint="0.79998168889431442"/>
    <pageSetUpPr fitToPage="1"/>
  </sheetPr>
  <dimension ref="B2:AU158"/>
  <sheetViews>
    <sheetView showGridLines="0" topLeftCell="A5" zoomScaleNormal="100" workbookViewId="0">
      <pane xSplit="3" topLeftCell="J1" activePane="topRight" state="frozen"/>
      <selection pane="topRight" activeCell="B22" sqref="B22:B27"/>
      <selection activeCell="A114" sqref="A114"/>
    </sheetView>
  </sheetViews>
  <sheetFormatPr defaultColWidth="8.85546875" defaultRowHeight="14.45" outlineLevelRow="1"/>
  <cols>
    <col min="1" max="1" width="2.85546875" customWidth="1"/>
    <col min="2" max="2" width="43" customWidth="1"/>
    <col min="3" max="18" width="13.7109375" customWidth="1"/>
    <col min="19" max="19" width="18.7109375" customWidth="1"/>
    <col min="20" max="20" width="2.140625" customWidth="1"/>
    <col min="21" max="46" width="13.7109375" customWidth="1"/>
    <col min="47" max="47" width="18.7109375" customWidth="1"/>
  </cols>
  <sheetData>
    <row r="2" spans="2:47" ht="18.600000000000001">
      <c r="B2" s="1" t="s">
        <v>0</v>
      </c>
      <c r="C2" s="271" t="str">
        <f>'Αρχική σελίδα'!C3</f>
        <v>Ήπειρος</v>
      </c>
      <c r="D2" s="271"/>
      <c r="E2" s="271"/>
      <c r="F2" s="271"/>
      <c r="G2" s="271"/>
      <c r="H2" s="271"/>
      <c r="J2" s="272" t="s">
        <v>59</v>
      </c>
      <c r="K2" s="272"/>
      <c r="L2" s="272"/>
    </row>
    <row r="3" spans="2:47" ht="18.600000000000001">
      <c r="B3" s="2" t="s">
        <v>2</v>
      </c>
      <c r="C3" s="99">
        <f>'Αρχική σελίδα'!C4</f>
        <v>2024</v>
      </c>
      <c r="D3" s="45" t="s">
        <v>3</v>
      </c>
      <c r="E3" s="45">
        <f>C3+4</f>
        <v>2028</v>
      </c>
    </row>
    <row r="4" spans="2:47" ht="14.45" customHeight="1">
      <c r="C4" s="2"/>
      <c r="D4" s="45"/>
      <c r="E4" s="45"/>
    </row>
    <row r="5" spans="2:47" ht="56.45" customHeight="1">
      <c r="B5" s="273" t="s">
        <v>143</v>
      </c>
      <c r="C5" s="273"/>
      <c r="D5" s="273"/>
      <c r="E5" s="273"/>
      <c r="F5" s="273"/>
      <c r="G5" s="273"/>
      <c r="H5" s="273"/>
      <c r="I5" s="273"/>
    </row>
    <row r="6" spans="2:47">
      <c r="B6" s="225"/>
      <c r="C6" s="225"/>
      <c r="D6" s="225"/>
      <c r="E6" s="225"/>
      <c r="F6" s="225"/>
      <c r="G6" s="225"/>
      <c r="H6" s="225"/>
    </row>
    <row r="7" spans="2:47" ht="18.600000000000001">
      <c r="B7" s="100" t="str">
        <f>"Εξέλιξη ενεργών μετρητών στο υφιστάμενο δίκτυο διανομής ("&amp;(C3-5)&amp;" - "&amp;(C3-1)&amp;") και εξέλιξη σύμφωνα με το Πρόγραμμα Ανάπτυξης  "&amp;C3&amp;" - "&amp;E3</f>
        <v>Εξέλιξη ενεργών μετρητών στο υφιστάμενο δίκτυο διανομής (2019 - 2023) και εξέλιξη σύμφωνα με το Πρόγραμμα Ανάπτυξης  2024 - 2028</v>
      </c>
      <c r="C7" s="101"/>
      <c r="D7" s="101"/>
      <c r="E7" s="101"/>
      <c r="F7" s="101"/>
      <c r="G7" s="101"/>
      <c r="H7" s="101"/>
      <c r="I7" s="101"/>
      <c r="J7" s="102"/>
      <c r="K7" s="98"/>
    </row>
    <row r="8" spans="2:47" ht="18.600000000000001">
      <c r="B8" s="229"/>
      <c r="C8" s="56"/>
      <c r="D8" s="56"/>
      <c r="E8" s="56"/>
      <c r="F8" s="56"/>
      <c r="G8" s="56"/>
      <c r="H8" s="56"/>
      <c r="I8" s="56"/>
      <c r="J8" s="23"/>
    </row>
    <row r="9" spans="2:47" ht="15.6">
      <c r="B9" s="270" t="s">
        <v>144</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row>
    <row r="10" spans="2:47"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47" outlineLevel="1">
      <c r="B11" s="313"/>
      <c r="C11" s="312" t="s">
        <v>94</v>
      </c>
      <c r="D11" s="285" t="s">
        <v>120</v>
      </c>
      <c r="E11" s="286"/>
      <c r="F11" s="286"/>
      <c r="G11" s="286"/>
      <c r="H11" s="286"/>
      <c r="I11" s="286"/>
      <c r="J11" s="286"/>
      <c r="K11" s="286"/>
      <c r="L11" s="286"/>
      <c r="M11" s="286"/>
      <c r="N11" s="286"/>
      <c r="O11" s="286"/>
      <c r="P11" s="286"/>
      <c r="Q11" s="288"/>
      <c r="R11" s="291" t="str">
        <f xml:space="preserve"> D12&amp;" - "&amp;O12</f>
        <v>2019 - 2023</v>
      </c>
      <c r="S11" s="303"/>
      <c r="U11" s="285" t="s">
        <v>121</v>
      </c>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8"/>
    </row>
    <row r="12" spans="2:47" outlineLevel="1">
      <c r="B12" s="314"/>
      <c r="C12" s="312"/>
      <c r="D12" s="285">
        <f>$C$3-5</f>
        <v>2019</v>
      </c>
      <c r="E12" s="288"/>
      <c r="F12" s="285">
        <f>$C$3-4</f>
        <v>2020</v>
      </c>
      <c r="G12" s="286"/>
      <c r="H12" s="288"/>
      <c r="I12" s="285">
        <f>$C$3-3</f>
        <v>2021</v>
      </c>
      <c r="J12" s="286"/>
      <c r="K12" s="288"/>
      <c r="L12" s="285">
        <f>$C$3-2</f>
        <v>2022</v>
      </c>
      <c r="M12" s="286"/>
      <c r="N12" s="288"/>
      <c r="O12" s="285">
        <f>$C$3-1</f>
        <v>2023</v>
      </c>
      <c r="P12" s="286"/>
      <c r="Q12" s="288"/>
      <c r="R12" s="293"/>
      <c r="S12" s="304"/>
      <c r="U12" s="285">
        <f>$C$3</f>
        <v>2024</v>
      </c>
      <c r="V12" s="286"/>
      <c r="W12" s="286"/>
      <c r="X12" s="286"/>
      <c r="Y12" s="288"/>
      <c r="Z12" s="285">
        <f>$C$3+1</f>
        <v>2025</v>
      </c>
      <c r="AA12" s="286"/>
      <c r="AB12" s="286"/>
      <c r="AC12" s="286"/>
      <c r="AD12" s="288"/>
      <c r="AE12" s="285">
        <f>$C$3+2</f>
        <v>2026</v>
      </c>
      <c r="AF12" s="286"/>
      <c r="AG12" s="286"/>
      <c r="AH12" s="286"/>
      <c r="AI12" s="288"/>
      <c r="AJ12" s="285">
        <f>$C$3+3</f>
        <v>2027</v>
      </c>
      <c r="AK12" s="286"/>
      <c r="AL12" s="286"/>
      <c r="AM12" s="286"/>
      <c r="AN12" s="288"/>
      <c r="AO12" s="285">
        <f>$C$3+4</f>
        <v>2028</v>
      </c>
      <c r="AP12" s="286"/>
      <c r="AQ12" s="286"/>
      <c r="AR12" s="286"/>
      <c r="AS12" s="288"/>
      <c r="AT12" s="289" t="str">
        <f>U12&amp;" - "&amp;AO12</f>
        <v>2024 - 2028</v>
      </c>
      <c r="AU12" s="305"/>
    </row>
    <row r="13" spans="2:47" ht="43.5" outlineLevel="1">
      <c r="B13" s="315"/>
      <c r="C13" s="312"/>
      <c r="D13" s="65" t="s">
        <v>133</v>
      </c>
      <c r="E13" s="66" t="s">
        <v>134</v>
      </c>
      <c r="F13" s="65" t="s">
        <v>133</v>
      </c>
      <c r="G13" s="9" t="s">
        <v>134</v>
      </c>
      <c r="H13" s="66" t="s">
        <v>124</v>
      </c>
      <c r="I13" s="65" t="s">
        <v>133</v>
      </c>
      <c r="J13" s="9" t="s">
        <v>134</v>
      </c>
      <c r="K13" s="66" t="s">
        <v>124</v>
      </c>
      <c r="L13" s="65" t="s">
        <v>133</v>
      </c>
      <c r="M13" s="9" t="s">
        <v>134</v>
      </c>
      <c r="N13" s="66" t="s">
        <v>124</v>
      </c>
      <c r="O13" s="65" t="s">
        <v>133</v>
      </c>
      <c r="P13" s="9" t="s">
        <v>134</v>
      </c>
      <c r="Q13" s="66" t="s">
        <v>124</v>
      </c>
      <c r="R13" s="65" t="s">
        <v>115</v>
      </c>
      <c r="S13" s="120" t="s">
        <v>125</v>
      </c>
      <c r="U13" s="65" t="s">
        <v>133</v>
      </c>
      <c r="V13" s="105" t="s">
        <v>141</v>
      </c>
      <c r="W13" s="105" t="s">
        <v>142</v>
      </c>
      <c r="X13" s="9" t="s">
        <v>134</v>
      </c>
      <c r="Y13" s="66" t="s">
        <v>124</v>
      </c>
      <c r="Z13" s="65" t="s">
        <v>133</v>
      </c>
      <c r="AA13" s="105" t="s">
        <v>141</v>
      </c>
      <c r="AB13" s="105" t="s">
        <v>142</v>
      </c>
      <c r="AC13" s="9" t="s">
        <v>134</v>
      </c>
      <c r="AD13" s="66" t="s">
        <v>124</v>
      </c>
      <c r="AE13" s="65" t="s">
        <v>133</v>
      </c>
      <c r="AF13" s="105" t="s">
        <v>141</v>
      </c>
      <c r="AG13" s="105" t="s">
        <v>142</v>
      </c>
      <c r="AH13" s="9" t="s">
        <v>134</v>
      </c>
      <c r="AI13" s="66" t="s">
        <v>124</v>
      </c>
      <c r="AJ13" s="65" t="s">
        <v>133</v>
      </c>
      <c r="AK13" s="105" t="s">
        <v>141</v>
      </c>
      <c r="AL13" s="105" t="s">
        <v>142</v>
      </c>
      <c r="AM13" s="9" t="s">
        <v>134</v>
      </c>
      <c r="AN13" s="66" t="s">
        <v>124</v>
      </c>
      <c r="AO13" s="65" t="s">
        <v>133</v>
      </c>
      <c r="AP13" s="105" t="s">
        <v>141</v>
      </c>
      <c r="AQ13" s="105" t="s">
        <v>142</v>
      </c>
      <c r="AR13" s="9" t="s">
        <v>134</v>
      </c>
      <c r="AS13" s="66" t="s">
        <v>124</v>
      </c>
      <c r="AT13" s="65" t="s">
        <v>115</v>
      </c>
      <c r="AU13" s="120" t="s">
        <v>125</v>
      </c>
    </row>
    <row r="14" spans="2:47" outlineLevel="1">
      <c r="B14" s="235" t="s">
        <v>75</v>
      </c>
      <c r="C14" s="63" t="s">
        <v>95</v>
      </c>
      <c r="D14" s="160">
        <f t="shared" ref="D14:F27" si="0">D36+D57+D78+D99+D120+D141</f>
        <v>0</v>
      </c>
      <c r="E14" s="161">
        <f t="shared" si="0"/>
        <v>0</v>
      </c>
      <c r="F14" s="160">
        <f t="shared" si="0"/>
        <v>0</v>
      </c>
      <c r="G14" s="158">
        <f t="shared" ref="G14:G27" si="1">E14+F14</f>
        <v>0</v>
      </c>
      <c r="H14" s="162">
        <f t="shared" ref="H14:H27" si="2">IFERROR((G14-E14)/E14,0)</f>
        <v>0</v>
      </c>
      <c r="I14" s="160">
        <f t="shared" ref="I14:I27" si="3">I36+I57+I78+I99+I120+I141</f>
        <v>0</v>
      </c>
      <c r="J14" s="158">
        <f t="shared" ref="J14:J27" si="4">G14+I14</f>
        <v>0</v>
      </c>
      <c r="K14" s="162">
        <f t="shared" ref="K14:K28" si="5">IFERROR((J14-G14)/G14,0)</f>
        <v>0</v>
      </c>
      <c r="L14" s="160">
        <f t="shared" ref="L14:L27" si="6">L36+L57+L78+L99+L120+L141</f>
        <v>0</v>
      </c>
      <c r="M14" s="158">
        <f t="shared" ref="M14:M27" si="7">J14+L14</f>
        <v>0</v>
      </c>
      <c r="N14" s="162">
        <f t="shared" ref="N14:N28" si="8">IFERROR((M14-J14)/J14,0)</f>
        <v>0</v>
      </c>
      <c r="O14" s="160">
        <f t="shared" ref="O14:O27" si="9">O36+O57+O78+O99+O120+O141</f>
        <v>0</v>
      </c>
      <c r="P14" s="158">
        <f t="shared" ref="P14:P27" si="10">M14+O14</f>
        <v>0</v>
      </c>
      <c r="Q14" s="162">
        <f t="shared" ref="Q14:Q28" si="11">IFERROR((P14-M14)/M14,0)</f>
        <v>0</v>
      </c>
      <c r="R14" s="166">
        <f t="shared" ref="R14:R27" si="12">D14+F14+I14+L14+O14</f>
        <v>0</v>
      </c>
      <c r="S14" s="167">
        <f t="shared" ref="S14:S28" si="13">IFERROR((P14/E14)^(1/4)-1,0)</f>
        <v>0</v>
      </c>
      <c r="U14" s="160">
        <f t="shared" ref="U14:X27" si="14">U36+U57+U78+U99+U120+U141</f>
        <v>0</v>
      </c>
      <c r="V14" s="159">
        <f t="shared" si="14"/>
        <v>0</v>
      </c>
      <c r="W14" s="159">
        <f t="shared" si="14"/>
        <v>0</v>
      </c>
      <c r="X14" s="159">
        <f t="shared" si="14"/>
        <v>0</v>
      </c>
      <c r="Y14" s="169">
        <f t="shared" ref="Y14:Y27" si="15">IFERROR((X14-P14)/P14,0)</f>
        <v>0</v>
      </c>
      <c r="Z14" s="160">
        <f t="shared" ref="Z14:AC27" si="16">Z36+Z57+Z78+Z99+Z120+Z141</f>
        <v>0</v>
      </c>
      <c r="AA14" s="159">
        <f t="shared" si="16"/>
        <v>0</v>
      </c>
      <c r="AB14" s="159">
        <f t="shared" si="16"/>
        <v>0</v>
      </c>
      <c r="AC14" s="159">
        <f t="shared" si="16"/>
        <v>0</v>
      </c>
      <c r="AD14" s="169">
        <f t="shared" ref="AD14:AD28" si="17">IFERROR((AC14-X14)/X14,0)</f>
        <v>0</v>
      </c>
      <c r="AE14" s="160">
        <f t="shared" ref="AE14:AH27" si="18">AE36+AE57+AE78+AE99+AE120+AE141</f>
        <v>0</v>
      </c>
      <c r="AF14" s="159">
        <f t="shared" si="18"/>
        <v>0</v>
      </c>
      <c r="AG14" s="159">
        <f t="shared" si="18"/>
        <v>0</v>
      </c>
      <c r="AH14" s="159">
        <f t="shared" si="18"/>
        <v>0</v>
      </c>
      <c r="AI14" s="169">
        <f t="shared" ref="AI14:AI28" si="19">IFERROR((AH14-AC14)/AC14,0)</f>
        <v>0</v>
      </c>
      <c r="AJ14" s="160">
        <f t="shared" ref="AJ14:AM27" si="20">AJ36+AJ57+AJ78+AJ99+AJ120+AJ141</f>
        <v>0</v>
      </c>
      <c r="AK14" s="159">
        <f>AK36+AK57+AK78+AK99+AK120+AK141</f>
        <v>0</v>
      </c>
      <c r="AL14" s="159">
        <f t="shared" si="20"/>
        <v>0</v>
      </c>
      <c r="AM14" s="159">
        <f t="shared" si="20"/>
        <v>0</v>
      </c>
      <c r="AN14" s="169">
        <f t="shared" ref="AN14:AN28" si="21">IFERROR((AM14-AH14)/AH14,0)</f>
        <v>0</v>
      </c>
      <c r="AO14" s="160">
        <f t="shared" ref="AO14:AR27" si="22">AO36+AO57+AO78+AO99+AO120+AO141</f>
        <v>0</v>
      </c>
      <c r="AP14" s="159">
        <f t="shared" si="22"/>
        <v>0</v>
      </c>
      <c r="AQ14" s="159">
        <f t="shared" si="22"/>
        <v>0</v>
      </c>
      <c r="AR14" s="159">
        <f t="shared" si="22"/>
        <v>0</v>
      </c>
      <c r="AS14" s="169">
        <f t="shared" ref="AS14:AS28" si="23">IFERROR((AR14-AM14)/AM14,0)</f>
        <v>0</v>
      </c>
      <c r="AT14" s="166">
        <f t="shared" ref="AT14:AT27" si="24">U14+Z14+AE14+AJ14+AO14</f>
        <v>0</v>
      </c>
      <c r="AU14" s="167">
        <f t="shared" ref="AU14:AU28" si="25">IFERROR((AR14/X14)^(1/4)-1,0)</f>
        <v>0</v>
      </c>
    </row>
    <row r="15" spans="2:47" outlineLevel="1">
      <c r="B15" s="236" t="s">
        <v>76</v>
      </c>
      <c r="C15" s="63" t="s">
        <v>95</v>
      </c>
      <c r="D15" s="160">
        <f t="shared" si="0"/>
        <v>0</v>
      </c>
      <c r="E15" s="161">
        <f t="shared" si="0"/>
        <v>0</v>
      </c>
      <c r="F15" s="160">
        <f t="shared" si="0"/>
        <v>0</v>
      </c>
      <c r="G15" s="158">
        <f t="shared" si="1"/>
        <v>0</v>
      </c>
      <c r="H15" s="162">
        <f t="shared" si="2"/>
        <v>0</v>
      </c>
      <c r="I15" s="160">
        <f t="shared" si="3"/>
        <v>0</v>
      </c>
      <c r="J15" s="158">
        <f t="shared" si="4"/>
        <v>0</v>
      </c>
      <c r="K15" s="162">
        <f t="shared" si="5"/>
        <v>0</v>
      </c>
      <c r="L15" s="160">
        <f t="shared" si="6"/>
        <v>0</v>
      </c>
      <c r="M15" s="158">
        <f t="shared" si="7"/>
        <v>0</v>
      </c>
      <c r="N15" s="162">
        <f t="shared" si="8"/>
        <v>0</v>
      </c>
      <c r="O15" s="160">
        <f t="shared" si="9"/>
        <v>0</v>
      </c>
      <c r="P15" s="158">
        <f t="shared" si="10"/>
        <v>0</v>
      </c>
      <c r="Q15" s="162">
        <f t="shared" si="11"/>
        <v>0</v>
      </c>
      <c r="R15" s="166">
        <f t="shared" si="12"/>
        <v>0</v>
      </c>
      <c r="S15" s="167">
        <f t="shared" si="13"/>
        <v>0</v>
      </c>
      <c r="U15" s="160">
        <f t="shared" si="14"/>
        <v>5</v>
      </c>
      <c r="V15" s="159">
        <f t="shared" si="14"/>
        <v>5</v>
      </c>
      <c r="W15" s="159">
        <f t="shared" si="14"/>
        <v>0</v>
      </c>
      <c r="X15" s="159">
        <f t="shared" si="14"/>
        <v>5</v>
      </c>
      <c r="Y15" s="169">
        <f t="shared" si="15"/>
        <v>0</v>
      </c>
      <c r="Z15" s="160">
        <f t="shared" si="16"/>
        <v>2</v>
      </c>
      <c r="AA15" s="159">
        <f t="shared" si="16"/>
        <v>2</v>
      </c>
      <c r="AB15" s="159">
        <f t="shared" si="16"/>
        <v>0</v>
      </c>
      <c r="AC15" s="159">
        <f t="shared" si="16"/>
        <v>7</v>
      </c>
      <c r="AD15" s="169">
        <f t="shared" si="17"/>
        <v>0.4</v>
      </c>
      <c r="AE15" s="160">
        <f t="shared" si="18"/>
        <v>0</v>
      </c>
      <c r="AF15" s="159">
        <f t="shared" si="18"/>
        <v>0</v>
      </c>
      <c r="AG15" s="159">
        <f t="shared" si="18"/>
        <v>0</v>
      </c>
      <c r="AH15" s="159">
        <f t="shared" si="18"/>
        <v>7</v>
      </c>
      <c r="AI15" s="169">
        <f t="shared" si="19"/>
        <v>0</v>
      </c>
      <c r="AJ15" s="160">
        <f t="shared" si="20"/>
        <v>41</v>
      </c>
      <c r="AK15" s="159">
        <f>AK37+AK58+AK79+AK100+AK121+AK142</f>
        <v>41</v>
      </c>
      <c r="AL15" s="159">
        <f t="shared" si="20"/>
        <v>0</v>
      </c>
      <c r="AM15" s="159">
        <f t="shared" si="20"/>
        <v>48</v>
      </c>
      <c r="AN15" s="169">
        <f t="shared" si="21"/>
        <v>5.8571428571428568</v>
      </c>
      <c r="AO15" s="160">
        <f t="shared" si="22"/>
        <v>41</v>
      </c>
      <c r="AP15" s="159">
        <f t="shared" si="22"/>
        <v>41</v>
      </c>
      <c r="AQ15" s="159">
        <f t="shared" si="22"/>
        <v>0</v>
      </c>
      <c r="AR15" s="159">
        <f t="shared" si="22"/>
        <v>89</v>
      </c>
      <c r="AS15" s="169">
        <f t="shared" si="23"/>
        <v>0.85416666666666663</v>
      </c>
      <c r="AT15" s="166">
        <f t="shared" si="24"/>
        <v>89</v>
      </c>
      <c r="AU15" s="167">
        <f t="shared" si="25"/>
        <v>1.0540215729017546</v>
      </c>
    </row>
    <row r="16" spans="2:47" outlineLevel="1">
      <c r="B16" s="237" t="s">
        <v>77</v>
      </c>
      <c r="C16" s="63" t="s">
        <v>95</v>
      </c>
      <c r="D16" s="160">
        <f t="shared" si="0"/>
        <v>0</v>
      </c>
      <c r="E16" s="161">
        <f t="shared" si="0"/>
        <v>0</v>
      </c>
      <c r="F16" s="160">
        <f t="shared" si="0"/>
        <v>0</v>
      </c>
      <c r="G16" s="158">
        <f t="shared" si="1"/>
        <v>0</v>
      </c>
      <c r="H16" s="162">
        <f t="shared" si="2"/>
        <v>0</v>
      </c>
      <c r="I16" s="160">
        <f t="shared" si="3"/>
        <v>0</v>
      </c>
      <c r="J16" s="158">
        <f t="shared" si="4"/>
        <v>0</v>
      </c>
      <c r="K16" s="162">
        <f t="shared" si="5"/>
        <v>0</v>
      </c>
      <c r="L16" s="160">
        <f t="shared" si="6"/>
        <v>0</v>
      </c>
      <c r="M16" s="158">
        <f t="shared" si="7"/>
        <v>0</v>
      </c>
      <c r="N16" s="162">
        <f t="shared" si="8"/>
        <v>0</v>
      </c>
      <c r="O16" s="160">
        <f t="shared" si="9"/>
        <v>0</v>
      </c>
      <c r="P16" s="158">
        <f t="shared" si="10"/>
        <v>0</v>
      </c>
      <c r="Q16" s="162">
        <f t="shared" si="11"/>
        <v>0</v>
      </c>
      <c r="R16" s="166">
        <f t="shared" si="12"/>
        <v>0</v>
      </c>
      <c r="S16" s="167">
        <f t="shared" si="13"/>
        <v>0</v>
      </c>
      <c r="U16" s="160">
        <f t="shared" si="14"/>
        <v>0</v>
      </c>
      <c r="V16" s="159">
        <f t="shared" si="14"/>
        <v>0</v>
      </c>
      <c r="W16" s="159">
        <f t="shared" si="14"/>
        <v>0</v>
      </c>
      <c r="X16" s="159">
        <f t="shared" si="14"/>
        <v>0</v>
      </c>
      <c r="Y16" s="169">
        <f t="shared" si="15"/>
        <v>0</v>
      </c>
      <c r="Z16" s="160">
        <f t="shared" si="16"/>
        <v>0</v>
      </c>
      <c r="AA16" s="159">
        <f t="shared" si="16"/>
        <v>0</v>
      </c>
      <c r="AB16" s="159">
        <f t="shared" si="16"/>
        <v>0</v>
      </c>
      <c r="AC16" s="159">
        <f t="shared" si="16"/>
        <v>0</v>
      </c>
      <c r="AD16" s="169">
        <f t="shared" si="17"/>
        <v>0</v>
      </c>
      <c r="AE16" s="160">
        <f t="shared" si="18"/>
        <v>0</v>
      </c>
      <c r="AF16" s="159">
        <f t="shared" si="18"/>
        <v>0</v>
      </c>
      <c r="AG16" s="159">
        <f t="shared" si="18"/>
        <v>0</v>
      </c>
      <c r="AH16" s="159">
        <f t="shared" si="18"/>
        <v>0</v>
      </c>
      <c r="AI16" s="169">
        <f t="shared" si="19"/>
        <v>0</v>
      </c>
      <c r="AJ16" s="160">
        <f t="shared" si="20"/>
        <v>0</v>
      </c>
      <c r="AK16" s="159">
        <f t="shared" si="20"/>
        <v>0</v>
      </c>
      <c r="AL16" s="159">
        <f t="shared" si="20"/>
        <v>0</v>
      </c>
      <c r="AM16" s="159">
        <f t="shared" si="20"/>
        <v>0</v>
      </c>
      <c r="AN16" s="169">
        <f t="shared" si="21"/>
        <v>0</v>
      </c>
      <c r="AO16" s="160">
        <f t="shared" si="22"/>
        <v>0</v>
      </c>
      <c r="AP16" s="159">
        <f t="shared" si="22"/>
        <v>0</v>
      </c>
      <c r="AQ16" s="159">
        <f t="shared" si="22"/>
        <v>0</v>
      </c>
      <c r="AR16" s="159">
        <f t="shared" si="22"/>
        <v>0</v>
      </c>
      <c r="AS16" s="169">
        <f t="shared" si="23"/>
        <v>0</v>
      </c>
      <c r="AT16" s="166">
        <f t="shared" si="24"/>
        <v>0</v>
      </c>
      <c r="AU16" s="167">
        <f t="shared" si="25"/>
        <v>0</v>
      </c>
    </row>
    <row r="17" spans="2:47" outlineLevel="1">
      <c r="B17" s="238" t="s">
        <v>78</v>
      </c>
      <c r="C17" s="63" t="s">
        <v>95</v>
      </c>
      <c r="D17" s="160">
        <f t="shared" si="0"/>
        <v>0</v>
      </c>
      <c r="E17" s="161">
        <f t="shared" si="0"/>
        <v>0</v>
      </c>
      <c r="F17" s="160">
        <f t="shared" si="0"/>
        <v>0</v>
      </c>
      <c r="G17" s="158">
        <f t="shared" si="1"/>
        <v>0</v>
      </c>
      <c r="H17" s="162">
        <f t="shared" si="2"/>
        <v>0</v>
      </c>
      <c r="I17" s="160">
        <f t="shared" si="3"/>
        <v>0</v>
      </c>
      <c r="J17" s="158">
        <f t="shared" si="4"/>
        <v>0</v>
      </c>
      <c r="K17" s="162">
        <f t="shared" si="5"/>
        <v>0</v>
      </c>
      <c r="L17" s="160">
        <f t="shared" si="6"/>
        <v>0</v>
      </c>
      <c r="M17" s="158">
        <f t="shared" si="7"/>
        <v>0</v>
      </c>
      <c r="N17" s="162">
        <f t="shared" si="8"/>
        <v>0</v>
      </c>
      <c r="O17" s="160">
        <f t="shared" si="9"/>
        <v>0</v>
      </c>
      <c r="P17" s="158">
        <f t="shared" si="10"/>
        <v>0</v>
      </c>
      <c r="Q17" s="162">
        <f t="shared" si="11"/>
        <v>0</v>
      </c>
      <c r="R17" s="166">
        <f t="shared" si="12"/>
        <v>0</v>
      </c>
      <c r="S17" s="167">
        <f t="shared" si="13"/>
        <v>0</v>
      </c>
      <c r="U17" s="160">
        <f t="shared" si="14"/>
        <v>0</v>
      </c>
      <c r="V17" s="159">
        <f t="shared" si="14"/>
        <v>0</v>
      </c>
      <c r="W17" s="159">
        <f t="shared" si="14"/>
        <v>0</v>
      </c>
      <c r="X17" s="159">
        <f t="shared" si="14"/>
        <v>0</v>
      </c>
      <c r="Y17" s="169">
        <f t="shared" si="15"/>
        <v>0</v>
      </c>
      <c r="Z17" s="160">
        <f t="shared" si="16"/>
        <v>0</v>
      </c>
      <c r="AA17" s="159">
        <f t="shared" si="16"/>
        <v>0</v>
      </c>
      <c r="AB17" s="159">
        <f t="shared" si="16"/>
        <v>0</v>
      </c>
      <c r="AC17" s="159">
        <f t="shared" si="16"/>
        <v>0</v>
      </c>
      <c r="AD17" s="169">
        <f t="shared" si="17"/>
        <v>0</v>
      </c>
      <c r="AE17" s="160">
        <f t="shared" si="18"/>
        <v>0</v>
      </c>
      <c r="AF17" s="159">
        <f t="shared" si="18"/>
        <v>0</v>
      </c>
      <c r="AG17" s="159">
        <f t="shared" si="18"/>
        <v>0</v>
      </c>
      <c r="AH17" s="159">
        <f t="shared" si="18"/>
        <v>0</v>
      </c>
      <c r="AI17" s="169">
        <f t="shared" si="19"/>
        <v>0</v>
      </c>
      <c r="AJ17" s="160">
        <f t="shared" si="20"/>
        <v>0</v>
      </c>
      <c r="AK17" s="159">
        <f t="shared" si="20"/>
        <v>0</v>
      </c>
      <c r="AL17" s="159">
        <f t="shared" si="20"/>
        <v>0</v>
      </c>
      <c r="AM17" s="159">
        <f t="shared" si="20"/>
        <v>0</v>
      </c>
      <c r="AN17" s="169">
        <f t="shared" si="21"/>
        <v>0</v>
      </c>
      <c r="AO17" s="160">
        <f t="shared" si="22"/>
        <v>0</v>
      </c>
      <c r="AP17" s="159">
        <f t="shared" si="22"/>
        <v>0</v>
      </c>
      <c r="AQ17" s="159">
        <f t="shared" si="22"/>
        <v>0</v>
      </c>
      <c r="AR17" s="159">
        <f t="shared" si="22"/>
        <v>0</v>
      </c>
      <c r="AS17" s="169">
        <f t="shared" si="23"/>
        <v>0</v>
      </c>
      <c r="AT17" s="166">
        <f t="shared" si="24"/>
        <v>0</v>
      </c>
      <c r="AU17" s="167">
        <f t="shared" si="25"/>
        <v>0</v>
      </c>
    </row>
    <row r="18" spans="2:47" outlineLevel="1">
      <c r="B18" s="238" t="s">
        <v>79</v>
      </c>
      <c r="C18" s="63" t="s">
        <v>95</v>
      </c>
      <c r="D18" s="160">
        <f t="shared" si="0"/>
        <v>0</v>
      </c>
      <c r="E18" s="161">
        <f t="shared" si="0"/>
        <v>0</v>
      </c>
      <c r="F18" s="160">
        <f t="shared" si="0"/>
        <v>0</v>
      </c>
      <c r="G18" s="158">
        <f t="shared" si="1"/>
        <v>0</v>
      </c>
      <c r="H18" s="162">
        <f t="shared" si="2"/>
        <v>0</v>
      </c>
      <c r="I18" s="160">
        <f t="shared" si="3"/>
        <v>0</v>
      </c>
      <c r="J18" s="158">
        <f t="shared" si="4"/>
        <v>0</v>
      </c>
      <c r="K18" s="162">
        <f t="shared" si="5"/>
        <v>0</v>
      </c>
      <c r="L18" s="160">
        <f t="shared" si="6"/>
        <v>0</v>
      </c>
      <c r="M18" s="158">
        <f t="shared" si="7"/>
        <v>0</v>
      </c>
      <c r="N18" s="162">
        <f t="shared" si="8"/>
        <v>0</v>
      </c>
      <c r="O18" s="160">
        <f t="shared" si="9"/>
        <v>0</v>
      </c>
      <c r="P18" s="158">
        <f t="shared" si="10"/>
        <v>0</v>
      </c>
      <c r="Q18" s="162">
        <f t="shared" si="11"/>
        <v>0</v>
      </c>
      <c r="R18" s="166">
        <f t="shared" si="12"/>
        <v>0</v>
      </c>
      <c r="S18" s="167">
        <f t="shared" si="13"/>
        <v>0</v>
      </c>
      <c r="U18" s="160">
        <f t="shared" si="14"/>
        <v>0</v>
      </c>
      <c r="V18" s="159">
        <f t="shared" si="14"/>
        <v>0</v>
      </c>
      <c r="W18" s="159">
        <f t="shared" si="14"/>
        <v>0</v>
      </c>
      <c r="X18" s="159">
        <f t="shared" si="14"/>
        <v>0</v>
      </c>
      <c r="Y18" s="169">
        <f t="shared" si="15"/>
        <v>0</v>
      </c>
      <c r="Z18" s="160">
        <f t="shared" si="16"/>
        <v>864</v>
      </c>
      <c r="AA18" s="159">
        <f t="shared" si="16"/>
        <v>864</v>
      </c>
      <c r="AB18" s="159">
        <f t="shared" si="16"/>
        <v>0</v>
      </c>
      <c r="AC18" s="159">
        <f t="shared" si="16"/>
        <v>864</v>
      </c>
      <c r="AD18" s="169">
        <f t="shared" si="17"/>
        <v>0</v>
      </c>
      <c r="AE18" s="160">
        <f t="shared" si="18"/>
        <v>947</v>
      </c>
      <c r="AF18" s="159">
        <f t="shared" si="18"/>
        <v>947</v>
      </c>
      <c r="AG18" s="159">
        <f t="shared" si="18"/>
        <v>0</v>
      </c>
      <c r="AH18" s="159">
        <f t="shared" si="18"/>
        <v>1811</v>
      </c>
      <c r="AI18" s="169">
        <f t="shared" si="19"/>
        <v>1.0960648148148149</v>
      </c>
      <c r="AJ18" s="160">
        <f t="shared" si="20"/>
        <v>1063</v>
      </c>
      <c r="AK18" s="159">
        <f t="shared" si="20"/>
        <v>1063</v>
      </c>
      <c r="AL18" s="159">
        <f t="shared" si="20"/>
        <v>0</v>
      </c>
      <c r="AM18" s="159">
        <f t="shared" si="20"/>
        <v>2874</v>
      </c>
      <c r="AN18" s="169">
        <f t="shared" si="21"/>
        <v>0.58696852567642188</v>
      </c>
      <c r="AO18" s="160">
        <f t="shared" si="22"/>
        <v>440</v>
      </c>
      <c r="AP18" s="159">
        <f t="shared" si="22"/>
        <v>440</v>
      </c>
      <c r="AQ18" s="159">
        <f t="shared" si="22"/>
        <v>0</v>
      </c>
      <c r="AR18" s="159">
        <f t="shared" si="22"/>
        <v>3314</v>
      </c>
      <c r="AS18" s="169">
        <f t="shared" si="23"/>
        <v>0.15309672929714682</v>
      </c>
      <c r="AT18" s="166">
        <f t="shared" si="24"/>
        <v>3314</v>
      </c>
      <c r="AU18" s="167">
        <f t="shared" si="25"/>
        <v>0</v>
      </c>
    </row>
    <row r="19" spans="2:47" outlineLevel="1">
      <c r="B19" s="238" t="s">
        <v>80</v>
      </c>
      <c r="C19" s="63" t="s">
        <v>95</v>
      </c>
      <c r="D19" s="160">
        <f t="shared" si="0"/>
        <v>0</v>
      </c>
      <c r="E19" s="161">
        <f t="shared" si="0"/>
        <v>0</v>
      </c>
      <c r="F19" s="160">
        <f t="shared" si="0"/>
        <v>0</v>
      </c>
      <c r="G19" s="158">
        <f t="shared" si="1"/>
        <v>0</v>
      </c>
      <c r="H19" s="162">
        <f t="shared" si="2"/>
        <v>0</v>
      </c>
      <c r="I19" s="160">
        <f t="shared" si="3"/>
        <v>0</v>
      </c>
      <c r="J19" s="158">
        <f t="shared" si="4"/>
        <v>0</v>
      </c>
      <c r="K19" s="162">
        <f t="shared" si="5"/>
        <v>0</v>
      </c>
      <c r="L19" s="160">
        <f t="shared" si="6"/>
        <v>0</v>
      </c>
      <c r="M19" s="158">
        <f t="shared" si="7"/>
        <v>0</v>
      </c>
      <c r="N19" s="162">
        <f t="shared" si="8"/>
        <v>0</v>
      </c>
      <c r="O19" s="160">
        <f t="shared" si="9"/>
        <v>0</v>
      </c>
      <c r="P19" s="158">
        <f t="shared" si="10"/>
        <v>0</v>
      </c>
      <c r="Q19" s="162">
        <f t="shared" si="11"/>
        <v>0</v>
      </c>
      <c r="R19" s="166">
        <f t="shared" si="12"/>
        <v>0</v>
      </c>
      <c r="S19" s="167">
        <f t="shared" si="13"/>
        <v>0</v>
      </c>
      <c r="U19" s="160">
        <f t="shared" si="14"/>
        <v>0</v>
      </c>
      <c r="V19" s="159">
        <f t="shared" si="14"/>
        <v>0</v>
      </c>
      <c r="W19" s="159">
        <f t="shared" si="14"/>
        <v>0</v>
      </c>
      <c r="X19" s="159">
        <f t="shared" si="14"/>
        <v>0</v>
      </c>
      <c r="Y19" s="169">
        <f t="shared" si="15"/>
        <v>0</v>
      </c>
      <c r="Z19" s="160">
        <f t="shared" si="16"/>
        <v>0</v>
      </c>
      <c r="AA19" s="159">
        <f t="shared" si="16"/>
        <v>0</v>
      </c>
      <c r="AB19" s="159">
        <f t="shared" si="16"/>
        <v>0</v>
      </c>
      <c r="AC19" s="159">
        <f t="shared" si="16"/>
        <v>0</v>
      </c>
      <c r="AD19" s="169">
        <f t="shared" si="17"/>
        <v>0</v>
      </c>
      <c r="AE19" s="160">
        <f t="shared" si="18"/>
        <v>0</v>
      </c>
      <c r="AF19" s="159">
        <f t="shared" si="18"/>
        <v>0</v>
      </c>
      <c r="AG19" s="159">
        <f t="shared" si="18"/>
        <v>0</v>
      </c>
      <c r="AH19" s="159">
        <f t="shared" si="18"/>
        <v>0</v>
      </c>
      <c r="AI19" s="169">
        <f t="shared" si="19"/>
        <v>0</v>
      </c>
      <c r="AJ19" s="160">
        <f t="shared" si="20"/>
        <v>0</v>
      </c>
      <c r="AK19" s="159">
        <f t="shared" si="20"/>
        <v>0</v>
      </c>
      <c r="AL19" s="159">
        <f t="shared" si="20"/>
        <v>0</v>
      </c>
      <c r="AM19" s="159">
        <f t="shared" si="20"/>
        <v>0</v>
      </c>
      <c r="AN19" s="169">
        <f t="shared" si="21"/>
        <v>0</v>
      </c>
      <c r="AO19" s="160">
        <f t="shared" si="22"/>
        <v>0</v>
      </c>
      <c r="AP19" s="159">
        <f t="shared" si="22"/>
        <v>0</v>
      </c>
      <c r="AQ19" s="159">
        <f t="shared" si="22"/>
        <v>0</v>
      </c>
      <c r="AR19" s="159">
        <f t="shared" si="22"/>
        <v>0</v>
      </c>
      <c r="AS19" s="169">
        <f t="shared" si="23"/>
        <v>0</v>
      </c>
      <c r="AT19" s="166">
        <f t="shared" si="24"/>
        <v>0</v>
      </c>
      <c r="AU19" s="167">
        <f t="shared" si="25"/>
        <v>0</v>
      </c>
    </row>
    <row r="20" spans="2:47" outlineLevel="1">
      <c r="B20" s="238" t="s">
        <v>81</v>
      </c>
      <c r="C20" s="63" t="s">
        <v>95</v>
      </c>
      <c r="D20" s="160">
        <f t="shared" si="0"/>
        <v>0</v>
      </c>
      <c r="E20" s="161">
        <f t="shared" si="0"/>
        <v>0</v>
      </c>
      <c r="F20" s="160">
        <f t="shared" si="0"/>
        <v>0</v>
      </c>
      <c r="G20" s="158">
        <f t="shared" si="1"/>
        <v>0</v>
      </c>
      <c r="H20" s="162">
        <f t="shared" si="2"/>
        <v>0</v>
      </c>
      <c r="I20" s="160">
        <f t="shared" si="3"/>
        <v>0</v>
      </c>
      <c r="J20" s="158">
        <f t="shared" si="4"/>
        <v>0</v>
      </c>
      <c r="K20" s="162">
        <f t="shared" si="5"/>
        <v>0</v>
      </c>
      <c r="L20" s="160">
        <f t="shared" si="6"/>
        <v>0</v>
      </c>
      <c r="M20" s="158">
        <f t="shared" si="7"/>
        <v>0</v>
      </c>
      <c r="N20" s="162">
        <f t="shared" si="8"/>
        <v>0</v>
      </c>
      <c r="O20" s="160">
        <f t="shared" si="9"/>
        <v>0</v>
      </c>
      <c r="P20" s="158">
        <f t="shared" si="10"/>
        <v>0</v>
      </c>
      <c r="Q20" s="162">
        <f t="shared" si="11"/>
        <v>0</v>
      </c>
      <c r="R20" s="166">
        <f t="shared" si="12"/>
        <v>0</v>
      </c>
      <c r="S20" s="167">
        <f t="shared" si="13"/>
        <v>0</v>
      </c>
      <c r="U20" s="160">
        <f t="shared" si="14"/>
        <v>0</v>
      </c>
      <c r="V20" s="159">
        <f t="shared" si="14"/>
        <v>0</v>
      </c>
      <c r="W20" s="159">
        <f t="shared" si="14"/>
        <v>0</v>
      </c>
      <c r="X20" s="159">
        <f t="shared" si="14"/>
        <v>0</v>
      </c>
      <c r="Y20" s="169">
        <f t="shared" si="15"/>
        <v>0</v>
      </c>
      <c r="Z20" s="160">
        <f t="shared" si="16"/>
        <v>0</v>
      </c>
      <c r="AA20" s="159">
        <f t="shared" si="16"/>
        <v>0</v>
      </c>
      <c r="AB20" s="159">
        <f t="shared" si="16"/>
        <v>0</v>
      </c>
      <c r="AC20" s="159">
        <f t="shared" si="16"/>
        <v>0</v>
      </c>
      <c r="AD20" s="169">
        <f t="shared" si="17"/>
        <v>0</v>
      </c>
      <c r="AE20" s="160">
        <f t="shared" si="18"/>
        <v>0</v>
      </c>
      <c r="AF20" s="159">
        <f t="shared" si="18"/>
        <v>0</v>
      </c>
      <c r="AG20" s="159">
        <f t="shared" si="18"/>
        <v>0</v>
      </c>
      <c r="AH20" s="159">
        <f t="shared" si="18"/>
        <v>0</v>
      </c>
      <c r="AI20" s="169">
        <f t="shared" si="19"/>
        <v>0</v>
      </c>
      <c r="AJ20" s="160">
        <f t="shared" si="20"/>
        <v>0</v>
      </c>
      <c r="AK20" s="159">
        <f t="shared" si="20"/>
        <v>0</v>
      </c>
      <c r="AL20" s="159">
        <f t="shared" si="20"/>
        <v>0</v>
      </c>
      <c r="AM20" s="159">
        <f t="shared" si="20"/>
        <v>0</v>
      </c>
      <c r="AN20" s="169">
        <f t="shared" si="21"/>
        <v>0</v>
      </c>
      <c r="AO20" s="160">
        <f t="shared" si="22"/>
        <v>0</v>
      </c>
      <c r="AP20" s="159">
        <f t="shared" si="22"/>
        <v>0</v>
      </c>
      <c r="AQ20" s="159">
        <f t="shared" si="22"/>
        <v>0</v>
      </c>
      <c r="AR20" s="159">
        <f t="shared" si="22"/>
        <v>0</v>
      </c>
      <c r="AS20" s="169">
        <f t="shared" si="23"/>
        <v>0</v>
      </c>
      <c r="AT20" s="166">
        <f t="shared" si="24"/>
        <v>0</v>
      </c>
      <c r="AU20" s="167">
        <f t="shared" si="25"/>
        <v>0</v>
      </c>
    </row>
    <row r="21" spans="2:47" outlineLevel="1">
      <c r="B21" s="236" t="s">
        <v>82</v>
      </c>
      <c r="C21" s="63" t="s">
        <v>95</v>
      </c>
      <c r="D21" s="160">
        <f t="shared" si="0"/>
        <v>0</v>
      </c>
      <c r="E21" s="161">
        <f t="shared" si="0"/>
        <v>0</v>
      </c>
      <c r="F21" s="160">
        <f t="shared" si="0"/>
        <v>0</v>
      </c>
      <c r="G21" s="158">
        <f t="shared" si="1"/>
        <v>0</v>
      </c>
      <c r="H21" s="162">
        <f t="shared" si="2"/>
        <v>0</v>
      </c>
      <c r="I21" s="160">
        <f t="shared" si="3"/>
        <v>0</v>
      </c>
      <c r="J21" s="158">
        <f t="shared" si="4"/>
        <v>0</v>
      </c>
      <c r="K21" s="162">
        <f t="shared" si="5"/>
        <v>0</v>
      </c>
      <c r="L21" s="160">
        <f t="shared" si="6"/>
        <v>0</v>
      </c>
      <c r="M21" s="158">
        <f t="shared" si="7"/>
        <v>0</v>
      </c>
      <c r="N21" s="162">
        <f t="shared" si="8"/>
        <v>0</v>
      </c>
      <c r="O21" s="160">
        <f t="shared" si="9"/>
        <v>0</v>
      </c>
      <c r="P21" s="158">
        <f t="shared" si="10"/>
        <v>0</v>
      </c>
      <c r="Q21" s="162">
        <f t="shared" si="11"/>
        <v>0</v>
      </c>
      <c r="R21" s="166">
        <f t="shared" si="12"/>
        <v>0</v>
      </c>
      <c r="S21" s="167">
        <f t="shared" si="13"/>
        <v>0</v>
      </c>
      <c r="U21" s="160">
        <f t="shared" si="14"/>
        <v>0</v>
      </c>
      <c r="V21" s="159">
        <f t="shared" si="14"/>
        <v>0</v>
      </c>
      <c r="W21" s="159">
        <f t="shared" si="14"/>
        <v>0</v>
      </c>
      <c r="X21" s="159">
        <f t="shared" si="14"/>
        <v>0</v>
      </c>
      <c r="Y21" s="169">
        <f t="shared" si="15"/>
        <v>0</v>
      </c>
      <c r="Z21" s="160">
        <f t="shared" si="16"/>
        <v>0</v>
      </c>
      <c r="AA21" s="159">
        <f t="shared" si="16"/>
        <v>0</v>
      </c>
      <c r="AB21" s="159">
        <f t="shared" si="16"/>
        <v>0</v>
      </c>
      <c r="AC21" s="159">
        <f t="shared" si="16"/>
        <v>0</v>
      </c>
      <c r="AD21" s="169">
        <f t="shared" si="17"/>
        <v>0</v>
      </c>
      <c r="AE21" s="160">
        <f t="shared" si="18"/>
        <v>0</v>
      </c>
      <c r="AF21" s="159">
        <f t="shared" si="18"/>
        <v>0</v>
      </c>
      <c r="AG21" s="159">
        <f t="shared" si="18"/>
        <v>0</v>
      </c>
      <c r="AH21" s="159">
        <f t="shared" si="18"/>
        <v>0</v>
      </c>
      <c r="AI21" s="169">
        <f t="shared" si="19"/>
        <v>0</v>
      </c>
      <c r="AJ21" s="160">
        <f t="shared" si="20"/>
        <v>0</v>
      </c>
      <c r="AK21" s="159">
        <f t="shared" si="20"/>
        <v>0</v>
      </c>
      <c r="AL21" s="159">
        <f t="shared" si="20"/>
        <v>0</v>
      </c>
      <c r="AM21" s="159">
        <f t="shared" si="20"/>
        <v>0</v>
      </c>
      <c r="AN21" s="169">
        <f t="shared" si="21"/>
        <v>0</v>
      </c>
      <c r="AO21" s="160">
        <f t="shared" si="22"/>
        <v>0</v>
      </c>
      <c r="AP21" s="159">
        <f t="shared" si="22"/>
        <v>0</v>
      </c>
      <c r="AQ21" s="159">
        <f t="shared" si="22"/>
        <v>0</v>
      </c>
      <c r="AR21" s="159">
        <f t="shared" si="22"/>
        <v>0</v>
      </c>
      <c r="AS21" s="169">
        <f t="shared" si="23"/>
        <v>0</v>
      </c>
      <c r="AT21" s="166">
        <f t="shared" si="24"/>
        <v>0</v>
      </c>
      <c r="AU21" s="167">
        <f t="shared" si="25"/>
        <v>0</v>
      </c>
    </row>
    <row r="22" spans="2:47" outlineLevel="1">
      <c r="B22" s="235" t="s">
        <v>83</v>
      </c>
      <c r="C22" s="63" t="s">
        <v>95</v>
      </c>
      <c r="D22" s="160">
        <f t="shared" si="0"/>
        <v>0</v>
      </c>
      <c r="E22" s="161">
        <f t="shared" si="0"/>
        <v>0</v>
      </c>
      <c r="F22" s="160">
        <f t="shared" si="0"/>
        <v>0</v>
      </c>
      <c r="G22" s="158">
        <f t="shared" si="1"/>
        <v>0</v>
      </c>
      <c r="H22" s="162">
        <f t="shared" si="2"/>
        <v>0</v>
      </c>
      <c r="I22" s="160">
        <f t="shared" si="3"/>
        <v>0</v>
      </c>
      <c r="J22" s="158">
        <f t="shared" si="4"/>
        <v>0</v>
      </c>
      <c r="K22" s="162">
        <f t="shared" si="5"/>
        <v>0</v>
      </c>
      <c r="L22" s="160">
        <f t="shared" si="6"/>
        <v>0</v>
      </c>
      <c r="M22" s="158">
        <f t="shared" si="7"/>
        <v>0</v>
      </c>
      <c r="N22" s="162">
        <f t="shared" si="8"/>
        <v>0</v>
      </c>
      <c r="O22" s="160">
        <f t="shared" si="9"/>
        <v>0</v>
      </c>
      <c r="P22" s="158">
        <f t="shared" si="10"/>
        <v>0</v>
      </c>
      <c r="Q22" s="162">
        <f t="shared" si="11"/>
        <v>0</v>
      </c>
      <c r="R22" s="166">
        <f t="shared" si="12"/>
        <v>0</v>
      </c>
      <c r="S22" s="167">
        <f t="shared" si="13"/>
        <v>0</v>
      </c>
      <c r="U22" s="160">
        <f t="shared" si="14"/>
        <v>0</v>
      </c>
      <c r="V22" s="159">
        <f t="shared" si="14"/>
        <v>0</v>
      </c>
      <c r="W22" s="159">
        <f t="shared" si="14"/>
        <v>0</v>
      </c>
      <c r="X22" s="159">
        <f t="shared" si="14"/>
        <v>0</v>
      </c>
      <c r="Y22" s="169">
        <f t="shared" si="15"/>
        <v>0</v>
      </c>
      <c r="Z22" s="160">
        <f t="shared" si="16"/>
        <v>0</v>
      </c>
      <c r="AA22" s="159">
        <f t="shared" si="16"/>
        <v>0</v>
      </c>
      <c r="AB22" s="159">
        <f t="shared" si="16"/>
        <v>0</v>
      </c>
      <c r="AC22" s="159">
        <f t="shared" si="16"/>
        <v>0</v>
      </c>
      <c r="AD22" s="169">
        <f t="shared" si="17"/>
        <v>0</v>
      </c>
      <c r="AE22" s="160">
        <f t="shared" si="18"/>
        <v>0</v>
      </c>
      <c r="AF22" s="159">
        <f t="shared" si="18"/>
        <v>0</v>
      </c>
      <c r="AG22" s="159">
        <f t="shared" si="18"/>
        <v>0</v>
      </c>
      <c r="AH22" s="159">
        <f t="shared" si="18"/>
        <v>0</v>
      </c>
      <c r="AI22" s="169">
        <f t="shared" si="19"/>
        <v>0</v>
      </c>
      <c r="AJ22" s="160">
        <f t="shared" si="20"/>
        <v>0</v>
      </c>
      <c r="AK22" s="159">
        <f t="shared" si="20"/>
        <v>0</v>
      </c>
      <c r="AL22" s="159">
        <f t="shared" si="20"/>
        <v>0</v>
      </c>
      <c r="AM22" s="159">
        <f t="shared" si="20"/>
        <v>0</v>
      </c>
      <c r="AN22" s="169">
        <f t="shared" si="21"/>
        <v>0</v>
      </c>
      <c r="AO22" s="160">
        <f t="shared" si="22"/>
        <v>0</v>
      </c>
      <c r="AP22" s="159">
        <f t="shared" si="22"/>
        <v>0</v>
      </c>
      <c r="AQ22" s="159">
        <f t="shared" si="22"/>
        <v>0</v>
      </c>
      <c r="AR22" s="159">
        <f t="shared" si="22"/>
        <v>0</v>
      </c>
      <c r="AS22" s="169">
        <f t="shared" si="23"/>
        <v>0</v>
      </c>
      <c r="AT22" s="166">
        <f t="shared" si="24"/>
        <v>0</v>
      </c>
      <c r="AU22" s="167">
        <f t="shared" si="25"/>
        <v>0</v>
      </c>
    </row>
    <row r="23" spans="2:47" outlineLevel="1">
      <c r="B23" s="236" t="s">
        <v>84</v>
      </c>
      <c r="C23" s="63" t="s">
        <v>95</v>
      </c>
      <c r="D23" s="160">
        <f t="shared" si="0"/>
        <v>0</v>
      </c>
      <c r="E23" s="161">
        <f t="shared" si="0"/>
        <v>0</v>
      </c>
      <c r="F23" s="160">
        <f t="shared" si="0"/>
        <v>0</v>
      </c>
      <c r="G23" s="158">
        <f t="shared" si="1"/>
        <v>0</v>
      </c>
      <c r="H23" s="162">
        <f t="shared" si="2"/>
        <v>0</v>
      </c>
      <c r="I23" s="160">
        <f t="shared" si="3"/>
        <v>0</v>
      </c>
      <c r="J23" s="158">
        <f t="shared" si="4"/>
        <v>0</v>
      </c>
      <c r="K23" s="162">
        <f t="shared" si="5"/>
        <v>0</v>
      </c>
      <c r="L23" s="160">
        <f t="shared" si="6"/>
        <v>0</v>
      </c>
      <c r="M23" s="158">
        <f t="shared" si="7"/>
        <v>0</v>
      </c>
      <c r="N23" s="162">
        <f t="shared" si="8"/>
        <v>0</v>
      </c>
      <c r="O23" s="160">
        <f t="shared" si="9"/>
        <v>0</v>
      </c>
      <c r="P23" s="158">
        <f t="shared" si="10"/>
        <v>0</v>
      </c>
      <c r="Q23" s="162">
        <f t="shared" si="11"/>
        <v>0</v>
      </c>
      <c r="R23" s="166">
        <f t="shared" si="12"/>
        <v>0</v>
      </c>
      <c r="S23" s="167">
        <f t="shared" si="13"/>
        <v>0</v>
      </c>
      <c r="U23" s="160">
        <f t="shared" si="14"/>
        <v>0</v>
      </c>
      <c r="V23" s="159">
        <f t="shared" si="14"/>
        <v>0</v>
      </c>
      <c r="W23" s="159">
        <f t="shared" si="14"/>
        <v>0</v>
      </c>
      <c r="X23" s="159">
        <f t="shared" si="14"/>
        <v>0</v>
      </c>
      <c r="Y23" s="169">
        <f t="shared" si="15"/>
        <v>0</v>
      </c>
      <c r="Z23" s="160">
        <f t="shared" si="16"/>
        <v>437</v>
      </c>
      <c r="AA23" s="159">
        <f t="shared" si="16"/>
        <v>437</v>
      </c>
      <c r="AB23" s="159">
        <f t="shared" si="16"/>
        <v>0</v>
      </c>
      <c r="AC23" s="159">
        <f t="shared" si="16"/>
        <v>437</v>
      </c>
      <c r="AD23" s="169">
        <f t="shared" si="17"/>
        <v>0</v>
      </c>
      <c r="AE23" s="160">
        <f t="shared" si="18"/>
        <v>345</v>
      </c>
      <c r="AF23" s="159">
        <f t="shared" si="18"/>
        <v>345</v>
      </c>
      <c r="AG23" s="159">
        <f t="shared" si="18"/>
        <v>0</v>
      </c>
      <c r="AH23" s="159">
        <f t="shared" si="18"/>
        <v>782</v>
      </c>
      <c r="AI23" s="169">
        <f t="shared" si="19"/>
        <v>0.78947368421052633</v>
      </c>
      <c r="AJ23" s="160">
        <f t="shared" si="20"/>
        <v>183</v>
      </c>
      <c r="AK23" s="159">
        <f t="shared" si="20"/>
        <v>183</v>
      </c>
      <c r="AL23" s="159">
        <f t="shared" si="20"/>
        <v>0</v>
      </c>
      <c r="AM23" s="159">
        <f t="shared" si="20"/>
        <v>965</v>
      </c>
      <c r="AN23" s="169">
        <f t="shared" si="21"/>
        <v>0.2340153452685422</v>
      </c>
      <c r="AO23" s="160">
        <f t="shared" si="22"/>
        <v>176</v>
      </c>
      <c r="AP23" s="159">
        <f t="shared" si="22"/>
        <v>176</v>
      </c>
      <c r="AQ23" s="159">
        <f t="shared" si="22"/>
        <v>0</v>
      </c>
      <c r="AR23" s="159">
        <f t="shared" si="22"/>
        <v>1141</v>
      </c>
      <c r="AS23" s="169">
        <f t="shared" si="23"/>
        <v>0.18238341968911917</v>
      </c>
      <c r="AT23" s="166">
        <f t="shared" si="24"/>
        <v>1141</v>
      </c>
      <c r="AU23" s="167">
        <f t="shared" si="25"/>
        <v>0</v>
      </c>
    </row>
    <row r="24" spans="2:47" outlineLevel="1">
      <c r="B24" s="235" t="s">
        <v>85</v>
      </c>
      <c r="C24" s="63" t="s">
        <v>95</v>
      </c>
      <c r="D24" s="160">
        <f t="shared" si="0"/>
        <v>0</v>
      </c>
      <c r="E24" s="161">
        <f t="shared" si="0"/>
        <v>0</v>
      </c>
      <c r="F24" s="160">
        <f t="shared" si="0"/>
        <v>0</v>
      </c>
      <c r="G24" s="158">
        <f t="shared" si="1"/>
        <v>0</v>
      </c>
      <c r="H24" s="162">
        <f t="shared" si="2"/>
        <v>0</v>
      </c>
      <c r="I24" s="160">
        <f t="shared" si="3"/>
        <v>0</v>
      </c>
      <c r="J24" s="158">
        <f t="shared" si="4"/>
        <v>0</v>
      </c>
      <c r="K24" s="162">
        <f t="shared" si="5"/>
        <v>0</v>
      </c>
      <c r="L24" s="160">
        <f t="shared" si="6"/>
        <v>0</v>
      </c>
      <c r="M24" s="158">
        <f t="shared" si="7"/>
        <v>0</v>
      </c>
      <c r="N24" s="162">
        <f t="shared" si="8"/>
        <v>0</v>
      </c>
      <c r="O24" s="160">
        <f t="shared" si="9"/>
        <v>0</v>
      </c>
      <c r="P24" s="158">
        <f t="shared" si="10"/>
        <v>0</v>
      </c>
      <c r="Q24" s="162">
        <f t="shared" si="11"/>
        <v>0</v>
      </c>
      <c r="R24" s="166">
        <f t="shared" si="12"/>
        <v>0</v>
      </c>
      <c r="S24" s="167">
        <f t="shared" si="13"/>
        <v>0</v>
      </c>
      <c r="U24" s="160">
        <f t="shared" si="14"/>
        <v>0</v>
      </c>
      <c r="V24" s="159">
        <f t="shared" si="14"/>
        <v>0</v>
      </c>
      <c r="W24" s="159">
        <f t="shared" si="14"/>
        <v>0</v>
      </c>
      <c r="X24" s="159">
        <f t="shared" si="14"/>
        <v>0</v>
      </c>
      <c r="Y24" s="169">
        <f t="shared" si="15"/>
        <v>0</v>
      </c>
      <c r="Z24" s="160">
        <f t="shared" si="16"/>
        <v>0</v>
      </c>
      <c r="AA24" s="159">
        <f t="shared" si="16"/>
        <v>0</v>
      </c>
      <c r="AB24" s="159">
        <f t="shared" si="16"/>
        <v>0</v>
      </c>
      <c r="AC24" s="159">
        <f t="shared" si="16"/>
        <v>0</v>
      </c>
      <c r="AD24" s="169">
        <f t="shared" si="17"/>
        <v>0</v>
      </c>
      <c r="AE24" s="160">
        <f t="shared" si="18"/>
        <v>0</v>
      </c>
      <c r="AF24" s="159">
        <f t="shared" si="18"/>
        <v>0</v>
      </c>
      <c r="AG24" s="159">
        <f t="shared" si="18"/>
        <v>0</v>
      </c>
      <c r="AH24" s="159">
        <f t="shared" si="18"/>
        <v>0</v>
      </c>
      <c r="AI24" s="169">
        <f t="shared" si="19"/>
        <v>0</v>
      </c>
      <c r="AJ24" s="160">
        <f t="shared" si="20"/>
        <v>0</v>
      </c>
      <c r="AK24" s="159">
        <f t="shared" si="20"/>
        <v>0</v>
      </c>
      <c r="AL24" s="159">
        <f t="shared" si="20"/>
        <v>0</v>
      </c>
      <c r="AM24" s="159">
        <f t="shared" si="20"/>
        <v>0</v>
      </c>
      <c r="AN24" s="169">
        <f t="shared" si="21"/>
        <v>0</v>
      </c>
      <c r="AO24" s="160">
        <f t="shared" si="22"/>
        <v>0</v>
      </c>
      <c r="AP24" s="159">
        <f t="shared" si="22"/>
        <v>0</v>
      </c>
      <c r="AQ24" s="159">
        <f t="shared" si="22"/>
        <v>0</v>
      </c>
      <c r="AR24" s="159">
        <f t="shared" si="22"/>
        <v>0</v>
      </c>
      <c r="AS24" s="169">
        <f t="shared" si="23"/>
        <v>0</v>
      </c>
      <c r="AT24" s="166">
        <f t="shared" si="24"/>
        <v>0</v>
      </c>
      <c r="AU24" s="167">
        <f t="shared" si="25"/>
        <v>0</v>
      </c>
    </row>
    <row r="25" spans="2:47" outlineLevel="1">
      <c r="B25" s="236" t="s">
        <v>86</v>
      </c>
      <c r="C25" s="63" t="s">
        <v>95</v>
      </c>
      <c r="D25" s="160">
        <f t="shared" si="0"/>
        <v>0</v>
      </c>
      <c r="E25" s="161">
        <f t="shared" si="0"/>
        <v>0</v>
      </c>
      <c r="F25" s="160">
        <f t="shared" si="0"/>
        <v>0</v>
      </c>
      <c r="G25" s="158">
        <f t="shared" si="1"/>
        <v>0</v>
      </c>
      <c r="H25" s="162">
        <f t="shared" si="2"/>
        <v>0</v>
      </c>
      <c r="I25" s="160">
        <f t="shared" si="3"/>
        <v>0</v>
      </c>
      <c r="J25" s="158">
        <f t="shared" si="4"/>
        <v>0</v>
      </c>
      <c r="K25" s="162">
        <f t="shared" si="5"/>
        <v>0</v>
      </c>
      <c r="L25" s="160">
        <f t="shared" si="6"/>
        <v>0</v>
      </c>
      <c r="M25" s="158">
        <f t="shared" si="7"/>
        <v>0</v>
      </c>
      <c r="N25" s="162">
        <f t="shared" si="8"/>
        <v>0</v>
      </c>
      <c r="O25" s="160">
        <f t="shared" si="9"/>
        <v>0</v>
      </c>
      <c r="P25" s="158">
        <f t="shared" si="10"/>
        <v>0</v>
      </c>
      <c r="Q25" s="162">
        <f t="shared" si="11"/>
        <v>0</v>
      </c>
      <c r="R25" s="166">
        <f t="shared" si="12"/>
        <v>0</v>
      </c>
      <c r="S25" s="167">
        <f t="shared" si="13"/>
        <v>0</v>
      </c>
      <c r="U25" s="160">
        <f t="shared" si="14"/>
        <v>0</v>
      </c>
      <c r="V25" s="159">
        <f t="shared" si="14"/>
        <v>0</v>
      </c>
      <c r="W25" s="159">
        <f t="shared" si="14"/>
        <v>0</v>
      </c>
      <c r="X25" s="159">
        <f t="shared" si="14"/>
        <v>0</v>
      </c>
      <c r="Y25" s="169">
        <f t="shared" si="15"/>
        <v>0</v>
      </c>
      <c r="Z25" s="160">
        <f t="shared" si="16"/>
        <v>434</v>
      </c>
      <c r="AA25" s="159">
        <f t="shared" si="16"/>
        <v>434</v>
      </c>
      <c r="AB25" s="159">
        <f t="shared" si="16"/>
        <v>0</v>
      </c>
      <c r="AC25" s="159">
        <f t="shared" si="16"/>
        <v>434</v>
      </c>
      <c r="AD25" s="169">
        <f t="shared" si="17"/>
        <v>0</v>
      </c>
      <c r="AE25" s="160">
        <f t="shared" si="18"/>
        <v>244</v>
      </c>
      <c r="AF25" s="159">
        <f t="shared" si="18"/>
        <v>244</v>
      </c>
      <c r="AG25" s="159">
        <f t="shared" si="18"/>
        <v>0</v>
      </c>
      <c r="AH25" s="159">
        <f t="shared" si="18"/>
        <v>678</v>
      </c>
      <c r="AI25" s="169">
        <f t="shared" si="19"/>
        <v>0.56221198156682028</v>
      </c>
      <c r="AJ25" s="160">
        <f t="shared" si="20"/>
        <v>102</v>
      </c>
      <c r="AK25" s="159">
        <f t="shared" si="20"/>
        <v>102</v>
      </c>
      <c r="AL25" s="159">
        <f t="shared" si="20"/>
        <v>0</v>
      </c>
      <c r="AM25" s="159">
        <f t="shared" si="20"/>
        <v>780</v>
      </c>
      <c r="AN25" s="169">
        <f t="shared" si="21"/>
        <v>0.15044247787610621</v>
      </c>
      <c r="AO25" s="160">
        <f t="shared" si="22"/>
        <v>99</v>
      </c>
      <c r="AP25" s="159">
        <f t="shared" si="22"/>
        <v>99</v>
      </c>
      <c r="AQ25" s="159">
        <f t="shared" si="22"/>
        <v>0</v>
      </c>
      <c r="AR25" s="159">
        <f t="shared" si="22"/>
        <v>879</v>
      </c>
      <c r="AS25" s="169">
        <f t="shared" si="23"/>
        <v>0.12692307692307692</v>
      </c>
      <c r="AT25" s="166">
        <f t="shared" si="24"/>
        <v>879</v>
      </c>
      <c r="AU25" s="167">
        <f t="shared" si="25"/>
        <v>0</v>
      </c>
    </row>
    <row r="26" spans="2:47" outlineLevel="1">
      <c r="B26" s="235" t="s">
        <v>87</v>
      </c>
      <c r="C26" s="63" t="s">
        <v>95</v>
      </c>
      <c r="D26" s="160">
        <f t="shared" si="0"/>
        <v>0</v>
      </c>
      <c r="E26" s="161">
        <f t="shared" si="0"/>
        <v>0</v>
      </c>
      <c r="F26" s="160">
        <f t="shared" si="0"/>
        <v>0</v>
      </c>
      <c r="G26" s="158">
        <f t="shared" si="1"/>
        <v>0</v>
      </c>
      <c r="H26" s="162">
        <f t="shared" si="2"/>
        <v>0</v>
      </c>
      <c r="I26" s="160">
        <f t="shared" si="3"/>
        <v>0</v>
      </c>
      <c r="J26" s="158">
        <f t="shared" si="4"/>
        <v>0</v>
      </c>
      <c r="K26" s="162">
        <f t="shared" si="5"/>
        <v>0</v>
      </c>
      <c r="L26" s="160">
        <f t="shared" si="6"/>
        <v>0</v>
      </c>
      <c r="M26" s="158">
        <f t="shared" si="7"/>
        <v>0</v>
      </c>
      <c r="N26" s="162">
        <f t="shared" si="8"/>
        <v>0</v>
      </c>
      <c r="O26" s="160">
        <f t="shared" si="9"/>
        <v>0</v>
      </c>
      <c r="P26" s="158">
        <f t="shared" si="10"/>
        <v>0</v>
      </c>
      <c r="Q26" s="162">
        <f t="shared" si="11"/>
        <v>0</v>
      </c>
      <c r="R26" s="166">
        <f t="shared" si="12"/>
        <v>0</v>
      </c>
      <c r="S26" s="167">
        <f t="shared" si="13"/>
        <v>0</v>
      </c>
      <c r="U26" s="160">
        <f t="shared" si="14"/>
        <v>0</v>
      </c>
      <c r="V26" s="159">
        <f t="shared" si="14"/>
        <v>0</v>
      </c>
      <c r="W26" s="159">
        <f t="shared" si="14"/>
        <v>0</v>
      </c>
      <c r="X26" s="159">
        <f t="shared" si="14"/>
        <v>0</v>
      </c>
      <c r="Y26" s="169">
        <f t="shared" si="15"/>
        <v>0</v>
      </c>
      <c r="Z26" s="160">
        <f t="shared" si="16"/>
        <v>0</v>
      </c>
      <c r="AA26" s="159">
        <f t="shared" si="16"/>
        <v>0</v>
      </c>
      <c r="AB26" s="159">
        <f t="shared" si="16"/>
        <v>0</v>
      </c>
      <c r="AC26" s="159">
        <f t="shared" si="16"/>
        <v>0</v>
      </c>
      <c r="AD26" s="169">
        <f t="shared" si="17"/>
        <v>0</v>
      </c>
      <c r="AE26" s="160">
        <f t="shared" si="18"/>
        <v>0</v>
      </c>
      <c r="AF26" s="159">
        <f t="shared" si="18"/>
        <v>0</v>
      </c>
      <c r="AG26" s="159">
        <f t="shared" si="18"/>
        <v>0</v>
      </c>
      <c r="AH26" s="159">
        <f t="shared" si="18"/>
        <v>0</v>
      </c>
      <c r="AI26" s="169">
        <f t="shared" si="19"/>
        <v>0</v>
      </c>
      <c r="AJ26" s="160">
        <f t="shared" si="20"/>
        <v>0</v>
      </c>
      <c r="AK26" s="159">
        <f t="shared" si="20"/>
        <v>0</v>
      </c>
      <c r="AL26" s="159">
        <f t="shared" si="20"/>
        <v>0</v>
      </c>
      <c r="AM26" s="159">
        <f t="shared" si="20"/>
        <v>0</v>
      </c>
      <c r="AN26" s="169">
        <f t="shared" si="21"/>
        <v>0</v>
      </c>
      <c r="AO26" s="160">
        <f t="shared" si="22"/>
        <v>0</v>
      </c>
      <c r="AP26" s="159">
        <f t="shared" si="22"/>
        <v>0</v>
      </c>
      <c r="AQ26" s="159">
        <f t="shared" si="22"/>
        <v>0</v>
      </c>
      <c r="AR26" s="159">
        <f t="shared" si="22"/>
        <v>0</v>
      </c>
      <c r="AS26" s="169">
        <f t="shared" si="23"/>
        <v>0</v>
      </c>
      <c r="AT26" s="166">
        <f t="shared" si="24"/>
        <v>0</v>
      </c>
      <c r="AU26" s="167">
        <f t="shared" si="25"/>
        <v>0</v>
      </c>
    </row>
    <row r="27" spans="2:47" outlineLevel="1">
      <c r="B27" s="236" t="s">
        <v>88</v>
      </c>
      <c r="C27" s="63" t="s">
        <v>95</v>
      </c>
      <c r="D27" s="160">
        <f t="shared" si="0"/>
        <v>0</v>
      </c>
      <c r="E27" s="161">
        <f t="shared" si="0"/>
        <v>0</v>
      </c>
      <c r="F27" s="160">
        <f t="shared" si="0"/>
        <v>0</v>
      </c>
      <c r="G27" s="158">
        <f t="shared" si="1"/>
        <v>0</v>
      </c>
      <c r="H27" s="162">
        <f t="shared" si="2"/>
        <v>0</v>
      </c>
      <c r="I27" s="160">
        <f t="shared" si="3"/>
        <v>0</v>
      </c>
      <c r="J27" s="158">
        <f t="shared" si="4"/>
        <v>0</v>
      </c>
      <c r="K27" s="162">
        <f t="shared" si="5"/>
        <v>0</v>
      </c>
      <c r="L27" s="160">
        <f t="shared" si="6"/>
        <v>0</v>
      </c>
      <c r="M27" s="158">
        <f t="shared" si="7"/>
        <v>0</v>
      </c>
      <c r="N27" s="162">
        <f t="shared" si="8"/>
        <v>0</v>
      </c>
      <c r="O27" s="160">
        <f t="shared" si="9"/>
        <v>0</v>
      </c>
      <c r="P27" s="158">
        <f t="shared" si="10"/>
        <v>0</v>
      </c>
      <c r="Q27" s="162">
        <f t="shared" si="11"/>
        <v>0</v>
      </c>
      <c r="R27" s="166">
        <f t="shared" si="12"/>
        <v>0</v>
      </c>
      <c r="S27" s="167">
        <f t="shared" si="13"/>
        <v>0</v>
      </c>
      <c r="U27" s="160">
        <f t="shared" si="14"/>
        <v>0</v>
      </c>
      <c r="V27" s="159">
        <f t="shared" si="14"/>
        <v>0</v>
      </c>
      <c r="W27" s="159">
        <f t="shared" si="14"/>
        <v>0</v>
      </c>
      <c r="X27" s="159">
        <f t="shared" si="14"/>
        <v>0</v>
      </c>
      <c r="Y27" s="169">
        <f t="shared" si="15"/>
        <v>0</v>
      </c>
      <c r="Z27" s="160">
        <f t="shared" si="16"/>
        <v>330</v>
      </c>
      <c r="AA27" s="159">
        <f t="shared" si="16"/>
        <v>330</v>
      </c>
      <c r="AB27" s="159">
        <f t="shared" si="16"/>
        <v>0</v>
      </c>
      <c r="AC27" s="159">
        <f t="shared" si="16"/>
        <v>330</v>
      </c>
      <c r="AD27" s="169">
        <f t="shared" si="17"/>
        <v>0</v>
      </c>
      <c r="AE27" s="160">
        <f t="shared" si="18"/>
        <v>268</v>
      </c>
      <c r="AF27" s="159">
        <f t="shared" si="18"/>
        <v>268</v>
      </c>
      <c r="AG27" s="159">
        <f t="shared" si="18"/>
        <v>0</v>
      </c>
      <c r="AH27" s="159">
        <f t="shared" si="18"/>
        <v>598</v>
      </c>
      <c r="AI27" s="169">
        <f t="shared" si="19"/>
        <v>0.81212121212121213</v>
      </c>
      <c r="AJ27" s="160">
        <f t="shared" si="20"/>
        <v>169</v>
      </c>
      <c r="AK27" s="159">
        <f t="shared" si="20"/>
        <v>169</v>
      </c>
      <c r="AL27" s="159">
        <f t="shared" si="20"/>
        <v>0</v>
      </c>
      <c r="AM27" s="159">
        <f t="shared" si="20"/>
        <v>767</v>
      </c>
      <c r="AN27" s="169">
        <f t="shared" si="21"/>
        <v>0.28260869565217389</v>
      </c>
      <c r="AO27" s="160">
        <f t="shared" si="22"/>
        <v>162</v>
      </c>
      <c r="AP27" s="159">
        <f t="shared" si="22"/>
        <v>162</v>
      </c>
      <c r="AQ27" s="159">
        <f t="shared" si="22"/>
        <v>0</v>
      </c>
      <c r="AR27" s="159">
        <f t="shared" si="22"/>
        <v>929</v>
      </c>
      <c r="AS27" s="169">
        <f t="shared" si="23"/>
        <v>0.21121251629726207</v>
      </c>
      <c r="AT27" s="166">
        <f t="shared" si="24"/>
        <v>929</v>
      </c>
      <c r="AU27" s="167">
        <f t="shared" si="25"/>
        <v>0</v>
      </c>
    </row>
    <row r="28" spans="2:47" ht="15" customHeight="1" outlineLevel="1">
      <c r="B28" s="49" t="s">
        <v>127</v>
      </c>
      <c r="C28" s="46" t="s">
        <v>95</v>
      </c>
      <c r="D28" s="160">
        <f>SUM(D14:D27)</f>
        <v>0</v>
      </c>
      <c r="E28" s="160">
        <f>SUM(E14:E27)</f>
        <v>0</v>
      </c>
      <c r="F28" s="160">
        <f>SUM(F14:F27)</f>
        <v>0</v>
      </c>
      <c r="G28" s="160">
        <f>SUM(G14:G27)</f>
        <v>0</v>
      </c>
      <c r="H28" s="163">
        <f>IFERROR((G28-E28)/E28,0)</f>
        <v>0</v>
      </c>
      <c r="I28" s="160">
        <f>SUM(I14:I27)</f>
        <v>0</v>
      </c>
      <c r="J28" s="160">
        <f>SUM(J14:J27)</f>
        <v>0</v>
      </c>
      <c r="K28" s="163">
        <f t="shared" si="5"/>
        <v>0</v>
      </c>
      <c r="L28" s="160">
        <f>SUM(L14:L27)</f>
        <v>0</v>
      </c>
      <c r="M28" s="160">
        <f>SUM(M14:M27)</f>
        <v>0</v>
      </c>
      <c r="N28" s="163">
        <f t="shared" si="8"/>
        <v>0</v>
      </c>
      <c r="O28" s="160">
        <f>SUM(O14:O27)</f>
        <v>0</v>
      </c>
      <c r="P28" s="160">
        <f>SUM(P14:P27)</f>
        <v>0</v>
      </c>
      <c r="Q28" s="163">
        <f t="shared" si="11"/>
        <v>0</v>
      </c>
      <c r="R28" s="160">
        <f>SUM(R14:R27)</f>
        <v>0</v>
      </c>
      <c r="S28" s="167">
        <f t="shared" si="13"/>
        <v>0</v>
      </c>
      <c r="U28" s="160">
        <f>SUM(U14:U27)</f>
        <v>5</v>
      </c>
      <c r="V28" s="160">
        <f>SUM(V14:V27)</f>
        <v>5</v>
      </c>
      <c r="W28" s="160">
        <f>SUM(W14:W27)</f>
        <v>0</v>
      </c>
      <c r="X28" s="160">
        <f>SUM(X14:X27)</f>
        <v>5</v>
      </c>
      <c r="Y28" s="168">
        <f>IFERROR((X28-P28)/P28,0)</f>
        <v>0</v>
      </c>
      <c r="Z28" s="160">
        <f>SUM(Z14:Z27)</f>
        <v>2067</v>
      </c>
      <c r="AA28" s="160">
        <f>SUM(AA14:AA27)</f>
        <v>2067</v>
      </c>
      <c r="AB28" s="160">
        <f>SUM(AB14:AB27)</f>
        <v>0</v>
      </c>
      <c r="AC28" s="160">
        <f>SUM(AC14:AC27)</f>
        <v>2072</v>
      </c>
      <c r="AD28" s="168">
        <f t="shared" si="17"/>
        <v>413.4</v>
      </c>
      <c r="AE28" s="160">
        <f>SUM(AE14:AE27)</f>
        <v>1804</v>
      </c>
      <c r="AF28" s="160">
        <f>SUM(AF14:AF27)</f>
        <v>1804</v>
      </c>
      <c r="AG28" s="160">
        <f>SUM(AG14:AG27)</f>
        <v>0</v>
      </c>
      <c r="AH28" s="160">
        <f>SUM(AH14:AH27)</f>
        <v>3876</v>
      </c>
      <c r="AI28" s="168">
        <f t="shared" si="19"/>
        <v>0.87065637065637069</v>
      </c>
      <c r="AJ28" s="160">
        <f>SUM(AJ14:AJ27)</f>
        <v>1558</v>
      </c>
      <c r="AK28" s="160">
        <f>SUM(AK14:AK27)</f>
        <v>1558</v>
      </c>
      <c r="AL28" s="160">
        <f>SUM(AL14:AL27)</f>
        <v>0</v>
      </c>
      <c r="AM28" s="160">
        <f>SUM(AM14:AM27)</f>
        <v>5434</v>
      </c>
      <c r="AN28" s="168">
        <f t="shared" si="21"/>
        <v>0.40196078431372551</v>
      </c>
      <c r="AO28" s="160">
        <f>SUM(AO14:AO27)</f>
        <v>918</v>
      </c>
      <c r="AP28" s="160">
        <f>SUM(AP14:AP27)</f>
        <v>918</v>
      </c>
      <c r="AQ28" s="160">
        <f>SUM(AQ14:AQ27)</f>
        <v>0</v>
      </c>
      <c r="AR28" s="160">
        <f>SUM(AR14:AR27)</f>
        <v>6352</v>
      </c>
      <c r="AS28" s="168">
        <f t="shared" si="23"/>
        <v>0.16893632683106366</v>
      </c>
      <c r="AT28" s="160">
        <f>SUM(AT14:AT27)</f>
        <v>6352</v>
      </c>
      <c r="AU28" s="167">
        <f t="shared" si="25"/>
        <v>4.9701483277982916</v>
      </c>
    </row>
    <row r="29" spans="2:47" ht="15" customHeight="1">
      <c r="O29" s="54"/>
    </row>
    <row r="30" spans="2:47" ht="15" customHeight="1">
      <c r="O30" s="54"/>
    </row>
    <row r="31" spans="2:47" ht="15.6">
      <c r="B31" s="270" t="s">
        <v>93</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row>
    <row r="32" spans="2:47" ht="5.45" customHeight="1" outlineLevel="1">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2:47" outlineLevel="1">
      <c r="B33" s="306"/>
      <c r="C33" s="312" t="s">
        <v>94</v>
      </c>
      <c r="D33" s="285" t="s">
        <v>120</v>
      </c>
      <c r="E33" s="286"/>
      <c r="F33" s="286"/>
      <c r="G33" s="286"/>
      <c r="H33" s="286"/>
      <c r="I33" s="286"/>
      <c r="J33" s="286"/>
      <c r="K33" s="286"/>
      <c r="L33" s="286"/>
      <c r="M33" s="286"/>
      <c r="N33" s="286"/>
      <c r="O33" s="286"/>
      <c r="P33" s="286"/>
      <c r="Q33" s="288"/>
      <c r="R33" s="291" t="str">
        <f xml:space="preserve"> D34&amp;" - "&amp;O34</f>
        <v>2019 - 2023</v>
      </c>
      <c r="S33" s="303"/>
      <c r="U33" s="285" t="s">
        <v>121</v>
      </c>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8"/>
    </row>
    <row r="34" spans="2:47" outlineLevel="1">
      <c r="B34" s="307"/>
      <c r="C34" s="312"/>
      <c r="D34" s="285">
        <f>$C$3-5</f>
        <v>2019</v>
      </c>
      <c r="E34" s="288"/>
      <c r="F34" s="285">
        <f>$C$3-4</f>
        <v>2020</v>
      </c>
      <c r="G34" s="286"/>
      <c r="H34" s="288"/>
      <c r="I34" s="285">
        <f>$C$3-3</f>
        <v>2021</v>
      </c>
      <c r="J34" s="286"/>
      <c r="K34" s="288"/>
      <c r="L34" s="285">
        <f>$C$3-2</f>
        <v>2022</v>
      </c>
      <c r="M34" s="286"/>
      <c r="N34" s="288"/>
      <c r="O34" s="285">
        <f>$C$3-1</f>
        <v>2023</v>
      </c>
      <c r="P34" s="286"/>
      <c r="Q34" s="288"/>
      <c r="R34" s="293"/>
      <c r="S34" s="304"/>
      <c r="U34" s="285">
        <f>$C$3</f>
        <v>2024</v>
      </c>
      <c r="V34" s="286"/>
      <c r="W34" s="286"/>
      <c r="X34" s="286"/>
      <c r="Y34" s="288"/>
      <c r="Z34" s="285">
        <f>$C$3+1</f>
        <v>2025</v>
      </c>
      <c r="AA34" s="286"/>
      <c r="AB34" s="286"/>
      <c r="AC34" s="286"/>
      <c r="AD34" s="288"/>
      <c r="AE34" s="285">
        <f>$C$3+2</f>
        <v>2026</v>
      </c>
      <c r="AF34" s="286"/>
      <c r="AG34" s="286"/>
      <c r="AH34" s="286"/>
      <c r="AI34" s="288"/>
      <c r="AJ34" s="285">
        <f>$C$3+3</f>
        <v>2027</v>
      </c>
      <c r="AK34" s="286"/>
      <c r="AL34" s="286"/>
      <c r="AM34" s="286"/>
      <c r="AN34" s="288"/>
      <c r="AO34" s="285">
        <f>$C$3+4</f>
        <v>2028</v>
      </c>
      <c r="AP34" s="286"/>
      <c r="AQ34" s="286"/>
      <c r="AR34" s="286"/>
      <c r="AS34" s="288"/>
      <c r="AT34" s="289" t="str">
        <f>U34&amp;" - "&amp;AO34</f>
        <v>2024 - 2028</v>
      </c>
      <c r="AU34" s="305"/>
    </row>
    <row r="35" spans="2:47" ht="43.5" outlineLevel="1">
      <c r="B35" s="308"/>
      <c r="C35" s="312"/>
      <c r="D35" s="65" t="s">
        <v>133</v>
      </c>
      <c r="E35" s="66" t="s">
        <v>134</v>
      </c>
      <c r="F35" s="65" t="s">
        <v>133</v>
      </c>
      <c r="G35" s="9" t="s">
        <v>134</v>
      </c>
      <c r="H35" s="66" t="s">
        <v>124</v>
      </c>
      <c r="I35" s="65" t="s">
        <v>133</v>
      </c>
      <c r="J35" s="9" t="s">
        <v>134</v>
      </c>
      <c r="K35" s="66" t="s">
        <v>124</v>
      </c>
      <c r="L35" s="65" t="s">
        <v>133</v>
      </c>
      <c r="M35" s="9" t="s">
        <v>134</v>
      </c>
      <c r="N35" s="66" t="s">
        <v>124</v>
      </c>
      <c r="O35" s="65" t="s">
        <v>133</v>
      </c>
      <c r="P35" s="9" t="s">
        <v>134</v>
      </c>
      <c r="Q35" s="66" t="s">
        <v>124</v>
      </c>
      <c r="R35" s="65" t="s">
        <v>115</v>
      </c>
      <c r="S35" s="120" t="s">
        <v>125</v>
      </c>
      <c r="U35" s="65" t="s">
        <v>133</v>
      </c>
      <c r="V35" s="105" t="s">
        <v>141</v>
      </c>
      <c r="W35" s="105" t="s">
        <v>142</v>
      </c>
      <c r="X35" s="9" t="s">
        <v>134</v>
      </c>
      <c r="Y35" s="66" t="s">
        <v>124</v>
      </c>
      <c r="Z35" s="65" t="s">
        <v>133</v>
      </c>
      <c r="AA35" s="105" t="s">
        <v>141</v>
      </c>
      <c r="AB35" s="105" t="s">
        <v>142</v>
      </c>
      <c r="AC35" s="9" t="s">
        <v>134</v>
      </c>
      <c r="AD35" s="66" t="s">
        <v>124</v>
      </c>
      <c r="AE35" s="65" t="s">
        <v>133</v>
      </c>
      <c r="AF35" s="105" t="s">
        <v>141</v>
      </c>
      <c r="AG35" s="105" t="s">
        <v>142</v>
      </c>
      <c r="AH35" s="9" t="s">
        <v>134</v>
      </c>
      <c r="AI35" s="66" t="s">
        <v>124</v>
      </c>
      <c r="AJ35" s="65" t="s">
        <v>133</v>
      </c>
      <c r="AK35" s="105" t="s">
        <v>141</v>
      </c>
      <c r="AL35" s="105" t="s">
        <v>142</v>
      </c>
      <c r="AM35" s="9" t="s">
        <v>134</v>
      </c>
      <c r="AN35" s="66" t="s">
        <v>124</v>
      </c>
      <c r="AO35" s="65" t="s">
        <v>133</v>
      </c>
      <c r="AP35" s="105" t="s">
        <v>141</v>
      </c>
      <c r="AQ35" s="105" t="s">
        <v>142</v>
      </c>
      <c r="AR35" s="9" t="s">
        <v>134</v>
      </c>
      <c r="AS35" s="66" t="s">
        <v>124</v>
      </c>
      <c r="AT35" s="65" t="s">
        <v>115</v>
      </c>
      <c r="AU35" s="120" t="s">
        <v>125</v>
      </c>
    </row>
    <row r="36" spans="2:47" outlineLevel="1">
      <c r="B36" s="235" t="s">
        <v>75</v>
      </c>
      <c r="C36" s="63" t="s">
        <v>95</v>
      </c>
      <c r="D36" s="69"/>
      <c r="E36" s="70"/>
      <c r="F36" s="69"/>
      <c r="G36" s="139">
        <f t="shared" ref="G36:G49" si="26">E36+F36</f>
        <v>0</v>
      </c>
      <c r="H36" s="169">
        <f t="shared" ref="H36:H49" si="27">IFERROR((G36-E36)/E36,0)</f>
        <v>0</v>
      </c>
      <c r="I36" s="69"/>
      <c r="J36" s="139">
        <f t="shared" ref="J36:J49" si="28">G36+I36</f>
        <v>0</v>
      </c>
      <c r="K36" s="169">
        <f t="shared" ref="K36:K50" si="29">IFERROR((J36-G36)/G36,0)</f>
        <v>0</v>
      </c>
      <c r="L36" s="69"/>
      <c r="M36" s="139">
        <f t="shared" ref="M36:M49" si="30">J36+L36</f>
        <v>0</v>
      </c>
      <c r="N36" s="169">
        <f t="shared" ref="N36:N50" si="31">IFERROR((M36-J36)/J36,0)</f>
        <v>0</v>
      </c>
      <c r="O36" s="69"/>
      <c r="P36" s="139">
        <f t="shared" ref="P36:P49" si="32">M36+O36</f>
        <v>0</v>
      </c>
      <c r="Q36" s="169">
        <f t="shared" ref="Q36:Q50" si="33">IFERROR((P36-M36)/M36,0)</f>
        <v>0</v>
      </c>
      <c r="R36" s="166">
        <f t="shared" ref="R36:R49" si="34">D36+F36+I36+L36+O36</f>
        <v>0</v>
      </c>
      <c r="S36" s="167">
        <f t="shared" ref="S36:S50" si="35">IFERROR((P36/E36)^(1/4)-1,0)</f>
        <v>0</v>
      </c>
      <c r="U36" s="171">
        <f>V36+W36</f>
        <v>0</v>
      </c>
      <c r="V36" s="6"/>
      <c r="W36" s="6"/>
      <c r="X36" s="139">
        <f t="shared" ref="X36:X49" si="36">P36+U36</f>
        <v>0</v>
      </c>
      <c r="Y36" s="169">
        <f t="shared" ref="Y36:Y49" si="37">IFERROR((X36-P36)/P36,0)</f>
        <v>0</v>
      </c>
      <c r="Z36" s="171">
        <f>AA36+AB36</f>
        <v>0</v>
      </c>
      <c r="AA36" s="6"/>
      <c r="AB36" s="6"/>
      <c r="AC36" s="139">
        <f t="shared" ref="AC36:AC49" si="38">X36+Z36</f>
        <v>0</v>
      </c>
      <c r="AD36" s="162">
        <f t="shared" ref="AD36:AD50" si="39">IFERROR((AC36-X36)/X36,0)</f>
        <v>0</v>
      </c>
      <c r="AE36" s="171">
        <f>AF36+AG36</f>
        <v>0</v>
      </c>
      <c r="AF36" s="6"/>
      <c r="AG36" s="6"/>
      <c r="AH36" s="139">
        <f t="shared" ref="AH36:AH49" si="40">AC36+AE36</f>
        <v>0</v>
      </c>
      <c r="AI36" s="162">
        <f t="shared" ref="AI36:AI50" si="41">IFERROR((AH36-AC36)/AC36,0)</f>
        <v>0</v>
      </c>
      <c r="AJ36" s="171">
        <f>AK36+AL36</f>
        <v>0</v>
      </c>
      <c r="AK36" s="6"/>
      <c r="AL36" s="6"/>
      <c r="AM36" s="139">
        <f t="shared" ref="AM36:AM49" si="42">AH36+AJ36</f>
        <v>0</v>
      </c>
      <c r="AN36" s="162">
        <f t="shared" ref="AN36:AN50" si="43">IFERROR((AM36-AH36)/AH36,0)</f>
        <v>0</v>
      </c>
      <c r="AO36" s="171">
        <f>AP36+AQ36</f>
        <v>0</v>
      </c>
      <c r="AP36" s="6"/>
      <c r="AQ36" s="6"/>
      <c r="AR36" s="139">
        <f t="shared" ref="AR36:AR49" si="44">AM36+AO36</f>
        <v>0</v>
      </c>
      <c r="AS36" s="162">
        <f t="shared" ref="AS36:AS50" si="45">IFERROR((AR36-AM36)/AM36,0)</f>
        <v>0</v>
      </c>
      <c r="AT36" s="166">
        <f t="shared" ref="AT36:AT49" si="46">U36+Z36+AE36+AJ36+AO36</f>
        <v>0</v>
      </c>
      <c r="AU36" s="167">
        <f t="shared" ref="AU36:AU50" si="47">IFERROR((AR36/X36)^(1/4)-1,0)</f>
        <v>0</v>
      </c>
    </row>
    <row r="37" spans="2:47" outlineLevel="1">
      <c r="B37" s="236" t="s">
        <v>76</v>
      </c>
      <c r="C37" s="63" t="s">
        <v>95</v>
      </c>
      <c r="D37" s="69"/>
      <c r="E37" s="70"/>
      <c r="F37" s="69"/>
      <c r="G37" s="139">
        <f t="shared" si="26"/>
        <v>0</v>
      </c>
      <c r="H37" s="169">
        <f t="shared" si="27"/>
        <v>0</v>
      </c>
      <c r="I37" s="69"/>
      <c r="J37" s="139">
        <f t="shared" si="28"/>
        <v>0</v>
      </c>
      <c r="K37" s="169">
        <f t="shared" si="29"/>
        <v>0</v>
      </c>
      <c r="L37" s="69"/>
      <c r="M37" s="139">
        <f t="shared" si="30"/>
        <v>0</v>
      </c>
      <c r="N37" s="169">
        <f t="shared" si="31"/>
        <v>0</v>
      </c>
      <c r="O37" s="69"/>
      <c r="P37" s="139">
        <f t="shared" si="32"/>
        <v>0</v>
      </c>
      <c r="Q37" s="169">
        <f t="shared" si="33"/>
        <v>0</v>
      </c>
      <c r="R37" s="166">
        <f t="shared" si="34"/>
        <v>0</v>
      </c>
      <c r="S37" s="167">
        <f t="shared" si="35"/>
        <v>0</v>
      </c>
      <c r="U37" s="171">
        <f t="shared" ref="U37:U49" si="48">V37+W37</f>
        <v>0</v>
      </c>
      <c r="V37" s="6"/>
      <c r="W37" s="6"/>
      <c r="X37" s="139">
        <f t="shared" si="36"/>
        <v>0</v>
      </c>
      <c r="Y37" s="169">
        <f t="shared" si="37"/>
        <v>0</v>
      </c>
      <c r="Z37" s="171">
        <f t="shared" ref="Z37:Z49" si="49">AA37+AB37</f>
        <v>0</v>
      </c>
      <c r="AA37" s="6"/>
      <c r="AB37" s="6"/>
      <c r="AC37" s="139">
        <f t="shared" si="38"/>
        <v>0</v>
      </c>
      <c r="AD37" s="162">
        <f t="shared" si="39"/>
        <v>0</v>
      </c>
      <c r="AE37" s="171">
        <f t="shared" ref="AE37:AE49" si="50">AF37+AG37</f>
        <v>0</v>
      </c>
      <c r="AF37" s="6"/>
      <c r="AG37" s="6"/>
      <c r="AH37" s="139">
        <f t="shared" si="40"/>
        <v>0</v>
      </c>
      <c r="AI37" s="162">
        <f t="shared" si="41"/>
        <v>0</v>
      </c>
      <c r="AJ37" s="171">
        <f>AK37+AL37</f>
        <v>1</v>
      </c>
      <c r="AK37" s="6">
        <v>1</v>
      </c>
      <c r="AL37" s="6"/>
      <c r="AM37" s="139">
        <f t="shared" si="42"/>
        <v>1</v>
      </c>
      <c r="AN37" s="162">
        <f t="shared" si="43"/>
        <v>0</v>
      </c>
      <c r="AO37" s="171">
        <f t="shared" ref="AO37:AO49" si="51">AP37+AQ37</f>
        <v>1</v>
      </c>
      <c r="AP37" s="6">
        <v>1</v>
      </c>
      <c r="AQ37" s="6"/>
      <c r="AR37" s="139">
        <f t="shared" si="44"/>
        <v>2</v>
      </c>
      <c r="AS37" s="162">
        <f t="shared" si="45"/>
        <v>1</v>
      </c>
      <c r="AT37" s="166">
        <f t="shared" si="46"/>
        <v>2</v>
      </c>
      <c r="AU37" s="167">
        <f t="shared" si="47"/>
        <v>0</v>
      </c>
    </row>
    <row r="38" spans="2:47" outlineLevel="1">
      <c r="B38" s="237" t="s">
        <v>77</v>
      </c>
      <c r="C38" s="63" t="s">
        <v>95</v>
      </c>
      <c r="D38" s="69"/>
      <c r="E38" s="70"/>
      <c r="F38" s="69"/>
      <c r="G38" s="139">
        <f t="shared" si="26"/>
        <v>0</v>
      </c>
      <c r="H38" s="169">
        <f t="shared" si="27"/>
        <v>0</v>
      </c>
      <c r="I38" s="69"/>
      <c r="J38" s="139">
        <f t="shared" si="28"/>
        <v>0</v>
      </c>
      <c r="K38" s="169">
        <f t="shared" si="29"/>
        <v>0</v>
      </c>
      <c r="L38" s="69"/>
      <c r="M38" s="139">
        <f t="shared" si="30"/>
        <v>0</v>
      </c>
      <c r="N38" s="169">
        <f t="shared" si="31"/>
        <v>0</v>
      </c>
      <c r="O38" s="69"/>
      <c r="P38" s="139">
        <f t="shared" si="32"/>
        <v>0</v>
      </c>
      <c r="Q38" s="169">
        <f t="shared" si="33"/>
        <v>0</v>
      </c>
      <c r="R38" s="166">
        <f t="shared" si="34"/>
        <v>0</v>
      </c>
      <c r="S38" s="167">
        <f t="shared" si="35"/>
        <v>0</v>
      </c>
      <c r="U38" s="171">
        <f t="shared" si="48"/>
        <v>0</v>
      </c>
      <c r="V38" s="6"/>
      <c r="W38" s="6"/>
      <c r="X38" s="139">
        <f t="shared" si="36"/>
        <v>0</v>
      </c>
      <c r="Y38" s="169">
        <f t="shared" si="37"/>
        <v>0</v>
      </c>
      <c r="Z38" s="171">
        <f t="shared" si="49"/>
        <v>0</v>
      </c>
      <c r="AA38" s="6"/>
      <c r="AB38" s="6"/>
      <c r="AC38" s="139">
        <f t="shared" si="38"/>
        <v>0</v>
      </c>
      <c r="AD38" s="162">
        <f t="shared" si="39"/>
        <v>0</v>
      </c>
      <c r="AE38" s="171">
        <f t="shared" si="50"/>
        <v>0</v>
      </c>
      <c r="AF38" s="6"/>
      <c r="AG38" s="6"/>
      <c r="AH38" s="139">
        <f t="shared" si="40"/>
        <v>0</v>
      </c>
      <c r="AI38" s="162">
        <f t="shared" si="41"/>
        <v>0</v>
      </c>
      <c r="AJ38" s="171">
        <f t="shared" ref="AJ38:AJ49" si="52">AK38+AL38</f>
        <v>0</v>
      </c>
      <c r="AK38" s="6"/>
      <c r="AL38" s="6"/>
      <c r="AM38" s="139">
        <f t="shared" si="42"/>
        <v>0</v>
      </c>
      <c r="AN38" s="162">
        <f t="shared" si="43"/>
        <v>0</v>
      </c>
      <c r="AO38" s="171">
        <f t="shared" si="51"/>
        <v>0</v>
      </c>
      <c r="AP38" s="6"/>
      <c r="AQ38" s="6"/>
      <c r="AR38" s="139">
        <f t="shared" si="44"/>
        <v>0</v>
      </c>
      <c r="AS38" s="162">
        <f t="shared" si="45"/>
        <v>0</v>
      </c>
      <c r="AT38" s="166">
        <f t="shared" si="46"/>
        <v>0</v>
      </c>
      <c r="AU38" s="167">
        <f t="shared" si="47"/>
        <v>0</v>
      </c>
    </row>
    <row r="39" spans="2:47" outlineLevel="1">
      <c r="B39" s="238" t="s">
        <v>78</v>
      </c>
      <c r="C39" s="63" t="s">
        <v>95</v>
      </c>
      <c r="D39" s="69"/>
      <c r="E39" s="70"/>
      <c r="F39" s="69"/>
      <c r="G39" s="139">
        <f t="shared" si="26"/>
        <v>0</v>
      </c>
      <c r="H39" s="169">
        <f t="shared" si="27"/>
        <v>0</v>
      </c>
      <c r="I39" s="69"/>
      <c r="J39" s="139">
        <f t="shared" si="28"/>
        <v>0</v>
      </c>
      <c r="K39" s="169">
        <f t="shared" si="29"/>
        <v>0</v>
      </c>
      <c r="L39" s="69"/>
      <c r="M39" s="139">
        <f t="shared" si="30"/>
        <v>0</v>
      </c>
      <c r="N39" s="169">
        <f t="shared" si="31"/>
        <v>0</v>
      </c>
      <c r="O39" s="69"/>
      <c r="P39" s="139">
        <f t="shared" si="32"/>
        <v>0</v>
      </c>
      <c r="Q39" s="169">
        <f t="shared" si="33"/>
        <v>0</v>
      </c>
      <c r="R39" s="166">
        <f t="shared" si="34"/>
        <v>0</v>
      </c>
      <c r="S39" s="167">
        <f t="shared" si="35"/>
        <v>0</v>
      </c>
      <c r="U39" s="171">
        <f t="shared" si="48"/>
        <v>0</v>
      </c>
      <c r="V39" s="6"/>
      <c r="W39" s="6"/>
      <c r="X39" s="139">
        <f t="shared" si="36"/>
        <v>0</v>
      </c>
      <c r="Y39" s="169">
        <f t="shared" si="37"/>
        <v>0</v>
      </c>
      <c r="Z39" s="171">
        <f t="shared" si="49"/>
        <v>0</v>
      </c>
      <c r="AA39" s="6"/>
      <c r="AB39" s="6"/>
      <c r="AC39" s="139">
        <f t="shared" si="38"/>
        <v>0</v>
      </c>
      <c r="AD39" s="162">
        <f t="shared" si="39"/>
        <v>0</v>
      </c>
      <c r="AE39" s="171">
        <f t="shared" si="50"/>
        <v>0</v>
      </c>
      <c r="AF39" s="6"/>
      <c r="AG39" s="6"/>
      <c r="AH39" s="139">
        <f t="shared" si="40"/>
        <v>0</v>
      </c>
      <c r="AI39" s="162">
        <f t="shared" si="41"/>
        <v>0</v>
      </c>
      <c r="AJ39" s="171">
        <f t="shared" si="52"/>
        <v>0</v>
      </c>
      <c r="AK39" s="6"/>
      <c r="AL39" s="6"/>
      <c r="AM39" s="139">
        <f t="shared" si="42"/>
        <v>0</v>
      </c>
      <c r="AN39" s="162">
        <f t="shared" si="43"/>
        <v>0</v>
      </c>
      <c r="AO39" s="171">
        <f t="shared" si="51"/>
        <v>0</v>
      </c>
      <c r="AP39" s="6"/>
      <c r="AQ39" s="6"/>
      <c r="AR39" s="139">
        <f t="shared" si="44"/>
        <v>0</v>
      </c>
      <c r="AS39" s="162">
        <f t="shared" si="45"/>
        <v>0</v>
      </c>
      <c r="AT39" s="166">
        <f t="shared" si="46"/>
        <v>0</v>
      </c>
      <c r="AU39" s="167">
        <f t="shared" si="47"/>
        <v>0</v>
      </c>
    </row>
    <row r="40" spans="2:47" outlineLevel="1">
      <c r="B40" s="238" t="s">
        <v>79</v>
      </c>
      <c r="C40" s="63" t="s">
        <v>95</v>
      </c>
      <c r="D40" s="69"/>
      <c r="E40" s="70"/>
      <c r="F40" s="69"/>
      <c r="G40" s="139">
        <f t="shared" si="26"/>
        <v>0</v>
      </c>
      <c r="H40" s="169">
        <f t="shared" si="27"/>
        <v>0</v>
      </c>
      <c r="I40" s="69"/>
      <c r="J40" s="139">
        <f t="shared" si="28"/>
        <v>0</v>
      </c>
      <c r="K40" s="169">
        <f t="shared" si="29"/>
        <v>0</v>
      </c>
      <c r="L40" s="69"/>
      <c r="M40" s="139">
        <f t="shared" si="30"/>
        <v>0</v>
      </c>
      <c r="N40" s="169">
        <f t="shared" si="31"/>
        <v>0</v>
      </c>
      <c r="O40" s="69"/>
      <c r="P40" s="139">
        <f t="shared" si="32"/>
        <v>0</v>
      </c>
      <c r="Q40" s="169">
        <f t="shared" si="33"/>
        <v>0</v>
      </c>
      <c r="R40" s="166">
        <f t="shared" si="34"/>
        <v>0</v>
      </c>
      <c r="S40" s="167">
        <f t="shared" si="35"/>
        <v>0</v>
      </c>
      <c r="U40" s="171">
        <f t="shared" si="48"/>
        <v>0</v>
      </c>
      <c r="V40" s="6"/>
      <c r="W40" s="6"/>
      <c r="X40" s="139">
        <f t="shared" si="36"/>
        <v>0</v>
      </c>
      <c r="Y40" s="169">
        <f t="shared" si="37"/>
        <v>0</v>
      </c>
      <c r="Z40" s="171">
        <f t="shared" si="49"/>
        <v>15</v>
      </c>
      <c r="AA40" s="6">
        <v>15</v>
      </c>
      <c r="AB40" s="6"/>
      <c r="AC40" s="139">
        <f t="shared" si="38"/>
        <v>15</v>
      </c>
      <c r="AD40" s="162">
        <f t="shared" si="39"/>
        <v>0</v>
      </c>
      <c r="AE40" s="171">
        <f t="shared" si="50"/>
        <v>16</v>
      </c>
      <c r="AF40" s="6">
        <v>16</v>
      </c>
      <c r="AG40" s="6"/>
      <c r="AH40" s="139">
        <f t="shared" si="40"/>
        <v>31</v>
      </c>
      <c r="AI40" s="162">
        <f t="shared" si="41"/>
        <v>1.0666666666666667</v>
      </c>
      <c r="AJ40" s="171">
        <f t="shared" si="52"/>
        <v>18</v>
      </c>
      <c r="AK40" s="6">
        <v>18</v>
      </c>
      <c r="AL40" s="6"/>
      <c r="AM40" s="139">
        <f t="shared" si="42"/>
        <v>49</v>
      </c>
      <c r="AN40" s="162">
        <f t="shared" si="43"/>
        <v>0.58064516129032262</v>
      </c>
      <c r="AO40" s="171">
        <f t="shared" si="51"/>
        <v>8</v>
      </c>
      <c r="AP40" s="6">
        <v>8</v>
      </c>
      <c r="AQ40" s="6"/>
      <c r="AR40" s="139">
        <f t="shared" si="44"/>
        <v>57</v>
      </c>
      <c r="AS40" s="162">
        <f t="shared" si="45"/>
        <v>0.16326530612244897</v>
      </c>
      <c r="AT40" s="166">
        <f t="shared" si="46"/>
        <v>57</v>
      </c>
      <c r="AU40" s="167">
        <f t="shared" si="47"/>
        <v>0</v>
      </c>
    </row>
    <row r="41" spans="2:47" outlineLevel="1">
      <c r="B41" s="238" t="s">
        <v>80</v>
      </c>
      <c r="C41" s="63" t="s">
        <v>95</v>
      </c>
      <c r="D41" s="69"/>
      <c r="E41" s="70"/>
      <c r="F41" s="69"/>
      <c r="G41" s="139">
        <f t="shared" si="26"/>
        <v>0</v>
      </c>
      <c r="H41" s="169">
        <f t="shared" si="27"/>
        <v>0</v>
      </c>
      <c r="I41" s="69"/>
      <c r="J41" s="139">
        <f t="shared" si="28"/>
        <v>0</v>
      </c>
      <c r="K41" s="169">
        <f t="shared" si="29"/>
        <v>0</v>
      </c>
      <c r="L41" s="69"/>
      <c r="M41" s="139">
        <f t="shared" si="30"/>
        <v>0</v>
      </c>
      <c r="N41" s="169">
        <f t="shared" si="31"/>
        <v>0</v>
      </c>
      <c r="O41" s="69"/>
      <c r="P41" s="139">
        <f t="shared" si="32"/>
        <v>0</v>
      </c>
      <c r="Q41" s="169">
        <f t="shared" si="33"/>
        <v>0</v>
      </c>
      <c r="R41" s="166">
        <f t="shared" si="34"/>
        <v>0</v>
      </c>
      <c r="S41" s="167">
        <f t="shared" si="35"/>
        <v>0</v>
      </c>
      <c r="U41" s="171">
        <f t="shared" si="48"/>
        <v>0</v>
      </c>
      <c r="V41" s="6"/>
      <c r="W41" s="6"/>
      <c r="X41" s="139">
        <f t="shared" si="36"/>
        <v>0</v>
      </c>
      <c r="Y41" s="169">
        <f t="shared" si="37"/>
        <v>0</v>
      </c>
      <c r="Z41" s="171">
        <f t="shared" si="49"/>
        <v>0</v>
      </c>
      <c r="AA41" s="6"/>
      <c r="AB41" s="6"/>
      <c r="AC41" s="139">
        <f t="shared" si="38"/>
        <v>0</v>
      </c>
      <c r="AD41" s="162">
        <f t="shared" si="39"/>
        <v>0</v>
      </c>
      <c r="AE41" s="171">
        <f t="shared" si="50"/>
        <v>0</v>
      </c>
      <c r="AF41" s="6"/>
      <c r="AG41" s="6"/>
      <c r="AH41" s="139">
        <f t="shared" si="40"/>
        <v>0</v>
      </c>
      <c r="AI41" s="162">
        <f t="shared" si="41"/>
        <v>0</v>
      </c>
      <c r="AJ41" s="171">
        <f t="shared" si="52"/>
        <v>0</v>
      </c>
      <c r="AK41" s="6"/>
      <c r="AL41" s="6"/>
      <c r="AM41" s="139">
        <f t="shared" si="42"/>
        <v>0</v>
      </c>
      <c r="AN41" s="162">
        <f t="shared" si="43"/>
        <v>0</v>
      </c>
      <c r="AO41" s="171">
        <f t="shared" si="51"/>
        <v>0</v>
      </c>
      <c r="AP41" s="6"/>
      <c r="AQ41" s="6"/>
      <c r="AR41" s="139">
        <f t="shared" si="44"/>
        <v>0</v>
      </c>
      <c r="AS41" s="162">
        <f t="shared" si="45"/>
        <v>0</v>
      </c>
      <c r="AT41" s="166">
        <f t="shared" si="46"/>
        <v>0</v>
      </c>
      <c r="AU41" s="167">
        <f t="shared" si="47"/>
        <v>0</v>
      </c>
    </row>
    <row r="42" spans="2:47" outlineLevel="1">
      <c r="B42" s="238" t="s">
        <v>81</v>
      </c>
      <c r="C42" s="63" t="s">
        <v>95</v>
      </c>
      <c r="D42" s="69"/>
      <c r="E42" s="70"/>
      <c r="F42" s="69"/>
      <c r="G42" s="139">
        <f t="shared" si="26"/>
        <v>0</v>
      </c>
      <c r="H42" s="169">
        <f t="shared" si="27"/>
        <v>0</v>
      </c>
      <c r="I42" s="69"/>
      <c r="J42" s="139">
        <f t="shared" si="28"/>
        <v>0</v>
      </c>
      <c r="K42" s="169">
        <f t="shared" si="29"/>
        <v>0</v>
      </c>
      <c r="L42" s="69"/>
      <c r="M42" s="139">
        <f t="shared" si="30"/>
        <v>0</v>
      </c>
      <c r="N42" s="169">
        <f t="shared" si="31"/>
        <v>0</v>
      </c>
      <c r="O42" s="69"/>
      <c r="P42" s="139">
        <f t="shared" si="32"/>
        <v>0</v>
      </c>
      <c r="Q42" s="169">
        <f t="shared" si="33"/>
        <v>0</v>
      </c>
      <c r="R42" s="166">
        <f t="shared" si="34"/>
        <v>0</v>
      </c>
      <c r="S42" s="167">
        <f t="shared" si="35"/>
        <v>0</v>
      </c>
      <c r="U42" s="171">
        <f t="shared" si="48"/>
        <v>0</v>
      </c>
      <c r="V42" s="6"/>
      <c r="W42" s="6"/>
      <c r="X42" s="139">
        <f t="shared" si="36"/>
        <v>0</v>
      </c>
      <c r="Y42" s="169">
        <f t="shared" si="37"/>
        <v>0</v>
      </c>
      <c r="Z42" s="171">
        <f t="shared" si="49"/>
        <v>0</v>
      </c>
      <c r="AA42" s="6"/>
      <c r="AB42" s="6"/>
      <c r="AC42" s="139">
        <f t="shared" si="38"/>
        <v>0</v>
      </c>
      <c r="AD42" s="162">
        <f t="shared" si="39"/>
        <v>0</v>
      </c>
      <c r="AE42" s="171">
        <f t="shared" si="50"/>
        <v>0</v>
      </c>
      <c r="AF42" s="6"/>
      <c r="AG42" s="6"/>
      <c r="AH42" s="139">
        <f t="shared" si="40"/>
        <v>0</v>
      </c>
      <c r="AI42" s="162">
        <f t="shared" si="41"/>
        <v>0</v>
      </c>
      <c r="AJ42" s="171">
        <f t="shared" si="52"/>
        <v>0</v>
      </c>
      <c r="AK42" s="6"/>
      <c r="AL42" s="6"/>
      <c r="AM42" s="139">
        <f t="shared" si="42"/>
        <v>0</v>
      </c>
      <c r="AN42" s="162">
        <f t="shared" si="43"/>
        <v>0</v>
      </c>
      <c r="AO42" s="171">
        <f t="shared" si="51"/>
        <v>0</v>
      </c>
      <c r="AP42" s="6"/>
      <c r="AQ42" s="6"/>
      <c r="AR42" s="139">
        <f t="shared" si="44"/>
        <v>0</v>
      </c>
      <c r="AS42" s="162">
        <f t="shared" si="45"/>
        <v>0</v>
      </c>
      <c r="AT42" s="166">
        <f t="shared" si="46"/>
        <v>0</v>
      </c>
      <c r="AU42" s="167">
        <f t="shared" si="47"/>
        <v>0</v>
      </c>
    </row>
    <row r="43" spans="2:47" outlineLevel="1">
      <c r="B43" s="236" t="s">
        <v>82</v>
      </c>
      <c r="C43" s="63" t="s">
        <v>95</v>
      </c>
      <c r="D43" s="69"/>
      <c r="E43" s="70"/>
      <c r="F43" s="69"/>
      <c r="G43" s="139">
        <f t="shared" si="26"/>
        <v>0</v>
      </c>
      <c r="H43" s="169">
        <f t="shared" si="27"/>
        <v>0</v>
      </c>
      <c r="I43" s="69"/>
      <c r="J43" s="139">
        <f t="shared" si="28"/>
        <v>0</v>
      </c>
      <c r="K43" s="169">
        <f t="shared" si="29"/>
        <v>0</v>
      </c>
      <c r="L43" s="69"/>
      <c r="M43" s="139">
        <f t="shared" si="30"/>
        <v>0</v>
      </c>
      <c r="N43" s="169">
        <f t="shared" si="31"/>
        <v>0</v>
      </c>
      <c r="O43" s="69"/>
      <c r="P43" s="139">
        <f t="shared" si="32"/>
        <v>0</v>
      </c>
      <c r="Q43" s="169">
        <f t="shared" si="33"/>
        <v>0</v>
      </c>
      <c r="R43" s="166">
        <f t="shared" si="34"/>
        <v>0</v>
      </c>
      <c r="S43" s="167">
        <f t="shared" si="35"/>
        <v>0</v>
      </c>
      <c r="U43" s="171">
        <f t="shared" si="48"/>
        <v>0</v>
      </c>
      <c r="V43" s="6"/>
      <c r="W43" s="6"/>
      <c r="X43" s="139">
        <f t="shared" si="36"/>
        <v>0</v>
      </c>
      <c r="Y43" s="169">
        <f t="shared" si="37"/>
        <v>0</v>
      </c>
      <c r="Z43" s="171">
        <f t="shared" si="49"/>
        <v>0</v>
      </c>
      <c r="AA43" s="6"/>
      <c r="AB43" s="6"/>
      <c r="AC43" s="139">
        <f t="shared" si="38"/>
        <v>0</v>
      </c>
      <c r="AD43" s="162">
        <f t="shared" si="39"/>
        <v>0</v>
      </c>
      <c r="AE43" s="171">
        <f t="shared" si="50"/>
        <v>0</v>
      </c>
      <c r="AF43" s="6"/>
      <c r="AG43" s="6"/>
      <c r="AH43" s="139">
        <f t="shared" si="40"/>
        <v>0</v>
      </c>
      <c r="AI43" s="162">
        <f t="shared" si="41"/>
        <v>0</v>
      </c>
      <c r="AJ43" s="171">
        <f t="shared" si="52"/>
        <v>0</v>
      </c>
      <c r="AK43" s="6"/>
      <c r="AL43" s="6"/>
      <c r="AM43" s="139">
        <f t="shared" si="42"/>
        <v>0</v>
      </c>
      <c r="AN43" s="162">
        <f t="shared" si="43"/>
        <v>0</v>
      </c>
      <c r="AO43" s="171">
        <f t="shared" si="51"/>
        <v>0</v>
      </c>
      <c r="AP43" s="6"/>
      <c r="AQ43" s="6"/>
      <c r="AR43" s="139">
        <f t="shared" si="44"/>
        <v>0</v>
      </c>
      <c r="AS43" s="162">
        <f t="shared" si="45"/>
        <v>0</v>
      </c>
      <c r="AT43" s="166">
        <f t="shared" si="46"/>
        <v>0</v>
      </c>
      <c r="AU43" s="167">
        <f t="shared" si="47"/>
        <v>0</v>
      </c>
    </row>
    <row r="44" spans="2:47" outlineLevel="1">
      <c r="B44" s="235" t="s">
        <v>83</v>
      </c>
      <c r="C44" s="63" t="s">
        <v>95</v>
      </c>
      <c r="D44" s="69"/>
      <c r="E44" s="70"/>
      <c r="F44" s="69"/>
      <c r="G44" s="139">
        <f t="shared" si="26"/>
        <v>0</v>
      </c>
      <c r="H44" s="169">
        <f t="shared" si="27"/>
        <v>0</v>
      </c>
      <c r="I44" s="69"/>
      <c r="J44" s="139">
        <f t="shared" si="28"/>
        <v>0</v>
      </c>
      <c r="K44" s="169">
        <f t="shared" si="29"/>
        <v>0</v>
      </c>
      <c r="L44" s="69"/>
      <c r="M44" s="139">
        <f t="shared" si="30"/>
        <v>0</v>
      </c>
      <c r="N44" s="169">
        <f t="shared" si="31"/>
        <v>0</v>
      </c>
      <c r="O44" s="69"/>
      <c r="P44" s="139">
        <f t="shared" si="32"/>
        <v>0</v>
      </c>
      <c r="Q44" s="169">
        <f t="shared" si="33"/>
        <v>0</v>
      </c>
      <c r="R44" s="166">
        <f t="shared" si="34"/>
        <v>0</v>
      </c>
      <c r="S44" s="167">
        <f t="shared" si="35"/>
        <v>0</v>
      </c>
      <c r="U44" s="171">
        <f t="shared" si="48"/>
        <v>0</v>
      </c>
      <c r="V44" s="6"/>
      <c r="W44" s="6"/>
      <c r="X44" s="139">
        <f t="shared" si="36"/>
        <v>0</v>
      </c>
      <c r="Y44" s="169">
        <f t="shared" si="37"/>
        <v>0</v>
      </c>
      <c r="Z44" s="171">
        <f t="shared" si="49"/>
        <v>0</v>
      </c>
      <c r="AA44" s="6"/>
      <c r="AB44" s="6"/>
      <c r="AC44" s="139">
        <f t="shared" si="38"/>
        <v>0</v>
      </c>
      <c r="AD44" s="162">
        <f t="shared" si="39"/>
        <v>0</v>
      </c>
      <c r="AE44" s="171">
        <f t="shared" si="50"/>
        <v>0</v>
      </c>
      <c r="AF44" s="6"/>
      <c r="AG44" s="6"/>
      <c r="AH44" s="139">
        <f t="shared" si="40"/>
        <v>0</v>
      </c>
      <c r="AI44" s="162">
        <f t="shared" si="41"/>
        <v>0</v>
      </c>
      <c r="AJ44" s="171">
        <f t="shared" si="52"/>
        <v>0</v>
      </c>
      <c r="AK44" s="6"/>
      <c r="AL44" s="6"/>
      <c r="AM44" s="139">
        <f t="shared" si="42"/>
        <v>0</v>
      </c>
      <c r="AN44" s="162">
        <f t="shared" si="43"/>
        <v>0</v>
      </c>
      <c r="AO44" s="171">
        <f t="shared" si="51"/>
        <v>0</v>
      </c>
      <c r="AP44" s="6"/>
      <c r="AQ44" s="6"/>
      <c r="AR44" s="139">
        <f t="shared" si="44"/>
        <v>0</v>
      </c>
      <c r="AS44" s="162">
        <f t="shared" si="45"/>
        <v>0</v>
      </c>
      <c r="AT44" s="166">
        <f t="shared" si="46"/>
        <v>0</v>
      </c>
      <c r="AU44" s="167">
        <f t="shared" si="47"/>
        <v>0</v>
      </c>
    </row>
    <row r="45" spans="2:47" outlineLevel="1">
      <c r="B45" s="236" t="s">
        <v>84</v>
      </c>
      <c r="C45" s="63" t="s">
        <v>95</v>
      </c>
      <c r="D45" s="69"/>
      <c r="E45" s="70"/>
      <c r="F45" s="69"/>
      <c r="G45" s="139">
        <f t="shared" si="26"/>
        <v>0</v>
      </c>
      <c r="H45" s="169">
        <f t="shared" si="27"/>
        <v>0</v>
      </c>
      <c r="I45" s="69"/>
      <c r="J45" s="139">
        <f t="shared" si="28"/>
        <v>0</v>
      </c>
      <c r="K45" s="169">
        <f t="shared" si="29"/>
        <v>0</v>
      </c>
      <c r="L45" s="69"/>
      <c r="M45" s="139">
        <f t="shared" si="30"/>
        <v>0</v>
      </c>
      <c r="N45" s="169">
        <f t="shared" si="31"/>
        <v>0</v>
      </c>
      <c r="O45" s="69"/>
      <c r="P45" s="139">
        <f t="shared" si="32"/>
        <v>0</v>
      </c>
      <c r="Q45" s="169">
        <f t="shared" si="33"/>
        <v>0</v>
      </c>
      <c r="R45" s="166">
        <f t="shared" si="34"/>
        <v>0</v>
      </c>
      <c r="S45" s="167">
        <f t="shared" si="35"/>
        <v>0</v>
      </c>
      <c r="U45" s="171">
        <f t="shared" si="48"/>
        <v>0</v>
      </c>
      <c r="V45" s="6"/>
      <c r="W45" s="6"/>
      <c r="X45" s="139">
        <f t="shared" si="36"/>
        <v>0</v>
      </c>
      <c r="Y45" s="169">
        <f t="shared" si="37"/>
        <v>0</v>
      </c>
      <c r="Z45" s="171">
        <f t="shared" si="49"/>
        <v>7</v>
      </c>
      <c r="AA45" s="6">
        <v>7</v>
      </c>
      <c r="AB45" s="6"/>
      <c r="AC45" s="139">
        <f t="shared" si="38"/>
        <v>7</v>
      </c>
      <c r="AD45" s="162">
        <f t="shared" si="39"/>
        <v>0</v>
      </c>
      <c r="AE45" s="171">
        <f t="shared" si="50"/>
        <v>6</v>
      </c>
      <c r="AF45" s="6">
        <v>6</v>
      </c>
      <c r="AG45" s="6"/>
      <c r="AH45" s="139">
        <f t="shared" si="40"/>
        <v>13</v>
      </c>
      <c r="AI45" s="162">
        <f t="shared" si="41"/>
        <v>0.8571428571428571</v>
      </c>
      <c r="AJ45" s="171">
        <f t="shared" si="52"/>
        <v>3</v>
      </c>
      <c r="AK45" s="6">
        <v>3</v>
      </c>
      <c r="AL45" s="6"/>
      <c r="AM45" s="139">
        <f t="shared" si="42"/>
        <v>16</v>
      </c>
      <c r="AN45" s="162">
        <f t="shared" si="43"/>
        <v>0.23076923076923078</v>
      </c>
      <c r="AO45" s="171">
        <f t="shared" si="51"/>
        <v>3</v>
      </c>
      <c r="AP45" s="6">
        <v>3</v>
      </c>
      <c r="AQ45" s="6"/>
      <c r="AR45" s="139">
        <f t="shared" si="44"/>
        <v>19</v>
      </c>
      <c r="AS45" s="162">
        <f t="shared" si="45"/>
        <v>0.1875</v>
      </c>
      <c r="AT45" s="166">
        <f t="shared" si="46"/>
        <v>19</v>
      </c>
      <c r="AU45" s="167">
        <f t="shared" si="47"/>
        <v>0</v>
      </c>
    </row>
    <row r="46" spans="2:47" outlineLevel="1">
      <c r="B46" s="235" t="s">
        <v>85</v>
      </c>
      <c r="C46" s="63" t="s">
        <v>95</v>
      </c>
      <c r="D46" s="69"/>
      <c r="E46" s="70"/>
      <c r="F46" s="69"/>
      <c r="G46" s="139">
        <f t="shared" si="26"/>
        <v>0</v>
      </c>
      <c r="H46" s="169">
        <f t="shared" si="27"/>
        <v>0</v>
      </c>
      <c r="I46" s="69"/>
      <c r="J46" s="139">
        <f t="shared" si="28"/>
        <v>0</v>
      </c>
      <c r="K46" s="169">
        <f t="shared" si="29"/>
        <v>0</v>
      </c>
      <c r="L46" s="69"/>
      <c r="M46" s="139">
        <f t="shared" si="30"/>
        <v>0</v>
      </c>
      <c r="N46" s="169">
        <f t="shared" si="31"/>
        <v>0</v>
      </c>
      <c r="O46" s="69"/>
      <c r="P46" s="139">
        <f t="shared" si="32"/>
        <v>0</v>
      </c>
      <c r="Q46" s="169">
        <f t="shared" si="33"/>
        <v>0</v>
      </c>
      <c r="R46" s="166">
        <f t="shared" si="34"/>
        <v>0</v>
      </c>
      <c r="S46" s="167">
        <f t="shared" si="35"/>
        <v>0</v>
      </c>
      <c r="U46" s="171">
        <f t="shared" si="48"/>
        <v>0</v>
      </c>
      <c r="V46" s="6"/>
      <c r="W46" s="6"/>
      <c r="X46" s="139">
        <f t="shared" si="36"/>
        <v>0</v>
      </c>
      <c r="Y46" s="169">
        <f t="shared" si="37"/>
        <v>0</v>
      </c>
      <c r="Z46" s="171">
        <f t="shared" si="49"/>
        <v>0</v>
      </c>
      <c r="AA46" s="6"/>
      <c r="AB46" s="6"/>
      <c r="AC46" s="139">
        <f t="shared" si="38"/>
        <v>0</v>
      </c>
      <c r="AD46" s="162">
        <f t="shared" si="39"/>
        <v>0</v>
      </c>
      <c r="AE46" s="171">
        <f t="shared" si="50"/>
        <v>0</v>
      </c>
      <c r="AF46" s="6"/>
      <c r="AG46" s="6"/>
      <c r="AH46" s="139">
        <f t="shared" si="40"/>
        <v>0</v>
      </c>
      <c r="AI46" s="162">
        <f t="shared" si="41"/>
        <v>0</v>
      </c>
      <c r="AJ46" s="171">
        <f t="shared" si="52"/>
        <v>0</v>
      </c>
      <c r="AK46" s="6"/>
      <c r="AL46" s="6"/>
      <c r="AM46" s="139">
        <f t="shared" si="42"/>
        <v>0</v>
      </c>
      <c r="AN46" s="162">
        <f t="shared" si="43"/>
        <v>0</v>
      </c>
      <c r="AO46" s="171">
        <f t="shared" si="51"/>
        <v>0</v>
      </c>
      <c r="AP46" s="6"/>
      <c r="AQ46" s="6"/>
      <c r="AR46" s="139">
        <f t="shared" si="44"/>
        <v>0</v>
      </c>
      <c r="AS46" s="162">
        <f t="shared" si="45"/>
        <v>0</v>
      </c>
      <c r="AT46" s="166">
        <f t="shared" si="46"/>
        <v>0</v>
      </c>
      <c r="AU46" s="167">
        <f t="shared" si="47"/>
        <v>0</v>
      </c>
    </row>
    <row r="47" spans="2:47" outlineLevel="1">
      <c r="B47" s="236" t="s">
        <v>86</v>
      </c>
      <c r="C47" s="63" t="s">
        <v>95</v>
      </c>
      <c r="D47" s="69"/>
      <c r="E47" s="70"/>
      <c r="F47" s="69"/>
      <c r="G47" s="139">
        <f t="shared" si="26"/>
        <v>0</v>
      </c>
      <c r="H47" s="169">
        <f t="shared" si="27"/>
        <v>0</v>
      </c>
      <c r="I47" s="69"/>
      <c r="J47" s="139">
        <f t="shared" si="28"/>
        <v>0</v>
      </c>
      <c r="K47" s="169">
        <f t="shared" si="29"/>
        <v>0</v>
      </c>
      <c r="L47" s="69"/>
      <c r="M47" s="139">
        <f t="shared" si="30"/>
        <v>0</v>
      </c>
      <c r="N47" s="169">
        <f t="shared" si="31"/>
        <v>0</v>
      </c>
      <c r="O47" s="69"/>
      <c r="P47" s="139">
        <f t="shared" si="32"/>
        <v>0</v>
      </c>
      <c r="Q47" s="169">
        <f t="shared" si="33"/>
        <v>0</v>
      </c>
      <c r="R47" s="166">
        <f t="shared" si="34"/>
        <v>0</v>
      </c>
      <c r="S47" s="167">
        <f t="shared" si="35"/>
        <v>0</v>
      </c>
      <c r="U47" s="171">
        <f t="shared" si="48"/>
        <v>0</v>
      </c>
      <c r="V47" s="6"/>
      <c r="W47" s="6"/>
      <c r="X47" s="139">
        <f t="shared" si="36"/>
        <v>0</v>
      </c>
      <c r="Y47" s="169">
        <f t="shared" si="37"/>
        <v>0</v>
      </c>
      <c r="Z47" s="171">
        <f t="shared" si="49"/>
        <v>7</v>
      </c>
      <c r="AA47" s="6">
        <v>7</v>
      </c>
      <c r="AB47" s="6"/>
      <c r="AC47" s="139">
        <f t="shared" si="38"/>
        <v>7</v>
      </c>
      <c r="AD47" s="162">
        <f t="shared" si="39"/>
        <v>0</v>
      </c>
      <c r="AE47" s="171">
        <f t="shared" si="50"/>
        <v>4</v>
      </c>
      <c r="AF47" s="6">
        <v>4</v>
      </c>
      <c r="AG47" s="6"/>
      <c r="AH47" s="139">
        <f t="shared" si="40"/>
        <v>11</v>
      </c>
      <c r="AI47" s="162">
        <f t="shared" si="41"/>
        <v>0.5714285714285714</v>
      </c>
      <c r="AJ47" s="171">
        <f t="shared" si="52"/>
        <v>2</v>
      </c>
      <c r="AK47" s="6">
        <v>2</v>
      </c>
      <c r="AL47" s="6"/>
      <c r="AM47" s="139">
        <f t="shared" si="42"/>
        <v>13</v>
      </c>
      <c r="AN47" s="162">
        <f t="shared" si="43"/>
        <v>0.18181818181818182</v>
      </c>
      <c r="AO47" s="171">
        <f t="shared" si="51"/>
        <v>2</v>
      </c>
      <c r="AP47" s="6">
        <v>2</v>
      </c>
      <c r="AQ47" s="6"/>
      <c r="AR47" s="139">
        <f t="shared" si="44"/>
        <v>15</v>
      </c>
      <c r="AS47" s="162">
        <f t="shared" si="45"/>
        <v>0.15384615384615385</v>
      </c>
      <c r="AT47" s="166">
        <f t="shared" si="46"/>
        <v>15</v>
      </c>
      <c r="AU47" s="167">
        <f t="shared" si="47"/>
        <v>0</v>
      </c>
    </row>
    <row r="48" spans="2:47" outlineLevel="1">
      <c r="B48" s="235" t="s">
        <v>87</v>
      </c>
      <c r="C48" s="63" t="s">
        <v>95</v>
      </c>
      <c r="D48" s="69"/>
      <c r="E48" s="70"/>
      <c r="F48" s="69"/>
      <c r="G48" s="139">
        <f t="shared" si="26"/>
        <v>0</v>
      </c>
      <c r="H48" s="169">
        <f t="shared" si="27"/>
        <v>0</v>
      </c>
      <c r="I48" s="69"/>
      <c r="J48" s="139">
        <f t="shared" si="28"/>
        <v>0</v>
      </c>
      <c r="K48" s="169">
        <f t="shared" si="29"/>
        <v>0</v>
      </c>
      <c r="L48" s="69"/>
      <c r="M48" s="139">
        <f t="shared" si="30"/>
        <v>0</v>
      </c>
      <c r="N48" s="169">
        <f t="shared" si="31"/>
        <v>0</v>
      </c>
      <c r="O48" s="69"/>
      <c r="P48" s="139">
        <f t="shared" si="32"/>
        <v>0</v>
      </c>
      <c r="Q48" s="169">
        <f t="shared" si="33"/>
        <v>0</v>
      </c>
      <c r="R48" s="166">
        <f t="shared" si="34"/>
        <v>0</v>
      </c>
      <c r="S48" s="167">
        <f t="shared" si="35"/>
        <v>0</v>
      </c>
      <c r="U48" s="171">
        <f t="shared" si="48"/>
        <v>0</v>
      </c>
      <c r="V48" s="6"/>
      <c r="W48" s="6"/>
      <c r="X48" s="139">
        <f t="shared" si="36"/>
        <v>0</v>
      </c>
      <c r="Y48" s="169">
        <f t="shared" si="37"/>
        <v>0</v>
      </c>
      <c r="Z48" s="171">
        <f t="shared" si="49"/>
        <v>0</v>
      </c>
      <c r="AA48" s="6"/>
      <c r="AB48" s="6"/>
      <c r="AC48" s="139">
        <f t="shared" si="38"/>
        <v>0</v>
      </c>
      <c r="AD48" s="162">
        <f t="shared" si="39"/>
        <v>0</v>
      </c>
      <c r="AE48" s="171">
        <f t="shared" si="50"/>
        <v>0</v>
      </c>
      <c r="AF48" s="6"/>
      <c r="AG48" s="6"/>
      <c r="AH48" s="139">
        <f t="shared" si="40"/>
        <v>0</v>
      </c>
      <c r="AI48" s="162">
        <f t="shared" si="41"/>
        <v>0</v>
      </c>
      <c r="AJ48" s="171">
        <f t="shared" si="52"/>
        <v>0</v>
      </c>
      <c r="AK48" s="6"/>
      <c r="AL48" s="6"/>
      <c r="AM48" s="139">
        <f t="shared" si="42"/>
        <v>0</v>
      </c>
      <c r="AN48" s="162">
        <f t="shared" si="43"/>
        <v>0</v>
      </c>
      <c r="AO48" s="171">
        <f t="shared" si="51"/>
        <v>0</v>
      </c>
      <c r="AP48" s="6"/>
      <c r="AQ48" s="6"/>
      <c r="AR48" s="139">
        <f t="shared" si="44"/>
        <v>0</v>
      </c>
      <c r="AS48" s="162">
        <f t="shared" si="45"/>
        <v>0</v>
      </c>
      <c r="AT48" s="166">
        <f t="shared" si="46"/>
        <v>0</v>
      </c>
      <c r="AU48" s="167">
        <f t="shared" si="47"/>
        <v>0</v>
      </c>
    </row>
    <row r="49" spans="2:47" outlineLevel="1">
      <c r="B49" s="236" t="s">
        <v>88</v>
      </c>
      <c r="C49" s="63" t="s">
        <v>95</v>
      </c>
      <c r="D49" s="69"/>
      <c r="E49" s="70"/>
      <c r="F49" s="69"/>
      <c r="G49" s="139">
        <f t="shared" si="26"/>
        <v>0</v>
      </c>
      <c r="H49" s="169">
        <f t="shared" si="27"/>
        <v>0</v>
      </c>
      <c r="I49" s="69"/>
      <c r="J49" s="139">
        <f t="shared" si="28"/>
        <v>0</v>
      </c>
      <c r="K49" s="169">
        <f t="shared" si="29"/>
        <v>0</v>
      </c>
      <c r="L49" s="69"/>
      <c r="M49" s="139">
        <f t="shared" si="30"/>
        <v>0</v>
      </c>
      <c r="N49" s="169">
        <f t="shared" si="31"/>
        <v>0</v>
      </c>
      <c r="O49" s="69"/>
      <c r="P49" s="139">
        <f t="shared" si="32"/>
        <v>0</v>
      </c>
      <c r="Q49" s="169">
        <f t="shared" si="33"/>
        <v>0</v>
      </c>
      <c r="R49" s="166">
        <f t="shared" si="34"/>
        <v>0</v>
      </c>
      <c r="S49" s="167">
        <f t="shared" si="35"/>
        <v>0</v>
      </c>
      <c r="U49" s="171">
        <f t="shared" si="48"/>
        <v>0</v>
      </c>
      <c r="V49" s="6"/>
      <c r="W49" s="6"/>
      <c r="X49" s="139">
        <f t="shared" si="36"/>
        <v>0</v>
      </c>
      <c r="Y49" s="169">
        <f t="shared" si="37"/>
        <v>0</v>
      </c>
      <c r="Z49" s="171">
        <f t="shared" si="49"/>
        <v>6</v>
      </c>
      <c r="AA49" s="6">
        <v>6</v>
      </c>
      <c r="AB49" s="6"/>
      <c r="AC49" s="139">
        <f t="shared" si="38"/>
        <v>6</v>
      </c>
      <c r="AD49" s="162">
        <f t="shared" si="39"/>
        <v>0</v>
      </c>
      <c r="AE49" s="171">
        <f t="shared" si="50"/>
        <v>5</v>
      </c>
      <c r="AF49" s="6">
        <v>5</v>
      </c>
      <c r="AG49" s="6"/>
      <c r="AH49" s="139">
        <f t="shared" si="40"/>
        <v>11</v>
      </c>
      <c r="AI49" s="162">
        <f t="shared" si="41"/>
        <v>0.83333333333333337</v>
      </c>
      <c r="AJ49" s="171">
        <f t="shared" si="52"/>
        <v>3</v>
      </c>
      <c r="AK49" s="6">
        <v>3</v>
      </c>
      <c r="AL49" s="6"/>
      <c r="AM49" s="139">
        <f t="shared" si="42"/>
        <v>14</v>
      </c>
      <c r="AN49" s="162">
        <f t="shared" si="43"/>
        <v>0.27272727272727271</v>
      </c>
      <c r="AO49" s="171">
        <f t="shared" si="51"/>
        <v>3</v>
      </c>
      <c r="AP49" s="6">
        <v>3</v>
      </c>
      <c r="AQ49" s="6"/>
      <c r="AR49" s="139">
        <f t="shared" si="44"/>
        <v>17</v>
      </c>
      <c r="AS49" s="162">
        <f t="shared" si="45"/>
        <v>0.21428571428571427</v>
      </c>
      <c r="AT49" s="166">
        <f t="shared" si="46"/>
        <v>17</v>
      </c>
      <c r="AU49" s="167">
        <f t="shared" si="47"/>
        <v>0</v>
      </c>
    </row>
    <row r="50" spans="2:47" ht="15" customHeight="1" outlineLevel="1">
      <c r="B50" s="49" t="s">
        <v>127</v>
      </c>
      <c r="C50" s="46" t="s">
        <v>95</v>
      </c>
      <c r="D50" s="172">
        <f>SUM(D36:D49)</f>
        <v>0</v>
      </c>
      <c r="E50" s="172">
        <f>SUM(E36:E49)</f>
        <v>0</v>
      </c>
      <c r="F50" s="172">
        <f>SUM(F36:F49)</f>
        <v>0</v>
      </c>
      <c r="G50" s="172">
        <f>SUM(G36:G49)</f>
        <v>0</v>
      </c>
      <c r="H50" s="168">
        <f>IFERROR((G50-E50)/E50,0)</f>
        <v>0</v>
      </c>
      <c r="I50" s="172">
        <f>SUM(I36:I49)</f>
        <v>0</v>
      </c>
      <c r="J50" s="172">
        <f>SUM(J36:J49)</f>
        <v>0</v>
      </c>
      <c r="K50" s="168">
        <f t="shared" si="29"/>
        <v>0</v>
      </c>
      <c r="L50" s="172">
        <f>SUM(L36:L49)</f>
        <v>0</v>
      </c>
      <c r="M50" s="172">
        <f>SUM(M36:M49)</f>
        <v>0</v>
      </c>
      <c r="N50" s="168">
        <f t="shared" si="31"/>
        <v>0</v>
      </c>
      <c r="O50" s="172">
        <f>SUM(O36:O49)</f>
        <v>0</v>
      </c>
      <c r="P50" s="172">
        <f>SUM(P36:P49)</f>
        <v>0</v>
      </c>
      <c r="Q50" s="168">
        <f t="shared" si="33"/>
        <v>0</v>
      </c>
      <c r="R50" s="172">
        <f>SUM(R36:R49)</f>
        <v>0</v>
      </c>
      <c r="S50" s="167">
        <f t="shared" si="35"/>
        <v>0</v>
      </c>
      <c r="U50" s="172">
        <f>SUM(U36:U49)</f>
        <v>0</v>
      </c>
      <c r="V50" s="172">
        <f>SUM(V36:V49)</f>
        <v>0</v>
      </c>
      <c r="W50" s="172">
        <f>SUM(W36:W49)</f>
        <v>0</v>
      </c>
      <c r="X50" s="172">
        <f>SUM(X36:X49)</f>
        <v>0</v>
      </c>
      <c r="Y50" s="168">
        <f>IFERROR((X50-P50)/P50,0)</f>
        <v>0</v>
      </c>
      <c r="Z50" s="172">
        <f>SUM(Z36:Z49)</f>
        <v>35</v>
      </c>
      <c r="AA50" s="172">
        <f>SUM(AA36:AA49)</f>
        <v>35</v>
      </c>
      <c r="AB50" s="172">
        <f>SUM(AB36:AB49)</f>
        <v>0</v>
      </c>
      <c r="AC50" s="172">
        <f>SUM(AC36:AC49)</f>
        <v>35</v>
      </c>
      <c r="AD50" s="163">
        <f t="shared" si="39"/>
        <v>0</v>
      </c>
      <c r="AE50" s="172">
        <f>SUM(AE36:AE49)</f>
        <v>31</v>
      </c>
      <c r="AF50" s="172">
        <f>SUM(AF36:AF49)</f>
        <v>31</v>
      </c>
      <c r="AG50" s="172">
        <f>SUM(AG36:AG49)</f>
        <v>0</v>
      </c>
      <c r="AH50" s="172">
        <f>SUM(AH36:AH49)</f>
        <v>66</v>
      </c>
      <c r="AI50" s="163">
        <f t="shared" si="41"/>
        <v>0.88571428571428568</v>
      </c>
      <c r="AJ50" s="172">
        <f>SUM(AJ36:AJ49)</f>
        <v>27</v>
      </c>
      <c r="AK50" s="172">
        <f>SUM(AK36:AK49)</f>
        <v>27</v>
      </c>
      <c r="AL50" s="172">
        <f>SUM(AL36:AL49)</f>
        <v>0</v>
      </c>
      <c r="AM50" s="172">
        <f>SUM(AM36:AM49)</f>
        <v>93</v>
      </c>
      <c r="AN50" s="163">
        <f t="shared" si="43"/>
        <v>0.40909090909090912</v>
      </c>
      <c r="AO50" s="172">
        <f>SUM(AO36:AO49)</f>
        <v>17</v>
      </c>
      <c r="AP50" s="172">
        <f>SUM(AP36:AP49)</f>
        <v>17</v>
      </c>
      <c r="AQ50" s="172">
        <f>SUM(AQ36:AQ49)</f>
        <v>0</v>
      </c>
      <c r="AR50" s="172">
        <f>SUM(AR36:AR49)</f>
        <v>110</v>
      </c>
      <c r="AS50" s="163">
        <f t="shared" si="45"/>
        <v>0.18279569892473119</v>
      </c>
      <c r="AT50" s="172">
        <f>SUM(AT36:AT49)</f>
        <v>110</v>
      </c>
      <c r="AU50" s="167">
        <f t="shared" si="47"/>
        <v>0</v>
      </c>
    </row>
    <row r="51" spans="2:47" ht="15" customHeight="1"/>
    <row r="52" spans="2:47" ht="15.6">
      <c r="B52" s="270" t="s">
        <v>97</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row>
    <row r="53" spans="2:47" ht="5.45" customHeight="1" outlineLevel="1">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row>
    <row r="54" spans="2:47" outlineLevel="1">
      <c r="B54" s="306"/>
      <c r="C54" s="312" t="s">
        <v>94</v>
      </c>
      <c r="D54" s="285" t="s">
        <v>120</v>
      </c>
      <c r="E54" s="286"/>
      <c r="F54" s="286"/>
      <c r="G54" s="286"/>
      <c r="H54" s="286"/>
      <c r="I54" s="286"/>
      <c r="J54" s="286"/>
      <c r="K54" s="286"/>
      <c r="L54" s="286"/>
      <c r="M54" s="286"/>
      <c r="N54" s="286"/>
      <c r="O54" s="286"/>
      <c r="P54" s="286"/>
      <c r="Q54" s="288"/>
      <c r="R54" s="291" t="str">
        <f xml:space="preserve"> D55&amp;" - "&amp;O55</f>
        <v>2019 - 2023</v>
      </c>
      <c r="S54" s="303"/>
      <c r="U54" s="285" t="s">
        <v>121</v>
      </c>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8"/>
    </row>
    <row r="55" spans="2:47" outlineLevel="1">
      <c r="B55" s="307"/>
      <c r="C55" s="312"/>
      <c r="D55" s="285">
        <f>$C$3-5</f>
        <v>2019</v>
      </c>
      <c r="E55" s="288"/>
      <c r="F55" s="285">
        <f>$C$3-4</f>
        <v>2020</v>
      </c>
      <c r="G55" s="286"/>
      <c r="H55" s="288"/>
      <c r="I55" s="285">
        <f>$C$3-3</f>
        <v>2021</v>
      </c>
      <c r="J55" s="286"/>
      <c r="K55" s="288"/>
      <c r="L55" s="285">
        <f>$C$3-2</f>
        <v>2022</v>
      </c>
      <c r="M55" s="286"/>
      <c r="N55" s="288"/>
      <c r="O55" s="285">
        <f>$C$3-1</f>
        <v>2023</v>
      </c>
      <c r="P55" s="286"/>
      <c r="Q55" s="288"/>
      <c r="R55" s="293"/>
      <c r="S55" s="304"/>
      <c r="U55" s="285">
        <f>$C$3</f>
        <v>2024</v>
      </c>
      <c r="V55" s="286"/>
      <c r="W55" s="286"/>
      <c r="X55" s="286"/>
      <c r="Y55" s="288"/>
      <c r="Z55" s="285">
        <f>$C$3+1</f>
        <v>2025</v>
      </c>
      <c r="AA55" s="286"/>
      <c r="AB55" s="286"/>
      <c r="AC55" s="286"/>
      <c r="AD55" s="288"/>
      <c r="AE55" s="285">
        <f>$C$3+2</f>
        <v>2026</v>
      </c>
      <c r="AF55" s="286"/>
      <c r="AG55" s="286"/>
      <c r="AH55" s="286"/>
      <c r="AI55" s="288"/>
      <c r="AJ55" s="285">
        <f>$C$3+3</f>
        <v>2027</v>
      </c>
      <c r="AK55" s="286"/>
      <c r="AL55" s="286"/>
      <c r="AM55" s="286"/>
      <c r="AN55" s="288"/>
      <c r="AO55" s="285">
        <f>$C$3+4</f>
        <v>2028</v>
      </c>
      <c r="AP55" s="286"/>
      <c r="AQ55" s="286"/>
      <c r="AR55" s="286"/>
      <c r="AS55" s="288"/>
      <c r="AT55" s="289" t="str">
        <f>U55&amp;" - "&amp;AO55</f>
        <v>2024 - 2028</v>
      </c>
      <c r="AU55" s="305"/>
    </row>
    <row r="56" spans="2:47" ht="43.5" outlineLevel="1">
      <c r="B56" s="308"/>
      <c r="C56" s="312"/>
      <c r="D56" s="65" t="s">
        <v>133</v>
      </c>
      <c r="E56" s="66" t="s">
        <v>134</v>
      </c>
      <c r="F56" s="65" t="s">
        <v>133</v>
      </c>
      <c r="G56" s="9" t="s">
        <v>134</v>
      </c>
      <c r="H56" s="66" t="s">
        <v>124</v>
      </c>
      <c r="I56" s="65" t="s">
        <v>133</v>
      </c>
      <c r="J56" s="9" t="s">
        <v>134</v>
      </c>
      <c r="K56" s="66" t="s">
        <v>124</v>
      </c>
      <c r="L56" s="65" t="s">
        <v>133</v>
      </c>
      <c r="M56" s="9" t="s">
        <v>134</v>
      </c>
      <c r="N56" s="66" t="s">
        <v>124</v>
      </c>
      <c r="O56" s="65" t="s">
        <v>133</v>
      </c>
      <c r="P56" s="9" t="s">
        <v>134</v>
      </c>
      <c r="Q56" s="66" t="s">
        <v>124</v>
      </c>
      <c r="R56" s="65" t="s">
        <v>115</v>
      </c>
      <c r="S56" s="120" t="s">
        <v>125</v>
      </c>
      <c r="U56" s="65" t="s">
        <v>133</v>
      </c>
      <c r="V56" s="105" t="s">
        <v>141</v>
      </c>
      <c r="W56" s="105" t="s">
        <v>142</v>
      </c>
      <c r="X56" s="9" t="s">
        <v>134</v>
      </c>
      <c r="Y56" s="66" t="s">
        <v>124</v>
      </c>
      <c r="Z56" s="65" t="s">
        <v>133</v>
      </c>
      <c r="AA56" s="105" t="s">
        <v>141</v>
      </c>
      <c r="AB56" s="105" t="s">
        <v>142</v>
      </c>
      <c r="AC56" s="9" t="s">
        <v>134</v>
      </c>
      <c r="AD56" s="66" t="s">
        <v>124</v>
      </c>
      <c r="AE56" s="65" t="s">
        <v>133</v>
      </c>
      <c r="AF56" s="105" t="s">
        <v>141</v>
      </c>
      <c r="AG56" s="105" t="s">
        <v>142</v>
      </c>
      <c r="AH56" s="9" t="s">
        <v>134</v>
      </c>
      <c r="AI56" s="66" t="s">
        <v>124</v>
      </c>
      <c r="AJ56" s="65" t="s">
        <v>133</v>
      </c>
      <c r="AK56" s="105" t="s">
        <v>141</v>
      </c>
      <c r="AL56" s="105" t="s">
        <v>142</v>
      </c>
      <c r="AM56" s="9" t="s">
        <v>134</v>
      </c>
      <c r="AN56" s="66" t="s">
        <v>124</v>
      </c>
      <c r="AO56" s="65" t="s">
        <v>133</v>
      </c>
      <c r="AP56" s="105" t="s">
        <v>141</v>
      </c>
      <c r="AQ56" s="105" t="s">
        <v>142</v>
      </c>
      <c r="AR56" s="9" t="s">
        <v>134</v>
      </c>
      <c r="AS56" s="66" t="s">
        <v>124</v>
      </c>
      <c r="AT56" s="65" t="s">
        <v>115</v>
      </c>
      <c r="AU56" s="120" t="s">
        <v>125</v>
      </c>
    </row>
    <row r="57" spans="2:47" outlineLevel="1">
      <c r="B57" s="235" t="s">
        <v>75</v>
      </c>
      <c r="C57" s="63" t="s">
        <v>95</v>
      </c>
      <c r="D57" s="69"/>
      <c r="E57" s="70"/>
      <c r="F57" s="69"/>
      <c r="G57" s="139">
        <f t="shared" ref="G57:G70" si="53">E57+F57</f>
        <v>0</v>
      </c>
      <c r="H57" s="169">
        <f t="shared" ref="H57:H70" si="54">IFERROR((G57-E57)/E57,0)</f>
        <v>0</v>
      </c>
      <c r="I57" s="69"/>
      <c r="J57" s="139">
        <f t="shared" ref="J57:J70" si="55">G57+I57</f>
        <v>0</v>
      </c>
      <c r="K57" s="169">
        <f t="shared" ref="K57:K71" si="56">IFERROR((J57-G57)/G57,0)</f>
        <v>0</v>
      </c>
      <c r="L57" s="69"/>
      <c r="M57" s="139">
        <f t="shared" ref="M57:M70" si="57">J57+L57</f>
        <v>0</v>
      </c>
      <c r="N57" s="169">
        <f t="shared" ref="N57:N71" si="58">IFERROR((M57-J57)/J57,0)</f>
        <v>0</v>
      </c>
      <c r="O57" s="69"/>
      <c r="P57" s="139">
        <f t="shared" ref="P57:P70" si="59">M57+O57</f>
        <v>0</v>
      </c>
      <c r="Q57" s="169">
        <f t="shared" ref="Q57:Q71" si="60">IFERROR((P57-M57)/M57,0)</f>
        <v>0</v>
      </c>
      <c r="R57" s="166">
        <f t="shared" ref="R57:R70" si="61">D57+F57+I57+L57+O57</f>
        <v>0</v>
      </c>
      <c r="S57" s="167">
        <f t="shared" ref="S57:S71" si="62">IFERROR((P57/E57)^(1/4)-1,0)</f>
        <v>0</v>
      </c>
      <c r="U57" s="171">
        <f>V57+W57</f>
        <v>0</v>
      </c>
      <c r="V57" s="6"/>
      <c r="W57" s="6"/>
      <c r="X57" s="139">
        <f t="shared" ref="X57:X70" si="63">P57+U57</f>
        <v>0</v>
      </c>
      <c r="Y57" s="169">
        <f t="shared" ref="Y57:Y70" si="64">IFERROR((X57-P57)/P57,0)</f>
        <v>0</v>
      </c>
      <c r="Z57" s="171">
        <f>AA57+AB57</f>
        <v>0</v>
      </c>
      <c r="AA57" s="6"/>
      <c r="AB57" s="6"/>
      <c r="AC57" s="139">
        <f t="shared" ref="AC57:AC70" si="65">X57+Z57</f>
        <v>0</v>
      </c>
      <c r="AD57" s="162">
        <f t="shared" ref="AD57:AD71" si="66">IFERROR((AC57-X57)/X57,0)</f>
        <v>0</v>
      </c>
      <c r="AE57" s="171">
        <f>AF57+AG57</f>
        <v>0</v>
      </c>
      <c r="AF57" s="6"/>
      <c r="AG57" s="6"/>
      <c r="AH57" s="139">
        <f t="shared" ref="AH57:AH70" si="67">AC57+AE57</f>
        <v>0</v>
      </c>
      <c r="AI57" s="162">
        <f t="shared" ref="AI57:AI71" si="68">IFERROR((AH57-AC57)/AC57,0)</f>
        <v>0</v>
      </c>
      <c r="AJ57" s="171">
        <f>AK57+AL57</f>
        <v>0</v>
      </c>
      <c r="AK57" s="6"/>
      <c r="AL57" s="6"/>
      <c r="AM57" s="139">
        <f t="shared" ref="AM57:AM70" si="69">AH57+AJ57</f>
        <v>0</v>
      </c>
      <c r="AN57" s="162">
        <f t="shared" ref="AN57:AN71" si="70">IFERROR((AM57-AH57)/AH57,0)</f>
        <v>0</v>
      </c>
      <c r="AO57" s="171">
        <f>AP57+AQ57</f>
        <v>0</v>
      </c>
      <c r="AP57" s="6"/>
      <c r="AQ57" s="6"/>
      <c r="AR57" s="139">
        <f t="shared" ref="AR57:AR70" si="71">AM57+AO57</f>
        <v>0</v>
      </c>
      <c r="AS57" s="162">
        <f t="shared" ref="AS57:AS71" si="72">IFERROR((AR57-AM57)/AM57,0)</f>
        <v>0</v>
      </c>
      <c r="AT57" s="166">
        <f t="shared" ref="AT57:AT70" si="73">U57+Z57+AE57+AJ57+AO57</f>
        <v>0</v>
      </c>
      <c r="AU57" s="167">
        <f>IFERROR((AR57/X57)^(1/4)-1,0)</f>
        <v>0</v>
      </c>
    </row>
    <row r="58" spans="2:47" outlineLevel="1">
      <c r="B58" s="236" t="s">
        <v>76</v>
      </c>
      <c r="C58" s="63" t="s">
        <v>95</v>
      </c>
      <c r="D58" s="69"/>
      <c r="E58" s="70"/>
      <c r="F58" s="69"/>
      <c r="G58" s="139">
        <f t="shared" si="53"/>
        <v>0</v>
      </c>
      <c r="H58" s="169">
        <f t="shared" si="54"/>
        <v>0</v>
      </c>
      <c r="I58" s="69"/>
      <c r="J58" s="139">
        <f t="shared" si="55"/>
        <v>0</v>
      </c>
      <c r="K58" s="169">
        <f t="shared" si="56"/>
        <v>0</v>
      </c>
      <c r="L58" s="69"/>
      <c r="M58" s="139">
        <f t="shared" si="57"/>
        <v>0</v>
      </c>
      <c r="N58" s="169">
        <f t="shared" si="58"/>
        <v>0</v>
      </c>
      <c r="O58" s="69"/>
      <c r="P58" s="139">
        <f t="shared" si="59"/>
        <v>0</v>
      </c>
      <c r="Q58" s="169">
        <f t="shared" si="60"/>
        <v>0</v>
      </c>
      <c r="R58" s="166">
        <f t="shared" si="61"/>
        <v>0</v>
      </c>
      <c r="S58" s="167">
        <f t="shared" si="62"/>
        <v>0</v>
      </c>
      <c r="U58" s="171">
        <f t="shared" ref="U58:U70" si="74">V58+W58</f>
        <v>0</v>
      </c>
      <c r="V58" s="6"/>
      <c r="W58" s="6"/>
      <c r="X58" s="139">
        <f t="shared" si="63"/>
        <v>0</v>
      </c>
      <c r="Y58" s="169">
        <f t="shared" si="64"/>
        <v>0</v>
      </c>
      <c r="Z58" s="171">
        <f t="shared" ref="Z58:Z70" si="75">AA58+AB58</f>
        <v>1</v>
      </c>
      <c r="AA58" s="6">
        <v>1</v>
      </c>
      <c r="AB58" s="6"/>
      <c r="AC58" s="139">
        <f t="shared" si="65"/>
        <v>1</v>
      </c>
      <c r="AD58" s="162">
        <f t="shared" si="66"/>
        <v>0</v>
      </c>
      <c r="AE58" s="171">
        <f t="shared" ref="AE58:AE70" si="76">AF58+AG58</f>
        <v>0</v>
      </c>
      <c r="AF58" s="6">
        <v>0</v>
      </c>
      <c r="AG58" s="6"/>
      <c r="AH58" s="139">
        <f t="shared" si="67"/>
        <v>1</v>
      </c>
      <c r="AI58" s="162">
        <f t="shared" si="68"/>
        <v>0</v>
      </c>
      <c r="AJ58" s="171">
        <f t="shared" ref="AJ58:AJ70" si="77">AK58+AL58</f>
        <v>38</v>
      </c>
      <c r="AK58" s="6">
        <v>38</v>
      </c>
      <c r="AL58" s="6"/>
      <c r="AM58" s="139">
        <f t="shared" si="69"/>
        <v>39</v>
      </c>
      <c r="AN58" s="162">
        <f t="shared" si="70"/>
        <v>38</v>
      </c>
      <c r="AO58" s="171">
        <f t="shared" ref="AO58:AO70" si="78">AP58+AQ58</f>
        <v>38</v>
      </c>
      <c r="AP58" s="6">
        <v>38</v>
      </c>
      <c r="AQ58" s="6"/>
      <c r="AR58" s="139">
        <f t="shared" si="71"/>
        <v>77</v>
      </c>
      <c r="AS58" s="162">
        <f t="shared" si="72"/>
        <v>0.97435897435897434</v>
      </c>
      <c r="AT58" s="166">
        <f t="shared" si="73"/>
        <v>77</v>
      </c>
      <c r="AU58" s="167">
        <f t="shared" ref="AU58:AU70" si="79">IFERROR((AR58/X58)^(1/4)-1,0)</f>
        <v>0</v>
      </c>
    </row>
    <row r="59" spans="2:47" outlineLevel="1">
      <c r="B59" s="237" t="s">
        <v>77</v>
      </c>
      <c r="C59" s="63" t="s">
        <v>95</v>
      </c>
      <c r="D59" s="69"/>
      <c r="E59" s="70"/>
      <c r="F59" s="69"/>
      <c r="G59" s="139">
        <f t="shared" si="53"/>
        <v>0</v>
      </c>
      <c r="H59" s="169">
        <f t="shared" si="54"/>
        <v>0</v>
      </c>
      <c r="I59" s="69"/>
      <c r="J59" s="139">
        <f t="shared" si="55"/>
        <v>0</v>
      </c>
      <c r="K59" s="169">
        <f t="shared" si="56"/>
        <v>0</v>
      </c>
      <c r="L59" s="69"/>
      <c r="M59" s="139">
        <f t="shared" si="57"/>
        <v>0</v>
      </c>
      <c r="N59" s="169">
        <f t="shared" si="58"/>
        <v>0</v>
      </c>
      <c r="O59" s="69"/>
      <c r="P59" s="139">
        <f t="shared" si="59"/>
        <v>0</v>
      </c>
      <c r="Q59" s="169">
        <f t="shared" si="60"/>
        <v>0</v>
      </c>
      <c r="R59" s="166">
        <f t="shared" si="61"/>
        <v>0</v>
      </c>
      <c r="S59" s="167">
        <f t="shared" si="62"/>
        <v>0</v>
      </c>
      <c r="U59" s="171">
        <f t="shared" si="74"/>
        <v>0</v>
      </c>
      <c r="V59" s="6"/>
      <c r="W59" s="6"/>
      <c r="X59" s="139">
        <f t="shared" si="63"/>
        <v>0</v>
      </c>
      <c r="Y59" s="169">
        <f t="shared" si="64"/>
        <v>0</v>
      </c>
      <c r="Z59" s="171">
        <f t="shared" si="75"/>
        <v>0</v>
      </c>
      <c r="AA59" s="6"/>
      <c r="AB59" s="6"/>
      <c r="AC59" s="139">
        <f t="shared" si="65"/>
        <v>0</v>
      </c>
      <c r="AD59" s="162">
        <f t="shared" si="66"/>
        <v>0</v>
      </c>
      <c r="AE59" s="171">
        <f t="shared" si="76"/>
        <v>0</v>
      </c>
      <c r="AF59" s="6"/>
      <c r="AG59" s="6"/>
      <c r="AH59" s="139">
        <f t="shared" si="67"/>
        <v>0</v>
      </c>
      <c r="AI59" s="162">
        <f t="shared" si="68"/>
        <v>0</v>
      </c>
      <c r="AJ59" s="171">
        <f t="shared" si="77"/>
        <v>0</v>
      </c>
      <c r="AK59" s="6"/>
      <c r="AL59" s="6"/>
      <c r="AM59" s="139">
        <f t="shared" si="69"/>
        <v>0</v>
      </c>
      <c r="AN59" s="162">
        <f t="shared" si="70"/>
        <v>0</v>
      </c>
      <c r="AO59" s="171">
        <f t="shared" si="78"/>
        <v>0</v>
      </c>
      <c r="AP59" s="6"/>
      <c r="AQ59" s="6"/>
      <c r="AR59" s="139">
        <f t="shared" si="71"/>
        <v>0</v>
      </c>
      <c r="AS59" s="162">
        <f t="shared" si="72"/>
        <v>0</v>
      </c>
      <c r="AT59" s="166">
        <f t="shared" si="73"/>
        <v>0</v>
      </c>
      <c r="AU59" s="167">
        <f t="shared" si="79"/>
        <v>0</v>
      </c>
    </row>
    <row r="60" spans="2:47" outlineLevel="1">
      <c r="B60" s="238" t="s">
        <v>78</v>
      </c>
      <c r="C60" s="63" t="s">
        <v>95</v>
      </c>
      <c r="D60" s="69"/>
      <c r="E60" s="70"/>
      <c r="F60" s="69"/>
      <c r="G60" s="139">
        <f t="shared" si="53"/>
        <v>0</v>
      </c>
      <c r="H60" s="169">
        <f t="shared" si="54"/>
        <v>0</v>
      </c>
      <c r="I60" s="69"/>
      <c r="J60" s="139">
        <f t="shared" si="55"/>
        <v>0</v>
      </c>
      <c r="K60" s="169">
        <f t="shared" si="56"/>
        <v>0</v>
      </c>
      <c r="L60" s="69"/>
      <c r="M60" s="139">
        <f t="shared" si="57"/>
        <v>0</v>
      </c>
      <c r="N60" s="169">
        <f t="shared" si="58"/>
        <v>0</v>
      </c>
      <c r="O60" s="69"/>
      <c r="P60" s="139">
        <f t="shared" si="59"/>
        <v>0</v>
      </c>
      <c r="Q60" s="169">
        <f t="shared" si="60"/>
        <v>0</v>
      </c>
      <c r="R60" s="166">
        <f t="shared" si="61"/>
        <v>0</v>
      </c>
      <c r="S60" s="167">
        <f t="shared" si="62"/>
        <v>0</v>
      </c>
      <c r="U60" s="171">
        <f t="shared" si="74"/>
        <v>0</v>
      </c>
      <c r="V60" s="6"/>
      <c r="W60" s="6"/>
      <c r="X60" s="139">
        <f t="shared" si="63"/>
        <v>0</v>
      </c>
      <c r="Y60" s="169">
        <f t="shared" si="64"/>
        <v>0</v>
      </c>
      <c r="Z60" s="171">
        <f t="shared" si="75"/>
        <v>0</v>
      </c>
      <c r="AA60" s="6"/>
      <c r="AB60" s="6"/>
      <c r="AC60" s="139">
        <f t="shared" si="65"/>
        <v>0</v>
      </c>
      <c r="AD60" s="162">
        <f t="shared" si="66"/>
        <v>0</v>
      </c>
      <c r="AE60" s="171">
        <f t="shared" si="76"/>
        <v>0</v>
      </c>
      <c r="AF60" s="6"/>
      <c r="AG60" s="6"/>
      <c r="AH60" s="139">
        <f t="shared" si="67"/>
        <v>0</v>
      </c>
      <c r="AI60" s="162">
        <f t="shared" si="68"/>
        <v>0</v>
      </c>
      <c r="AJ60" s="171">
        <f t="shared" si="77"/>
        <v>0</v>
      </c>
      <c r="AK60" s="6"/>
      <c r="AL60" s="6"/>
      <c r="AM60" s="139">
        <f t="shared" si="69"/>
        <v>0</v>
      </c>
      <c r="AN60" s="162">
        <f t="shared" si="70"/>
        <v>0</v>
      </c>
      <c r="AO60" s="171">
        <f t="shared" si="78"/>
        <v>0</v>
      </c>
      <c r="AP60" s="6"/>
      <c r="AQ60" s="6"/>
      <c r="AR60" s="139">
        <f t="shared" si="71"/>
        <v>0</v>
      </c>
      <c r="AS60" s="162">
        <f t="shared" si="72"/>
        <v>0</v>
      </c>
      <c r="AT60" s="166">
        <f t="shared" si="73"/>
        <v>0</v>
      </c>
      <c r="AU60" s="167">
        <f t="shared" si="79"/>
        <v>0</v>
      </c>
    </row>
    <row r="61" spans="2:47" outlineLevel="1">
      <c r="B61" s="238" t="s">
        <v>79</v>
      </c>
      <c r="C61" s="63" t="s">
        <v>95</v>
      </c>
      <c r="D61" s="69"/>
      <c r="E61" s="70"/>
      <c r="F61" s="69"/>
      <c r="G61" s="139">
        <f t="shared" si="53"/>
        <v>0</v>
      </c>
      <c r="H61" s="169">
        <f t="shared" si="54"/>
        <v>0</v>
      </c>
      <c r="I61" s="69"/>
      <c r="J61" s="139">
        <f t="shared" si="55"/>
        <v>0</v>
      </c>
      <c r="K61" s="169">
        <f t="shared" si="56"/>
        <v>0</v>
      </c>
      <c r="L61" s="69"/>
      <c r="M61" s="139">
        <f t="shared" si="57"/>
        <v>0</v>
      </c>
      <c r="N61" s="169">
        <f t="shared" si="58"/>
        <v>0</v>
      </c>
      <c r="O61" s="69"/>
      <c r="P61" s="139">
        <f t="shared" si="59"/>
        <v>0</v>
      </c>
      <c r="Q61" s="169">
        <f t="shared" si="60"/>
        <v>0</v>
      </c>
      <c r="R61" s="166">
        <f t="shared" si="61"/>
        <v>0</v>
      </c>
      <c r="S61" s="167">
        <f t="shared" si="62"/>
        <v>0</v>
      </c>
      <c r="U61" s="171">
        <f t="shared" si="74"/>
        <v>0</v>
      </c>
      <c r="V61" s="6"/>
      <c r="W61" s="6"/>
      <c r="X61" s="139">
        <f t="shared" si="63"/>
        <v>0</v>
      </c>
      <c r="Y61" s="169">
        <f t="shared" si="64"/>
        <v>0</v>
      </c>
      <c r="Z61" s="171">
        <f t="shared" si="75"/>
        <v>825</v>
      </c>
      <c r="AA61" s="6">
        <v>825</v>
      </c>
      <c r="AB61" s="6"/>
      <c r="AC61" s="139">
        <f t="shared" si="65"/>
        <v>825</v>
      </c>
      <c r="AD61" s="162">
        <f t="shared" si="66"/>
        <v>0</v>
      </c>
      <c r="AE61" s="171">
        <f t="shared" si="76"/>
        <v>907</v>
      </c>
      <c r="AF61" s="6">
        <v>907</v>
      </c>
      <c r="AG61" s="6"/>
      <c r="AH61" s="139">
        <f t="shared" si="67"/>
        <v>1732</v>
      </c>
      <c r="AI61" s="162">
        <f t="shared" si="68"/>
        <v>1.0993939393939394</v>
      </c>
      <c r="AJ61" s="171">
        <f t="shared" si="77"/>
        <v>1015</v>
      </c>
      <c r="AK61" s="6">
        <v>1015</v>
      </c>
      <c r="AL61" s="6"/>
      <c r="AM61" s="139">
        <f t="shared" si="69"/>
        <v>2747</v>
      </c>
      <c r="AN61" s="162">
        <f t="shared" si="70"/>
        <v>0.58602771362586603</v>
      </c>
      <c r="AO61" s="171">
        <f t="shared" si="78"/>
        <v>419</v>
      </c>
      <c r="AP61" s="6">
        <v>419</v>
      </c>
      <c r="AQ61" s="6"/>
      <c r="AR61" s="139">
        <f t="shared" si="71"/>
        <v>3166</v>
      </c>
      <c r="AS61" s="162">
        <f t="shared" si="72"/>
        <v>0.15253003276301419</v>
      </c>
      <c r="AT61" s="166">
        <f t="shared" si="73"/>
        <v>3166</v>
      </c>
      <c r="AU61" s="167">
        <f t="shared" si="79"/>
        <v>0</v>
      </c>
    </row>
    <row r="62" spans="2:47" outlineLevel="1">
      <c r="B62" s="238" t="s">
        <v>80</v>
      </c>
      <c r="C62" s="63" t="s">
        <v>95</v>
      </c>
      <c r="D62" s="69"/>
      <c r="E62" s="70"/>
      <c r="F62" s="69"/>
      <c r="G62" s="139">
        <f t="shared" si="53"/>
        <v>0</v>
      </c>
      <c r="H62" s="169">
        <f t="shared" si="54"/>
        <v>0</v>
      </c>
      <c r="I62" s="69"/>
      <c r="J62" s="139">
        <f t="shared" si="55"/>
        <v>0</v>
      </c>
      <c r="K62" s="169">
        <f t="shared" si="56"/>
        <v>0</v>
      </c>
      <c r="L62" s="69"/>
      <c r="M62" s="139">
        <f t="shared" si="57"/>
        <v>0</v>
      </c>
      <c r="N62" s="169">
        <f t="shared" si="58"/>
        <v>0</v>
      </c>
      <c r="O62" s="69"/>
      <c r="P62" s="139">
        <f t="shared" si="59"/>
        <v>0</v>
      </c>
      <c r="Q62" s="169">
        <f t="shared" si="60"/>
        <v>0</v>
      </c>
      <c r="R62" s="166">
        <f t="shared" si="61"/>
        <v>0</v>
      </c>
      <c r="S62" s="167">
        <f t="shared" si="62"/>
        <v>0</v>
      </c>
      <c r="U62" s="171">
        <f t="shared" si="74"/>
        <v>0</v>
      </c>
      <c r="V62" s="6"/>
      <c r="W62" s="6"/>
      <c r="X62" s="139">
        <f t="shared" si="63"/>
        <v>0</v>
      </c>
      <c r="Y62" s="169">
        <f t="shared" si="64"/>
        <v>0</v>
      </c>
      <c r="Z62" s="171">
        <f t="shared" si="75"/>
        <v>0</v>
      </c>
      <c r="AA62" s="6"/>
      <c r="AB62" s="6"/>
      <c r="AC62" s="139">
        <f t="shared" si="65"/>
        <v>0</v>
      </c>
      <c r="AD62" s="162">
        <f t="shared" si="66"/>
        <v>0</v>
      </c>
      <c r="AE62" s="171">
        <f t="shared" si="76"/>
        <v>0</v>
      </c>
      <c r="AF62" s="6"/>
      <c r="AG62" s="6"/>
      <c r="AH62" s="139">
        <f t="shared" si="67"/>
        <v>0</v>
      </c>
      <c r="AI62" s="162">
        <f t="shared" si="68"/>
        <v>0</v>
      </c>
      <c r="AJ62" s="171">
        <f t="shared" si="77"/>
        <v>0</v>
      </c>
      <c r="AK62" s="6"/>
      <c r="AL62" s="6"/>
      <c r="AM62" s="139">
        <f t="shared" si="69"/>
        <v>0</v>
      </c>
      <c r="AN62" s="162">
        <f t="shared" si="70"/>
        <v>0</v>
      </c>
      <c r="AO62" s="171">
        <f t="shared" si="78"/>
        <v>0</v>
      </c>
      <c r="AP62" s="6"/>
      <c r="AQ62" s="6"/>
      <c r="AR62" s="139">
        <f t="shared" si="71"/>
        <v>0</v>
      </c>
      <c r="AS62" s="162">
        <f t="shared" si="72"/>
        <v>0</v>
      </c>
      <c r="AT62" s="166">
        <f t="shared" si="73"/>
        <v>0</v>
      </c>
      <c r="AU62" s="167">
        <f t="shared" si="79"/>
        <v>0</v>
      </c>
    </row>
    <row r="63" spans="2:47" outlineLevel="1">
      <c r="B63" s="238" t="s">
        <v>81</v>
      </c>
      <c r="C63" s="63" t="s">
        <v>95</v>
      </c>
      <c r="D63" s="69"/>
      <c r="E63" s="70"/>
      <c r="F63" s="69"/>
      <c r="G63" s="139">
        <f t="shared" si="53"/>
        <v>0</v>
      </c>
      <c r="H63" s="169">
        <f t="shared" si="54"/>
        <v>0</v>
      </c>
      <c r="I63" s="69"/>
      <c r="J63" s="139">
        <f t="shared" si="55"/>
        <v>0</v>
      </c>
      <c r="K63" s="169">
        <f t="shared" si="56"/>
        <v>0</v>
      </c>
      <c r="L63" s="69"/>
      <c r="M63" s="139">
        <f t="shared" si="57"/>
        <v>0</v>
      </c>
      <c r="N63" s="169">
        <f t="shared" si="58"/>
        <v>0</v>
      </c>
      <c r="O63" s="69"/>
      <c r="P63" s="139">
        <f t="shared" si="59"/>
        <v>0</v>
      </c>
      <c r="Q63" s="169">
        <f t="shared" si="60"/>
        <v>0</v>
      </c>
      <c r="R63" s="166">
        <f t="shared" si="61"/>
        <v>0</v>
      </c>
      <c r="S63" s="167">
        <f t="shared" si="62"/>
        <v>0</v>
      </c>
      <c r="U63" s="171">
        <f t="shared" si="74"/>
        <v>0</v>
      </c>
      <c r="V63" s="6"/>
      <c r="W63" s="6"/>
      <c r="X63" s="139">
        <f t="shared" si="63"/>
        <v>0</v>
      </c>
      <c r="Y63" s="169">
        <f t="shared" si="64"/>
        <v>0</v>
      </c>
      <c r="Z63" s="171">
        <f t="shared" si="75"/>
        <v>0</v>
      </c>
      <c r="AA63" s="6"/>
      <c r="AB63" s="6"/>
      <c r="AC63" s="139">
        <f t="shared" si="65"/>
        <v>0</v>
      </c>
      <c r="AD63" s="162">
        <f t="shared" si="66"/>
        <v>0</v>
      </c>
      <c r="AE63" s="171">
        <f t="shared" si="76"/>
        <v>0</v>
      </c>
      <c r="AF63" s="6"/>
      <c r="AG63" s="6"/>
      <c r="AH63" s="139">
        <f t="shared" si="67"/>
        <v>0</v>
      </c>
      <c r="AI63" s="162">
        <f t="shared" si="68"/>
        <v>0</v>
      </c>
      <c r="AJ63" s="171">
        <f t="shared" si="77"/>
        <v>0</v>
      </c>
      <c r="AK63" s="6"/>
      <c r="AL63" s="6"/>
      <c r="AM63" s="139">
        <f t="shared" si="69"/>
        <v>0</v>
      </c>
      <c r="AN63" s="162">
        <f t="shared" si="70"/>
        <v>0</v>
      </c>
      <c r="AO63" s="171">
        <f t="shared" si="78"/>
        <v>0</v>
      </c>
      <c r="AP63" s="6"/>
      <c r="AQ63" s="6"/>
      <c r="AR63" s="139">
        <f t="shared" si="71"/>
        <v>0</v>
      </c>
      <c r="AS63" s="162">
        <f t="shared" si="72"/>
        <v>0</v>
      </c>
      <c r="AT63" s="166">
        <f t="shared" si="73"/>
        <v>0</v>
      </c>
      <c r="AU63" s="167">
        <f t="shared" si="79"/>
        <v>0</v>
      </c>
    </row>
    <row r="64" spans="2:47" outlineLevel="1">
      <c r="B64" s="236" t="s">
        <v>82</v>
      </c>
      <c r="C64" s="63" t="s">
        <v>95</v>
      </c>
      <c r="D64" s="69"/>
      <c r="E64" s="70"/>
      <c r="F64" s="69"/>
      <c r="G64" s="139">
        <f t="shared" si="53"/>
        <v>0</v>
      </c>
      <c r="H64" s="169">
        <f t="shared" si="54"/>
        <v>0</v>
      </c>
      <c r="I64" s="69"/>
      <c r="J64" s="139">
        <f t="shared" si="55"/>
        <v>0</v>
      </c>
      <c r="K64" s="169">
        <f t="shared" si="56"/>
        <v>0</v>
      </c>
      <c r="L64" s="69"/>
      <c r="M64" s="139">
        <f t="shared" si="57"/>
        <v>0</v>
      </c>
      <c r="N64" s="169">
        <f t="shared" si="58"/>
        <v>0</v>
      </c>
      <c r="O64" s="69"/>
      <c r="P64" s="139">
        <f t="shared" si="59"/>
        <v>0</v>
      </c>
      <c r="Q64" s="169">
        <f t="shared" si="60"/>
        <v>0</v>
      </c>
      <c r="R64" s="166">
        <f t="shared" si="61"/>
        <v>0</v>
      </c>
      <c r="S64" s="167">
        <f t="shared" si="62"/>
        <v>0</v>
      </c>
      <c r="U64" s="171">
        <f t="shared" si="74"/>
        <v>0</v>
      </c>
      <c r="V64" s="6"/>
      <c r="W64" s="6"/>
      <c r="X64" s="139">
        <f t="shared" si="63"/>
        <v>0</v>
      </c>
      <c r="Y64" s="169">
        <f t="shared" si="64"/>
        <v>0</v>
      </c>
      <c r="Z64" s="171">
        <f t="shared" si="75"/>
        <v>0</v>
      </c>
      <c r="AA64" s="6"/>
      <c r="AB64" s="6"/>
      <c r="AC64" s="139">
        <f t="shared" si="65"/>
        <v>0</v>
      </c>
      <c r="AD64" s="162">
        <f t="shared" si="66"/>
        <v>0</v>
      </c>
      <c r="AE64" s="171">
        <f t="shared" si="76"/>
        <v>0</v>
      </c>
      <c r="AF64" s="6"/>
      <c r="AG64" s="6"/>
      <c r="AH64" s="139">
        <f t="shared" si="67"/>
        <v>0</v>
      </c>
      <c r="AI64" s="162">
        <f t="shared" si="68"/>
        <v>0</v>
      </c>
      <c r="AJ64" s="171">
        <f t="shared" si="77"/>
        <v>0</v>
      </c>
      <c r="AK64" s="6"/>
      <c r="AL64" s="6"/>
      <c r="AM64" s="139">
        <f t="shared" si="69"/>
        <v>0</v>
      </c>
      <c r="AN64" s="162">
        <f t="shared" si="70"/>
        <v>0</v>
      </c>
      <c r="AO64" s="171">
        <f t="shared" si="78"/>
        <v>0</v>
      </c>
      <c r="AP64" s="6"/>
      <c r="AQ64" s="6"/>
      <c r="AR64" s="139">
        <f t="shared" si="71"/>
        <v>0</v>
      </c>
      <c r="AS64" s="162">
        <f t="shared" si="72"/>
        <v>0</v>
      </c>
      <c r="AT64" s="166">
        <f t="shared" si="73"/>
        <v>0</v>
      </c>
      <c r="AU64" s="167">
        <f t="shared" si="79"/>
        <v>0</v>
      </c>
    </row>
    <row r="65" spans="2:47" outlineLevel="1">
      <c r="B65" s="235" t="s">
        <v>83</v>
      </c>
      <c r="C65" s="63" t="s">
        <v>95</v>
      </c>
      <c r="D65" s="69"/>
      <c r="E65" s="70"/>
      <c r="F65" s="69"/>
      <c r="G65" s="139">
        <f t="shared" si="53"/>
        <v>0</v>
      </c>
      <c r="H65" s="169">
        <f t="shared" si="54"/>
        <v>0</v>
      </c>
      <c r="I65" s="69"/>
      <c r="J65" s="139">
        <f t="shared" si="55"/>
        <v>0</v>
      </c>
      <c r="K65" s="169">
        <f t="shared" si="56"/>
        <v>0</v>
      </c>
      <c r="L65" s="69"/>
      <c r="M65" s="139">
        <f t="shared" si="57"/>
        <v>0</v>
      </c>
      <c r="N65" s="169">
        <f t="shared" si="58"/>
        <v>0</v>
      </c>
      <c r="O65" s="69"/>
      <c r="P65" s="139">
        <f t="shared" si="59"/>
        <v>0</v>
      </c>
      <c r="Q65" s="169">
        <f t="shared" si="60"/>
        <v>0</v>
      </c>
      <c r="R65" s="166">
        <f t="shared" si="61"/>
        <v>0</v>
      </c>
      <c r="S65" s="167">
        <f t="shared" si="62"/>
        <v>0</v>
      </c>
      <c r="U65" s="171">
        <f t="shared" si="74"/>
        <v>0</v>
      </c>
      <c r="V65" s="6"/>
      <c r="W65" s="6"/>
      <c r="X65" s="139">
        <f t="shared" si="63"/>
        <v>0</v>
      </c>
      <c r="Y65" s="169">
        <f t="shared" si="64"/>
        <v>0</v>
      </c>
      <c r="Z65" s="171">
        <f t="shared" si="75"/>
        <v>0</v>
      </c>
      <c r="AA65" s="6"/>
      <c r="AB65" s="6"/>
      <c r="AC65" s="139">
        <f t="shared" si="65"/>
        <v>0</v>
      </c>
      <c r="AD65" s="162">
        <f t="shared" si="66"/>
        <v>0</v>
      </c>
      <c r="AE65" s="171">
        <f t="shared" si="76"/>
        <v>0</v>
      </c>
      <c r="AF65" s="6"/>
      <c r="AG65" s="6"/>
      <c r="AH65" s="139">
        <f t="shared" si="67"/>
        <v>0</v>
      </c>
      <c r="AI65" s="162">
        <f t="shared" si="68"/>
        <v>0</v>
      </c>
      <c r="AJ65" s="171">
        <f t="shared" si="77"/>
        <v>0</v>
      </c>
      <c r="AK65" s="6"/>
      <c r="AL65" s="6"/>
      <c r="AM65" s="139">
        <f t="shared" si="69"/>
        <v>0</v>
      </c>
      <c r="AN65" s="162">
        <f t="shared" si="70"/>
        <v>0</v>
      </c>
      <c r="AO65" s="171">
        <f t="shared" si="78"/>
        <v>0</v>
      </c>
      <c r="AP65" s="6"/>
      <c r="AQ65" s="6"/>
      <c r="AR65" s="139">
        <f t="shared" si="71"/>
        <v>0</v>
      </c>
      <c r="AS65" s="162">
        <f t="shared" si="72"/>
        <v>0</v>
      </c>
      <c r="AT65" s="166">
        <f t="shared" si="73"/>
        <v>0</v>
      </c>
      <c r="AU65" s="167">
        <f t="shared" si="79"/>
        <v>0</v>
      </c>
    </row>
    <row r="66" spans="2:47" outlineLevel="1">
      <c r="B66" s="236" t="s">
        <v>84</v>
      </c>
      <c r="C66" s="63" t="s">
        <v>95</v>
      </c>
      <c r="D66" s="69"/>
      <c r="E66" s="70"/>
      <c r="F66" s="69"/>
      <c r="G66" s="139">
        <f t="shared" si="53"/>
        <v>0</v>
      </c>
      <c r="H66" s="169">
        <f t="shared" si="54"/>
        <v>0</v>
      </c>
      <c r="I66" s="69"/>
      <c r="J66" s="139">
        <f t="shared" si="55"/>
        <v>0</v>
      </c>
      <c r="K66" s="169">
        <f t="shared" si="56"/>
        <v>0</v>
      </c>
      <c r="L66" s="69"/>
      <c r="M66" s="139">
        <f t="shared" si="57"/>
        <v>0</v>
      </c>
      <c r="N66" s="169">
        <f t="shared" si="58"/>
        <v>0</v>
      </c>
      <c r="O66" s="69"/>
      <c r="P66" s="139">
        <f t="shared" si="59"/>
        <v>0</v>
      </c>
      <c r="Q66" s="169">
        <f t="shared" si="60"/>
        <v>0</v>
      </c>
      <c r="R66" s="166">
        <f t="shared" si="61"/>
        <v>0</v>
      </c>
      <c r="S66" s="167">
        <f t="shared" si="62"/>
        <v>0</v>
      </c>
      <c r="U66" s="171">
        <f t="shared" si="74"/>
        <v>0</v>
      </c>
      <c r="V66" s="6"/>
      <c r="W66" s="6"/>
      <c r="X66" s="139">
        <f t="shared" si="63"/>
        <v>0</v>
      </c>
      <c r="Y66" s="169">
        <f t="shared" si="64"/>
        <v>0</v>
      </c>
      <c r="Z66" s="171">
        <f t="shared" si="75"/>
        <v>417</v>
      </c>
      <c r="AA66" s="6">
        <v>417</v>
      </c>
      <c r="AB66" s="6"/>
      <c r="AC66" s="139">
        <f t="shared" si="65"/>
        <v>417</v>
      </c>
      <c r="AD66" s="162">
        <f t="shared" si="66"/>
        <v>0</v>
      </c>
      <c r="AE66" s="171">
        <f t="shared" si="76"/>
        <v>330</v>
      </c>
      <c r="AF66" s="6">
        <v>330</v>
      </c>
      <c r="AG66" s="6"/>
      <c r="AH66" s="139">
        <f t="shared" si="67"/>
        <v>747</v>
      </c>
      <c r="AI66" s="162">
        <f t="shared" si="68"/>
        <v>0.79136690647482011</v>
      </c>
      <c r="AJ66" s="171">
        <f t="shared" si="77"/>
        <v>174</v>
      </c>
      <c r="AK66" s="6">
        <v>174</v>
      </c>
      <c r="AL66" s="6"/>
      <c r="AM66" s="139">
        <f t="shared" si="69"/>
        <v>921</v>
      </c>
      <c r="AN66" s="162">
        <f t="shared" si="70"/>
        <v>0.23293172690763053</v>
      </c>
      <c r="AO66" s="171">
        <f t="shared" si="78"/>
        <v>168</v>
      </c>
      <c r="AP66" s="6">
        <v>168</v>
      </c>
      <c r="AQ66" s="6"/>
      <c r="AR66" s="139">
        <f t="shared" si="71"/>
        <v>1089</v>
      </c>
      <c r="AS66" s="162">
        <f t="shared" si="72"/>
        <v>0.18241042345276873</v>
      </c>
      <c r="AT66" s="166">
        <f t="shared" si="73"/>
        <v>1089</v>
      </c>
      <c r="AU66" s="167">
        <f t="shared" si="79"/>
        <v>0</v>
      </c>
    </row>
    <row r="67" spans="2:47" outlineLevel="1">
      <c r="B67" s="235" t="s">
        <v>85</v>
      </c>
      <c r="C67" s="63" t="s">
        <v>95</v>
      </c>
      <c r="D67" s="69"/>
      <c r="E67" s="70"/>
      <c r="F67" s="69"/>
      <c r="G67" s="139">
        <f t="shared" si="53"/>
        <v>0</v>
      </c>
      <c r="H67" s="169">
        <f t="shared" si="54"/>
        <v>0</v>
      </c>
      <c r="I67" s="69"/>
      <c r="J67" s="139">
        <f t="shared" si="55"/>
        <v>0</v>
      </c>
      <c r="K67" s="169">
        <f t="shared" si="56"/>
        <v>0</v>
      </c>
      <c r="L67" s="69"/>
      <c r="M67" s="139">
        <f t="shared" si="57"/>
        <v>0</v>
      </c>
      <c r="N67" s="169">
        <f t="shared" si="58"/>
        <v>0</v>
      </c>
      <c r="O67" s="69"/>
      <c r="P67" s="139">
        <f t="shared" si="59"/>
        <v>0</v>
      </c>
      <c r="Q67" s="169">
        <f t="shared" si="60"/>
        <v>0</v>
      </c>
      <c r="R67" s="166">
        <f t="shared" si="61"/>
        <v>0</v>
      </c>
      <c r="S67" s="167">
        <f t="shared" si="62"/>
        <v>0</v>
      </c>
      <c r="U67" s="171">
        <f t="shared" si="74"/>
        <v>0</v>
      </c>
      <c r="V67" s="6"/>
      <c r="W67" s="6"/>
      <c r="X67" s="139">
        <f t="shared" si="63"/>
        <v>0</v>
      </c>
      <c r="Y67" s="169">
        <f t="shared" si="64"/>
        <v>0</v>
      </c>
      <c r="Z67" s="171">
        <f t="shared" si="75"/>
        <v>0</v>
      </c>
      <c r="AA67" s="6"/>
      <c r="AB67" s="6"/>
      <c r="AC67" s="139">
        <f t="shared" si="65"/>
        <v>0</v>
      </c>
      <c r="AD67" s="162">
        <f t="shared" si="66"/>
        <v>0</v>
      </c>
      <c r="AE67" s="171">
        <f t="shared" si="76"/>
        <v>0</v>
      </c>
      <c r="AF67" s="6"/>
      <c r="AG67" s="6"/>
      <c r="AH67" s="139">
        <f t="shared" si="67"/>
        <v>0</v>
      </c>
      <c r="AI67" s="162">
        <f t="shared" si="68"/>
        <v>0</v>
      </c>
      <c r="AJ67" s="171">
        <f t="shared" si="77"/>
        <v>0</v>
      </c>
      <c r="AK67" s="6"/>
      <c r="AL67" s="6"/>
      <c r="AM67" s="139">
        <f t="shared" si="69"/>
        <v>0</v>
      </c>
      <c r="AN67" s="162">
        <f t="shared" si="70"/>
        <v>0</v>
      </c>
      <c r="AO67" s="171">
        <f t="shared" si="78"/>
        <v>0</v>
      </c>
      <c r="AP67" s="6"/>
      <c r="AQ67" s="6"/>
      <c r="AR67" s="139">
        <f t="shared" si="71"/>
        <v>0</v>
      </c>
      <c r="AS67" s="162">
        <f t="shared" si="72"/>
        <v>0</v>
      </c>
      <c r="AT67" s="166">
        <f t="shared" si="73"/>
        <v>0</v>
      </c>
      <c r="AU67" s="167">
        <f t="shared" si="79"/>
        <v>0</v>
      </c>
    </row>
    <row r="68" spans="2:47" outlineLevel="1">
      <c r="B68" s="236" t="s">
        <v>86</v>
      </c>
      <c r="C68" s="63" t="s">
        <v>95</v>
      </c>
      <c r="D68" s="69"/>
      <c r="E68" s="70"/>
      <c r="F68" s="69"/>
      <c r="G68" s="139">
        <f t="shared" si="53"/>
        <v>0</v>
      </c>
      <c r="H68" s="169">
        <f t="shared" si="54"/>
        <v>0</v>
      </c>
      <c r="I68" s="69"/>
      <c r="J68" s="139">
        <f t="shared" si="55"/>
        <v>0</v>
      </c>
      <c r="K68" s="169">
        <f t="shared" si="56"/>
        <v>0</v>
      </c>
      <c r="L68" s="69"/>
      <c r="M68" s="139">
        <f t="shared" si="57"/>
        <v>0</v>
      </c>
      <c r="N68" s="169">
        <f t="shared" si="58"/>
        <v>0</v>
      </c>
      <c r="O68" s="69"/>
      <c r="P68" s="139">
        <f t="shared" si="59"/>
        <v>0</v>
      </c>
      <c r="Q68" s="169">
        <f t="shared" si="60"/>
        <v>0</v>
      </c>
      <c r="R68" s="166">
        <f t="shared" si="61"/>
        <v>0</v>
      </c>
      <c r="S68" s="167">
        <f t="shared" si="62"/>
        <v>0</v>
      </c>
      <c r="U68" s="171">
        <f t="shared" si="74"/>
        <v>0</v>
      </c>
      <c r="V68" s="6"/>
      <c r="W68" s="6"/>
      <c r="X68" s="139">
        <f t="shared" si="63"/>
        <v>0</v>
      </c>
      <c r="Y68" s="169">
        <f t="shared" si="64"/>
        <v>0</v>
      </c>
      <c r="Z68" s="171">
        <f t="shared" si="75"/>
        <v>415</v>
      </c>
      <c r="AA68" s="6">
        <v>415</v>
      </c>
      <c r="AB68" s="6"/>
      <c r="AC68" s="139">
        <f t="shared" si="65"/>
        <v>415</v>
      </c>
      <c r="AD68" s="162">
        <f t="shared" si="66"/>
        <v>0</v>
      </c>
      <c r="AE68" s="171">
        <f t="shared" si="76"/>
        <v>231</v>
      </c>
      <c r="AF68" s="6">
        <v>231</v>
      </c>
      <c r="AG68" s="6"/>
      <c r="AH68" s="139">
        <f t="shared" si="67"/>
        <v>646</v>
      </c>
      <c r="AI68" s="162">
        <f t="shared" si="68"/>
        <v>0.55662650602409636</v>
      </c>
      <c r="AJ68" s="171">
        <f t="shared" si="77"/>
        <v>97</v>
      </c>
      <c r="AK68" s="6">
        <v>97</v>
      </c>
      <c r="AL68" s="6"/>
      <c r="AM68" s="139">
        <f t="shared" si="69"/>
        <v>743</v>
      </c>
      <c r="AN68" s="162">
        <f t="shared" si="70"/>
        <v>0.15015479876160992</v>
      </c>
      <c r="AO68" s="171">
        <f t="shared" si="78"/>
        <v>94</v>
      </c>
      <c r="AP68" s="6">
        <v>94</v>
      </c>
      <c r="AQ68" s="6"/>
      <c r="AR68" s="139">
        <f t="shared" si="71"/>
        <v>837</v>
      </c>
      <c r="AS68" s="162">
        <f t="shared" si="72"/>
        <v>0.12651413189771199</v>
      </c>
      <c r="AT68" s="166">
        <f t="shared" si="73"/>
        <v>837</v>
      </c>
      <c r="AU68" s="167">
        <f t="shared" si="79"/>
        <v>0</v>
      </c>
    </row>
    <row r="69" spans="2:47" outlineLevel="1">
      <c r="B69" s="235" t="s">
        <v>87</v>
      </c>
      <c r="C69" s="63" t="s">
        <v>95</v>
      </c>
      <c r="D69" s="69"/>
      <c r="E69" s="70"/>
      <c r="F69" s="69"/>
      <c r="G69" s="139">
        <f t="shared" si="53"/>
        <v>0</v>
      </c>
      <c r="H69" s="169">
        <f t="shared" si="54"/>
        <v>0</v>
      </c>
      <c r="I69" s="69"/>
      <c r="J69" s="139">
        <f t="shared" si="55"/>
        <v>0</v>
      </c>
      <c r="K69" s="169">
        <f t="shared" si="56"/>
        <v>0</v>
      </c>
      <c r="L69" s="69"/>
      <c r="M69" s="139">
        <f t="shared" si="57"/>
        <v>0</v>
      </c>
      <c r="N69" s="169">
        <f t="shared" si="58"/>
        <v>0</v>
      </c>
      <c r="O69" s="69"/>
      <c r="P69" s="139">
        <f t="shared" si="59"/>
        <v>0</v>
      </c>
      <c r="Q69" s="169">
        <f t="shared" si="60"/>
        <v>0</v>
      </c>
      <c r="R69" s="166">
        <f t="shared" si="61"/>
        <v>0</v>
      </c>
      <c r="S69" s="167">
        <f t="shared" si="62"/>
        <v>0</v>
      </c>
      <c r="U69" s="171">
        <f t="shared" si="74"/>
        <v>0</v>
      </c>
      <c r="V69" s="6"/>
      <c r="W69" s="6"/>
      <c r="X69" s="139">
        <f t="shared" si="63"/>
        <v>0</v>
      </c>
      <c r="Y69" s="169">
        <f t="shared" si="64"/>
        <v>0</v>
      </c>
      <c r="Z69" s="171">
        <f t="shared" si="75"/>
        <v>0</v>
      </c>
      <c r="AA69" s="6"/>
      <c r="AB69" s="6"/>
      <c r="AC69" s="139">
        <f t="shared" si="65"/>
        <v>0</v>
      </c>
      <c r="AD69" s="162">
        <f t="shared" si="66"/>
        <v>0</v>
      </c>
      <c r="AE69" s="171">
        <f t="shared" si="76"/>
        <v>0</v>
      </c>
      <c r="AF69" s="6"/>
      <c r="AG69" s="6"/>
      <c r="AH69" s="139">
        <f t="shared" si="67"/>
        <v>0</v>
      </c>
      <c r="AI69" s="162">
        <f t="shared" si="68"/>
        <v>0</v>
      </c>
      <c r="AJ69" s="171">
        <f t="shared" si="77"/>
        <v>0</v>
      </c>
      <c r="AK69" s="6"/>
      <c r="AL69" s="6"/>
      <c r="AM69" s="139">
        <f t="shared" si="69"/>
        <v>0</v>
      </c>
      <c r="AN69" s="162">
        <f t="shared" si="70"/>
        <v>0</v>
      </c>
      <c r="AO69" s="171">
        <f t="shared" si="78"/>
        <v>0</v>
      </c>
      <c r="AP69" s="6"/>
      <c r="AQ69" s="6"/>
      <c r="AR69" s="139">
        <f t="shared" si="71"/>
        <v>0</v>
      </c>
      <c r="AS69" s="162">
        <f t="shared" si="72"/>
        <v>0</v>
      </c>
      <c r="AT69" s="166">
        <f t="shared" si="73"/>
        <v>0</v>
      </c>
      <c r="AU69" s="167">
        <f t="shared" si="79"/>
        <v>0</v>
      </c>
    </row>
    <row r="70" spans="2:47" outlineLevel="1">
      <c r="B70" s="236" t="s">
        <v>88</v>
      </c>
      <c r="C70" s="63" t="s">
        <v>95</v>
      </c>
      <c r="D70" s="69"/>
      <c r="E70" s="70"/>
      <c r="F70" s="69"/>
      <c r="G70" s="139">
        <f t="shared" si="53"/>
        <v>0</v>
      </c>
      <c r="H70" s="169">
        <f t="shared" si="54"/>
        <v>0</v>
      </c>
      <c r="I70" s="69"/>
      <c r="J70" s="139">
        <f t="shared" si="55"/>
        <v>0</v>
      </c>
      <c r="K70" s="169">
        <f t="shared" si="56"/>
        <v>0</v>
      </c>
      <c r="L70" s="69"/>
      <c r="M70" s="139">
        <f t="shared" si="57"/>
        <v>0</v>
      </c>
      <c r="N70" s="169">
        <f t="shared" si="58"/>
        <v>0</v>
      </c>
      <c r="O70" s="69"/>
      <c r="P70" s="139">
        <f t="shared" si="59"/>
        <v>0</v>
      </c>
      <c r="Q70" s="169">
        <f t="shared" si="60"/>
        <v>0</v>
      </c>
      <c r="R70" s="166">
        <f t="shared" si="61"/>
        <v>0</v>
      </c>
      <c r="S70" s="167">
        <f t="shared" si="62"/>
        <v>0</v>
      </c>
      <c r="U70" s="171">
        <f t="shared" si="74"/>
        <v>0</v>
      </c>
      <c r="V70" s="6"/>
      <c r="W70" s="6"/>
      <c r="X70" s="139">
        <f t="shared" si="63"/>
        <v>0</v>
      </c>
      <c r="Y70" s="169">
        <f t="shared" si="64"/>
        <v>0</v>
      </c>
      <c r="Z70" s="171">
        <f t="shared" si="75"/>
        <v>315</v>
      </c>
      <c r="AA70" s="6">
        <v>315</v>
      </c>
      <c r="AB70" s="6"/>
      <c r="AC70" s="139">
        <f t="shared" si="65"/>
        <v>315</v>
      </c>
      <c r="AD70" s="162">
        <f t="shared" si="66"/>
        <v>0</v>
      </c>
      <c r="AE70" s="171">
        <f t="shared" si="76"/>
        <v>254</v>
      </c>
      <c r="AF70" s="6">
        <v>254</v>
      </c>
      <c r="AG70" s="6"/>
      <c r="AH70" s="139">
        <f t="shared" si="67"/>
        <v>569</v>
      </c>
      <c r="AI70" s="162">
        <f t="shared" si="68"/>
        <v>0.80634920634920637</v>
      </c>
      <c r="AJ70" s="171">
        <f t="shared" si="77"/>
        <v>161</v>
      </c>
      <c r="AK70" s="6">
        <v>161</v>
      </c>
      <c r="AL70" s="6"/>
      <c r="AM70" s="139">
        <f t="shared" si="69"/>
        <v>730</v>
      </c>
      <c r="AN70" s="162">
        <f t="shared" si="70"/>
        <v>0.28295254833040423</v>
      </c>
      <c r="AO70" s="171">
        <f t="shared" si="78"/>
        <v>155</v>
      </c>
      <c r="AP70" s="6">
        <v>155</v>
      </c>
      <c r="AQ70" s="6"/>
      <c r="AR70" s="139">
        <f t="shared" si="71"/>
        <v>885</v>
      </c>
      <c r="AS70" s="162">
        <f t="shared" si="72"/>
        <v>0.21232876712328766</v>
      </c>
      <c r="AT70" s="166">
        <f t="shared" si="73"/>
        <v>885</v>
      </c>
      <c r="AU70" s="167">
        <f t="shared" si="79"/>
        <v>0</v>
      </c>
    </row>
    <row r="71" spans="2:47" ht="15" customHeight="1" outlineLevel="1">
      <c r="B71" s="49" t="s">
        <v>127</v>
      </c>
      <c r="C71" s="46" t="s">
        <v>95</v>
      </c>
      <c r="D71" s="172">
        <f>SUM(D57:D70)</f>
        <v>0</v>
      </c>
      <c r="E71" s="172">
        <f>SUM(E57:E70)</f>
        <v>0</v>
      </c>
      <c r="F71" s="172">
        <f>SUM(F57:F70)</f>
        <v>0</v>
      </c>
      <c r="G71" s="172">
        <f>SUM(G57:G70)</f>
        <v>0</v>
      </c>
      <c r="H71" s="168">
        <f>IFERROR((G71-E71)/E71,0)</f>
        <v>0</v>
      </c>
      <c r="I71" s="172">
        <f>SUM(I57:I70)</f>
        <v>0</v>
      </c>
      <c r="J71" s="172">
        <f>SUM(J57:J70)</f>
        <v>0</v>
      </c>
      <c r="K71" s="168">
        <f t="shared" si="56"/>
        <v>0</v>
      </c>
      <c r="L71" s="172">
        <f>SUM(L57:L70)</f>
        <v>0</v>
      </c>
      <c r="M71" s="172">
        <f>SUM(M57:M70)</f>
        <v>0</v>
      </c>
      <c r="N71" s="168">
        <f t="shared" si="58"/>
        <v>0</v>
      </c>
      <c r="O71" s="172">
        <f>SUM(O57:O70)</f>
        <v>0</v>
      </c>
      <c r="P71" s="172">
        <f>SUM(P57:P70)</f>
        <v>0</v>
      </c>
      <c r="Q71" s="168">
        <f t="shared" si="60"/>
        <v>0</v>
      </c>
      <c r="R71" s="172">
        <f>SUM(R57:R70)</f>
        <v>0</v>
      </c>
      <c r="S71" s="167">
        <f t="shared" si="62"/>
        <v>0</v>
      </c>
      <c r="U71" s="172">
        <f>SUM(U57:U70)</f>
        <v>0</v>
      </c>
      <c r="V71" s="172">
        <f>SUM(V57:V70)</f>
        <v>0</v>
      </c>
      <c r="W71" s="172">
        <f>SUM(W57:W70)</f>
        <v>0</v>
      </c>
      <c r="X71" s="172">
        <f>SUM(X57:X70)</f>
        <v>0</v>
      </c>
      <c r="Y71" s="168">
        <f>IFERROR((X71-P71)/P71,0)</f>
        <v>0</v>
      </c>
      <c r="Z71" s="172">
        <f>SUM(Z57:Z70)</f>
        <v>1973</v>
      </c>
      <c r="AA71" s="172">
        <f>SUM(AA57:AA70)</f>
        <v>1973</v>
      </c>
      <c r="AB71" s="172">
        <f>SUM(AB57:AB70)</f>
        <v>0</v>
      </c>
      <c r="AC71" s="172">
        <f>SUM(AC57:AC70)</f>
        <v>1973</v>
      </c>
      <c r="AD71" s="163">
        <f t="shared" si="66"/>
        <v>0</v>
      </c>
      <c r="AE71" s="172">
        <f>SUM(AE57:AE70)</f>
        <v>1722</v>
      </c>
      <c r="AF71" s="172">
        <f>SUM(AF57:AF70)</f>
        <v>1722</v>
      </c>
      <c r="AG71" s="172">
        <f>SUM(AG57:AG70)</f>
        <v>0</v>
      </c>
      <c r="AH71" s="172">
        <f>SUM(AH57:AH70)</f>
        <v>3695</v>
      </c>
      <c r="AI71" s="163">
        <f t="shared" si="68"/>
        <v>0.87278256462240245</v>
      </c>
      <c r="AJ71" s="172">
        <f>SUM(AJ57:AJ70)</f>
        <v>1485</v>
      </c>
      <c r="AK71" s="172">
        <f>SUM(AK57:AK70)</f>
        <v>1485</v>
      </c>
      <c r="AL71" s="172">
        <f>SUM(AL57:AL70)</f>
        <v>0</v>
      </c>
      <c r="AM71" s="172">
        <f>SUM(AM57:AM70)</f>
        <v>5180</v>
      </c>
      <c r="AN71" s="163">
        <f t="shared" si="70"/>
        <v>0.40189445196211099</v>
      </c>
      <c r="AO71" s="172">
        <f>SUM(AO57:AO70)</f>
        <v>874</v>
      </c>
      <c r="AP71" s="172">
        <f>SUM(AP57:AP70)</f>
        <v>874</v>
      </c>
      <c r="AQ71" s="172">
        <f>SUM(AQ57:AQ70)</f>
        <v>0</v>
      </c>
      <c r="AR71" s="172">
        <f>SUM(AR57:AR70)</f>
        <v>6054</v>
      </c>
      <c r="AS71" s="163">
        <f t="shared" si="72"/>
        <v>0.16872586872586873</v>
      </c>
      <c r="AT71" s="172">
        <f>SUM(AT57:AT70)</f>
        <v>6054</v>
      </c>
      <c r="AU71" s="167">
        <f t="shared" ref="AU71" si="80">IFERROR((AR71/X71)^(1/4)-1,0)</f>
        <v>0</v>
      </c>
    </row>
    <row r="72" spans="2:47" ht="15" customHeight="1"/>
    <row r="73" spans="2:47" ht="15.6">
      <c r="B73" s="270" t="s">
        <v>98</v>
      </c>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row>
    <row r="74" spans="2:47" ht="5.45" customHeight="1" outlineLevel="1">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row>
    <row r="75" spans="2:47" outlineLevel="1">
      <c r="B75" s="306"/>
      <c r="C75" s="312" t="s">
        <v>94</v>
      </c>
      <c r="D75" s="285" t="s">
        <v>120</v>
      </c>
      <c r="E75" s="286"/>
      <c r="F75" s="286"/>
      <c r="G75" s="286"/>
      <c r="H75" s="286"/>
      <c r="I75" s="286"/>
      <c r="J75" s="286"/>
      <c r="K75" s="286"/>
      <c r="L75" s="286"/>
      <c r="M75" s="286"/>
      <c r="N75" s="286"/>
      <c r="O75" s="286"/>
      <c r="P75" s="286"/>
      <c r="Q75" s="288"/>
      <c r="R75" s="291" t="str">
        <f xml:space="preserve"> D76&amp;" - "&amp;O76</f>
        <v>2019 - 2023</v>
      </c>
      <c r="S75" s="303"/>
      <c r="U75" s="285" t="s">
        <v>121</v>
      </c>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8"/>
    </row>
    <row r="76" spans="2:47" outlineLevel="1">
      <c r="B76" s="307"/>
      <c r="C76" s="312"/>
      <c r="D76" s="285">
        <f>$C$3-5</f>
        <v>2019</v>
      </c>
      <c r="E76" s="288"/>
      <c r="F76" s="285">
        <f>$C$3-4</f>
        <v>2020</v>
      </c>
      <c r="G76" s="286"/>
      <c r="H76" s="288"/>
      <c r="I76" s="285">
        <f>$C$3-3</f>
        <v>2021</v>
      </c>
      <c r="J76" s="286"/>
      <c r="K76" s="288"/>
      <c r="L76" s="285">
        <f>$C$3-2</f>
        <v>2022</v>
      </c>
      <c r="M76" s="286"/>
      <c r="N76" s="288"/>
      <c r="O76" s="285">
        <f>$C$3-1</f>
        <v>2023</v>
      </c>
      <c r="P76" s="286"/>
      <c r="Q76" s="288"/>
      <c r="R76" s="293"/>
      <c r="S76" s="304"/>
      <c r="U76" s="285">
        <f>$C$3</f>
        <v>2024</v>
      </c>
      <c r="V76" s="286"/>
      <c r="W76" s="286"/>
      <c r="X76" s="286"/>
      <c r="Y76" s="288"/>
      <c r="Z76" s="285">
        <f>$C$3+1</f>
        <v>2025</v>
      </c>
      <c r="AA76" s="286"/>
      <c r="AB76" s="286"/>
      <c r="AC76" s="286"/>
      <c r="AD76" s="288"/>
      <c r="AE76" s="285">
        <f>$C$3+2</f>
        <v>2026</v>
      </c>
      <c r="AF76" s="286"/>
      <c r="AG76" s="286"/>
      <c r="AH76" s="286"/>
      <c r="AI76" s="288"/>
      <c r="AJ76" s="285">
        <f>$C$3+3</f>
        <v>2027</v>
      </c>
      <c r="AK76" s="286"/>
      <c r="AL76" s="286"/>
      <c r="AM76" s="286"/>
      <c r="AN76" s="288"/>
      <c r="AO76" s="285">
        <f>$C$3+4</f>
        <v>2028</v>
      </c>
      <c r="AP76" s="286"/>
      <c r="AQ76" s="286"/>
      <c r="AR76" s="286"/>
      <c r="AS76" s="288"/>
      <c r="AT76" s="289" t="str">
        <f>U76&amp;" - "&amp;AO76</f>
        <v>2024 - 2028</v>
      </c>
      <c r="AU76" s="305"/>
    </row>
    <row r="77" spans="2:47" ht="43.5" outlineLevel="1">
      <c r="B77" s="308"/>
      <c r="C77" s="312"/>
      <c r="D77" s="65" t="s">
        <v>133</v>
      </c>
      <c r="E77" s="66" t="s">
        <v>134</v>
      </c>
      <c r="F77" s="65" t="s">
        <v>133</v>
      </c>
      <c r="G77" s="9" t="s">
        <v>134</v>
      </c>
      <c r="H77" s="66" t="s">
        <v>124</v>
      </c>
      <c r="I77" s="65" t="s">
        <v>133</v>
      </c>
      <c r="J77" s="9" t="s">
        <v>134</v>
      </c>
      <c r="K77" s="66" t="s">
        <v>124</v>
      </c>
      <c r="L77" s="65" t="s">
        <v>133</v>
      </c>
      <c r="M77" s="9" t="s">
        <v>134</v>
      </c>
      <c r="N77" s="66" t="s">
        <v>124</v>
      </c>
      <c r="O77" s="65" t="s">
        <v>133</v>
      </c>
      <c r="P77" s="9" t="s">
        <v>134</v>
      </c>
      <c r="Q77" s="66" t="s">
        <v>124</v>
      </c>
      <c r="R77" s="65" t="s">
        <v>115</v>
      </c>
      <c r="S77" s="120" t="s">
        <v>125</v>
      </c>
      <c r="U77" s="65" t="s">
        <v>133</v>
      </c>
      <c r="V77" s="105" t="s">
        <v>141</v>
      </c>
      <c r="W77" s="105" t="s">
        <v>142</v>
      </c>
      <c r="X77" s="9" t="s">
        <v>134</v>
      </c>
      <c r="Y77" s="66" t="s">
        <v>124</v>
      </c>
      <c r="Z77" s="65" t="s">
        <v>133</v>
      </c>
      <c r="AA77" s="105" t="s">
        <v>141</v>
      </c>
      <c r="AB77" s="105" t="s">
        <v>142</v>
      </c>
      <c r="AC77" s="9" t="s">
        <v>134</v>
      </c>
      <c r="AD77" s="66" t="s">
        <v>124</v>
      </c>
      <c r="AE77" s="65" t="s">
        <v>133</v>
      </c>
      <c r="AF77" s="105" t="s">
        <v>141</v>
      </c>
      <c r="AG77" s="105" t="s">
        <v>142</v>
      </c>
      <c r="AH77" s="9" t="s">
        <v>134</v>
      </c>
      <c r="AI77" s="66" t="s">
        <v>124</v>
      </c>
      <c r="AJ77" s="65" t="s">
        <v>133</v>
      </c>
      <c r="AK77" s="105" t="s">
        <v>141</v>
      </c>
      <c r="AL77" s="105" t="s">
        <v>142</v>
      </c>
      <c r="AM77" s="9" t="s">
        <v>134</v>
      </c>
      <c r="AN77" s="66" t="s">
        <v>124</v>
      </c>
      <c r="AO77" s="65" t="s">
        <v>133</v>
      </c>
      <c r="AP77" s="105" t="s">
        <v>141</v>
      </c>
      <c r="AQ77" s="105" t="s">
        <v>142</v>
      </c>
      <c r="AR77" s="9" t="s">
        <v>134</v>
      </c>
      <c r="AS77" s="66" t="s">
        <v>124</v>
      </c>
      <c r="AT77" s="65" t="s">
        <v>115</v>
      </c>
      <c r="AU77" s="120" t="s">
        <v>125</v>
      </c>
    </row>
    <row r="78" spans="2:47" outlineLevel="1">
      <c r="B78" s="235" t="s">
        <v>75</v>
      </c>
      <c r="C78" s="63" t="s">
        <v>95</v>
      </c>
      <c r="D78" s="69"/>
      <c r="E78" s="70"/>
      <c r="F78" s="69"/>
      <c r="G78" s="139">
        <f t="shared" ref="G78:G91" si="81">E78+F78</f>
        <v>0</v>
      </c>
      <c r="H78" s="169">
        <f t="shared" ref="H78:H91" si="82">IFERROR((G78-E78)/E78,0)</f>
        <v>0</v>
      </c>
      <c r="I78" s="69"/>
      <c r="J78" s="139">
        <f t="shared" ref="J78:J91" si="83">G78+I78</f>
        <v>0</v>
      </c>
      <c r="K78" s="169">
        <f t="shared" ref="K78:K91" si="84">IFERROR((J78-G78)/G78,0)</f>
        <v>0</v>
      </c>
      <c r="L78" s="69"/>
      <c r="M78" s="139">
        <f t="shared" ref="M78:M91" si="85">J78+L78</f>
        <v>0</v>
      </c>
      <c r="N78" s="169">
        <f t="shared" ref="N78:N91" si="86">IFERROR((M78-J78)/J78,0)</f>
        <v>0</v>
      </c>
      <c r="O78" s="69"/>
      <c r="P78" s="139">
        <f t="shared" ref="P78:P91" si="87">M78+O78</f>
        <v>0</v>
      </c>
      <c r="Q78" s="169">
        <f t="shared" ref="Q78:Q92" si="88">IFERROR((P78-M78)/M78,0)</f>
        <v>0</v>
      </c>
      <c r="R78" s="166">
        <f t="shared" ref="R78:R91" si="89">D78+F78+I78+L78+O78</f>
        <v>0</v>
      </c>
      <c r="S78" s="167">
        <f t="shared" ref="S78:S92" si="90">IFERROR((P78/E78)^(1/4)-1,0)</f>
        <v>0</v>
      </c>
      <c r="U78" s="171">
        <f>V78+W78</f>
        <v>0</v>
      </c>
      <c r="V78" s="6"/>
      <c r="W78" s="6"/>
      <c r="X78" s="139">
        <f t="shared" ref="X78:X91" si="91">P78+U78</f>
        <v>0</v>
      </c>
      <c r="Y78" s="169">
        <f>IFERROR((X78-P78)/P78,0)</f>
        <v>0</v>
      </c>
      <c r="Z78" s="171">
        <f>AA78+AB78</f>
        <v>0</v>
      </c>
      <c r="AA78" s="6"/>
      <c r="AB78" s="6"/>
      <c r="AC78" s="139">
        <f t="shared" ref="AC78:AC91" si="92">X78+Z78</f>
        <v>0</v>
      </c>
      <c r="AD78" s="162">
        <f t="shared" ref="AD78:AD91" si="93">IFERROR((AC78-X78)/X78,0)</f>
        <v>0</v>
      </c>
      <c r="AE78" s="171">
        <f>AF78+AG78</f>
        <v>0</v>
      </c>
      <c r="AF78" s="6"/>
      <c r="AG78" s="6"/>
      <c r="AH78" s="139">
        <f t="shared" ref="AH78:AH91" si="94">AC78+AE78</f>
        <v>0</v>
      </c>
      <c r="AI78" s="162">
        <f t="shared" ref="AI78:AI91" si="95">IFERROR((AH78-AC78)/AC78,0)</f>
        <v>0</v>
      </c>
      <c r="AJ78" s="171">
        <f>AK78+AL78</f>
        <v>0</v>
      </c>
      <c r="AK78" s="6"/>
      <c r="AL78" s="6"/>
      <c r="AM78" s="139">
        <f t="shared" ref="AM78:AM91" si="96">AH78+AJ78</f>
        <v>0</v>
      </c>
      <c r="AN78" s="162">
        <f t="shared" ref="AN78:AN91" si="97">IFERROR((AM78-AH78)/AH78,0)</f>
        <v>0</v>
      </c>
      <c r="AO78" s="171">
        <f>AP78+AQ78</f>
        <v>0</v>
      </c>
      <c r="AP78" s="6"/>
      <c r="AQ78" s="6"/>
      <c r="AR78" s="139">
        <f t="shared" ref="AR78:AR91" si="98">AM78+AO78</f>
        <v>0</v>
      </c>
      <c r="AS78" s="162">
        <f t="shared" ref="AS78:AS91" si="99">IFERROR((AR78-AM78)/AM78,0)</f>
        <v>0</v>
      </c>
      <c r="AT78" s="166">
        <f t="shared" ref="AT78:AT91" si="100">U78+Z78+AE78+AJ78+AO78</f>
        <v>0</v>
      </c>
      <c r="AU78" s="167">
        <f t="shared" ref="AU78:AU91" si="101">IFERROR((AR78/X78)^(1/4)-1,0)</f>
        <v>0</v>
      </c>
    </row>
    <row r="79" spans="2:47" outlineLevel="1">
      <c r="B79" s="236" t="s">
        <v>76</v>
      </c>
      <c r="C79" s="63" t="s">
        <v>95</v>
      </c>
      <c r="D79" s="69"/>
      <c r="E79" s="70"/>
      <c r="F79" s="69"/>
      <c r="G79" s="139">
        <f t="shared" si="81"/>
        <v>0</v>
      </c>
      <c r="H79" s="169">
        <f t="shared" si="82"/>
        <v>0</v>
      </c>
      <c r="I79" s="69"/>
      <c r="J79" s="139">
        <f t="shared" si="83"/>
        <v>0</v>
      </c>
      <c r="K79" s="169">
        <f t="shared" si="84"/>
        <v>0</v>
      </c>
      <c r="L79" s="69"/>
      <c r="M79" s="139">
        <f t="shared" si="85"/>
        <v>0</v>
      </c>
      <c r="N79" s="169">
        <f t="shared" si="86"/>
        <v>0</v>
      </c>
      <c r="O79" s="69"/>
      <c r="P79" s="139">
        <f t="shared" si="87"/>
        <v>0</v>
      </c>
      <c r="Q79" s="169">
        <f t="shared" si="88"/>
        <v>0</v>
      </c>
      <c r="R79" s="166">
        <f t="shared" si="89"/>
        <v>0</v>
      </c>
      <c r="S79" s="167">
        <f t="shared" si="90"/>
        <v>0</v>
      </c>
      <c r="U79" s="171">
        <f t="shared" ref="U79:U91" si="102">V79+W79</f>
        <v>0</v>
      </c>
      <c r="V79" s="6"/>
      <c r="W79" s="6"/>
      <c r="X79" s="139">
        <f t="shared" si="91"/>
        <v>0</v>
      </c>
      <c r="Y79" s="169">
        <f t="shared" ref="Y79:Y91" si="103">IFERROR((X79-P79)/P79,0)</f>
        <v>0</v>
      </c>
      <c r="Z79" s="171">
        <f t="shared" ref="Z79:Z91" si="104">AA79+AB79</f>
        <v>0</v>
      </c>
      <c r="AA79" s="6"/>
      <c r="AB79" s="6"/>
      <c r="AC79" s="139">
        <f t="shared" si="92"/>
        <v>0</v>
      </c>
      <c r="AD79" s="162">
        <f t="shared" si="93"/>
        <v>0</v>
      </c>
      <c r="AE79" s="171">
        <f t="shared" ref="AE79:AE91" si="105">AF79+AG79</f>
        <v>0</v>
      </c>
      <c r="AF79" s="6"/>
      <c r="AG79" s="6"/>
      <c r="AH79" s="139">
        <f t="shared" si="94"/>
        <v>0</v>
      </c>
      <c r="AI79" s="162">
        <f t="shared" si="95"/>
        <v>0</v>
      </c>
      <c r="AJ79" s="171">
        <f t="shared" ref="AJ79:AJ91" si="106">AK79+AL79</f>
        <v>1</v>
      </c>
      <c r="AK79" s="6">
        <v>1</v>
      </c>
      <c r="AL79" s="6"/>
      <c r="AM79" s="139">
        <f t="shared" si="96"/>
        <v>1</v>
      </c>
      <c r="AN79" s="162">
        <f t="shared" si="97"/>
        <v>0</v>
      </c>
      <c r="AO79" s="171">
        <f t="shared" ref="AO79:AO91" si="107">AP79+AQ79</f>
        <v>1</v>
      </c>
      <c r="AP79" s="6">
        <v>1</v>
      </c>
      <c r="AQ79" s="6"/>
      <c r="AR79" s="139">
        <f t="shared" si="98"/>
        <v>2</v>
      </c>
      <c r="AS79" s="162">
        <f t="shared" si="99"/>
        <v>1</v>
      </c>
      <c r="AT79" s="166">
        <f t="shared" si="100"/>
        <v>2</v>
      </c>
      <c r="AU79" s="167">
        <f t="shared" si="101"/>
        <v>0</v>
      </c>
    </row>
    <row r="80" spans="2:47" outlineLevel="1">
      <c r="B80" s="237" t="s">
        <v>77</v>
      </c>
      <c r="C80" s="63" t="s">
        <v>95</v>
      </c>
      <c r="D80" s="69"/>
      <c r="E80" s="70"/>
      <c r="F80" s="69"/>
      <c r="G80" s="139">
        <f t="shared" si="81"/>
        <v>0</v>
      </c>
      <c r="H80" s="169">
        <f t="shared" si="82"/>
        <v>0</v>
      </c>
      <c r="I80" s="69"/>
      <c r="J80" s="139">
        <f t="shared" si="83"/>
        <v>0</v>
      </c>
      <c r="K80" s="169">
        <f t="shared" si="84"/>
        <v>0</v>
      </c>
      <c r="L80" s="69"/>
      <c r="M80" s="139">
        <f t="shared" si="85"/>
        <v>0</v>
      </c>
      <c r="N80" s="169">
        <f t="shared" si="86"/>
        <v>0</v>
      </c>
      <c r="O80" s="69"/>
      <c r="P80" s="139">
        <f t="shared" si="87"/>
        <v>0</v>
      </c>
      <c r="Q80" s="169">
        <f t="shared" si="88"/>
        <v>0</v>
      </c>
      <c r="R80" s="166">
        <f t="shared" si="89"/>
        <v>0</v>
      </c>
      <c r="S80" s="167">
        <f t="shared" si="90"/>
        <v>0</v>
      </c>
      <c r="U80" s="171">
        <f t="shared" si="102"/>
        <v>0</v>
      </c>
      <c r="V80" s="6"/>
      <c r="W80" s="6"/>
      <c r="X80" s="139">
        <f t="shared" si="91"/>
        <v>0</v>
      </c>
      <c r="Y80" s="169">
        <f t="shared" si="103"/>
        <v>0</v>
      </c>
      <c r="Z80" s="171">
        <f t="shared" si="104"/>
        <v>0</v>
      </c>
      <c r="AA80" s="6"/>
      <c r="AB80" s="6"/>
      <c r="AC80" s="139">
        <f t="shared" si="92"/>
        <v>0</v>
      </c>
      <c r="AD80" s="162">
        <f t="shared" si="93"/>
        <v>0</v>
      </c>
      <c r="AE80" s="171">
        <f t="shared" si="105"/>
        <v>0</v>
      </c>
      <c r="AF80" s="6"/>
      <c r="AG80" s="6"/>
      <c r="AH80" s="139">
        <f t="shared" si="94"/>
        <v>0</v>
      </c>
      <c r="AI80" s="162">
        <f t="shared" si="95"/>
        <v>0</v>
      </c>
      <c r="AJ80" s="171">
        <f t="shared" si="106"/>
        <v>0</v>
      </c>
      <c r="AK80" s="6"/>
      <c r="AL80" s="6"/>
      <c r="AM80" s="139">
        <f t="shared" si="96"/>
        <v>0</v>
      </c>
      <c r="AN80" s="162">
        <f t="shared" si="97"/>
        <v>0</v>
      </c>
      <c r="AO80" s="171">
        <f t="shared" si="107"/>
        <v>0</v>
      </c>
      <c r="AP80" s="6"/>
      <c r="AQ80" s="6"/>
      <c r="AR80" s="139">
        <f t="shared" si="98"/>
        <v>0</v>
      </c>
      <c r="AS80" s="162">
        <f t="shared" si="99"/>
        <v>0</v>
      </c>
      <c r="AT80" s="166">
        <f t="shared" si="100"/>
        <v>0</v>
      </c>
      <c r="AU80" s="167">
        <f t="shared" si="101"/>
        <v>0</v>
      </c>
    </row>
    <row r="81" spans="2:47" outlineLevel="1">
      <c r="B81" s="238" t="s">
        <v>78</v>
      </c>
      <c r="C81" s="63" t="s">
        <v>95</v>
      </c>
      <c r="D81" s="69"/>
      <c r="E81" s="70"/>
      <c r="F81" s="69"/>
      <c r="G81" s="139">
        <f t="shared" si="81"/>
        <v>0</v>
      </c>
      <c r="H81" s="169">
        <f t="shared" si="82"/>
        <v>0</v>
      </c>
      <c r="I81" s="69"/>
      <c r="J81" s="139">
        <f t="shared" si="83"/>
        <v>0</v>
      </c>
      <c r="K81" s="169">
        <f t="shared" si="84"/>
        <v>0</v>
      </c>
      <c r="L81" s="69"/>
      <c r="M81" s="139">
        <f t="shared" si="85"/>
        <v>0</v>
      </c>
      <c r="N81" s="169">
        <f t="shared" si="86"/>
        <v>0</v>
      </c>
      <c r="O81" s="69"/>
      <c r="P81" s="139">
        <f t="shared" si="87"/>
        <v>0</v>
      </c>
      <c r="Q81" s="169">
        <f t="shared" si="88"/>
        <v>0</v>
      </c>
      <c r="R81" s="166">
        <f t="shared" si="89"/>
        <v>0</v>
      </c>
      <c r="S81" s="167">
        <f t="shared" si="90"/>
        <v>0</v>
      </c>
      <c r="U81" s="171">
        <f t="shared" si="102"/>
        <v>0</v>
      </c>
      <c r="V81" s="6"/>
      <c r="W81" s="6"/>
      <c r="X81" s="139">
        <f t="shared" si="91"/>
        <v>0</v>
      </c>
      <c r="Y81" s="169">
        <f t="shared" si="103"/>
        <v>0</v>
      </c>
      <c r="Z81" s="171">
        <f t="shared" si="104"/>
        <v>0</v>
      </c>
      <c r="AA81" s="6"/>
      <c r="AB81" s="6"/>
      <c r="AC81" s="139">
        <f t="shared" si="92"/>
        <v>0</v>
      </c>
      <c r="AD81" s="162">
        <f t="shared" si="93"/>
        <v>0</v>
      </c>
      <c r="AE81" s="171">
        <f t="shared" si="105"/>
        <v>0</v>
      </c>
      <c r="AF81" s="6"/>
      <c r="AG81" s="6"/>
      <c r="AH81" s="139">
        <f t="shared" si="94"/>
        <v>0</v>
      </c>
      <c r="AI81" s="162">
        <f t="shared" si="95"/>
        <v>0</v>
      </c>
      <c r="AJ81" s="171">
        <f t="shared" si="106"/>
        <v>0</v>
      </c>
      <c r="AK81" s="6"/>
      <c r="AL81" s="6"/>
      <c r="AM81" s="139">
        <f t="shared" si="96"/>
        <v>0</v>
      </c>
      <c r="AN81" s="162">
        <f t="shared" si="97"/>
        <v>0</v>
      </c>
      <c r="AO81" s="171">
        <f t="shared" si="107"/>
        <v>0</v>
      </c>
      <c r="AP81" s="6"/>
      <c r="AQ81" s="6"/>
      <c r="AR81" s="139">
        <f t="shared" si="98"/>
        <v>0</v>
      </c>
      <c r="AS81" s="162">
        <f t="shared" si="99"/>
        <v>0</v>
      </c>
      <c r="AT81" s="166">
        <f t="shared" si="100"/>
        <v>0</v>
      </c>
      <c r="AU81" s="167">
        <f t="shared" si="101"/>
        <v>0</v>
      </c>
    </row>
    <row r="82" spans="2:47" outlineLevel="1">
      <c r="B82" s="238" t="s">
        <v>79</v>
      </c>
      <c r="C82" s="63" t="s">
        <v>95</v>
      </c>
      <c r="D82" s="69"/>
      <c r="E82" s="70"/>
      <c r="F82" s="69"/>
      <c r="G82" s="139">
        <f t="shared" si="81"/>
        <v>0</v>
      </c>
      <c r="H82" s="169">
        <f t="shared" si="82"/>
        <v>0</v>
      </c>
      <c r="I82" s="69"/>
      <c r="J82" s="139">
        <f t="shared" si="83"/>
        <v>0</v>
      </c>
      <c r="K82" s="169">
        <f t="shared" si="84"/>
        <v>0</v>
      </c>
      <c r="L82" s="69"/>
      <c r="M82" s="139">
        <f t="shared" si="85"/>
        <v>0</v>
      </c>
      <c r="N82" s="169">
        <f t="shared" si="86"/>
        <v>0</v>
      </c>
      <c r="O82" s="69"/>
      <c r="P82" s="139">
        <f t="shared" si="87"/>
        <v>0</v>
      </c>
      <c r="Q82" s="169">
        <f t="shared" si="88"/>
        <v>0</v>
      </c>
      <c r="R82" s="166">
        <f t="shared" si="89"/>
        <v>0</v>
      </c>
      <c r="S82" s="167">
        <f t="shared" si="90"/>
        <v>0</v>
      </c>
      <c r="U82" s="171">
        <f t="shared" si="102"/>
        <v>0</v>
      </c>
      <c r="V82" s="6"/>
      <c r="W82" s="6"/>
      <c r="X82" s="139">
        <f t="shared" si="91"/>
        <v>0</v>
      </c>
      <c r="Y82" s="169">
        <f t="shared" si="103"/>
        <v>0</v>
      </c>
      <c r="Z82" s="171">
        <f t="shared" si="104"/>
        <v>14</v>
      </c>
      <c r="AA82" s="6">
        <v>14</v>
      </c>
      <c r="AB82" s="6"/>
      <c r="AC82" s="139">
        <f t="shared" si="92"/>
        <v>14</v>
      </c>
      <c r="AD82" s="162">
        <f t="shared" si="93"/>
        <v>0</v>
      </c>
      <c r="AE82" s="171">
        <f t="shared" si="105"/>
        <v>15</v>
      </c>
      <c r="AF82" s="6">
        <v>15</v>
      </c>
      <c r="AG82" s="6"/>
      <c r="AH82" s="139">
        <f t="shared" si="94"/>
        <v>29</v>
      </c>
      <c r="AI82" s="162">
        <f t="shared" si="95"/>
        <v>1.0714285714285714</v>
      </c>
      <c r="AJ82" s="171">
        <f t="shared" si="106"/>
        <v>17</v>
      </c>
      <c r="AK82" s="6">
        <v>17</v>
      </c>
      <c r="AL82" s="6"/>
      <c r="AM82" s="139">
        <f t="shared" si="96"/>
        <v>46</v>
      </c>
      <c r="AN82" s="162">
        <f t="shared" si="97"/>
        <v>0.58620689655172409</v>
      </c>
      <c r="AO82" s="171">
        <f t="shared" si="107"/>
        <v>7</v>
      </c>
      <c r="AP82" s="6">
        <v>7</v>
      </c>
      <c r="AQ82" s="6"/>
      <c r="AR82" s="139">
        <f t="shared" si="98"/>
        <v>53</v>
      </c>
      <c r="AS82" s="162">
        <f t="shared" si="99"/>
        <v>0.15217391304347827</v>
      </c>
      <c r="AT82" s="166">
        <f t="shared" si="100"/>
        <v>53</v>
      </c>
      <c r="AU82" s="167">
        <f t="shared" si="101"/>
        <v>0</v>
      </c>
    </row>
    <row r="83" spans="2:47" outlineLevel="1">
      <c r="B83" s="238" t="s">
        <v>80</v>
      </c>
      <c r="C83" s="63" t="s">
        <v>95</v>
      </c>
      <c r="D83" s="69"/>
      <c r="E83" s="70"/>
      <c r="F83" s="69"/>
      <c r="G83" s="139">
        <f t="shared" si="81"/>
        <v>0</v>
      </c>
      <c r="H83" s="169">
        <f t="shared" si="82"/>
        <v>0</v>
      </c>
      <c r="I83" s="69"/>
      <c r="J83" s="139">
        <f t="shared" si="83"/>
        <v>0</v>
      </c>
      <c r="K83" s="169">
        <f t="shared" si="84"/>
        <v>0</v>
      </c>
      <c r="L83" s="69"/>
      <c r="M83" s="139">
        <f t="shared" si="85"/>
        <v>0</v>
      </c>
      <c r="N83" s="169">
        <f t="shared" si="86"/>
        <v>0</v>
      </c>
      <c r="O83" s="69"/>
      <c r="P83" s="139">
        <f t="shared" si="87"/>
        <v>0</v>
      </c>
      <c r="Q83" s="169">
        <f t="shared" si="88"/>
        <v>0</v>
      </c>
      <c r="R83" s="166">
        <f t="shared" si="89"/>
        <v>0</v>
      </c>
      <c r="S83" s="167">
        <f t="shared" si="90"/>
        <v>0</v>
      </c>
      <c r="U83" s="171">
        <f t="shared" si="102"/>
        <v>0</v>
      </c>
      <c r="V83" s="6"/>
      <c r="W83" s="6"/>
      <c r="X83" s="139">
        <f t="shared" si="91"/>
        <v>0</v>
      </c>
      <c r="Y83" s="169">
        <f t="shared" si="103"/>
        <v>0</v>
      </c>
      <c r="Z83" s="171">
        <f t="shared" si="104"/>
        <v>0</v>
      </c>
      <c r="AA83" s="6"/>
      <c r="AB83" s="6"/>
      <c r="AC83" s="139">
        <f t="shared" si="92"/>
        <v>0</v>
      </c>
      <c r="AD83" s="162">
        <f t="shared" si="93"/>
        <v>0</v>
      </c>
      <c r="AE83" s="171">
        <f t="shared" si="105"/>
        <v>0</v>
      </c>
      <c r="AF83" s="6"/>
      <c r="AG83" s="6"/>
      <c r="AH83" s="139">
        <f t="shared" si="94"/>
        <v>0</v>
      </c>
      <c r="AI83" s="162">
        <f t="shared" si="95"/>
        <v>0</v>
      </c>
      <c r="AJ83" s="171">
        <f t="shared" si="106"/>
        <v>0</v>
      </c>
      <c r="AK83" s="6"/>
      <c r="AL83" s="6"/>
      <c r="AM83" s="139">
        <f t="shared" si="96"/>
        <v>0</v>
      </c>
      <c r="AN83" s="162">
        <f t="shared" si="97"/>
        <v>0</v>
      </c>
      <c r="AO83" s="171">
        <f t="shared" si="107"/>
        <v>0</v>
      </c>
      <c r="AP83" s="6"/>
      <c r="AQ83" s="6"/>
      <c r="AR83" s="139">
        <f t="shared" si="98"/>
        <v>0</v>
      </c>
      <c r="AS83" s="162">
        <f t="shared" si="99"/>
        <v>0</v>
      </c>
      <c r="AT83" s="166">
        <f t="shared" si="100"/>
        <v>0</v>
      </c>
      <c r="AU83" s="167">
        <f t="shared" si="101"/>
        <v>0</v>
      </c>
    </row>
    <row r="84" spans="2:47" outlineLevel="1">
      <c r="B84" s="238" t="s">
        <v>81</v>
      </c>
      <c r="C84" s="63" t="s">
        <v>95</v>
      </c>
      <c r="D84" s="69"/>
      <c r="E84" s="70"/>
      <c r="F84" s="69"/>
      <c r="G84" s="139">
        <f t="shared" si="81"/>
        <v>0</v>
      </c>
      <c r="H84" s="169">
        <f t="shared" si="82"/>
        <v>0</v>
      </c>
      <c r="I84" s="69"/>
      <c r="J84" s="139">
        <f t="shared" si="83"/>
        <v>0</v>
      </c>
      <c r="K84" s="169">
        <f t="shared" si="84"/>
        <v>0</v>
      </c>
      <c r="L84" s="69"/>
      <c r="M84" s="139">
        <f t="shared" si="85"/>
        <v>0</v>
      </c>
      <c r="N84" s="169">
        <f t="shared" si="86"/>
        <v>0</v>
      </c>
      <c r="O84" s="69"/>
      <c r="P84" s="139">
        <f t="shared" si="87"/>
        <v>0</v>
      </c>
      <c r="Q84" s="169">
        <f t="shared" si="88"/>
        <v>0</v>
      </c>
      <c r="R84" s="166">
        <f t="shared" si="89"/>
        <v>0</v>
      </c>
      <c r="S84" s="167">
        <f t="shared" si="90"/>
        <v>0</v>
      </c>
      <c r="U84" s="171">
        <f t="shared" si="102"/>
        <v>0</v>
      </c>
      <c r="V84" s="6"/>
      <c r="W84" s="6"/>
      <c r="X84" s="139">
        <f t="shared" si="91"/>
        <v>0</v>
      </c>
      <c r="Y84" s="169">
        <f t="shared" si="103"/>
        <v>0</v>
      </c>
      <c r="Z84" s="171">
        <f t="shared" si="104"/>
        <v>0</v>
      </c>
      <c r="AA84" s="6"/>
      <c r="AB84" s="6"/>
      <c r="AC84" s="139">
        <f t="shared" si="92"/>
        <v>0</v>
      </c>
      <c r="AD84" s="162">
        <f t="shared" si="93"/>
        <v>0</v>
      </c>
      <c r="AE84" s="171">
        <f t="shared" si="105"/>
        <v>0</v>
      </c>
      <c r="AF84" s="6"/>
      <c r="AG84" s="6"/>
      <c r="AH84" s="139">
        <f t="shared" si="94"/>
        <v>0</v>
      </c>
      <c r="AI84" s="162">
        <f t="shared" si="95"/>
        <v>0</v>
      </c>
      <c r="AJ84" s="171">
        <f t="shared" si="106"/>
        <v>0</v>
      </c>
      <c r="AK84" s="6"/>
      <c r="AL84" s="6"/>
      <c r="AM84" s="139">
        <f t="shared" si="96"/>
        <v>0</v>
      </c>
      <c r="AN84" s="162">
        <f t="shared" si="97"/>
        <v>0</v>
      </c>
      <c r="AO84" s="171">
        <f t="shared" si="107"/>
        <v>0</v>
      </c>
      <c r="AP84" s="6"/>
      <c r="AQ84" s="6"/>
      <c r="AR84" s="139">
        <f t="shared" si="98"/>
        <v>0</v>
      </c>
      <c r="AS84" s="162">
        <f t="shared" si="99"/>
        <v>0</v>
      </c>
      <c r="AT84" s="166">
        <f t="shared" si="100"/>
        <v>0</v>
      </c>
      <c r="AU84" s="167">
        <f t="shared" si="101"/>
        <v>0</v>
      </c>
    </row>
    <row r="85" spans="2:47" outlineLevel="1">
      <c r="B85" s="236" t="s">
        <v>82</v>
      </c>
      <c r="C85" s="63" t="s">
        <v>95</v>
      </c>
      <c r="D85" s="69"/>
      <c r="E85" s="70"/>
      <c r="F85" s="69"/>
      <c r="G85" s="139">
        <f t="shared" si="81"/>
        <v>0</v>
      </c>
      <c r="H85" s="169">
        <f t="shared" si="82"/>
        <v>0</v>
      </c>
      <c r="I85" s="69"/>
      <c r="J85" s="139">
        <f t="shared" si="83"/>
        <v>0</v>
      </c>
      <c r="K85" s="169">
        <f t="shared" si="84"/>
        <v>0</v>
      </c>
      <c r="L85" s="69"/>
      <c r="M85" s="139">
        <f t="shared" si="85"/>
        <v>0</v>
      </c>
      <c r="N85" s="169">
        <f t="shared" si="86"/>
        <v>0</v>
      </c>
      <c r="O85" s="69"/>
      <c r="P85" s="139">
        <f t="shared" si="87"/>
        <v>0</v>
      </c>
      <c r="Q85" s="169">
        <f t="shared" si="88"/>
        <v>0</v>
      </c>
      <c r="R85" s="166">
        <f t="shared" si="89"/>
        <v>0</v>
      </c>
      <c r="S85" s="167">
        <f t="shared" si="90"/>
        <v>0</v>
      </c>
      <c r="U85" s="171">
        <f t="shared" si="102"/>
        <v>0</v>
      </c>
      <c r="V85" s="6"/>
      <c r="W85" s="6"/>
      <c r="X85" s="139">
        <f t="shared" si="91"/>
        <v>0</v>
      </c>
      <c r="Y85" s="169">
        <f t="shared" si="103"/>
        <v>0</v>
      </c>
      <c r="Z85" s="171">
        <f t="shared" si="104"/>
        <v>0</v>
      </c>
      <c r="AA85" s="6"/>
      <c r="AB85" s="6"/>
      <c r="AC85" s="139">
        <f t="shared" si="92"/>
        <v>0</v>
      </c>
      <c r="AD85" s="162">
        <f t="shared" si="93"/>
        <v>0</v>
      </c>
      <c r="AE85" s="171">
        <f t="shared" si="105"/>
        <v>0</v>
      </c>
      <c r="AF85" s="6"/>
      <c r="AG85" s="6"/>
      <c r="AH85" s="139">
        <f t="shared" si="94"/>
        <v>0</v>
      </c>
      <c r="AI85" s="162">
        <f t="shared" si="95"/>
        <v>0</v>
      </c>
      <c r="AJ85" s="171">
        <f t="shared" si="106"/>
        <v>0</v>
      </c>
      <c r="AK85" s="6"/>
      <c r="AL85" s="6"/>
      <c r="AM85" s="139">
        <f t="shared" si="96"/>
        <v>0</v>
      </c>
      <c r="AN85" s="162">
        <f t="shared" si="97"/>
        <v>0</v>
      </c>
      <c r="AO85" s="171">
        <f t="shared" si="107"/>
        <v>0</v>
      </c>
      <c r="AP85" s="6"/>
      <c r="AQ85" s="6"/>
      <c r="AR85" s="139">
        <f t="shared" si="98"/>
        <v>0</v>
      </c>
      <c r="AS85" s="162">
        <f t="shared" si="99"/>
        <v>0</v>
      </c>
      <c r="AT85" s="166">
        <f t="shared" si="100"/>
        <v>0</v>
      </c>
      <c r="AU85" s="167">
        <f t="shared" si="101"/>
        <v>0</v>
      </c>
    </row>
    <row r="86" spans="2:47" outlineLevel="1">
      <c r="B86" s="235" t="s">
        <v>83</v>
      </c>
      <c r="C86" s="63" t="s">
        <v>95</v>
      </c>
      <c r="D86" s="69"/>
      <c r="E86" s="70"/>
      <c r="F86" s="69"/>
      <c r="G86" s="139">
        <f t="shared" si="81"/>
        <v>0</v>
      </c>
      <c r="H86" s="169">
        <f t="shared" si="82"/>
        <v>0</v>
      </c>
      <c r="I86" s="69"/>
      <c r="J86" s="139">
        <f t="shared" si="83"/>
        <v>0</v>
      </c>
      <c r="K86" s="169">
        <f t="shared" si="84"/>
        <v>0</v>
      </c>
      <c r="L86" s="69"/>
      <c r="M86" s="139">
        <f t="shared" si="85"/>
        <v>0</v>
      </c>
      <c r="N86" s="169">
        <f t="shared" si="86"/>
        <v>0</v>
      </c>
      <c r="O86" s="69"/>
      <c r="P86" s="139">
        <f t="shared" si="87"/>
        <v>0</v>
      </c>
      <c r="Q86" s="169">
        <f t="shared" si="88"/>
        <v>0</v>
      </c>
      <c r="R86" s="166">
        <f t="shared" si="89"/>
        <v>0</v>
      </c>
      <c r="S86" s="167">
        <f t="shared" si="90"/>
        <v>0</v>
      </c>
      <c r="U86" s="171">
        <f t="shared" si="102"/>
        <v>0</v>
      </c>
      <c r="V86" s="6"/>
      <c r="W86" s="6"/>
      <c r="X86" s="139">
        <f t="shared" si="91"/>
        <v>0</v>
      </c>
      <c r="Y86" s="169">
        <f t="shared" si="103"/>
        <v>0</v>
      </c>
      <c r="Z86" s="171">
        <f t="shared" si="104"/>
        <v>0</v>
      </c>
      <c r="AA86" s="6"/>
      <c r="AB86" s="6"/>
      <c r="AC86" s="139">
        <f t="shared" si="92"/>
        <v>0</v>
      </c>
      <c r="AD86" s="162">
        <f t="shared" si="93"/>
        <v>0</v>
      </c>
      <c r="AE86" s="171">
        <f t="shared" si="105"/>
        <v>0</v>
      </c>
      <c r="AF86" s="6"/>
      <c r="AG86" s="6"/>
      <c r="AH86" s="139">
        <f t="shared" si="94"/>
        <v>0</v>
      </c>
      <c r="AI86" s="162">
        <f t="shared" si="95"/>
        <v>0</v>
      </c>
      <c r="AJ86" s="171">
        <f t="shared" si="106"/>
        <v>0</v>
      </c>
      <c r="AK86" s="6"/>
      <c r="AL86" s="6"/>
      <c r="AM86" s="139">
        <f t="shared" si="96"/>
        <v>0</v>
      </c>
      <c r="AN86" s="162">
        <f t="shared" si="97"/>
        <v>0</v>
      </c>
      <c r="AO86" s="171">
        <f t="shared" si="107"/>
        <v>0</v>
      </c>
      <c r="AP86" s="6"/>
      <c r="AQ86" s="6"/>
      <c r="AR86" s="139">
        <f t="shared" si="98"/>
        <v>0</v>
      </c>
      <c r="AS86" s="162">
        <f t="shared" si="99"/>
        <v>0</v>
      </c>
      <c r="AT86" s="166">
        <f t="shared" si="100"/>
        <v>0</v>
      </c>
      <c r="AU86" s="167">
        <f t="shared" si="101"/>
        <v>0</v>
      </c>
    </row>
    <row r="87" spans="2:47" outlineLevel="1">
      <c r="B87" s="236" t="s">
        <v>84</v>
      </c>
      <c r="C87" s="63" t="s">
        <v>95</v>
      </c>
      <c r="D87" s="69"/>
      <c r="E87" s="70"/>
      <c r="F87" s="69"/>
      <c r="G87" s="139">
        <f t="shared" si="81"/>
        <v>0</v>
      </c>
      <c r="H87" s="169">
        <f t="shared" si="82"/>
        <v>0</v>
      </c>
      <c r="I87" s="69"/>
      <c r="J87" s="139">
        <f t="shared" si="83"/>
        <v>0</v>
      </c>
      <c r="K87" s="169">
        <f t="shared" si="84"/>
        <v>0</v>
      </c>
      <c r="L87" s="69"/>
      <c r="M87" s="139">
        <f t="shared" si="85"/>
        <v>0</v>
      </c>
      <c r="N87" s="169">
        <f t="shared" si="86"/>
        <v>0</v>
      </c>
      <c r="O87" s="69"/>
      <c r="P87" s="139">
        <f t="shared" si="87"/>
        <v>0</v>
      </c>
      <c r="Q87" s="169">
        <f t="shared" si="88"/>
        <v>0</v>
      </c>
      <c r="R87" s="166">
        <f t="shared" si="89"/>
        <v>0</v>
      </c>
      <c r="S87" s="167">
        <f t="shared" si="90"/>
        <v>0</v>
      </c>
      <c r="U87" s="171">
        <f t="shared" si="102"/>
        <v>0</v>
      </c>
      <c r="V87" s="6"/>
      <c r="W87" s="6"/>
      <c r="X87" s="139">
        <f t="shared" si="91"/>
        <v>0</v>
      </c>
      <c r="Y87" s="169">
        <f t="shared" si="103"/>
        <v>0</v>
      </c>
      <c r="Z87" s="171">
        <f t="shared" si="104"/>
        <v>8</v>
      </c>
      <c r="AA87" s="6">
        <v>8</v>
      </c>
      <c r="AB87" s="6"/>
      <c r="AC87" s="139">
        <f t="shared" si="92"/>
        <v>8</v>
      </c>
      <c r="AD87" s="162">
        <f t="shared" si="93"/>
        <v>0</v>
      </c>
      <c r="AE87" s="171">
        <f t="shared" si="105"/>
        <v>6</v>
      </c>
      <c r="AF87" s="6">
        <v>6</v>
      </c>
      <c r="AG87" s="6"/>
      <c r="AH87" s="139">
        <f t="shared" si="94"/>
        <v>14</v>
      </c>
      <c r="AI87" s="162">
        <f t="shared" si="95"/>
        <v>0.75</v>
      </c>
      <c r="AJ87" s="171">
        <f t="shared" si="106"/>
        <v>3</v>
      </c>
      <c r="AK87" s="6">
        <v>3</v>
      </c>
      <c r="AL87" s="6"/>
      <c r="AM87" s="139">
        <f t="shared" si="96"/>
        <v>17</v>
      </c>
      <c r="AN87" s="162">
        <f t="shared" si="97"/>
        <v>0.21428571428571427</v>
      </c>
      <c r="AO87" s="171">
        <f t="shared" si="107"/>
        <v>3</v>
      </c>
      <c r="AP87" s="6">
        <v>3</v>
      </c>
      <c r="AQ87" s="6"/>
      <c r="AR87" s="139">
        <f t="shared" si="98"/>
        <v>20</v>
      </c>
      <c r="AS87" s="162">
        <f t="shared" si="99"/>
        <v>0.17647058823529413</v>
      </c>
      <c r="AT87" s="166">
        <f t="shared" si="100"/>
        <v>20</v>
      </c>
      <c r="AU87" s="167">
        <f t="shared" si="101"/>
        <v>0</v>
      </c>
    </row>
    <row r="88" spans="2:47" outlineLevel="1">
      <c r="B88" s="235" t="s">
        <v>85</v>
      </c>
      <c r="C88" s="63" t="s">
        <v>95</v>
      </c>
      <c r="D88" s="69"/>
      <c r="E88" s="70"/>
      <c r="F88" s="69"/>
      <c r="G88" s="139">
        <f t="shared" si="81"/>
        <v>0</v>
      </c>
      <c r="H88" s="169">
        <f t="shared" si="82"/>
        <v>0</v>
      </c>
      <c r="I88" s="69"/>
      <c r="J88" s="139">
        <f t="shared" si="83"/>
        <v>0</v>
      </c>
      <c r="K88" s="169">
        <f t="shared" si="84"/>
        <v>0</v>
      </c>
      <c r="L88" s="69"/>
      <c r="M88" s="139">
        <f t="shared" si="85"/>
        <v>0</v>
      </c>
      <c r="N88" s="169">
        <f t="shared" si="86"/>
        <v>0</v>
      </c>
      <c r="O88" s="69"/>
      <c r="P88" s="139">
        <f t="shared" si="87"/>
        <v>0</v>
      </c>
      <c r="Q88" s="169">
        <f t="shared" si="88"/>
        <v>0</v>
      </c>
      <c r="R88" s="166">
        <f t="shared" si="89"/>
        <v>0</v>
      </c>
      <c r="S88" s="167">
        <f t="shared" si="90"/>
        <v>0</v>
      </c>
      <c r="U88" s="171">
        <f t="shared" si="102"/>
        <v>0</v>
      </c>
      <c r="V88" s="6"/>
      <c r="W88" s="6"/>
      <c r="X88" s="139">
        <f t="shared" si="91"/>
        <v>0</v>
      </c>
      <c r="Y88" s="169">
        <f t="shared" si="103"/>
        <v>0</v>
      </c>
      <c r="Z88" s="171">
        <f t="shared" si="104"/>
        <v>0</v>
      </c>
      <c r="AA88" s="6"/>
      <c r="AB88" s="6"/>
      <c r="AC88" s="139">
        <f t="shared" si="92"/>
        <v>0</v>
      </c>
      <c r="AD88" s="162">
        <f t="shared" si="93"/>
        <v>0</v>
      </c>
      <c r="AE88" s="171">
        <f t="shared" si="105"/>
        <v>0</v>
      </c>
      <c r="AF88" s="6"/>
      <c r="AG88" s="6"/>
      <c r="AH88" s="139">
        <f t="shared" si="94"/>
        <v>0</v>
      </c>
      <c r="AI88" s="162">
        <f t="shared" si="95"/>
        <v>0</v>
      </c>
      <c r="AJ88" s="171">
        <f t="shared" si="106"/>
        <v>0</v>
      </c>
      <c r="AK88" s="6"/>
      <c r="AL88" s="6"/>
      <c r="AM88" s="139">
        <f t="shared" si="96"/>
        <v>0</v>
      </c>
      <c r="AN88" s="162">
        <f t="shared" si="97"/>
        <v>0</v>
      </c>
      <c r="AO88" s="171">
        <f t="shared" si="107"/>
        <v>0</v>
      </c>
      <c r="AP88" s="6"/>
      <c r="AQ88" s="6"/>
      <c r="AR88" s="139">
        <f t="shared" si="98"/>
        <v>0</v>
      </c>
      <c r="AS88" s="162">
        <f t="shared" si="99"/>
        <v>0</v>
      </c>
      <c r="AT88" s="166">
        <f t="shared" si="100"/>
        <v>0</v>
      </c>
      <c r="AU88" s="167">
        <f t="shared" si="101"/>
        <v>0</v>
      </c>
    </row>
    <row r="89" spans="2:47" outlineLevel="1">
      <c r="B89" s="236" t="s">
        <v>86</v>
      </c>
      <c r="C89" s="63" t="s">
        <v>95</v>
      </c>
      <c r="D89" s="69"/>
      <c r="E89" s="70"/>
      <c r="F89" s="69"/>
      <c r="G89" s="139">
        <f t="shared" si="81"/>
        <v>0</v>
      </c>
      <c r="H89" s="169">
        <f t="shared" si="82"/>
        <v>0</v>
      </c>
      <c r="I89" s="69"/>
      <c r="J89" s="139">
        <f t="shared" si="83"/>
        <v>0</v>
      </c>
      <c r="K89" s="169">
        <f t="shared" si="84"/>
        <v>0</v>
      </c>
      <c r="L89" s="69"/>
      <c r="M89" s="139">
        <f t="shared" si="85"/>
        <v>0</v>
      </c>
      <c r="N89" s="169">
        <f t="shared" si="86"/>
        <v>0</v>
      </c>
      <c r="O89" s="69"/>
      <c r="P89" s="139">
        <f t="shared" si="87"/>
        <v>0</v>
      </c>
      <c r="Q89" s="169">
        <f t="shared" si="88"/>
        <v>0</v>
      </c>
      <c r="R89" s="166">
        <f t="shared" si="89"/>
        <v>0</v>
      </c>
      <c r="S89" s="167">
        <f t="shared" si="90"/>
        <v>0</v>
      </c>
      <c r="U89" s="171">
        <f t="shared" si="102"/>
        <v>0</v>
      </c>
      <c r="V89" s="6"/>
      <c r="W89" s="6"/>
      <c r="X89" s="139">
        <f t="shared" si="91"/>
        <v>0</v>
      </c>
      <c r="Y89" s="169">
        <f t="shared" si="103"/>
        <v>0</v>
      </c>
      <c r="Z89" s="171">
        <f t="shared" si="104"/>
        <v>7</v>
      </c>
      <c r="AA89" s="6">
        <v>7</v>
      </c>
      <c r="AB89" s="6"/>
      <c r="AC89" s="139">
        <f t="shared" si="92"/>
        <v>7</v>
      </c>
      <c r="AD89" s="162">
        <f t="shared" si="93"/>
        <v>0</v>
      </c>
      <c r="AE89" s="171">
        <f t="shared" si="105"/>
        <v>7</v>
      </c>
      <c r="AF89" s="6">
        <v>7</v>
      </c>
      <c r="AG89" s="6"/>
      <c r="AH89" s="139">
        <f t="shared" si="94"/>
        <v>14</v>
      </c>
      <c r="AI89" s="162">
        <f t="shared" si="95"/>
        <v>1</v>
      </c>
      <c r="AJ89" s="171">
        <f t="shared" si="106"/>
        <v>2</v>
      </c>
      <c r="AK89" s="6">
        <v>2</v>
      </c>
      <c r="AL89" s="6"/>
      <c r="AM89" s="139">
        <f t="shared" si="96"/>
        <v>16</v>
      </c>
      <c r="AN89" s="162">
        <f t="shared" si="97"/>
        <v>0.14285714285714285</v>
      </c>
      <c r="AO89" s="171">
        <f t="shared" si="107"/>
        <v>2</v>
      </c>
      <c r="AP89" s="6">
        <v>2</v>
      </c>
      <c r="AQ89" s="6"/>
      <c r="AR89" s="139">
        <f t="shared" si="98"/>
        <v>18</v>
      </c>
      <c r="AS89" s="162">
        <f t="shared" si="99"/>
        <v>0.125</v>
      </c>
      <c r="AT89" s="166">
        <f t="shared" si="100"/>
        <v>18</v>
      </c>
      <c r="AU89" s="167">
        <f t="shared" si="101"/>
        <v>0</v>
      </c>
    </row>
    <row r="90" spans="2:47" outlineLevel="1">
      <c r="B90" s="235" t="s">
        <v>87</v>
      </c>
      <c r="C90" s="63" t="s">
        <v>95</v>
      </c>
      <c r="D90" s="69"/>
      <c r="E90" s="70"/>
      <c r="F90" s="69"/>
      <c r="G90" s="139">
        <f t="shared" si="81"/>
        <v>0</v>
      </c>
      <c r="H90" s="169">
        <f t="shared" si="82"/>
        <v>0</v>
      </c>
      <c r="I90" s="69"/>
      <c r="J90" s="139">
        <f t="shared" si="83"/>
        <v>0</v>
      </c>
      <c r="K90" s="169">
        <f t="shared" si="84"/>
        <v>0</v>
      </c>
      <c r="L90" s="69"/>
      <c r="M90" s="139">
        <f t="shared" si="85"/>
        <v>0</v>
      </c>
      <c r="N90" s="169">
        <f t="shared" si="86"/>
        <v>0</v>
      </c>
      <c r="O90" s="69"/>
      <c r="P90" s="139">
        <f t="shared" si="87"/>
        <v>0</v>
      </c>
      <c r="Q90" s="169">
        <f t="shared" si="88"/>
        <v>0</v>
      </c>
      <c r="R90" s="166">
        <f t="shared" si="89"/>
        <v>0</v>
      </c>
      <c r="S90" s="167">
        <f t="shared" si="90"/>
        <v>0</v>
      </c>
      <c r="U90" s="171">
        <f t="shared" si="102"/>
        <v>0</v>
      </c>
      <c r="V90" s="6"/>
      <c r="W90" s="6"/>
      <c r="X90" s="139">
        <f t="shared" si="91"/>
        <v>0</v>
      </c>
      <c r="Y90" s="169">
        <f t="shared" si="103"/>
        <v>0</v>
      </c>
      <c r="Z90" s="171">
        <f t="shared" si="104"/>
        <v>0</v>
      </c>
      <c r="AA90" s="6"/>
      <c r="AB90" s="6"/>
      <c r="AC90" s="139">
        <f t="shared" si="92"/>
        <v>0</v>
      </c>
      <c r="AD90" s="162">
        <f t="shared" si="93"/>
        <v>0</v>
      </c>
      <c r="AE90" s="171">
        <f t="shared" si="105"/>
        <v>0</v>
      </c>
      <c r="AF90" s="6"/>
      <c r="AG90" s="6"/>
      <c r="AH90" s="139">
        <f t="shared" si="94"/>
        <v>0</v>
      </c>
      <c r="AI90" s="162">
        <f t="shared" si="95"/>
        <v>0</v>
      </c>
      <c r="AJ90" s="171">
        <f t="shared" si="106"/>
        <v>0</v>
      </c>
      <c r="AK90" s="6"/>
      <c r="AL90" s="6"/>
      <c r="AM90" s="139">
        <f t="shared" si="96"/>
        <v>0</v>
      </c>
      <c r="AN90" s="162">
        <f t="shared" si="97"/>
        <v>0</v>
      </c>
      <c r="AO90" s="171">
        <f t="shared" si="107"/>
        <v>0</v>
      </c>
      <c r="AP90" s="6"/>
      <c r="AQ90" s="6"/>
      <c r="AR90" s="139">
        <f t="shared" si="98"/>
        <v>0</v>
      </c>
      <c r="AS90" s="162">
        <f t="shared" si="99"/>
        <v>0</v>
      </c>
      <c r="AT90" s="166">
        <f t="shared" si="100"/>
        <v>0</v>
      </c>
      <c r="AU90" s="167">
        <f t="shared" si="101"/>
        <v>0</v>
      </c>
    </row>
    <row r="91" spans="2:47" outlineLevel="1">
      <c r="B91" s="236" t="s">
        <v>88</v>
      </c>
      <c r="C91" s="63" t="s">
        <v>95</v>
      </c>
      <c r="D91" s="69"/>
      <c r="E91" s="70"/>
      <c r="F91" s="69"/>
      <c r="G91" s="139">
        <f t="shared" si="81"/>
        <v>0</v>
      </c>
      <c r="H91" s="169">
        <f t="shared" si="82"/>
        <v>0</v>
      </c>
      <c r="I91" s="69"/>
      <c r="J91" s="139">
        <f t="shared" si="83"/>
        <v>0</v>
      </c>
      <c r="K91" s="169">
        <f t="shared" si="84"/>
        <v>0</v>
      </c>
      <c r="L91" s="69"/>
      <c r="M91" s="139">
        <f t="shared" si="85"/>
        <v>0</v>
      </c>
      <c r="N91" s="169">
        <f t="shared" si="86"/>
        <v>0</v>
      </c>
      <c r="O91" s="69"/>
      <c r="P91" s="139">
        <f t="shared" si="87"/>
        <v>0</v>
      </c>
      <c r="Q91" s="169">
        <f t="shared" si="88"/>
        <v>0</v>
      </c>
      <c r="R91" s="166">
        <f t="shared" si="89"/>
        <v>0</v>
      </c>
      <c r="S91" s="167">
        <f t="shared" si="90"/>
        <v>0</v>
      </c>
      <c r="U91" s="171">
        <f t="shared" si="102"/>
        <v>0</v>
      </c>
      <c r="V91" s="6"/>
      <c r="W91" s="6"/>
      <c r="X91" s="139">
        <f t="shared" si="91"/>
        <v>0</v>
      </c>
      <c r="Y91" s="169">
        <f t="shared" si="103"/>
        <v>0</v>
      </c>
      <c r="Z91" s="171">
        <f t="shared" si="104"/>
        <v>5</v>
      </c>
      <c r="AA91" s="6">
        <v>5</v>
      </c>
      <c r="AB91" s="6"/>
      <c r="AC91" s="139">
        <f t="shared" si="92"/>
        <v>5</v>
      </c>
      <c r="AD91" s="162">
        <f t="shared" si="93"/>
        <v>0</v>
      </c>
      <c r="AE91" s="171">
        <f t="shared" si="105"/>
        <v>7</v>
      </c>
      <c r="AF91" s="6">
        <v>7</v>
      </c>
      <c r="AG91" s="6"/>
      <c r="AH91" s="139">
        <f t="shared" si="94"/>
        <v>12</v>
      </c>
      <c r="AI91" s="162">
        <f t="shared" si="95"/>
        <v>1.4</v>
      </c>
      <c r="AJ91" s="171">
        <f t="shared" si="106"/>
        <v>3</v>
      </c>
      <c r="AK91" s="6">
        <v>3</v>
      </c>
      <c r="AL91" s="6"/>
      <c r="AM91" s="139">
        <f t="shared" si="96"/>
        <v>15</v>
      </c>
      <c r="AN91" s="162">
        <f t="shared" si="97"/>
        <v>0.25</v>
      </c>
      <c r="AO91" s="171">
        <f t="shared" si="107"/>
        <v>3</v>
      </c>
      <c r="AP91" s="6">
        <v>3</v>
      </c>
      <c r="AQ91" s="6"/>
      <c r="AR91" s="139">
        <f t="shared" si="98"/>
        <v>18</v>
      </c>
      <c r="AS91" s="162">
        <f t="shared" si="99"/>
        <v>0.2</v>
      </c>
      <c r="AT91" s="166">
        <f t="shared" si="100"/>
        <v>18</v>
      </c>
      <c r="AU91" s="167">
        <f t="shared" si="101"/>
        <v>0</v>
      </c>
    </row>
    <row r="92" spans="2:47" ht="15" customHeight="1" outlineLevel="1">
      <c r="B92" s="49" t="s">
        <v>127</v>
      </c>
      <c r="C92" s="46" t="s">
        <v>95</v>
      </c>
      <c r="D92" s="172">
        <f>SUM(D78:D91)</f>
        <v>0</v>
      </c>
      <c r="E92" s="172">
        <f>SUM(E78:E91)</f>
        <v>0</v>
      </c>
      <c r="F92" s="172">
        <f>SUM(F78:F91)</f>
        <v>0</v>
      </c>
      <c r="G92" s="172">
        <f>SUM(G78:G91)</f>
        <v>0</v>
      </c>
      <c r="H92" s="168">
        <f>IFERROR((G92-E92)/E92,0)</f>
        <v>0</v>
      </c>
      <c r="I92" s="172">
        <f>SUM(I78:I91)</f>
        <v>0</v>
      </c>
      <c r="J92" s="172">
        <f>SUM(J78:J91)</f>
        <v>0</v>
      </c>
      <c r="K92" s="168">
        <f t="shared" ref="K92" si="108">IFERROR((J92-G92)/G92,0)</f>
        <v>0</v>
      </c>
      <c r="L92" s="172">
        <f>SUM(L78:L91)</f>
        <v>0</v>
      </c>
      <c r="M92" s="172">
        <f>SUM(M78:M91)</f>
        <v>0</v>
      </c>
      <c r="N92" s="168">
        <f t="shared" ref="N92" si="109">IFERROR((M92-J92)/J92,0)</f>
        <v>0</v>
      </c>
      <c r="O92" s="172">
        <f>SUM(O78:O91)</f>
        <v>0</v>
      </c>
      <c r="P92" s="172">
        <f>SUM(P78:P91)</f>
        <v>0</v>
      </c>
      <c r="Q92" s="168">
        <f t="shared" si="88"/>
        <v>0</v>
      </c>
      <c r="R92" s="172">
        <f>SUM(R78:R91)</f>
        <v>0</v>
      </c>
      <c r="S92" s="167">
        <f t="shared" si="90"/>
        <v>0</v>
      </c>
      <c r="U92" s="172">
        <f>SUM(U78:U91)</f>
        <v>0</v>
      </c>
      <c r="V92" s="172">
        <f>SUM(V78:V91)</f>
        <v>0</v>
      </c>
      <c r="W92" s="172">
        <f>SUM(W78:W91)</f>
        <v>0</v>
      </c>
      <c r="X92" s="172">
        <f>SUM(X78:X91)</f>
        <v>0</v>
      </c>
      <c r="Y92" s="168">
        <f>IFERROR((X92-P92)/P92,0)</f>
        <v>0</v>
      </c>
      <c r="Z92" s="172">
        <f>SUM(Z78:Z91)</f>
        <v>34</v>
      </c>
      <c r="AA92" s="172">
        <f>SUM(AA78:AA91)</f>
        <v>34</v>
      </c>
      <c r="AB92" s="172">
        <f>SUM(AB78:AB91)</f>
        <v>0</v>
      </c>
      <c r="AC92" s="172">
        <f>SUM(AC78:AC91)</f>
        <v>34</v>
      </c>
      <c r="AD92" s="163">
        <f t="shared" ref="AD92" si="110">IFERROR((AC92-X92)/X92,0)</f>
        <v>0</v>
      </c>
      <c r="AE92" s="172">
        <f>SUM(AE78:AE91)</f>
        <v>35</v>
      </c>
      <c r="AF92" s="172">
        <f>SUM(AF78:AF91)</f>
        <v>35</v>
      </c>
      <c r="AG92" s="172">
        <f>SUM(AG78:AG91)</f>
        <v>0</v>
      </c>
      <c r="AH92" s="172">
        <f>SUM(AH78:AH91)</f>
        <v>69</v>
      </c>
      <c r="AI92" s="163">
        <f t="shared" ref="AI92" si="111">IFERROR((AH92-AC92)/AC92,0)</f>
        <v>1.0294117647058822</v>
      </c>
      <c r="AJ92" s="172">
        <f>SUM(AJ78:AJ91)</f>
        <v>26</v>
      </c>
      <c r="AK92" s="172">
        <f>SUM(AK78:AK91)</f>
        <v>26</v>
      </c>
      <c r="AL92" s="172">
        <f>SUM(AL78:AL91)</f>
        <v>0</v>
      </c>
      <c r="AM92" s="172">
        <f>SUM(AM78:AM91)</f>
        <v>95</v>
      </c>
      <c r="AN92" s="163">
        <f t="shared" ref="AN92" si="112">IFERROR((AM92-AH92)/AH92,0)</f>
        <v>0.37681159420289856</v>
      </c>
      <c r="AO92" s="172">
        <f>SUM(AO78:AO91)</f>
        <v>16</v>
      </c>
      <c r="AP92" s="172">
        <f>SUM(AP78:AP91)</f>
        <v>16</v>
      </c>
      <c r="AQ92" s="172">
        <f>SUM(AQ78:AQ91)</f>
        <v>0</v>
      </c>
      <c r="AR92" s="172">
        <f>SUM(AR78:AR91)</f>
        <v>111</v>
      </c>
      <c r="AS92" s="163">
        <f t="shared" ref="AS92" si="113">IFERROR((AR92-AM92)/AM92,0)</f>
        <v>0.16842105263157894</v>
      </c>
      <c r="AT92" s="172">
        <f>SUM(AT78:AT91)</f>
        <v>111</v>
      </c>
      <c r="AU92" s="167">
        <f t="shared" ref="AU92" si="114">IFERROR((AR92/X92)^(1/4)-1,0)</f>
        <v>0</v>
      </c>
    </row>
    <row r="94" spans="2:47" ht="15.6">
      <c r="B94" s="270" t="s">
        <v>99</v>
      </c>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row>
    <row r="95" spans="2:47" ht="5.45" customHeight="1" outlineLevel="1">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row>
    <row r="96" spans="2:47" outlineLevel="1">
      <c r="B96" s="306"/>
      <c r="C96" s="312" t="s">
        <v>94</v>
      </c>
      <c r="D96" s="285" t="s">
        <v>120</v>
      </c>
      <c r="E96" s="286"/>
      <c r="F96" s="286"/>
      <c r="G96" s="286"/>
      <c r="H96" s="286"/>
      <c r="I96" s="286"/>
      <c r="J96" s="286"/>
      <c r="K96" s="286"/>
      <c r="L96" s="286"/>
      <c r="M96" s="286"/>
      <c r="N96" s="286"/>
      <c r="O96" s="286"/>
      <c r="P96" s="286"/>
      <c r="Q96" s="288"/>
      <c r="R96" s="291" t="str">
        <f xml:space="preserve"> D97&amp;" - "&amp;O97</f>
        <v>2019 - 2023</v>
      </c>
      <c r="S96" s="303"/>
      <c r="U96" s="285" t="s">
        <v>121</v>
      </c>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8"/>
    </row>
    <row r="97" spans="2:47" outlineLevel="1">
      <c r="B97" s="307"/>
      <c r="C97" s="312"/>
      <c r="D97" s="285">
        <f>$C$3-5</f>
        <v>2019</v>
      </c>
      <c r="E97" s="288"/>
      <c r="F97" s="285">
        <f>$C$3-4</f>
        <v>2020</v>
      </c>
      <c r="G97" s="286"/>
      <c r="H97" s="288"/>
      <c r="I97" s="285">
        <f>$C$3-3</f>
        <v>2021</v>
      </c>
      <c r="J97" s="286"/>
      <c r="K97" s="288"/>
      <c r="L97" s="285">
        <f>$C$3-2</f>
        <v>2022</v>
      </c>
      <c r="M97" s="286"/>
      <c r="N97" s="288"/>
      <c r="O97" s="285">
        <f>$C$3-1</f>
        <v>2023</v>
      </c>
      <c r="P97" s="286"/>
      <c r="Q97" s="288"/>
      <c r="R97" s="293"/>
      <c r="S97" s="304"/>
      <c r="U97" s="285">
        <f>$C$3</f>
        <v>2024</v>
      </c>
      <c r="V97" s="286"/>
      <c r="W97" s="286"/>
      <c r="X97" s="286"/>
      <c r="Y97" s="288"/>
      <c r="Z97" s="285">
        <f>$C$3+1</f>
        <v>2025</v>
      </c>
      <c r="AA97" s="286"/>
      <c r="AB97" s="286"/>
      <c r="AC97" s="286"/>
      <c r="AD97" s="288"/>
      <c r="AE97" s="285">
        <f>$C$3+2</f>
        <v>2026</v>
      </c>
      <c r="AF97" s="286"/>
      <c r="AG97" s="286"/>
      <c r="AH97" s="286"/>
      <c r="AI97" s="288"/>
      <c r="AJ97" s="285">
        <f>$C$3+3</f>
        <v>2027</v>
      </c>
      <c r="AK97" s="286"/>
      <c r="AL97" s="286"/>
      <c r="AM97" s="286"/>
      <c r="AN97" s="288"/>
      <c r="AO97" s="285">
        <f>$C$3+4</f>
        <v>2028</v>
      </c>
      <c r="AP97" s="286"/>
      <c r="AQ97" s="286"/>
      <c r="AR97" s="286"/>
      <c r="AS97" s="288"/>
      <c r="AT97" s="289" t="str">
        <f>U97&amp;" - "&amp;AO97</f>
        <v>2024 - 2028</v>
      </c>
      <c r="AU97" s="305"/>
    </row>
    <row r="98" spans="2:47" ht="43.5" outlineLevel="1">
      <c r="B98" s="308"/>
      <c r="C98" s="312"/>
      <c r="D98" s="65" t="s">
        <v>133</v>
      </c>
      <c r="E98" s="66" t="s">
        <v>134</v>
      </c>
      <c r="F98" s="65" t="s">
        <v>133</v>
      </c>
      <c r="G98" s="9" t="s">
        <v>134</v>
      </c>
      <c r="H98" s="66" t="s">
        <v>124</v>
      </c>
      <c r="I98" s="65" t="s">
        <v>133</v>
      </c>
      <c r="J98" s="9" t="s">
        <v>134</v>
      </c>
      <c r="K98" s="66" t="s">
        <v>124</v>
      </c>
      <c r="L98" s="65" t="s">
        <v>133</v>
      </c>
      <c r="M98" s="9" t="s">
        <v>134</v>
      </c>
      <c r="N98" s="66" t="s">
        <v>124</v>
      </c>
      <c r="O98" s="65" t="s">
        <v>133</v>
      </c>
      <c r="P98" s="9" t="s">
        <v>134</v>
      </c>
      <c r="Q98" s="66" t="s">
        <v>124</v>
      </c>
      <c r="R98" s="65" t="s">
        <v>115</v>
      </c>
      <c r="S98" s="120" t="s">
        <v>125</v>
      </c>
      <c r="U98" s="65" t="s">
        <v>133</v>
      </c>
      <c r="V98" s="105" t="s">
        <v>141</v>
      </c>
      <c r="W98" s="105" t="s">
        <v>142</v>
      </c>
      <c r="X98" s="9" t="s">
        <v>134</v>
      </c>
      <c r="Y98" s="66" t="s">
        <v>124</v>
      </c>
      <c r="Z98" s="65" t="s">
        <v>133</v>
      </c>
      <c r="AA98" s="105" t="s">
        <v>141</v>
      </c>
      <c r="AB98" s="105" t="s">
        <v>142</v>
      </c>
      <c r="AC98" s="9" t="s">
        <v>134</v>
      </c>
      <c r="AD98" s="66" t="s">
        <v>124</v>
      </c>
      <c r="AE98" s="65" t="s">
        <v>133</v>
      </c>
      <c r="AF98" s="105" t="s">
        <v>141</v>
      </c>
      <c r="AG98" s="105" t="s">
        <v>142</v>
      </c>
      <c r="AH98" s="9" t="s">
        <v>134</v>
      </c>
      <c r="AI98" s="66" t="s">
        <v>124</v>
      </c>
      <c r="AJ98" s="65" t="s">
        <v>133</v>
      </c>
      <c r="AK98" s="105" t="s">
        <v>141</v>
      </c>
      <c r="AL98" s="105" t="s">
        <v>142</v>
      </c>
      <c r="AM98" s="9" t="s">
        <v>134</v>
      </c>
      <c r="AN98" s="66" t="s">
        <v>124</v>
      </c>
      <c r="AO98" s="65" t="s">
        <v>133</v>
      </c>
      <c r="AP98" s="105" t="s">
        <v>141</v>
      </c>
      <c r="AQ98" s="105" t="s">
        <v>142</v>
      </c>
      <c r="AR98" s="9" t="s">
        <v>134</v>
      </c>
      <c r="AS98" s="66" t="s">
        <v>124</v>
      </c>
      <c r="AT98" s="65" t="s">
        <v>115</v>
      </c>
      <c r="AU98" s="120" t="s">
        <v>125</v>
      </c>
    </row>
    <row r="99" spans="2:47" outlineLevel="1">
      <c r="B99" s="235" t="s">
        <v>75</v>
      </c>
      <c r="C99" s="63" t="s">
        <v>95</v>
      </c>
      <c r="D99" s="69"/>
      <c r="E99" s="70"/>
      <c r="F99" s="69"/>
      <c r="G99" s="139">
        <f t="shared" ref="G99:G112" si="115">E99+F99</f>
        <v>0</v>
      </c>
      <c r="H99" s="169">
        <f t="shared" ref="H99:H112" si="116">IFERROR((G99-E99)/E99,0)</f>
        <v>0</v>
      </c>
      <c r="I99" s="69"/>
      <c r="J99" s="139">
        <f t="shared" ref="J99:J112" si="117">G99+I99</f>
        <v>0</v>
      </c>
      <c r="K99" s="169">
        <f t="shared" ref="K99:K112" si="118">IFERROR((J99-G99)/G99,0)</f>
        <v>0</v>
      </c>
      <c r="L99" s="69"/>
      <c r="M99" s="139">
        <f t="shared" ref="M99:M112" si="119">J99+L99</f>
        <v>0</v>
      </c>
      <c r="N99" s="169">
        <f t="shared" ref="N99:N112" si="120">IFERROR((M99-J99)/J99,0)</f>
        <v>0</v>
      </c>
      <c r="O99" s="69"/>
      <c r="P99" s="139">
        <f t="shared" ref="P99:P112" si="121">M99+O99</f>
        <v>0</v>
      </c>
      <c r="Q99" s="169">
        <f t="shared" ref="Q99:Q113" si="122">IFERROR((P99-M99)/M99,0)</f>
        <v>0</v>
      </c>
      <c r="R99" s="166">
        <f t="shared" ref="R99:R112" si="123">D99+F99+I99+L99+O99</f>
        <v>0</v>
      </c>
      <c r="S99" s="167">
        <f t="shared" ref="S99:S113" si="124">IFERROR((P99/E99)^(1/4)-1,0)</f>
        <v>0</v>
      </c>
      <c r="U99" s="171">
        <f>V99+W99</f>
        <v>0</v>
      </c>
      <c r="V99" s="6"/>
      <c r="W99" s="6"/>
      <c r="X99" s="139">
        <f t="shared" ref="X99:X112" si="125">P99+U99</f>
        <v>0</v>
      </c>
      <c r="Y99" s="169">
        <f t="shared" ref="Y99:Y112" si="126">IFERROR((X99-P99)/P99,0)</f>
        <v>0</v>
      </c>
      <c r="Z99" s="171">
        <f>AA99+AB99</f>
        <v>0</v>
      </c>
      <c r="AA99" s="6"/>
      <c r="AB99" s="6"/>
      <c r="AC99" s="139">
        <f t="shared" ref="AC99:AC112" si="127">X99+Z99</f>
        <v>0</v>
      </c>
      <c r="AD99" s="162">
        <f t="shared" ref="AD99:AD112" si="128">IFERROR((AC99-X99)/X99,0)</f>
        <v>0</v>
      </c>
      <c r="AE99" s="171">
        <f>AF99+AG99</f>
        <v>0</v>
      </c>
      <c r="AF99" s="6"/>
      <c r="AG99" s="6"/>
      <c r="AH99" s="139">
        <f t="shared" ref="AH99:AH112" si="129">AC99+AE99</f>
        <v>0</v>
      </c>
      <c r="AI99" s="162">
        <f t="shared" ref="AI99:AI112" si="130">IFERROR((AH99-AC99)/AC99,0)</f>
        <v>0</v>
      </c>
      <c r="AJ99" s="171">
        <f>AK99+AL99</f>
        <v>0</v>
      </c>
      <c r="AK99" s="6"/>
      <c r="AL99" s="6"/>
      <c r="AM99" s="139">
        <f t="shared" ref="AM99:AM112" si="131">AH99+AJ99</f>
        <v>0</v>
      </c>
      <c r="AN99" s="162">
        <f t="shared" ref="AN99:AN112" si="132">IFERROR((AM99-AH99)/AH99,0)</f>
        <v>0</v>
      </c>
      <c r="AO99" s="171">
        <f>AP99+AQ99</f>
        <v>0</v>
      </c>
      <c r="AP99" s="6"/>
      <c r="AQ99" s="6"/>
      <c r="AR99" s="139">
        <f t="shared" ref="AR99:AR112" si="133">AM99+AO99</f>
        <v>0</v>
      </c>
      <c r="AS99" s="162">
        <f t="shared" ref="AS99:AS112" si="134">IFERROR((AR99-AM99)/AM99,0)</f>
        <v>0</v>
      </c>
      <c r="AT99" s="166">
        <f t="shared" ref="AT99:AT112" si="135">U99+Z99+AE99+AJ99+AO99</f>
        <v>0</v>
      </c>
      <c r="AU99" s="167">
        <f t="shared" ref="AU99:AU112" si="136">IFERROR((AR99/X99)^(1/4)-1,0)</f>
        <v>0</v>
      </c>
    </row>
    <row r="100" spans="2:47" outlineLevel="1">
      <c r="B100" s="236" t="s">
        <v>76</v>
      </c>
      <c r="C100" s="63" t="s">
        <v>95</v>
      </c>
      <c r="D100" s="69"/>
      <c r="E100" s="70"/>
      <c r="F100" s="69"/>
      <c r="G100" s="139">
        <f t="shared" si="115"/>
        <v>0</v>
      </c>
      <c r="H100" s="169">
        <f t="shared" si="116"/>
        <v>0</v>
      </c>
      <c r="I100" s="69"/>
      <c r="J100" s="139">
        <f t="shared" si="117"/>
        <v>0</v>
      </c>
      <c r="K100" s="169">
        <f t="shared" si="118"/>
        <v>0</v>
      </c>
      <c r="L100" s="69"/>
      <c r="M100" s="139">
        <f t="shared" si="119"/>
        <v>0</v>
      </c>
      <c r="N100" s="169">
        <f t="shared" si="120"/>
        <v>0</v>
      </c>
      <c r="O100" s="69"/>
      <c r="P100" s="139">
        <f t="shared" si="121"/>
        <v>0</v>
      </c>
      <c r="Q100" s="169">
        <f t="shared" si="122"/>
        <v>0</v>
      </c>
      <c r="R100" s="166">
        <f t="shared" si="123"/>
        <v>0</v>
      </c>
      <c r="S100" s="167">
        <f t="shared" si="124"/>
        <v>0</v>
      </c>
      <c r="U100" s="171">
        <f t="shared" ref="U100:U112" si="137">V100+W100</f>
        <v>0</v>
      </c>
      <c r="V100" s="6"/>
      <c r="W100" s="6"/>
      <c r="X100" s="139">
        <f t="shared" si="125"/>
        <v>0</v>
      </c>
      <c r="Y100" s="169">
        <f t="shared" si="126"/>
        <v>0</v>
      </c>
      <c r="Z100" s="171">
        <f t="shared" ref="Z100:Z112" si="138">AA100+AB100</f>
        <v>0</v>
      </c>
      <c r="AA100" s="6"/>
      <c r="AB100" s="6"/>
      <c r="AC100" s="139">
        <f t="shared" si="127"/>
        <v>0</v>
      </c>
      <c r="AD100" s="162">
        <f t="shared" si="128"/>
        <v>0</v>
      </c>
      <c r="AE100" s="171">
        <f t="shared" ref="AE100:AE112" si="139">AF100+AG100</f>
        <v>0</v>
      </c>
      <c r="AF100" s="6"/>
      <c r="AG100" s="6"/>
      <c r="AH100" s="139">
        <f t="shared" si="129"/>
        <v>0</v>
      </c>
      <c r="AI100" s="162">
        <f t="shared" si="130"/>
        <v>0</v>
      </c>
      <c r="AJ100" s="171">
        <f t="shared" ref="AJ100:AJ112" si="140">AK100+AL100</f>
        <v>0</v>
      </c>
      <c r="AK100" s="6"/>
      <c r="AL100" s="6"/>
      <c r="AM100" s="139">
        <f t="shared" si="131"/>
        <v>0</v>
      </c>
      <c r="AN100" s="162">
        <f t="shared" si="132"/>
        <v>0</v>
      </c>
      <c r="AO100" s="171">
        <f t="shared" ref="AO100:AO112" si="141">AP100+AQ100</f>
        <v>0</v>
      </c>
      <c r="AP100" s="6"/>
      <c r="AQ100" s="6"/>
      <c r="AR100" s="139">
        <f t="shared" si="133"/>
        <v>0</v>
      </c>
      <c r="AS100" s="162">
        <f t="shared" si="134"/>
        <v>0</v>
      </c>
      <c r="AT100" s="166">
        <f t="shared" si="135"/>
        <v>0</v>
      </c>
      <c r="AU100" s="167">
        <f t="shared" si="136"/>
        <v>0</v>
      </c>
    </row>
    <row r="101" spans="2:47" outlineLevel="1">
      <c r="B101" s="237" t="s">
        <v>77</v>
      </c>
      <c r="C101" s="63" t="s">
        <v>95</v>
      </c>
      <c r="D101" s="69"/>
      <c r="E101" s="70"/>
      <c r="F101" s="69"/>
      <c r="G101" s="139">
        <f t="shared" si="115"/>
        <v>0</v>
      </c>
      <c r="H101" s="169">
        <f t="shared" si="116"/>
        <v>0</v>
      </c>
      <c r="I101" s="69"/>
      <c r="J101" s="139">
        <f t="shared" si="117"/>
        <v>0</v>
      </c>
      <c r="K101" s="169">
        <f t="shared" si="118"/>
        <v>0</v>
      </c>
      <c r="L101" s="69"/>
      <c r="M101" s="139">
        <f t="shared" si="119"/>
        <v>0</v>
      </c>
      <c r="N101" s="169">
        <f t="shared" si="120"/>
        <v>0</v>
      </c>
      <c r="O101" s="69"/>
      <c r="P101" s="139">
        <f t="shared" si="121"/>
        <v>0</v>
      </c>
      <c r="Q101" s="169">
        <f t="shared" si="122"/>
        <v>0</v>
      </c>
      <c r="R101" s="166">
        <f t="shared" si="123"/>
        <v>0</v>
      </c>
      <c r="S101" s="167">
        <f t="shared" si="124"/>
        <v>0</v>
      </c>
      <c r="U101" s="171">
        <f t="shared" si="137"/>
        <v>0</v>
      </c>
      <c r="V101" s="6"/>
      <c r="W101" s="6"/>
      <c r="X101" s="139">
        <f t="shared" si="125"/>
        <v>0</v>
      </c>
      <c r="Y101" s="169">
        <f t="shared" si="126"/>
        <v>0</v>
      </c>
      <c r="Z101" s="171">
        <f t="shared" si="138"/>
        <v>0</v>
      </c>
      <c r="AA101" s="6"/>
      <c r="AB101" s="6"/>
      <c r="AC101" s="139">
        <f t="shared" si="127"/>
        <v>0</v>
      </c>
      <c r="AD101" s="162">
        <f t="shared" si="128"/>
        <v>0</v>
      </c>
      <c r="AE101" s="171">
        <f t="shared" si="139"/>
        <v>0</v>
      </c>
      <c r="AF101" s="6"/>
      <c r="AG101" s="6"/>
      <c r="AH101" s="139">
        <f t="shared" si="129"/>
        <v>0</v>
      </c>
      <c r="AI101" s="162">
        <f t="shared" si="130"/>
        <v>0</v>
      </c>
      <c r="AJ101" s="171">
        <f t="shared" si="140"/>
        <v>0</v>
      </c>
      <c r="AK101" s="6"/>
      <c r="AL101" s="6"/>
      <c r="AM101" s="139">
        <f t="shared" si="131"/>
        <v>0</v>
      </c>
      <c r="AN101" s="162">
        <f t="shared" si="132"/>
        <v>0</v>
      </c>
      <c r="AO101" s="171">
        <f t="shared" si="141"/>
        <v>0</v>
      </c>
      <c r="AP101" s="6"/>
      <c r="AQ101" s="6"/>
      <c r="AR101" s="139">
        <f t="shared" si="133"/>
        <v>0</v>
      </c>
      <c r="AS101" s="162">
        <f t="shared" si="134"/>
        <v>0</v>
      </c>
      <c r="AT101" s="166">
        <f t="shared" si="135"/>
        <v>0</v>
      </c>
      <c r="AU101" s="167">
        <f t="shared" si="136"/>
        <v>0</v>
      </c>
    </row>
    <row r="102" spans="2:47" outlineLevel="1">
      <c r="B102" s="238" t="s">
        <v>78</v>
      </c>
      <c r="C102" s="63" t="s">
        <v>95</v>
      </c>
      <c r="D102" s="69"/>
      <c r="E102" s="70"/>
      <c r="F102" s="69"/>
      <c r="G102" s="139">
        <f t="shared" si="115"/>
        <v>0</v>
      </c>
      <c r="H102" s="169">
        <f t="shared" si="116"/>
        <v>0</v>
      </c>
      <c r="I102" s="69"/>
      <c r="J102" s="139">
        <f t="shared" si="117"/>
        <v>0</v>
      </c>
      <c r="K102" s="169">
        <f t="shared" si="118"/>
        <v>0</v>
      </c>
      <c r="L102" s="69"/>
      <c r="M102" s="139">
        <f t="shared" si="119"/>
        <v>0</v>
      </c>
      <c r="N102" s="169">
        <f t="shared" si="120"/>
        <v>0</v>
      </c>
      <c r="O102" s="69"/>
      <c r="P102" s="139">
        <f t="shared" si="121"/>
        <v>0</v>
      </c>
      <c r="Q102" s="169">
        <f t="shared" si="122"/>
        <v>0</v>
      </c>
      <c r="R102" s="166">
        <f t="shared" si="123"/>
        <v>0</v>
      </c>
      <c r="S102" s="167">
        <f t="shared" si="124"/>
        <v>0</v>
      </c>
      <c r="U102" s="171">
        <f t="shared" si="137"/>
        <v>0</v>
      </c>
      <c r="V102" s="6"/>
      <c r="W102" s="6"/>
      <c r="X102" s="139">
        <f t="shared" si="125"/>
        <v>0</v>
      </c>
      <c r="Y102" s="169">
        <f t="shared" si="126"/>
        <v>0</v>
      </c>
      <c r="Z102" s="171">
        <f t="shared" si="138"/>
        <v>0</v>
      </c>
      <c r="AA102" s="6"/>
      <c r="AB102" s="6"/>
      <c r="AC102" s="139">
        <f t="shared" si="127"/>
        <v>0</v>
      </c>
      <c r="AD102" s="162">
        <f t="shared" si="128"/>
        <v>0</v>
      </c>
      <c r="AE102" s="171">
        <f t="shared" si="139"/>
        <v>0</v>
      </c>
      <c r="AF102" s="6"/>
      <c r="AG102" s="6"/>
      <c r="AH102" s="139">
        <f t="shared" si="129"/>
        <v>0</v>
      </c>
      <c r="AI102" s="162">
        <f t="shared" si="130"/>
        <v>0</v>
      </c>
      <c r="AJ102" s="171">
        <f t="shared" si="140"/>
        <v>0</v>
      </c>
      <c r="AK102" s="6"/>
      <c r="AL102" s="6"/>
      <c r="AM102" s="139">
        <f t="shared" si="131"/>
        <v>0</v>
      </c>
      <c r="AN102" s="162">
        <f t="shared" si="132"/>
        <v>0</v>
      </c>
      <c r="AO102" s="171">
        <f t="shared" si="141"/>
        <v>0</v>
      </c>
      <c r="AP102" s="6"/>
      <c r="AQ102" s="6"/>
      <c r="AR102" s="139">
        <f t="shared" si="133"/>
        <v>0</v>
      </c>
      <c r="AS102" s="162">
        <f t="shared" si="134"/>
        <v>0</v>
      </c>
      <c r="AT102" s="166">
        <f t="shared" si="135"/>
        <v>0</v>
      </c>
      <c r="AU102" s="167">
        <f t="shared" si="136"/>
        <v>0</v>
      </c>
    </row>
    <row r="103" spans="2:47" outlineLevel="1">
      <c r="B103" s="238" t="s">
        <v>79</v>
      </c>
      <c r="C103" s="63" t="s">
        <v>95</v>
      </c>
      <c r="D103" s="69"/>
      <c r="E103" s="70"/>
      <c r="F103" s="69"/>
      <c r="G103" s="139">
        <f t="shared" si="115"/>
        <v>0</v>
      </c>
      <c r="H103" s="169">
        <f t="shared" si="116"/>
        <v>0</v>
      </c>
      <c r="I103" s="69"/>
      <c r="J103" s="139">
        <f t="shared" si="117"/>
        <v>0</v>
      </c>
      <c r="K103" s="169">
        <f t="shared" si="118"/>
        <v>0</v>
      </c>
      <c r="L103" s="69"/>
      <c r="M103" s="139">
        <f t="shared" si="119"/>
        <v>0</v>
      </c>
      <c r="N103" s="169">
        <f t="shared" si="120"/>
        <v>0</v>
      </c>
      <c r="O103" s="69"/>
      <c r="P103" s="139">
        <f t="shared" si="121"/>
        <v>0</v>
      </c>
      <c r="Q103" s="169">
        <f t="shared" si="122"/>
        <v>0</v>
      </c>
      <c r="R103" s="166">
        <f t="shared" si="123"/>
        <v>0</v>
      </c>
      <c r="S103" s="167">
        <f t="shared" si="124"/>
        <v>0</v>
      </c>
      <c r="U103" s="171">
        <f t="shared" si="137"/>
        <v>0</v>
      </c>
      <c r="V103" s="6"/>
      <c r="W103" s="6"/>
      <c r="X103" s="139">
        <f t="shared" si="125"/>
        <v>0</v>
      </c>
      <c r="Y103" s="169">
        <f t="shared" si="126"/>
        <v>0</v>
      </c>
      <c r="Z103" s="171">
        <f t="shared" si="138"/>
        <v>8</v>
      </c>
      <c r="AA103" s="6">
        <v>8</v>
      </c>
      <c r="AB103" s="6"/>
      <c r="AC103" s="139">
        <f t="shared" si="127"/>
        <v>8</v>
      </c>
      <c r="AD103" s="162">
        <f t="shared" si="128"/>
        <v>0</v>
      </c>
      <c r="AE103" s="171">
        <f t="shared" si="139"/>
        <v>9</v>
      </c>
      <c r="AF103" s="6">
        <v>9</v>
      </c>
      <c r="AG103" s="6"/>
      <c r="AH103" s="139">
        <f t="shared" si="129"/>
        <v>17</v>
      </c>
      <c r="AI103" s="162">
        <f t="shared" si="130"/>
        <v>1.125</v>
      </c>
      <c r="AJ103" s="171">
        <f t="shared" si="140"/>
        <v>13</v>
      </c>
      <c r="AK103" s="6">
        <v>13</v>
      </c>
      <c r="AL103" s="6"/>
      <c r="AM103" s="139">
        <f t="shared" si="131"/>
        <v>30</v>
      </c>
      <c r="AN103" s="162">
        <f t="shared" si="132"/>
        <v>0.76470588235294112</v>
      </c>
      <c r="AO103" s="171">
        <f t="shared" si="141"/>
        <v>6</v>
      </c>
      <c r="AP103" s="6">
        <v>6</v>
      </c>
      <c r="AQ103" s="6"/>
      <c r="AR103" s="139">
        <f t="shared" si="133"/>
        <v>36</v>
      </c>
      <c r="AS103" s="162">
        <f t="shared" si="134"/>
        <v>0.2</v>
      </c>
      <c r="AT103" s="166">
        <f t="shared" si="135"/>
        <v>36</v>
      </c>
      <c r="AU103" s="167">
        <f t="shared" si="136"/>
        <v>0</v>
      </c>
    </row>
    <row r="104" spans="2:47" outlineLevel="1">
      <c r="B104" s="238" t="s">
        <v>80</v>
      </c>
      <c r="C104" s="63" t="s">
        <v>95</v>
      </c>
      <c r="D104" s="69"/>
      <c r="E104" s="70"/>
      <c r="F104" s="69"/>
      <c r="G104" s="139">
        <f t="shared" si="115"/>
        <v>0</v>
      </c>
      <c r="H104" s="169">
        <f t="shared" si="116"/>
        <v>0</v>
      </c>
      <c r="I104" s="69"/>
      <c r="J104" s="139">
        <f t="shared" si="117"/>
        <v>0</v>
      </c>
      <c r="K104" s="169">
        <f t="shared" si="118"/>
        <v>0</v>
      </c>
      <c r="L104" s="69"/>
      <c r="M104" s="139">
        <f t="shared" si="119"/>
        <v>0</v>
      </c>
      <c r="N104" s="169">
        <f t="shared" si="120"/>
        <v>0</v>
      </c>
      <c r="O104" s="69"/>
      <c r="P104" s="139">
        <f t="shared" si="121"/>
        <v>0</v>
      </c>
      <c r="Q104" s="169">
        <f t="shared" si="122"/>
        <v>0</v>
      </c>
      <c r="R104" s="166">
        <f t="shared" si="123"/>
        <v>0</v>
      </c>
      <c r="S104" s="167">
        <f t="shared" si="124"/>
        <v>0</v>
      </c>
      <c r="U104" s="171">
        <f t="shared" si="137"/>
        <v>0</v>
      </c>
      <c r="V104" s="6"/>
      <c r="W104" s="6"/>
      <c r="X104" s="139">
        <f t="shared" si="125"/>
        <v>0</v>
      </c>
      <c r="Y104" s="169">
        <f t="shared" si="126"/>
        <v>0</v>
      </c>
      <c r="Z104" s="171">
        <f t="shared" si="138"/>
        <v>0</v>
      </c>
      <c r="AA104" s="6"/>
      <c r="AB104" s="6"/>
      <c r="AC104" s="139">
        <f t="shared" si="127"/>
        <v>0</v>
      </c>
      <c r="AD104" s="162">
        <f t="shared" si="128"/>
        <v>0</v>
      </c>
      <c r="AE104" s="171">
        <f t="shared" si="139"/>
        <v>0</v>
      </c>
      <c r="AF104" s="6"/>
      <c r="AG104" s="6"/>
      <c r="AH104" s="139">
        <f t="shared" si="129"/>
        <v>0</v>
      </c>
      <c r="AI104" s="162">
        <f t="shared" si="130"/>
        <v>0</v>
      </c>
      <c r="AJ104" s="171">
        <f t="shared" si="140"/>
        <v>0</v>
      </c>
      <c r="AK104" s="6"/>
      <c r="AL104" s="6"/>
      <c r="AM104" s="139">
        <f t="shared" si="131"/>
        <v>0</v>
      </c>
      <c r="AN104" s="162">
        <f t="shared" si="132"/>
        <v>0</v>
      </c>
      <c r="AO104" s="171">
        <f t="shared" si="141"/>
        <v>0</v>
      </c>
      <c r="AP104" s="6"/>
      <c r="AQ104" s="6"/>
      <c r="AR104" s="139">
        <f t="shared" si="133"/>
        <v>0</v>
      </c>
      <c r="AS104" s="162">
        <f t="shared" si="134"/>
        <v>0</v>
      </c>
      <c r="AT104" s="166">
        <f t="shared" si="135"/>
        <v>0</v>
      </c>
      <c r="AU104" s="167">
        <f t="shared" si="136"/>
        <v>0</v>
      </c>
    </row>
    <row r="105" spans="2:47" outlineLevel="1">
      <c r="B105" s="238" t="s">
        <v>81</v>
      </c>
      <c r="C105" s="63" t="s">
        <v>95</v>
      </c>
      <c r="D105" s="69"/>
      <c r="E105" s="70"/>
      <c r="F105" s="69"/>
      <c r="G105" s="139">
        <f t="shared" si="115"/>
        <v>0</v>
      </c>
      <c r="H105" s="169">
        <f t="shared" si="116"/>
        <v>0</v>
      </c>
      <c r="I105" s="69"/>
      <c r="J105" s="139">
        <f t="shared" si="117"/>
        <v>0</v>
      </c>
      <c r="K105" s="169">
        <f t="shared" si="118"/>
        <v>0</v>
      </c>
      <c r="L105" s="69"/>
      <c r="M105" s="139">
        <f t="shared" si="119"/>
        <v>0</v>
      </c>
      <c r="N105" s="169">
        <f t="shared" si="120"/>
        <v>0</v>
      </c>
      <c r="O105" s="69"/>
      <c r="P105" s="139">
        <f t="shared" si="121"/>
        <v>0</v>
      </c>
      <c r="Q105" s="169">
        <f t="shared" si="122"/>
        <v>0</v>
      </c>
      <c r="R105" s="166">
        <f t="shared" si="123"/>
        <v>0</v>
      </c>
      <c r="S105" s="167">
        <f t="shared" si="124"/>
        <v>0</v>
      </c>
      <c r="U105" s="171">
        <f t="shared" si="137"/>
        <v>0</v>
      </c>
      <c r="V105" s="6"/>
      <c r="W105" s="6"/>
      <c r="X105" s="139">
        <f t="shared" si="125"/>
        <v>0</v>
      </c>
      <c r="Y105" s="169">
        <f t="shared" si="126"/>
        <v>0</v>
      </c>
      <c r="Z105" s="171">
        <f t="shared" si="138"/>
        <v>0</v>
      </c>
      <c r="AA105" s="6"/>
      <c r="AB105" s="6"/>
      <c r="AC105" s="139">
        <f t="shared" si="127"/>
        <v>0</v>
      </c>
      <c r="AD105" s="162">
        <f t="shared" si="128"/>
        <v>0</v>
      </c>
      <c r="AE105" s="171">
        <f t="shared" si="139"/>
        <v>0</v>
      </c>
      <c r="AF105" s="6"/>
      <c r="AG105" s="6"/>
      <c r="AH105" s="139">
        <f t="shared" si="129"/>
        <v>0</v>
      </c>
      <c r="AI105" s="162">
        <f t="shared" si="130"/>
        <v>0</v>
      </c>
      <c r="AJ105" s="171">
        <f t="shared" si="140"/>
        <v>0</v>
      </c>
      <c r="AK105" s="6"/>
      <c r="AL105" s="6"/>
      <c r="AM105" s="139">
        <f t="shared" si="131"/>
        <v>0</v>
      </c>
      <c r="AN105" s="162">
        <f t="shared" si="132"/>
        <v>0</v>
      </c>
      <c r="AO105" s="171">
        <f t="shared" si="141"/>
        <v>0</v>
      </c>
      <c r="AP105" s="6"/>
      <c r="AQ105" s="6"/>
      <c r="AR105" s="139">
        <f t="shared" si="133"/>
        <v>0</v>
      </c>
      <c r="AS105" s="162">
        <f t="shared" si="134"/>
        <v>0</v>
      </c>
      <c r="AT105" s="166">
        <f t="shared" si="135"/>
        <v>0</v>
      </c>
      <c r="AU105" s="167">
        <f t="shared" si="136"/>
        <v>0</v>
      </c>
    </row>
    <row r="106" spans="2:47" outlineLevel="1">
      <c r="B106" s="236" t="s">
        <v>82</v>
      </c>
      <c r="C106" s="63" t="s">
        <v>95</v>
      </c>
      <c r="D106" s="69"/>
      <c r="E106" s="70"/>
      <c r="F106" s="69"/>
      <c r="G106" s="139">
        <f t="shared" si="115"/>
        <v>0</v>
      </c>
      <c r="H106" s="169">
        <f t="shared" si="116"/>
        <v>0</v>
      </c>
      <c r="I106" s="69"/>
      <c r="J106" s="139">
        <f t="shared" si="117"/>
        <v>0</v>
      </c>
      <c r="K106" s="169">
        <f t="shared" si="118"/>
        <v>0</v>
      </c>
      <c r="L106" s="69"/>
      <c r="M106" s="139">
        <f t="shared" si="119"/>
        <v>0</v>
      </c>
      <c r="N106" s="169">
        <f t="shared" si="120"/>
        <v>0</v>
      </c>
      <c r="O106" s="69"/>
      <c r="P106" s="139">
        <f t="shared" si="121"/>
        <v>0</v>
      </c>
      <c r="Q106" s="169">
        <f t="shared" si="122"/>
        <v>0</v>
      </c>
      <c r="R106" s="166">
        <f t="shared" si="123"/>
        <v>0</v>
      </c>
      <c r="S106" s="167">
        <f t="shared" si="124"/>
        <v>0</v>
      </c>
      <c r="U106" s="171">
        <f t="shared" si="137"/>
        <v>0</v>
      </c>
      <c r="V106" s="6"/>
      <c r="W106" s="6"/>
      <c r="X106" s="139">
        <f t="shared" si="125"/>
        <v>0</v>
      </c>
      <c r="Y106" s="169">
        <f t="shared" si="126"/>
        <v>0</v>
      </c>
      <c r="Z106" s="171">
        <f t="shared" si="138"/>
        <v>0</v>
      </c>
      <c r="AA106" s="6"/>
      <c r="AB106" s="6"/>
      <c r="AC106" s="139">
        <f t="shared" si="127"/>
        <v>0</v>
      </c>
      <c r="AD106" s="162">
        <f t="shared" si="128"/>
        <v>0</v>
      </c>
      <c r="AE106" s="171">
        <f t="shared" si="139"/>
        <v>0</v>
      </c>
      <c r="AF106" s="6"/>
      <c r="AG106" s="6"/>
      <c r="AH106" s="139">
        <f t="shared" si="129"/>
        <v>0</v>
      </c>
      <c r="AI106" s="162">
        <f t="shared" si="130"/>
        <v>0</v>
      </c>
      <c r="AJ106" s="171">
        <f t="shared" si="140"/>
        <v>0</v>
      </c>
      <c r="AK106" s="6"/>
      <c r="AL106" s="6"/>
      <c r="AM106" s="139">
        <f t="shared" si="131"/>
        <v>0</v>
      </c>
      <c r="AN106" s="162">
        <f t="shared" si="132"/>
        <v>0</v>
      </c>
      <c r="AO106" s="171">
        <f t="shared" si="141"/>
        <v>0</v>
      </c>
      <c r="AP106" s="6"/>
      <c r="AQ106" s="6"/>
      <c r="AR106" s="139">
        <f t="shared" si="133"/>
        <v>0</v>
      </c>
      <c r="AS106" s="162">
        <f t="shared" si="134"/>
        <v>0</v>
      </c>
      <c r="AT106" s="166">
        <f t="shared" si="135"/>
        <v>0</v>
      </c>
      <c r="AU106" s="167">
        <f t="shared" si="136"/>
        <v>0</v>
      </c>
    </row>
    <row r="107" spans="2:47" outlineLevel="1">
      <c r="B107" s="235" t="s">
        <v>83</v>
      </c>
      <c r="C107" s="63" t="s">
        <v>95</v>
      </c>
      <c r="D107" s="69"/>
      <c r="E107" s="70"/>
      <c r="F107" s="69"/>
      <c r="G107" s="139">
        <f t="shared" si="115"/>
        <v>0</v>
      </c>
      <c r="H107" s="169">
        <f t="shared" si="116"/>
        <v>0</v>
      </c>
      <c r="I107" s="69"/>
      <c r="J107" s="139">
        <f t="shared" si="117"/>
        <v>0</v>
      </c>
      <c r="K107" s="169">
        <f t="shared" si="118"/>
        <v>0</v>
      </c>
      <c r="L107" s="69"/>
      <c r="M107" s="139">
        <f t="shared" si="119"/>
        <v>0</v>
      </c>
      <c r="N107" s="169">
        <f t="shared" si="120"/>
        <v>0</v>
      </c>
      <c r="O107" s="69"/>
      <c r="P107" s="139">
        <f t="shared" si="121"/>
        <v>0</v>
      </c>
      <c r="Q107" s="169">
        <f t="shared" si="122"/>
        <v>0</v>
      </c>
      <c r="R107" s="166">
        <f t="shared" si="123"/>
        <v>0</v>
      </c>
      <c r="S107" s="167">
        <f t="shared" si="124"/>
        <v>0</v>
      </c>
      <c r="U107" s="171">
        <f t="shared" si="137"/>
        <v>0</v>
      </c>
      <c r="V107" s="6"/>
      <c r="W107" s="6"/>
      <c r="X107" s="139">
        <f t="shared" si="125"/>
        <v>0</v>
      </c>
      <c r="Y107" s="169">
        <f t="shared" si="126"/>
        <v>0</v>
      </c>
      <c r="Z107" s="171">
        <f t="shared" si="138"/>
        <v>0</v>
      </c>
      <c r="AA107" s="6"/>
      <c r="AB107" s="6"/>
      <c r="AC107" s="139">
        <f t="shared" si="127"/>
        <v>0</v>
      </c>
      <c r="AD107" s="162">
        <f t="shared" si="128"/>
        <v>0</v>
      </c>
      <c r="AE107" s="171">
        <f t="shared" si="139"/>
        <v>0</v>
      </c>
      <c r="AF107" s="6"/>
      <c r="AG107" s="6"/>
      <c r="AH107" s="139">
        <f t="shared" si="129"/>
        <v>0</v>
      </c>
      <c r="AI107" s="162">
        <f t="shared" si="130"/>
        <v>0</v>
      </c>
      <c r="AJ107" s="171">
        <f t="shared" si="140"/>
        <v>0</v>
      </c>
      <c r="AK107" s="6"/>
      <c r="AL107" s="6"/>
      <c r="AM107" s="139">
        <f t="shared" si="131"/>
        <v>0</v>
      </c>
      <c r="AN107" s="162">
        <f t="shared" si="132"/>
        <v>0</v>
      </c>
      <c r="AO107" s="171">
        <f t="shared" si="141"/>
        <v>0</v>
      </c>
      <c r="AP107" s="6"/>
      <c r="AQ107" s="6"/>
      <c r="AR107" s="139">
        <f t="shared" si="133"/>
        <v>0</v>
      </c>
      <c r="AS107" s="162">
        <f t="shared" si="134"/>
        <v>0</v>
      </c>
      <c r="AT107" s="166">
        <f t="shared" si="135"/>
        <v>0</v>
      </c>
      <c r="AU107" s="167">
        <f t="shared" si="136"/>
        <v>0</v>
      </c>
    </row>
    <row r="108" spans="2:47" outlineLevel="1">
      <c r="B108" s="236" t="s">
        <v>84</v>
      </c>
      <c r="C108" s="63" t="s">
        <v>95</v>
      </c>
      <c r="D108" s="69"/>
      <c r="E108" s="70"/>
      <c r="F108" s="69"/>
      <c r="G108" s="139">
        <f t="shared" si="115"/>
        <v>0</v>
      </c>
      <c r="H108" s="169">
        <f t="shared" si="116"/>
        <v>0</v>
      </c>
      <c r="I108" s="69"/>
      <c r="J108" s="139">
        <f t="shared" si="117"/>
        <v>0</v>
      </c>
      <c r="K108" s="169">
        <f t="shared" si="118"/>
        <v>0</v>
      </c>
      <c r="L108" s="69"/>
      <c r="M108" s="139">
        <f t="shared" si="119"/>
        <v>0</v>
      </c>
      <c r="N108" s="169">
        <f t="shared" si="120"/>
        <v>0</v>
      </c>
      <c r="O108" s="69"/>
      <c r="P108" s="139">
        <f t="shared" si="121"/>
        <v>0</v>
      </c>
      <c r="Q108" s="169">
        <f t="shared" si="122"/>
        <v>0</v>
      </c>
      <c r="R108" s="166">
        <f t="shared" si="123"/>
        <v>0</v>
      </c>
      <c r="S108" s="167">
        <f t="shared" si="124"/>
        <v>0</v>
      </c>
      <c r="U108" s="171">
        <f t="shared" si="137"/>
        <v>0</v>
      </c>
      <c r="V108" s="6"/>
      <c r="W108" s="6"/>
      <c r="X108" s="139">
        <f t="shared" si="125"/>
        <v>0</v>
      </c>
      <c r="Y108" s="169">
        <f t="shared" si="126"/>
        <v>0</v>
      </c>
      <c r="Z108" s="171">
        <f t="shared" si="138"/>
        <v>4</v>
      </c>
      <c r="AA108" s="6">
        <v>4</v>
      </c>
      <c r="AB108" s="6"/>
      <c r="AC108" s="139">
        <f t="shared" si="127"/>
        <v>4</v>
      </c>
      <c r="AD108" s="162">
        <f t="shared" si="128"/>
        <v>0</v>
      </c>
      <c r="AE108" s="171">
        <f t="shared" si="139"/>
        <v>3</v>
      </c>
      <c r="AF108" s="6">
        <v>3</v>
      </c>
      <c r="AG108" s="6"/>
      <c r="AH108" s="139">
        <f t="shared" si="129"/>
        <v>7</v>
      </c>
      <c r="AI108" s="162">
        <f t="shared" si="130"/>
        <v>0.75</v>
      </c>
      <c r="AJ108" s="171">
        <f t="shared" si="140"/>
        <v>3</v>
      </c>
      <c r="AK108" s="6">
        <v>3</v>
      </c>
      <c r="AL108" s="6"/>
      <c r="AM108" s="139">
        <f t="shared" si="131"/>
        <v>10</v>
      </c>
      <c r="AN108" s="162">
        <f t="shared" si="132"/>
        <v>0.42857142857142855</v>
      </c>
      <c r="AO108" s="171">
        <f t="shared" si="141"/>
        <v>2</v>
      </c>
      <c r="AP108" s="6">
        <v>2</v>
      </c>
      <c r="AQ108" s="6"/>
      <c r="AR108" s="139">
        <f t="shared" si="133"/>
        <v>12</v>
      </c>
      <c r="AS108" s="162">
        <f t="shared" si="134"/>
        <v>0.2</v>
      </c>
      <c r="AT108" s="166">
        <f t="shared" si="135"/>
        <v>12</v>
      </c>
      <c r="AU108" s="167">
        <f t="shared" si="136"/>
        <v>0</v>
      </c>
    </row>
    <row r="109" spans="2:47" outlineLevel="1">
      <c r="B109" s="235" t="s">
        <v>85</v>
      </c>
      <c r="C109" s="63" t="s">
        <v>95</v>
      </c>
      <c r="D109" s="69"/>
      <c r="E109" s="70"/>
      <c r="F109" s="69"/>
      <c r="G109" s="139">
        <f t="shared" si="115"/>
        <v>0</v>
      </c>
      <c r="H109" s="169">
        <f t="shared" si="116"/>
        <v>0</v>
      </c>
      <c r="I109" s="69"/>
      <c r="J109" s="139">
        <f t="shared" si="117"/>
        <v>0</v>
      </c>
      <c r="K109" s="169">
        <f t="shared" si="118"/>
        <v>0</v>
      </c>
      <c r="L109" s="69"/>
      <c r="M109" s="139">
        <f t="shared" si="119"/>
        <v>0</v>
      </c>
      <c r="N109" s="169">
        <f t="shared" si="120"/>
        <v>0</v>
      </c>
      <c r="O109" s="69"/>
      <c r="P109" s="139">
        <f t="shared" si="121"/>
        <v>0</v>
      </c>
      <c r="Q109" s="169">
        <f t="shared" si="122"/>
        <v>0</v>
      </c>
      <c r="R109" s="166">
        <f t="shared" si="123"/>
        <v>0</v>
      </c>
      <c r="S109" s="167">
        <f t="shared" si="124"/>
        <v>0</v>
      </c>
      <c r="U109" s="171">
        <f t="shared" si="137"/>
        <v>0</v>
      </c>
      <c r="V109" s="6"/>
      <c r="W109" s="6"/>
      <c r="X109" s="139">
        <f t="shared" si="125"/>
        <v>0</v>
      </c>
      <c r="Y109" s="169">
        <f t="shared" si="126"/>
        <v>0</v>
      </c>
      <c r="Z109" s="171">
        <f t="shared" si="138"/>
        <v>0</v>
      </c>
      <c r="AA109" s="6"/>
      <c r="AB109" s="6"/>
      <c r="AC109" s="139">
        <f t="shared" si="127"/>
        <v>0</v>
      </c>
      <c r="AD109" s="162">
        <f t="shared" si="128"/>
        <v>0</v>
      </c>
      <c r="AE109" s="171">
        <f t="shared" si="139"/>
        <v>0</v>
      </c>
      <c r="AF109" s="6"/>
      <c r="AG109" s="6"/>
      <c r="AH109" s="139">
        <f t="shared" si="129"/>
        <v>0</v>
      </c>
      <c r="AI109" s="162">
        <f t="shared" si="130"/>
        <v>0</v>
      </c>
      <c r="AJ109" s="171">
        <f t="shared" si="140"/>
        <v>0</v>
      </c>
      <c r="AK109" s="6"/>
      <c r="AL109" s="6"/>
      <c r="AM109" s="139">
        <f t="shared" si="131"/>
        <v>0</v>
      </c>
      <c r="AN109" s="162">
        <f t="shared" si="132"/>
        <v>0</v>
      </c>
      <c r="AO109" s="171">
        <f t="shared" si="141"/>
        <v>0</v>
      </c>
      <c r="AP109" s="6"/>
      <c r="AQ109" s="6"/>
      <c r="AR109" s="139">
        <f t="shared" si="133"/>
        <v>0</v>
      </c>
      <c r="AS109" s="162">
        <f t="shared" si="134"/>
        <v>0</v>
      </c>
      <c r="AT109" s="166">
        <f t="shared" si="135"/>
        <v>0</v>
      </c>
      <c r="AU109" s="167">
        <f t="shared" si="136"/>
        <v>0</v>
      </c>
    </row>
    <row r="110" spans="2:47" outlineLevel="1">
      <c r="B110" s="236" t="s">
        <v>86</v>
      </c>
      <c r="C110" s="63" t="s">
        <v>95</v>
      </c>
      <c r="D110" s="69"/>
      <c r="E110" s="70"/>
      <c r="F110" s="69"/>
      <c r="G110" s="139">
        <f t="shared" si="115"/>
        <v>0</v>
      </c>
      <c r="H110" s="169">
        <f t="shared" si="116"/>
        <v>0</v>
      </c>
      <c r="I110" s="69"/>
      <c r="J110" s="139">
        <f t="shared" si="117"/>
        <v>0</v>
      </c>
      <c r="K110" s="169">
        <f t="shared" si="118"/>
        <v>0</v>
      </c>
      <c r="L110" s="69"/>
      <c r="M110" s="139">
        <f t="shared" si="119"/>
        <v>0</v>
      </c>
      <c r="N110" s="169">
        <f t="shared" si="120"/>
        <v>0</v>
      </c>
      <c r="O110" s="69"/>
      <c r="P110" s="139">
        <f t="shared" si="121"/>
        <v>0</v>
      </c>
      <c r="Q110" s="169">
        <f t="shared" si="122"/>
        <v>0</v>
      </c>
      <c r="R110" s="166">
        <f t="shared" si="123"/>
        <v>0</v>
      </c>
      <c r="S110" s="167">
        <f t="shared" si="124"/>
        <v>0</v>
      </c>
      <c r="U110" s="171">
        <f t="shared" si="137"/>
        <v>0</v>
      </c>
      <c r="V110" s="6"/>
      <c r="W110" s="6"/>
      <c r="X110" s="139">
        <f t="shared" si="125"/>
        <v>0</v>
      </c>
      <c r="Y110" s="169">
        <f t="shared" si="126"/>
        <v>0</v>
      </c>
      <c r="Z110" s="171">
        <f t="shared" si="138"/>
        <v>4</v>
      </c>
      <c r="AA110" s="6">
        <v>4</v>
      </c>
      <c r="AB110" s="6"/>
      <c r="AC110" s="139">
        <f t="shared" si="127"/>
        <v>4</v>
      </c>
      <c r="AD110" s="162">
        <f t="shared" si="128"/>
        <v>0</v>
      </c>
      <c r="AE110" s="171">
        <f t="shared" si="139"/>
        <v>2</v>
      </c>
      <c r="AF110" s="6">
        <v>2</v>
      </c>
      <c r="AG110" s="6"/>
      <c r="AH110" s="139">
        <f t="shared" si="129"/>
        <v>6</v>
      </c>
      <c r="AI110" s="162">
        <f t="shared" si="130"/>
        <v>0.5</v>
      </c>
      <c r="AJ110" s="171">
        <f t="shared" si="140"/>
        <v>1</v>
      </c>
      <c r="AK110" s="6">
        <v>1</v>
      </c>
      <c r="AL110" s="6"/>
      <c r="AM110" s="139">
        <f t="shared" si="131"/>
        <v>7</v>
      </c>
      <c r="AN110" s="162">
        <f t="shared" si="132"/>
        <v>0.16666666666666666</v>
      </c>
      <c r="AO110" s="171">
        <f t="shared" si="141"/>
        <v>1</v>
      </c>
      <c r="AP110" s="6">
        <v>1</v>
      </c>
      <c r="AQ110" s="6"/>
      <c r="AR110" s="139">
        <f t="shared" si="133"/>
        <v>8</v>
      </c>
      <c r="AS110" s="162">
        <f t="shared" si="134"/>
        <v>0.14285714285714285</v>
      </c>
      <c r="AT110" s="166">
        <f t="shared" si="135"/>
        <v>8</v>
      </c>
      <c r="AU110" s="167">
        <f t="shared" si="136"/>
        <v>0</v>
      </c>
    </row>
    <row r="111" spans="2:47" outlineLevel="1">
      <c r="B111" s="235" t="s">
        <v>87</v>
      </c>
      <c r="C111" s="63" t="s">
        <v>95</v>
      </c>
      <c r="D111" s="69"/>
      <c r="E111" s="70"/>
      <c r="F111" s="69"/>
      <c r="G111" s="139">
        <f t="shared" si="115"/>
        <v>0</v>
      </c>
      <c r="H111" s="169">
        <f t="shared" si="116"/>
        <v>0</v>
      </c>
      <c r="I111" s="69"/>
      <c r="J111" s="139">
        <f t="shared" si="117"/>
        <v>0</v>
      </c>
      <c r="K111" s="169">
        <f t="shared" si="118"/>
        <v>0</v>
      </c>
      <c r="L111" s="69"/>
      <c r="M111" s="139">
        <f t="shared" si="119"/>
        <v>0</v>
      </c>
      <c r="N111" s="169">
        <f t="shared" si="120"/>
        <v>0</v>
      </c>
      <c r="O111" s="69"/>
      <c r="P111" s="139">
        <f t="shared" si="121"/>
        <v>0</v>
      </c>
      <c r="Q111" s="169">
        <f t="shared" si="122"/>
        <v>0</v>
      </c>
      <c r="R111" s="166">
        <f t="shared" si="123"/>
        <v>0</v>
      </c>
      <c r="S111" s="167">
        <f t="shared" si="124"/>
        <v>0</v>
      </c>
      <c r="U111" s="171">
        <f t="shared" si="137"/>
        <v>0</v>
      </c>
      <c r="V111" s="6"/>
      <c r="W111" s="6"/>
      <c r="X111" s="139">
        <f t="shared" si="125"/>
        <v>0</v>
      </c>
      <c r="Y111" s="169">
        <f t="shared" si="126"/>
        <v>0</v>
      </c>
      <c r="Z111" s="171">
        <f t="shared" si="138"/>
        <v>0</v>
      </c>
      <c r="AA111" s="6"/>
      <c r="AB111" s="6"/>
      <c r="AC111" s="139">
        <f t="shared" si="127"/>
        <v>0</v>
      </c>
      <c r="AD111" s="162">
        <f t="shared" si="128"/>
        <v>0</v>
      </c>
      <c r="AE111" s="171">
        <f t="shared" si="139"/>
        <v>0</v>
      </c>
      <c r="AF111" s="6"/>
      <c r="AG111" s="6"/>
      <c r="AH111" s="139">
        <f t="shared" si="129"/>
        <v>0</v>
      </c>
      <c r="AI111" s="162">
        <f t="shared" si="130"/>
        <v>0</v>
      </c>
      <c r="AJ111" s="171">
        <f t="shared" si="140"/>
        <v>0</v>
      </c>
      <c r="AK111" s="6"/>
      <c r="AL111" s="6"/>
      <c r="AM111" s="139">
        <f t="shared" si="131"/>
        <v>0</v>
      </c>
      <c r="AN111" s="162">
        <f t="shared" si="132"/>
        <v>0</v>
      </c>
      <c r="AO111" s="171">
        <f t="shared" si="141"/>
        <v>0</v>
      </c>
      <c r="AP111" s="6"/>
      <c r="AQ111" s="6"/>
      <c r="AR111" s="139">
        <f t="shared" si="133"/>
        <v>0</v>
      </c>
      <c r="AS111" s="162">
        <f t="shared" si="134"/>
        <v>0</v>
      </c>
      <c r="AT111" s="166">
        <f t="shared" si="135"/>
        <v>0</v>
      </c>
      <c r="AU111" s="167">
        <f t="shared" si="136"/>
        <v>0</v>
      </c>
    </row>
    <row r="112" spans="2:47" outlineLevel="1">
      <c r="B112" s="236" t="s">
        <v>88</v>
      </c>
      <c r="C112" s="63" t="s">
        <v>95</v>
      </c>
      <c r="D112" s="69"/>
      <c r="E112" s="70"/>
      <c r="F112" s="69"/>
      <c r="G112" s="139">
        <f t="shared" si="115"/>
        <v>0</v>
      </c>
      <c r="H112" s="169">
        <f t="shared" si="116"/>
        <v>0</v>
      </c>
      <c r="I112" s="69"/>
      <c r="J112" s="139">
        <f t="shared" si="117"/>
        <v>0</v>
      </c>
      <c r="K112" s="169">
        <f t="shared" si="118"/>
        <v>0</v>
      </c>
      <c r="L112" s="69"/>
      <c r="M112" s="139">
        <f t="shared" si="119"/>
        <v>0</v>
      </c>
      <c r="N112" s="169">
        <f t="shared" si="120"/>
        <v>0</v>
      </c>
      <c r="O112" s="69"/>
      <c r="P112" s="139">
        <f t="shared" si="121"/>
        <v>0</v>
      </c>
      <c r="Q112" s="169">
        <f t="shared" si="122"/>
        <v>0</v>
      </c>
      <c r="R112" s="166">
        <f t="shared" si="123"/>
        <v>0</v>
      </c>
      <c r="S112" s="167">
        <f t="shared" si="124"/>
        <v>0</v>
      </c>
      <c r="U112" s="171">
        <f t="shared" si="137"/>
        <v>0</v>
      </c>
      <c r="V112" s="6"/>
      <c r="W112" s="6"/>
      <c r="X112" s="139">
        <f t="shared" si="125"/>
        <v>0</v>
      </c>
      <c r="Y112" s="169">
        <f t="shared" si="126"/>
        <v>0</v>
      </c>
      <c r="Z112" s="171">
        <f t="shared" si="138"/>
        <v>3</v>
      </c>
      <c r="AA112" s="6">
        <v>3</v>
      </c>
      <c r="AB112" s="6"/>
      <c r="AC112" s="139">
        <f t="shared" si="127"/>
        <v>3</v>
      </c>
      <c r="AD112" s="162">
        <f t="shared" si="128"/>
        <v>0</v>
      </c>
      <c r="AE112" s="171">
        <f t="shared" si="139"/>
        <v>2</v>
      </c>
      <c r="AF112" s="6">
        <v>2</v>
      </c>
      <c r="AG112" s="6"/>
      <c r="AH112" s="139">
        <f t="shared" si="129"/>
        <v>5</v>
      </c>
      <c r="AI112" s="162">
        <f t="shared" si="130"/>
        <v>0.66666666666666663</v>
      </c>
      <c r="AJ112" s="171">
        <f t="shared" si="140"/>
        <v>2</v>
      </c>
      <c r="AK112" s="6">
        <v>2</v>
      </c>
      <c r="AL112" s="6"/>
      <c r="AM112" s="139">
        <f t="shared" si="131"/>
        <v>7</v>
      </c>
      <c r="AN112" s="162">
        <f t="shared" si="132"/>
        <v>0.4</v>
      </c>
      <c r="AO112" s="171">
        <f t="shared" si="141"/>
        <v>1</v>
      </c>
      <c r="AP112" s="6">
        <v>1</v>
      </c>
      <c r="AQ112" s="6"/>
      <c r="AR112" s="139">
        <f t="shared" si="133"/>
        <v>8</v>
      </c>
      <c r="AS112" s="162">
        <f t="shared" si="134"/>
        <v>0.14285714285714285</v>
      </c>
      <c r="AT112" s="166">
        <f t="shared" si="135"/>
        <v>8</v>
      </c>
      <c r="AU112" s="167">
        <f t="shared" si="136"/>
        <v>0</v>
      </c>
    </row>
    <row r="113" spans="2:47" ht="15" customHeight="1" outlineLevel="1">
      <c r="B113" s="49" t="s">
        <v>127</v>
      </c>
      <c r="C113" s="46" t="s">
        <v>95</v>
      </c>
      <c r="D113" s="172">
        <f>SUM(D99:D112)</f>
        <v>0</v>
      </c>
      <c r="E113" s="172">
        <f>SUM(E99:E112)</f>
        <v>0</v>
      </c>
      <c r="F113" s="172">
        <f>SUM(F99:F112)</f>
        <v>0</v>
      </c>
      <c r="G113" s="172">
        <f>SUM(G99:G112)</f>
        <v>0</v>
      </c>
      <c r="H113" s="168">
        <f>IFERROR((G113-E113)/E113,0)</f>
        <v>0</v>
      </c>
      <c r="I113" s="172">
        <f>SUM(I99:I112)</f>
        <v>0</v>
      </c>
      <c r="J113" s="172">
        <f>SUM(J99:J112)</f>
        <v>0</v>
      </c>
      <c r="K113" s="168">
        <f t="shared" ref="K113" si="142">IFERROR((J113-G113)/G113,0)</f>
        <v>0</v>
      </c>
      <c r="L113" s="172">
        <f>SUM(L99:L112)</f>
        <v>0</v>
      </c>
      <c r="M113" s="172">
        <f>SUM(M99:M112)</f>
        <v>0</v>
      </c>
      <c r="N113" s="168">
        <f t="shared" ref="N113" si="143">IFERROR((M113-J113)/J113,0)</f>
        <v>0</v>
      </c>
      <c r="O113" s="172">
        <f>SUM(O99:O112)</f>
        <v>0</v>
      </c>
      <c r="P113" s="172">
        <f>SUM(P99:P112)</f>
        <v>0</v>
      </c>
      <c r="Q113" s="168">
        <f t="shared" si="122"/>
        <v>0</v>
      </c>
      <c r="R113" s="172">
        <f>SUM(R99:R112)</f>
        <v>0</v>
      </c>
      <c r="S113" s="167">
        <f t="shared" si="124"/>
        <v>0</v>
      </c>
      <c r="U113" s="172">
        <f>SUM(U99:U112)</f>
        <v>0</v>
      </c>
      <c r="V113" s="172">
        <f>SUM(V99:V112)</f>
        <v>0</v>
      </c>
      <c r="W113" s="172">
        <f>SUM(W99:W112)</f>
        <v>0</v>
      </c>
      <c r="X113" s="172">
        <f>SUM(X99:X112)</f>
        <v>0</v>
      </c>
      <c r="Y113" s="168">
        <f>IFERROR((X113-P113)/P113,0)</f>
        <v>0</v>
      </c>
      <c r="Z113" s="172">
        <f>SUM(Z99:Z112)</f>
        <v>19</v>
      </c>
      <c r="AA113" s="172">
        <f>SUM(AA99:AA112)</f>
        <v>19</v>
      </c>
      <c r="AB113" s="172">
        <f>SUM(AB99:AB112)</f>
        <v>0</v>
      </c>
      <c r="AC113" s="172">
        <f>SUM(AC99:AC112)</f>
        <v>19</v>
      </c>
      <c r="AD113" s="163">
        <f t="shared" ref="AD113" si="144">IFERROR((AC113-X113)/X113,0)</f>
        <v>0</v>
      </c>
      <c r="AE113" s="172">
        <f>SUM(AE99:AE112)</f>
        <v>16</v>
      </c>
      <c r="AF113" s="172">
        <f>SUM(AF99:AF112)</f>
        <v>16</v>
      </c>
      <c r="AG113" s="172">
        <f>SUM(AG99:AG112)</f>
        <v>0</v>
      </c>
      <c r="AH113" s="172">
        <f>SUM(AH99:AH112)</f>
        <v>35</v>
      </c>
      <c r="AI113" s="163">
        <f t="shared" ref="AI113" si="145">IFERROR((AH113-AC113)/AC113,0)</f>
        <v>0.84210526315789469</v>
      </c>
      <c r="AJ113" s="172">
        <f>SUM(AJ99:AJ112)</f>
        <v>19</v>
      </c>
      <c r="AK113" s="172">
        <f>SUM(AK99:AK112)</f>
        <v>19</v>
      </c>
      <c r="AL113" s="172">
        <f>SUM(AL99:AL112)</f>
        <v>0</v>
      </c>
      <c r="AM113" s="172">
        <f>SUM(AM99:AM112)</f>
        <v>54</v>
      </c>
      <c r="AN113" s="163">
        <f t="shared" ref="AN113" si="146">IFERROR((AM113-AH113)/AH113,0)</f>
        <v>0.54285714285714282</v>
      </c>
      <c r="AO113" s="172">
        <f>SUM(AO99:AO112)</f>
        <v>10</v>
      </c>
      <c r="AP113" s="172">
        <f>SUM(AP99:AP112)</f>
        <v>10</v>
      </c>
      <c r="AQ113" s="172">
        <f>SUM(AQ99:AQ112)</f>
        <v>0</v>
      </c>
      <c r="AR113" s="172">
        <f>SUM(AR99:AR112)</f>
        <v>64</v>
      </c>
      <c r="AS113" s="163">
        <f t="shared" ref="AS113" si="147">IFERROR((AR113-AM113)/AM113,0)</f>
        <v>0.18518518518518517</v>
      </c>
      <c r="AT113" s="172">
        <f>SUM(AT99:AT112)</f>
        <v>64</v>
      </c>
      <c r="AU113" s="167">
        <f t="shared" ref="AU113" si="148">IFERROR((AR113/X113)^(1/4)-1,0)</f>
        <v>0</v>
      </c>
    </row>
    <row r="115" spans="2:47" ht="15.6">
      <c r="B115" s="270" t="s">
        <v>100</v>
      </c>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row>
    <row r="116" spans="2:47" ht="5.45" customHeight="1" outlineLevel="1">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row>
    <row r="117" spans="2:47" outlineLevel="1">
      <c r="B117" s="306"/>
      <c r="C117" s="312" t="s">
        <v>94</v>
      </c>
      <c r="D117" s="285" t="s">
        <v>120</v>
      </c>
      <c r="E117" s="286"/>
      <c r="F117" s="286"/>
      <c r="G117" s="286"/>
      <c r="H117" s="286"/>
      <c r="I117" s="286"/>
      <c r="J117" s="286"/>
      <c r="K117" s="286"/>
      <c r="L117" s="286"/>
      <c r="M117" s="286"/>
      <c r="N117" s="286"/>
      <c r="O117" s="286"/>
      <c r="P117" s="286"/>
      <c r="Q117" s="288"/>
      <c r="R117" s="291" t="str">
        <f xml:space="preserve"> D118&amp;" - "&amp;O118</f>
        <v>2019 - 2023</v>
      </c>
      <c r="S117" s="303"/>
      <c r="U117" s="285" t="s">
        <v>121</v>
      </c>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8"/>
    </row>
    <row r="118" spans="2:47" outlineLevel="1">
      <c r="B118" s="307"/>
      <c r="C118" s="312"/>
      <c r="D118" s="285">
        <f>$C$3-5</f>
        <v>2019</v>
      </c>
      <c r="E118" s="288"/>
      <c r="F118" s="285">
        <f>$C$3-4</f>
        <v>2020</v>
      </c>
      <c r="G118" s="286"/>
      <c r="H118" s="288"/>
      <c r="I118" s="285">
        <f>$C$3-3</f>
        <v>2021</v>
      </c>
      <c r="J118" s="286"/>
      <c r="K118" s="288"/>
      <c r="L118" s="285">
        <f>$C$3-2</f>
        <v>2022</v>
      </c>
      <c r="M118" s="286"/>
      <c r="N118" s="288"/>
      <c r="O118" s="285">
        <f>$C$3-1</f>
        <v>2023</v>
      </c>
      <c r="P118" s="286"/>
      <c r="Q118" s="288"/>
      <c r="R118" s="293"/>
      <c r="S118" s="304"/>
      <c r="U118" s="285">
        <f>$C$3</f>
        <v>2024</v>
      </c>
      <c r="V118" s="286"/>
      <c r="W118" s="286"/>
      <c r="X118" s="286"/>
      <c r="Y118" s="288"/>
      <c r="Z118" s="285">
        <f>$C$3+1</f>
        <v>2025</v>
      </c>
      <c r="AA118" s="286"/>
      <c r="AB118" s="286"/>
      <c r="AC118" s="286"/>
      <c r="AD118" s="288"/>
      <c r="AE118" s="285">
        <f>$C$3+2</f>
        <v>2026</v>
      </c>
      <c r="AF118" s="286"/>
      <c r="AG118" s="286"/>
      <c r="AH118" s="286"/>
      <c r="AI118" s="288"/>
      <c r="AJ118" s="285">
        <f>$C$3+3</f>
        <v>2027</v>
      </c>
      <c r="AK118" s="286"/>
      <c r="AL118" s="286"/>
      <c r="AM118" s="286"/>
      <c r="AN118" s="288"/>
      <c r="AO118" s="285">
        <f>$C$3+4</f>
        <v>2028</v>
      </c>
      <c r="AP118" s="286"/>
      <c r="AQ118" s="286"/>
      <c r="AR118" s="286"/>
      <c r="AS118" s="288"/>
      <c r="AT118" s="289" t="str">
        <f>U118&amp;" - "&amp;AO118</f>
        <v>2024 - 2028</v>
      </c>
      <c r="AU118" s="305"/>
    </row>
    <row r="119" spans="2:47" ht="43.5" outlineLevel="1">
      <c r="B119" s="308"/>
      <c r="C119" s="312"/>
      <c r="D119" s="65" t="s">
        <v>133</v>
      </c>
      <c r="E119" s="66" t="s">
        <v>134</v>
      </c>
      <c r="F119" s="65" t="s">
        <v>133</v>
      </c>
      <c r="G119" s="9" t="s">
        <v>134</v>
      </c>
      <c r="H119" s="66" t="s">
        <v>124</v>
      </c>
      <c r="I119" s="65" t="s">
        <v>133</v>
      </c>
      <c r="J119" s="9" t="s">
        <v>134</v>
      </c>
      <c r="K119" s="66" t="s">
        <v>124</v>
      </c>
      <c r="L119" s="65" t="s">
        <v>133</v>
      </c>
      <c r="M119" s="9" t="s">
        <v>134</v>
      </c>
      <c r="N119" s="66" t="s">
        <v>124</v>
      </c>
      <c r="O119" s="65" t="s">
        <v>133</v>
      </c>
      <c r="P119" s="9" t="s">
        <v>134</v>
      </c>
      <c r="Q119" s="66" t="s">
        <v>124</v>
      </c>
      <c r="R119" s="65" t="s">
        <v>115</v>
      </c>
      <c r="S119" s="120" t="s">
        <v>125</v>
      </c>
      <c r="U119" s="65" t="s">
        <v>133</v>
      </c>
      <c r="V119" s="105" t="s">
        <v>141</v>
      </c>
      <c r="W119" s="105" t="s">
        <v>142</v>
      </c>
      <c r="X119" s="9" t="s">
        <v>134</v>
      </c>
      <c r="Y119" s="66" t="s">
        <v>124</v>
      </c>
      <c r="Z119" s="65" t="s">
        <v>133</v>
      </c>
      <c r="AA119" s="105" t="s">
        <v>141</v>
      </c>
      <c r="AB119" s="105" t="s">
        <v>142</v>
      </c>
      <c r="AC119" s="9" t="s">
        <v>134</v>
      </c>
      <c r="AD119" s="66" t="s">
        <v>124</v>
      </c>
      <c r="AE119" s="65" t="s">
        <v>133</v>
      </c>
      <c r="AF119" s="105" t="s">
        <v>141</v>
      </c>
      <c r="AG119" s="105" t="s">
        <v>142</v>
      </c>
      <c r="AH119" s="9" t="s">
        <v>134</v>
      </c>
      <c r="AI119" s="66" t="s">
        <v>124</v>
      </c>
      <c r="AJ119" s="65" t="s">
        <v>133</v>
      </c>
      <c r="AK119" s="105" t="s">
        <v>141</v>
      </c>
      <c r="AL119" s="105" t="s">
        <v>142</v>
      </c>
      <c r="AM119" s="9" t="s">
        <v>134</v>
      </c>
      <c r="AN119" s="66" t="s">
        <v>124</v>
      </c>
      <c r="AO119" s="65" t="s">
        <v>133</v>
      </c>
      <c r="AP119" s="105" t="s">
        <v>141</v>
      </c>
      <c r="AQ119" s="105" t="s">
        <v>142</v>
      </c>
      <c r="AR119" s="9" t="s">
        <v>134</v>
      </c>
      <c r="AS119" s="66" t="s">
        <v>124</v>
      </c>
      <c r="AT119" s="65" t="s">
        <v>115</v>
      </c>
      <c r="AU119" s="120" t="s">
        <v>125</v>
      </c>
    </row>
    <row r="120" spans="2:47" outlineLevel="1">
      <c r="B120" s="235" t="s">
        <v>75</v>
      </c>
      <c r="C120" s="63" t="s">
        <v>95</v>
      </c>
      <c r="D120" s="69"/>
      <c r="E120" s="70"/>
      <c r="F120" s="69"/>
      <c r="G120" s="139">
        <f t="shared" ref="G120:G133" si="149">E120+F120</f>
        <v>0</v>
      </c>
      <c r="H120" s="169">
        <f t="shared" ref="H120:H133" si="150">IFERROR((G120-E120)/E120,0)</f>
        <v>0</v>
      </c>
      <c r="I120" s="69"/>
      <c r="J120" s="139">
        <f t="shared" ref="J120:J133" si="151">G120+I120</f>
        <v>0</v>
      </c>
      <c r="K120" s="169">
        <f t="shared" ref="K120:K133" si="152">IFERROR((J120-G120)/G120,0)</f>
        <v>0</v>
      </c>
      <c r="L120" s="69"/>
      <c r="M120" s="139">
        <f t="shared" ref="M120:M133" si="153">J120+L120</f>
        <v>0</v>
      </c>
      <c r="N120" s="169">
        <f t="shared" ref="N120:N133" si="154">IFERROR((M120-J120)/J120,0)</f>
        <v>0</v>
      </c>
      <c r="O120" s="69"/>
      <c r="P120" s="139">
        <f t="shared" ref="P120:P133" si="155">M120+O120</f>
        <v>0</v>
      </c>
      <c r="Q120" s="169">
        <f t="shared" ref="Q120:Q134" si="156">IFERROR((P120-M120)/M120,0)</f>
        <v>0</v>
      </c>
      <c r="R120" s="166">
        <f t="shared" ref="R120:R133" si="157">D120+F120+I120+L120+O120</f>
        <v>0</v>
      </c>
      <c r="S120" s="167">
        <f t="shared" ref="S120:S134" si="158">IFERROR((P120/E120)^(1/4)-1,0)</f>
        <v>0</v>
      </c>
      <c r="U120" s="171">
        <f>V120+W120</f>
        <v>0</v>
      </c>
      <c r="V120" s="6"/>
      <c r="W120" s="6"/>
      <c r="X120" s="139">
        <f t="shared" ref="X120:X133" si="159">P120+U120</f>
        <v>0</v>
      </c>
      <c r="Y120" s="169">
        <f t="shared" ref="Y120:Y133" si="160">IFERROR((X120-P120)/P120,0)</f>
        <v>0</v>
      </c>
      <c r="Z120" s="171">
        <f>AA120+AB120</f>
        <v>0</v>
      </c>
      <c r="AA120" s="6"/>
      <c r="AB120" s="6"/>
      <c r="AC120" s="139">
        <f t="shared" ref="AC120:AC133" si="161">X120+Z120</f>
        <v>0</v>
      </c>
      <c r="AD120" s="162">
        <f t="shared" ref="AD120:AD133" si="162">IFERROR((AC120-X120)/X120,0)</f>
        <v>0</v>
      </c>
      <c r="AE120" s="171">
        <f>AF120+AG120</f>
        <v>0</v>
      </c>
      <c r="AF120" s="6"/>
      <c r="AG120" s="6"/>
      <c r="AH120" s="139">
        <f t="shared" ref="AH120:AH133" si="163">AC120+AE120</f>
        <v>0</v>
      </c>
      <c r="AI120" s="162">
        <f t="shared" ref="AI120:AI133" si="164">IFERROR((AH120-AC120)/AC120,0)</f>
        <v>0</v>
      </c>
      <c r="AJ120" s="171">
        <f>AK120+AL120</f>
        <v>0</v>
      </c>
      <c r="AK120" s="6"/>
      <c r="AL120" s="6"/>
      <c r="AM120" s="139">
        <f t="shared" ref="AM120:AM133" si="165">AH120+AJ120</f>
        <v>0</v>
      </c>
      <c r="AN120" s="162">
        <f t="shared" ref="AN120:AN133" si="166">IFERROR((AM120-AH120)/AH120,0)</f>
        <v>0</v>
      </c>
      <c r="AO120" s="171">
        <f>AP120+AQ120</f>
        <v>0</v>
      </c>
      <c r="AP120" s="6"/>
      <c r="AQ120" s="6"/>
      <c r="AR120" s="139">
        <f t="shared" ref="AR120:AR133" si="167">AM120+AO120</f>
        <v>0</v>
      </c>
      <c r="AS120" s="162">
        <f t="shared" ref="AS120:AS133" si="168">IFERROR((AR120-AM120)/AM120,0)</f>
        <v>0</v>
      </c>
      <c r="AT120" s="166">
        <f t="shared" ref="AT120:AT133" si="169">U120+Z120+AE120+AJ120+AO120</f>
        <v>0</v>
      </c>
      <c r="AU120" s="167">
        <f t="shared" ref="AU120:AU133" si="170">IFERROR((AR120/X120)^(1/4)-1,0)</f>
        <v>0</v>
      </c>
    </row>
    <row r="121" spans="2:47" outlineLevel="1">
      <c r="B121" s="236" t="s">
        <v>76</v>
      </c>
      <c r="C121" s="63" t="s">
        <v>95</v>
      </c>
      <c r="D121" s="69"/>
      <c r="E121" s="70"/>
      <c r="F121" s="69"/>
      <c r="G121" s="139">
        <f t="shared" si="149"/>
        <v>0</v>
      </c>
      <c r="H121" s="169">
        <f t="shared" si="150"/>
        <v>0</v>
      </c>
      <c r="I121" s="69"/>
      <c r="J121" s="139">
        <f t="shared" si="151"/>
        <v>0</v>
      </c>
      <c r="K121" s="169">
        <f t="shared" si="152"/>
        <v>0</v>
      </c>
      <c r="L121" s="69"/>
      <c r="M121" s="139">
        <f t="shared" si="153"/>
        <v>0</v>
      </c>
      <c r="N121" s="169">
        <f t="shared" si="154"/>
        <v>0</v>
      </c>
      <c r="O121" s="69"/>
      <c r="P121" s="139">
        <f t="shared" si="155"/>
        <v>0</v>
      </c>
      <c r="Q121" s="169">
        <f t="shared" si="156"/>
        <v>0</v>
      </c>
      <c r="R121" s="166">
        <f t="shared" si="157"/>
        <v>0</v>
      </c>
      <c r="S121" s="167">
        <f t="shared" si="158"/>
        <v>0</v>
      </c>
      <c r="U121" s="171">
        <f t="shared" ref="U121:U133" si="171">V121+W121</f>
        <v>5</v>
      </c>
      <c r="V121" s="6">
        <v>5</v>
      </c>
      <c r="W121" s="6"/>
      <c r="X121" s="139">
        <f t="shared" si="159"/>
        <v>5</v>
      </c>
      <c r="Y121" s="169">
        <f t="shared" si="160"/>
        <v>0</v>
      </c>
      <c r="Z121" s="171">
        <f t="shared" ref="Z121:Z133" si="172">AA121+AB121</f>
        <v>1</v>
      </c>
      <c r="AA121" s="6">
        <v>1</v>
      </c>
      <c r="AB121" s="6"/>
      <c r="AC121" s="139">
        <f t="shared" si="161"/>
        <v>6</v>
      </c>
      <c r="AD121" s="162">
        <f t="shared" si="162"/>
        <v>0.2</v>
      </c>
      <c r="AE121" s="171">
        <f t="shared" ref="AE121:AE133" si="173">AF121+AG121</f>
        <v>0</v>
      </c>
      <c r="AF121" s="6">
        <v>0</v>
      </c>
      <c r="AG121" s="6"/>
      <c r="AH121" s="139">
        <f t="shared" si="163"/>
        <v>6</v>
      </c>
      <c r="AI121" s="162">
        <f t="shared" si="164"/>
        <v>0</v>
      </c>
      <c r="AJ121" s="171">
        <f t="shared" ref="AJ121:AJ133" si="174">AK121+AL121</f>
        <v>1</v>
      </c>
      <c r="AK121" s="6">
        <v>1</v>
      </c>
      <c r="AL121" s="6"/>
      <c r="AM121" s="139">
        <f t="shared" si="165"/>
        <v>7</v>
      </c>
      <c r="AN121" s="162">
        <f t="shared" si="166"/>
        <v>0.16666666666666666</v>
      </c>
      <c r="AO121" s="171">
        <f t="shared" ref="AO121:AO133" si="175">AP121+AQ121</f>
        <v>1</v>
      </c>
      <c r="AP121" s="6">
        <v>1</v>
      </c>
      <c r="AQ121" s="6"/>
      <c r="AR121" s="139">
        <f t="shared" si="167"/>
        <v>8</v>
      </c>
      <c r="AS121" s="162">
        <f t="shared" si="168"/>
        <v>0.14285714285714285</v>
      </c>
      <c r="AT121" s="166">
        <f t="shared" si="169"/>
        <v>8</v>
      </c>
      <c r="AU121" s="167">
        <f t="shared" si="170"/>
        <v>0.12468265038069815</v>
      </c>
    </row>
    <row r="122" spans="2:47" outlineLevel="1">
      <c r="B122" s="237" t="s">
        <v>77</v>
      </c>
      <c r="C122" s="63" t="s">
        <v>95</v>
      </c>
      <c r="D122" s="69"/>
      <c r="E122" s="70"/>
      <c r="F122" s="69"/>
      <c r="G122" s="139">
        <f t="shared" si="149"/>
        <v>0</v>
      </c>
      <c r="H122" s="169">
        <f t="shared" si="150"/>
        <v>0</v>
      </c>
      <c r="I122" s="69"/>
      <c r="J122" s="139">
        <f t="shared" si="151"/>
        <v>0</v>
      </c>
      <c r="K122" s="169">
        <f t="shared" si="152"/>
        <v>0</v>
      </c>
      <c r="L122" s="69"/>
      <c r="M122" s="139">
        <f t="shared" si="153"/>
        <v>0</v>
      </c>
      <c r="N122" s="169">
        <f t="shared" si="154"/>
        <v>0</v>
      </c>
      <c r="O122" s="69"/>
      <c r="P122" s="139">
        <f t="shared" si="155"/>
        <v>0</v>
      </c>
      <c r="Q122" s="169">
        <f t="shared" si="156"/>
        <v>0</v>
      </c>
      <c r="R122" s="166">
        <f t="shared" si="157"/>
        <v>0</v>
      </c>
      <c r="S122" s="167">
        <f t="shared" si="158"/>
        <v>0</v>
      </c>
      <c r="U122" s="171">
        <f t="shared" si="171"/>
        <v>0</v>
      </c>
      <c r="V122" s="6"/>
      <c r="W122" s="6"/>
      <c r="X122" s="139">
        <f t="shared" si="159"/>
        <v>0</v>
      </c>
      <c r="Y122" s="169">
        <f t="shared" si="160"/>
        <v>0</v>
      </c>
      <c r="Z122" s="171">
        <f t="shared" si="172"/>
        <v>0</v>
      </c>
      <c r="AA122" s="6"/>
      <c r="AB122" s="6"/>
      <c r="AC122" s="139">
        <f t="shared" si="161"/>
        <v>0</v>
      </c>
      <c r="AD122" s="162">
        <f t="shared" si="162"/>
        <v>0</v>
      </c>
      <c r="AE122" s="171">
        <f t="shared" si="173"/>
        <v>0</v>
      </c>
      <c r="AF122" s="6"/>
      <c r="AG122" s="6"/>
      <c r="AH122" s="139">
        <f t="shared" si="163"/>
        <v>0</v>
      </c>
      <c r="AI122" s="162">
        <f t="shared" si="164"/>
        <v>0</v>
      </c>
      <c r="AJ122" s="171">
        <f t="shared" si="174"/>
        <v>0</v>
      </c>
      <c r="AK122" s="6"/>
      <c r="AL122" s="6"/>
      <c r="AM122" s="139">
        <f t="shared" si="165"/>
        <v>0</v>
      </c>
      <c r="AN122" s="162">
        <f t="shared" si="166"/>
        <v>0</v>
      </c>
      <c r="AO122" s="171">
        <f t="shared" si="175"/>
        <v>0</v>
      </c>
      <c r="AP122" s="6"/>
      <c r="AQ122" s="6"/>
      <c r="AR122" s="139">
        <f t="shared" si="167"/>
        <v>0</v>
      </c>
      <c r="AS122" s="162">
        <f t="shared" si="168"/>
        <v>0</v>
      </c>
      <c r="AT122" s="166">
        <f t="shared" si="169"/>
        <v>0</v>
      </c>
      <c r="AU122" s="167">
        <f t="shared" si="170"/>
        <v>0</v>
      </c>
    </row>
    <row r="123" spans="2:47" outlineLevel="1">
      <c r="B123" s="238" t="s">
        <v>78</v>
      </c>
      <c r="C123" s="63" t="s">
        <v>95</v>
      </c>
      <c r="D123" s="69"/>
      <c r="E123" s="70"/>
      <c r="F123" s="69"/>
      <c r="G123" s="139">
        <f t="shared" si="149"/>
        <v>0</v>
      </c>
      <c r="H123" s="169">
        <f t="shared" si="150"/>
        <v>0</v>
      </c>
      <c r="I123" s="69"/>
      <c r="J123" s="139">
        <f t="shared" si="151"/>
        <v>0</v>
      </c>
      <c r="K123" s="169">
        <f t="shared" si="152"/>
        <v>0</v>
      </c>
      <c r="L123" s="69"/>
      <c r="M123" s="139">
        <f t="shared" si="153"/>
        <v>0</v>
      </c>
      <c r="N123" s="169">
        <f t="shared" si="154"/>
        <v>0</v>
      </c>
      <c r="O123" s="69"/>
      <c r="P123" s="139">
        <f t="shared" si="155"/>
        <v>0</v>
      </c>
      <c r="Q123" s="169">
        <f t="shared" si="156"/>
        <v>0</v>
      </c>
      <c r="R123" s="166">
        <f t="shared" si="157"/>
        <v>0</v>
      </c>
      <c r="S123" s="167">
        <f t="shared" si="158"/>
        <v>0</v>
      </c>
      <c r="U123" s="171">
        <f t="shared" si="171"/>
        <v>0</v>
      </c>
      <c r="V123" s="6"/>
      <c r="W123" s="6"/>
      <c r="X123" s="139">
        <f t="shared" si="159"/>
        <v>0</v>
      </c>
      <c r="Y123" s="169">
        <f t="shared" si="160"/>
        <v>0</v>
      </c>
      <c r="Z123" s="171">
        <f t="shared" si="172"/>
        <v>0</v>
      </c>
      <c r="AA123" s="6"/>
      <c r="AB123" s="6"/>
      <c r="AC123" s="139">
        <f t="shared" si="161"/>
        <v>0</v>
      </c>
      <c r="AD123" s="162">
        <f t="shared" si="162"/>
        <v>0</v>
      </c>
      <c r="AE123" s="171">
        <f t="shared" si="173"/>
        <v>0</v>
      </c>
      <c r="AF123" s="6"/>
      <c r="AG123" s="6"/>
      <c r="AH123" s="139">
        <f t="shared" si="163"/>
        <v>0</v>
      </c>
      <c r="AI123" s="162">
        <f t="shared" si="164"/>
        <v>0</v>
      </c>
      <c r="AJ123" s="171">
        <f t="shared" si="174"/>
        <v>0</v>
      </c>
      <c r="AK123" s="6"/>
      <c r="AL123" s="6"/>
      <c r="AM123" s="139">
        <f t="shared" si="165"/>
        <v>0</v>
      </c>
      <c r="AN123" s="162">
        <f t="shared" si="166"/>
        <v>0</v>
      </c>
      <c r="AO123" s="171">
        <f t="shared" si="175"/>
        <v>0</v>
      </c>
      <c r="AP123" s="6"/>
      <c r="AQ123" s="6"/>
      <c r="AR123" s="139">
        <f t="shared" si="167"/>
        <v>0</v>
      </c>
      <c r="AS123" s="162">
        <f t="shared" si="168"/>
        <v>0</v>
      </c>
      <c r="AT123" s="166">
        <f t="shared" si="169"/>
        <v>0</v>
      </c>
      <c r="AU123" s="167">
        <f t="shared" si="170"/>
        <v>0</v>
      </c>
    </row>
    <row r="124" spans="2:47" outlineLevel="1">
      <c r="B124" s="238" t="s">
        <v>79</v>
      </c>
      <c r="C124" s="63" t="s">
        <v>95</v>
      </c>
      <c r="D124" s="69"/>
      <c r="E124" s="70"/>
      <c r="F124" s="69"/>
      <c r="G124" s="139">
        <f t="shared" si="149"/>
        <v>0</v>
      </c>
      <c r="H124" s="169">
        <f t="shared" si="150"/>
        <v>0</v>
      </c>
      <c r="I124" s="69"/>
      <c r="J124" s="139">
        <f t="shared" si="151"/>
        <v>0</v>
      </c>
      <c r="K124" s="169">
        <f t="shared" si="152"/>
        <v>0</v>
      </c>
      <c r="L124" s="69"/>
      <c r="M124" s="139">
        <f t="shared" si="153"/>
        <v>0</v>
      </c>
      <c r="N124" s="169">
        <f t="shared" si="154"/>
        <v>0</v>
      </c>
      <c r="O124" s="69"/>
      <c r="P124" s="139">
        <f t="shared" si="155"/>
        <v>0</v>
      </c>
      <c r="Q124" s="169">
        <f t="shared" si="156"/>
        <v>0</v>
      </c>
      <c r="R124" s="166">
        <f t="shared" si="157"/>
        <v>0</v>
      </c>
      <c r="S124" s="167">
        <f t="shared" si="158"/>
        <v>0</v>
      </c>
      <c r="U124" s="171">
        <f t="shared" si="171"/>
        <v>0</v>
      </c>
      <c r="V124" s="6"/>
      <c r="W124" s="6"/>
      <c r="X124" s="139">
        <f t="shared" si="159"/>
        <v>0</v>
      </c>
      <c r="Y124" s="169">
        <f t="shared" si="160"/>
        <v>0</v>
      </c>
      <c r="Z124" s="171">
        <f t="shared" si="172"/>
        <v>2</v>
      </c>
      <c r="AA124" s="6">
        <v>2</v>
      </c>
      <c r="AB124" s="6"/>
      <c r="AC124" s="139">
        <f t="shared" si="161"/>
        <v>2</v>
      </c>
      <c r="AD124" s="162">
        <f t="shared" si="162"/>
        <v>0</v>
      </c>
      <c r="AE124" s="171">
        <f t="shared" si="173"/>
        <v>0</v>
      </c>
      <c r="AF124" s="6"/>
      <c r="AG124" s="6"/>
      <c r="AH124" s="139">
        <f t="shared" si="163"/>
        <v>2</v>
      </c>
      <c r="AI124" s="162">
        <f t="shared" si="164"/>
        <v>0</v>
      </c>
      <c r="AJ124" s="171">
        <f t="shared" si="174"/>
        <v>0</v>
      </c>
      <c r="AK124" s="6"/>
      <c r="AL124" s="6"/>
      <c r="AM124" s="139">
        <f t="shared" si="165"/>
        <v>2</v>
      </c>
      <c r="AN124" s="162">
        <f t="shared" si="166"/>
        <v>0</v>
      </c>
      <c r="AO124" s="171">
        <f t="shared" si="175"/>
        <v>0</v>
      </c>
      <c r="AP124" s="6"/>
      <c r="AQ124" s="6"/>
      <c r="AR124" s="139">
        <f t="shared" si="167"/>
        <v>2</v>
      </c>
      <c r="AS124" s="162">
        <f t="shared" si="168"/>
        <v>0</v>
      </c>
      <c r="AT124" s="166">
        <f t="shared" si="169"/>
        <v>2</v>
      </c>
      <c r="AU124" s="167">
        <f t="shared" si="170"/>
        <v>0</v>
      </c>
    </row>
    <row r="125" spans="2:47" outlineLevel="1">
      <c r="B125" s="238" t="s">
        <v>80</v>
      </c>
      <c r="C125" s="63" t="s">
        <v>95</v>
      </c>
      <c r="D125" s="69"/>
      <c r="E125" s="70"/>
      <c r="F125" s="69"/>
      <c r="G125" s="139">
        <f t="shared" si="149"/>
        <v>0</v>
      </c>
      <c r="H125" s="169">
        <f t="shared" si="150"/>
        <v>0</v>
      </c>
      <c r="I125" s="69"/>
      <c r="J125" s="139">
        <f t="shared" si="151"/>
        <v>0</v>
      </c>
      <c r="K125" s="169">
        <f t="shared" si="152"/>
        <v>0</v>
      </c>
      <c r="L125" s="69"/>
      <c r="M125" s="139">
        <f t="shared" si="153"/>
        <v>0</v>
      </c>
      <c r="N125" s="169">
        <f t="shared" si="154"/>
        <v>0</v>
      </c>
      <c r="O125" s="69"/>
      <c r="P125" s="139">
        <f t="shared" si="155"/>
        <v>0</v>
      </c>
      <c r="Q125" s="169">
        <f t="shared" si="156"/>
        <v>0</v>
      </c>
      <c r="R125" s="166">
        <f t="shared" si="157"/>
        <v>0</v>
      </c>
      <c r="S125" s="167">
        <f t="shared" si="158"/>
        <v>0</v>
      </c>
      <c r="U125" s="171">
        <f t="shared" si="171"/>
        <v>0</v>
      </c>
      <c r="V125" s="6"/>
      <c r="W125" s="6"/>
      <c r="X125" s="139">
        <f t="shared" si="159"/>
        <v>0</v>
      </c>
      <c r="Y125" s="169">
        <f t="shared" si="160"/>
        <v>0</v>
      </c>
      <c r="Z125" s="171">
        <f t="shared" si="172"/>
        <v>0</v>
      </c>
      <c r="AA125" s="6"/>
      <c r="AB125" s="6"/>
      <c r="AC125" s="139">
        <f t="shared" si="161"/>
        <v>0</v>
      </c>
      <c r="AD125" s="162">
        <f t="shared" si="162"/>
        <v>0</v>
      </c>
      <c r="AE125" s="171">
        <f t="shared" si="173"/>
        <v>0</v>
      </c>
      <c r="AF125" s="6"/>
      <c r="AG125" s="6"/>
      <c r="AH125" s="139">
        <f t="shared" si="163"/>
        <v>0</v>
      </c>
      <c r="AI125" s="162">
        <f t="shared" si="164"/>
        <v>0</v>
      </c>
      <c r="AJ125" s="171">
        <f t="shared" si="174"/>
        <v>0</v>
      </c>
      <c r="AK125" s="6"/>
      <c r="AL125" s="6"/>
      <c r="AM125" s="139">
        <f t="shared" si="165"/>
        <v>0</v>
      </c>
      <c r="AN125" s="162">
        <f t="shared" si="166"/>
        <v>0</v>
      </c>
      <c r="AO125" s="171">
        <f t="shared" si="175"/>
        <v>0</v>
      </c>
      <c r="AP125" s="6"/>
      <c r="AQ125" s="6"/>
      <c r="AR125" s="139">
        <f t="shared" si="167"/>
        <v>0</v>
      </c>
      <c r="AS125" s="162">
        <f t="shared" si="168"/>
        <v>0</v>
      </c>
      <c r="AT125" s="166">
        <f t="shared" si="169"/>
        <v>0</v>
      </c>
      <c r="AU125" s="167">
        <f t="shared" si="170"/>
        <v>0</v>
      </c>
    </row>
    <row r="126" spans="2:47" outlineLevel="1">
      <c r="B126" s="238" t="s">
        <v>81</v>
      </c>
      <c r="C126" s="63" t="s">
        <v>95</v>
      </c>
      <c r="D126" s="69"/>
      <c r="E126" s="70"/>
      <c r="F126" s="69"/>
      <c r="G126" s="139">
        <f t="shared" si="149"/>
        <v>0</v>
      </c>
      <c r="H126" s="169">
        <f t="shared" si="150"/>
        <v>0</v>
      </c>
      <c r="I126" s="69"/>
      <c r="J126" s="139">
        <f t="shared" si="151"/>
        <v>0</v>
      </c>
      <c r="K126" s="169">
        <f t="shared" si="152"/>
        <v>0</v>
      </c>
      <c r="L126" s="69"/>
      <c r="M126" s="139">
        <f t="shared" si="153"/>
        <v>0</v>
      </c>
      <c r="N126" s="169">
        <f t="shared" si="154"/>
        <v>0</v>
      </c>
      <c r="O126" s="69"/>
      <c r="P126" s="139">
        <f t="shared" si="155"/>
        <v>0</v>
      </c>
      <c r="Q126" s="169">
        <f t="shared" si="156"/>
        <v>0</v>
      </c>
      <c r="R126" s="166">
        <f t="shared" si="157"/>
        <v>0</v>
      </c>
      <c r="S126" s="167">
        <f t="shared" si="158"/>
        <v>0</v>
      </c>
      <c r="U126" s="171">
        <f t="shared" si="171"/>
        <v>0</v>
      </c>
      <c r="V126" s="6"/>
      <c r="W126" s="6"/>
      <c r="X126" s="139">
        <f t="shared" si="159"/>
        <v>0</v>
      </c>
      <c r="Y126" s="169">
        <f t="shared" si="160"/>
        <v>0</v>
      </c>
      <c r="Z126" s="171">
        <f t="shared" si="172"/>
        <v>0</v>
      </c>
      <c r="AA126" s="6"/>
      <c r="AB126" s="6"/>
      <c r="AC126" s="139">
        <f t="shared" si="161"/>
        <v>0</v>
      </c>
      <c r="AD126" s="162">
        <f t="shared" si="162"/>
        <v>0</v>
      </c>
      <c r="AE126" s="171">
        <f t="shared" si="173"/>
        <v>0</v>
      </c>
      <c r="AF126" s="6"/>
      <c r="AG126" s="6"/>
      <c r="AH126" s="139">
        <f t="shared" si="163"/>
        <v>0</v>
      </c>
      <c r="AI126" s="162">
        <f t="shared" si="164"/>
        <v>0</v>
      </c>
      <c r="AJ126" s="171">
        <f t="shared" si="174"/>
        <v>0</v>
      </c>
      <c r="AK126" s="6"/>
      <c r="AL126" s="6"/>
      <c r="AM126" s="139">
        <f t="shared" si="165"/>
        <v>0</v>
      </c>
      <c r="AN126" s="162">
        <f t="shared" si="166"/>
        <v>0</v>
      </c>
      <c r="AO126" s="171">
        <f t="shared" si="175"/>
        <v>0</v>
      </c>
      <c r="AP126" s="6"/>
      <c r="AQ126" s="6"/>
      <c r="AR126" s="139">
        <f t="shared" si="167"/>
        <v>0</v>
      </c>
      <c r="AS126" s="162">
        <f t="shared" si="168"/>
        <v>0</v>
      </c>
      <c r="AT126" s="166">
        <f t="shared" si="169"/>
        <v>0</v>
      </c>
      <c r="AU126" s="167">
        <f t="shared" si="170"/>
        <v>0</v>
      </c>
    </row>
    <row r="127" spans="2:47" outlineLevel="1">
      <c r="B127" s="236" t="s">
        <v>82</v>
      </c>
      <c r="C127" s="63" t="s">
        <v>95</v>
      </c>
      <c r="D127" s="69"/>
      <c r="E127" s="70"/>
      <c r="F127" s="69"/>
      <c r="G127" s="139">
        <f t="shared" si="149"/>
        <v>0</v>
      </c>
      <c r="H127" s="169">
        <f t="shared" si="150"/>
        <v>0</v>
      </c>
      <c r="I127" s="69"/>
      <c r="J127" s="139">
        <f t="shared" si="151"/>
        <v>0</v>
      </c>
      <c r="K127" s="169">
        <f t="shared" si="152"/>
        <v>0</v>
      </c>
      <c r="L127" s="69"/>
      <c r="M127" s="139">
        <f t="shared" si="153"/>
        <v>0</v>
      </c>
      <c r="N127" s="169">
        <f t="shared" si="154"/>
        <v>0</v>
      </c>
      <c r="O127" s="69"/>
      <c r="P127" s="139">
        <f t="shared" si="155"/>
        <v>0</v>
      </c>
      <c r="Q127" s="169">
        <f t="shared" si="156"/>
        <v>0</v>
      </c>
      <c r="R127" s="166">
        <f t="shared" si="157"/>
        <v>0</v>
      </c>
      <c r="S127" s="167">
        <f t="shared" si="158"/>
        <v>0</v>
      </c>
      <c r="U127" s="171">
        <f t="shared" si="171"/>
        <v>0</v>
      </c>
      <c r="V127" s="6"/>
      <c r="W127" s="6"/>
      <c r="X127" s="139">
        <f t="shared" si="159"/>
        <v>0</v>
      </c>
      <c r="Y127" s="169">
        <f t="shared" si="160"/>
        <v>0</v>
      </c>
      <c r="Z127" s="171">
        <f t="shared" si="172"/>
        <v>0</v>
      </c>
      <c r="AA127" s="6"/>
      <c r="AB127" s="6"/>
      <c r="AC127" s="139">
        <f t="shared" si="161"/>
        <v>0</v>
      </c>
      <c r="AD127" s="162">
        <f t="shared" si="162"/>
        <v>0</v>
      </c>
      <c r="AE127" s="171">
        <f t="shared" si="173"/>
        <v>0</v>
      </c>
      <c r="AF127" s="6"/>
      <c r="AG127" s="6"/>
      <c r="AH127" s="139">
        <f t="shared" si="163"/>
        <v>0</v>
      </c>
      <c r="AI127" s="162">
        <f t="shared" si="164"/>
        <v>0</v>
      </c>
      <c r="AJ127" s="171">
        <f t="shared" si="174"/>
        <v>0</v>
      </c>
      <c r="AK127" s="6"/>
      <c r="AL127" s="6"/>
      <c r="AM127" s="139">
        <f t="shared" si="165"/>
        <v>0</v>
      </c>
      <c r="AN127" s="162">
        <f t="shared" si="166"/>
        <v>0</v>
      </c>
      <c r="AO127" s="171">
        <f t="shared" si="175"/>
        <v>0</v>
      </c>
      <c r="AP127" s="6"/>
      <c r="AQ127" s="6"/>
      <c r="AR127" s="139">
        <f t="shared" si="167"/>
        <v>0</v>
      </c>
      <c r="AS127" s="162">
        <f t="shared" si="168"/>
        <v>0</v>
      </c>
      <c r="AT127" s="166">
        <f t="shared" si="169"/>
        <v>0</v>
      </c>
      <c r="AU127" s="167">
        <f t="shared" si="170"/>
        <v>0</v>
      </c>
    </row>
    <row r="128" spans="2:47" outlineLevel="1">
      <c r="B128" s="235" t="s">
        <v>83</v>
      </c>
      <c r="C128" s="63" t="s">
        <v>95</v>
      </c>
      <c r="D128" s="69"/>
      <c r="E128" s="70"/>
      <c r="F128" s="69"/>
      <c r="G128" s="139">
        <f t="shared" si="149"/>
        <v>0</v>
      </c>
      <c r="H128" s="169">
        <f t="shared" si="150"/>
        <v>0</v>
      </c>
      <c r="I128" s="69"/>
      <c r="J128" s="139">
        <f t="shared" si="151"/>
        <v>0</v>
      </c>
      <c r="K128" s="169">
        <f t="shared" si="152"/>
        <v>0</v>
      </c>
      <c r="L128" s="69"/>
      <c r="M128" s="139">
        <f t="shared" si="153"/>
        <v>0</v>
      </c>
      <c r="N128" s="169">
        <f t="shared" si="154"/>
        <v>0</v>
      </c>
      <c r="O128" s="69"/>
      <c r="P128" s="139">
        <f t="shared" si="155"/>
        <v>0</v>
      </c>
      <c r="Q128" s="169">
        <f t="shared" si="156"/>
        <v>0</v>
      </c>
      <c r="R128" s="166">
        <f t="shared" si="157"/>
        <v>0</v>
      </c>
      <c r="S128" s="167">
        <f t="shared" si="158"/>
        <v>0</v>
      </c>
      <c r="U128" s="171">
        <f t="shared" si="171"/>
        <v>0</v>
      </c>
      <c r="V128" s="6"/>
      <c r="W128" s="6"/>
      <c r="X128" s="139">
        <f t="shared" si="159"/>
        <v>0</v>
      </c>
      <c r="Y128" s="169">
        <f t="shared" si="160"/>
        <v>0</v>
      </c>
      <c r="Z128" s="171">
        <f t="shared" si="172"/>
        <v>0</v>
      </c>
      <c r="AA128" s="6"/>
      <c r="AB128" s="6"/>
      <c r="AC128" s="139">
        <f t="shared" si="161"/>
        <v>0</v>
      </c>
      <c r="AD128" s="162">
        <f t="shared" si="162"/>
        <v>0</v>
      </c>
      <c r="AE128" s="171">
        <f t="shared" si="173"/>
        <v>0</v>
      </c>
      <c r="AF128" s="6"/>
      <c r="AG128" s="6"/>
      <c r="AH128" s="139">
        <f t="shared" si="163"/>
        <v>0</v>
      </c>
      <c r="AI128" s="162">
        <f t="shared" si="164"/>
        <v>0</v>
      </c>
      <c r="AJ128" s="171">
        <f t="shared" si="174"/>
        <v>0</v>
      </c>
      <c r="AK128" s="6"/>
      <c r="AL128" s="6"/>
      <c r="AM128" s="139">
        <f t="shared" si="165"/>
        <v>0</v>
      </c>
      <c r="AN128" s="162">
        <f t="shared" si="166"/>
        <v>0</v>
      </c>
      <c r="AO128" s="171">
        <f t="shared" si="175"/>
        <v>0</v>
      </c>
      <c r="AP128" s="6"/>
      <c r="AQ128" s="6"/>
      <c r="AR128" s="139">
        <f t="shared" si="167"/>
        <v>0</v>
      </c>
      <c r="AS128" s="162">
        <f t="shared" si="168"/>
        <v>0</v>
      </c>
      <c r="AT128" s="166">
        <f t="shared" si="169"/>
        <v>0</v>
      </c>
      <c r="AU128" s="167">
        <f t="shared" si="170"/>
        <v>0</v>
      </c>
    </row>
    <row r="129" spans="2:47" outlineLevel="1">
      <c r="B129" s="236" t="s">
        <v>84</v>
      </c>
      <c r="C129" s="63" t="s">
        <v>95</v>
      </c>
      <c r="D129" s="69"/>
      <c r="E129" s="70"/>
      <c r="F129" s="69"/>
      <c r="G129" s="139">
        <f t="shared" si="149"/>
        <v>0</v>
      </c>
      <c r="H129" s="169">
        <f t="shared" si="150"/>
        <v>0</v>
      </c>
      <c r="I129" s="69"/>
      <c r="J129" s="139">
        <f t="shared" si="151"/>
        <v>0</v>
      </c>
      <c r="K129" s="169">
        <f t="shared" si="152"/>
        <v>0</v>
      </c>
      <c r="L129" s="69"/>
      <c r="M129" s="139">
        <f t="shared" si="153"/>
        <v>0</v>
      </c>
      <c r="N129" s="169">
        <f t="shared" si="154"/>
        <v>0</v>
      </c>
      <c r="O129" s="69"/>
      <c r="P129" s="139">
        <f t="shared" si="155"/>
        <v>0</v>
      </c>
      <c r="Q129" s="169">
        <f t="shared" si="156"/>
        <v>0</v>
      </c>
      <c r="R129" s="166">
        <f t="shared" si="157"/>
        <v>0</v>
      </c>
      <c r="S129" s="167">
        <f t="shared" si="158"/>
        <v>0</v>
      </c>
      <c r="U129" s="171">
        <f t="shared" si="171"/>
        <v>0</v>
      </c>
      <c r="V129" s="6"/>
      <c r="W129" s="6"/>
      <c r="X129" s="139">
        <f t="shared" si="159"/>
        <v>0</v>
      </c>
      <c r="Y129" s="169">
        <f t="shared" si="160"/>
        <v>0</v>
      </c>
      <c r="Z129" s="171">
        <f t="shared" si="172"/>
        <v>1</v>
      </c>
      <c r="AA129" s="6">
        <v>1</v>
      </c>
      <c r="AB129" s="6"/>
      <c r="AC129" s="139">
        <f t="shared" si="161"/>
        <v>1</v>
      </c>
      <c r="AD129" s="162">
        <f t="shared" si="162"/>
        <v>0</v>
      </c>
      <c r="AE129" s="171">
        <f t="shared" si="173"/>
        <v>0</v>
      </c>
      <c r="AF129" s="6"/>
      <c r="AG129" s="6"/>
      <c r="AH129" s="139">
        <f t="shared" si="163"/>
        <v>1</v>
      </c>
      <c r="AI129" s="162">
        <f t="shared" si="164"/>
        <v>0</v>
      </c>
      <c r="AJ129" s="171">
        <f t="shared" si="174"/>
        <v>0</v>
      </c>
      <c r="AK129" s="6"/>
      <c r="AL129" s="6"/>
      <c r="AM129" s="139">
        <f t="shared" si="165"/>
        <v>1</v>
      </c>
      <c r="AN129" s="162">
        <f t="shared" si="166"/>
        <v>0</v>
      </c>
      <c r="AO129" s="171">
        <f t="shared" si="175"/>
        <v>0</v>
      </c>
      <c r="AP129" s="6"/>
      <c r="AQ129" s="6"/>
      <c r="AR129" s="139">
        <f t="shared" si="167"/>
        <v>1</v>
      </c>
      <c r="AS129" s="162">
        <f t="shared" si="168"/>
        <v>0</v>
      </c>
      <c r="AT129" s="166">
        <f t="shared" si="169"/>
        <v>1</v>
      </c>
      <c r="AU129" s="167">
        <f t="shared" si="170"/>
        <v>0</v>
      </c>
    </row>
    <row r="130" spans="2:47" outlineLevel="1">
      <c r="B130" s="235" t="s">
        <v>85</v>
      </c>
      <c r="C130" s="63" t="s">
        <v>95</v>
      </c>
      <c r="D130" s="69"/>
      <c r="E130" s="70"/>
      <c r="F130" s="69"/>
      <c r="G130" s="139">
        <f t="shared" si="149"/>
        <v>0</v>
      </c>
      <c r="H130" s="169">
        <f t="shared" si="150"/>
        <v>0</v>
      </c>
      <c r="I130" s="69"/>
      <c r="J130" s="139">
        <f t="shared" si="151"/>
        <v>0</v>
      </c>
      <c r="K130" s="169">
        <f t="shared" si="152"/>
        <v>0</v>
      </c>
      <c r="L130" s="69"/>
      <c r="M130" s="139">
        <f t="shared" si="153"/>
        <v>0</v>
      </c>
      <c r="N130" s="169">
        <f t="shared" si="154"/>
        <v>0</v>
      </c>
      <c r="O130" s="69"/>
      <c r="P130" s="139">
        <f t="shared" si="155"/>
        <v>0</v>
      </c>
      <c r="Q130" s="169">
        <f t="shared" si="156"/>
        <v>0</v>
      </c>
      <c r="R130" s="166">
        <f t="shared" si="157"/>
        <v>0</v>
      </c>
      <c r="S130" s="167">
        <f t="shared" si="158"/>
        <v>0</v>
      </c>
      <c r="U130" s="171">
        <f t="shared" si="171"/>
        <v>0</v>
      </c>
      <c r="V130" s="6"/>
      <c r="W130" s="6"/>
      <c r="X130" s="139">
        <f t="shared" si="159"/>
        <v>0</v>
      </c>
      <c r="Y130" s="169">
        <f t="shared" si="160"/>
        <v>0</v>
      </c>
      <c r="Z130" s="171">
        <f t="shared" si="172"/>
        <v>0</v>
      </c>
      <c r="AA130" s="6"/>
      <c r="AB130" s="6"/>
      <c r="AC130" s="139">
        <f t="shared" si="161"/>
        <v>0</v>
      </c>
      <c r="AD130" s="162">
        <f t="shared" si="162"/>
        <v>0</v>
      </c>
      <c r="AE130" s="171">
        <f t="shared" si="173"/>
        <v>0</v>
      </c>
      <c r="AF130" s="6"/>
      <c r="AG130" s="6"/>
      <c r="AH130" s="139">
        <f t="shared" si="163"/>
        <v>0</v>
      </c>
      <c r="AI130" s="162">
        <f t="shared" si="164"/>
        <v>0</v>
      </c>
      <c r="AJ130" s="171">
        <f t="shared" si="174"/>
        <v>0</v>
      </c>
      <c r="AK130" s="6"/>
      <c r="AL130" s="6"/>
      <c r="AM130" s="139">
        <f t="shared" si="165"/>
        <v>0</v>
      </c>
      <c r="AN130" s="162">
        <f t="shared" si="166"/>
        <v>0</v>
      </c>
      <c r="AO130" s="171">
        <f t="shared" si="175"/>
        <v>0</v>
      </c>
      <c r="AP130" s="6"/>
      <c r="AQ130" s="6"/>
      <c r="AR130" s="139">
        <f t="shared" si="167"/>
        <v>0</v>
      </c>
      <c r="AS130" s="162">
        <f t="shared" si="168"/>
        <v>0</v>
      </c>
      <c r="AT130" s="166">
        <f t="shared" si="169"/>
        <v>0</v>
      </c>
      <c r="AU130" s="167">
        <f t="shared" si="170"/>
        <v>0</v>
      </c>
    </row>
    <row r="131" spans="2:47" outlineLevel="1">
      <c r="B131" s="236" t="s">
        <v>86</v>
      </c>
      <c r="C131" s="63" t="s">
        <v>95</v>
      </c>
      <c r="D131" s="69"/>
      <c r="E131" s="70"/>
      <c r="F131" s="69"/>
      <c r="G131" s="139">
        <f t="shared" si="149"/>
        <v>0</v>
      </c>
      <c r="H131" s="169">
        <f t="shared" si="150"/>
        <v>0</v>
      </c>
      <c r="I131" s="69"/>
      <c r="J131" s="139">
        <f t="shared" si="151"/>
        <v>0</v>
      </c>
      <c r="K131" s="169">
        <f t="shared" si="152"/>
        <v>0</v>
      </c>
      <c r="L131" s="69"/>
      <c r="M131" s="139">
        <f t="shared" si="153"/>
        <v>0</v>
      </c>
      <c r="N131" s="169">
        <f t="shared" si="154"/>
        <v>0</v>
      </c>
      <c r="O131" s="69"/>
      <c r="P131" s="139">
        <f t="shared" si="155"/>
        <v>0</v>
      </c>
      <c r="Q131" s="169">
        <f t="shared" si="156"/>
        <v>0</v>
      </c>
      <c r="R131" s="166">
        <f t="shared" si="157"/>
        <v>0</v>
      </c>
      <c r="S131" s="167">
        <f t="shared" si="158"/>
        <v>0</v>
      </c>
      <c r="U131" s="171">
        <f t="shared" si="171"/>
        <v>0</v>
      </c>
      <c r="V131" s="6"/>
      <c r="W131" s="6"/>
      <c r="X131" s="139">
        <f t="shared" si="159"/>
        <v>0</v>
      </c>
      <c r="Y131" s="169">
        <f t="shared" si="160"/>
        <v>0</v>
      </c>
      <c r="Z131" s="171">
        <f t="shared" si="172"/>
        <v>1</v>
      </c>
      <c r="AA131" s="6">
        <v>1</v>
      </c>
      <c r="AB131" s="6"/>
      <c r="AC131" s="139">
        <f t="shared" si="161"/>
        <v>1</v>
      </c>
      <c r="AD131" s="162">
        <f t="shared" si="162"/>
        <v>0</v>
      </c>
      <c r="AE131" s="171">
        <f t="shared" si="173"/>
        <v>0</v>
      </c>
      <c r="AF131" s="6"/>
      <c r="AG131" s="6"/>
      <c r="AH131" s="139">
        <f t="shared" si="163"/>
        <v>1</v>
      </c>
      <c r="AI131" s="162">
        <f t="shared" si="164"/>
        <v>0</v>
      </c>
      <c r="AJ131" s="171">
        <f t="shared" si="174"/>
        <v>0</v>
      </c>
      <c r="AK131" s="6"/>
      <c r="AL131" s="6"/>
      <c r="AM131" s="139">
        <f t="shared" si="165"/>
        <v>1</v>
      </c>
      <c r="AN131" s="162">
        <f t="shared" si="166"/>
        <v>0</v>
      </c>
      <c r="AO131" s="171">
        <f t="shared" si="175"/>
        <v>0</v>
      </c>
      <c r="AP131" s="6"/>
      <c r="AQ131" s="6"/>
      <c r="AR131" s="139">
        <f t="shared" si="167"/>
        <v>1</v>
      </c>
      <c r="AS131" s="162">
        <f t="shared" si="168"/>
        <v>0</v>
      </c>
      <c r="AT131" s="166">
        <f t="shared" si="169"/>
        <v>1</v>
      </c>
      <c r="AU131" s="167">
        <f t="shared" si="170"/>
        <v>0</v>
      </c>
    </row>
    <row r="132" spans="2:47" outlineLevel="1">
      <c r="B132" s="235" t="s">
        <v>87</v>
      </c>
      <c r="C132" s="63" t="s">
        <v>95</v>
      </c>
      <c r="D132" s="69"/>
      <c r="E132" s="70"/>
      <c r="F132" s="69"/>
      <c r="G132" s="139">
        <f t="shared" si="149"/>
        <v>0</v>
      </c>
      <c r="H132" s="169">
        <f t="shared" si="150"/>
        <v>0</v>
      </c>
      <c r="I132" s="69"/>
      <c r="J132" s="139">
        <f t="shared" si="151"/>
        <v>0</v>
      </c>
      <c r="K132" s="169">
        <f t="shared" si="152"/>
        <v>0</v>
      </c>
      <c r="L132" s="69"/>
      <c r="M132" s="139">
        <f t="shared" si="153"/>
        <v>0</v>
      </c>
      <c r="N132" s="169">
        <f t="shared" si="154"/>
        <v>0</v>
      </c>
      <c r="O132" s="69"/>
      <c r="P132" s="139">
        <f t="shared" si="155"/>
        <v>0</v>
      </c>
      <c r="Q132" s="169">
        <f t="shared" si="156"/>
        <v>0</v>
      </c>
      <c r="R132" s="166">
        <f t="shared" si="157"/>
        <v>0</v>
      </c>
      <c r="S132" s="167">
        <f t="shared" si="158"/>
        <v>0</v>
      </c>
      <c r="U132" s="171">
        <f t="shared" si="171"/>
        <v>0</v>
      </c>
      <c r="V132" s="6"/>
      <c r="W132" s="6"/>
      <c r="X132" s="139">
        <f t="shared" si="159"/>
        <v>0</v>
      </c>
      <c r="Y132" s="169">
        <f t="shared" si="160"/>
        <v>0</v>
      </c>
      <c r="Z132" s="171">
        <f t="shared" si="172"/>
        <v>0</v>
      </c>
      <c r="AA132" s="6"/>
      <c r="AB132" s="6"/>
      <c r="AC132" s="139">
        <f t="shared" si="161"/>
        <v>0</v>
      </c>
      <c r="AD132" s="162">
        <f t="shared" si="162"/>
        <v>0</v>
      </c>
      <c r="AE132" s="171">
        <f t="shared" si="173"/>
        <v>0</v>
      </c>
      <c r="AF132" s="6"/>
      <c r="AG132" s="6"/>
      <c r="AH132" s="139">
        <f t="shared" si="163"/>
        <v>0</v>
      </c>
      <c r="AI132" s="162">
        <f t="shared" si="164"/>
        <v>0</v>
      </c>
      <c r="AJ132" s="171">
        <f t="shared" si="174"/>
        <v>0</v>
      </c>
      <c r="AK132" s="6"/>
      <c r="AL132" s="6"/>
      <c r="AM132" s="139">
        <f t="shared" si="165"/>
        <v>0</v>
      </c>
      <c r="AN132" s="162">
        <f t="shared" si="166"/>
        <v>0</v>
      </c>
      <c r="AO132" s="171">
        <f t="shared" si="175"/>
        <v>0</v>
      </c>
      <c r="AP132" s="6"/>
      <c r="AQ132" s="6"/>
      <c r="AR132" s="139">
        <f t="shared" si="167"/>
        <v>0</v>
      </c>
      <c r="AS132" s="162">
        <f t="shared" si="168"/>
        <v>0</v>
      </c>
      <c r="AT132" s="166">
        <f t="shared" si="169"/>
        <v>0</v>
      </c>
      <c r="AU132" s="167">
        <f t="shared" si="170"/>
        <v>0</v>
      </c>
    </row>
    <row r="133" spans="2:47" outlineLevel="1">
      <c r="B133" s="236" t="s">
        <v>88</v>
      </c>
      <c r="C133" s="63" t="s">
        <v>95</v>
      </c>
      <c r="D133" s="69"/>
      <c r="E133" s="70"/>
      <c r="F133" s="69"/>
      <c r="G133" s="139">
        <f t="shared" si="149"/>
        <v>0</v>
      </c>
      <c r="H133" s="169">
        <f t="shared" si="150"/>
        <v>0</v>
      </c>
      <c r="I133" s="69"/>
      <c r="J133" s="139">
        <f t="shared" si="151"/>
        <v>0</v>
      </c>
      <c r="K133" s="169">
        <f t="shared" si="152"/>
        <v>0</v>
      </c>
      <c r="L133" s="69"/>
      <c r="M133" s="139">
        <f t="shared" si="153"/>
        <v>0</v>
      </c>
      <c r="N133" s="169">
        <f t="shared" si="154"/>
        <v>0</v>
      </c>
      <c r="O133" s="69"/>
      <c r="P133" s="139">
        <f t="shared" si="155"/>
        <v>0</v>
      </c>
      <c r="Q133" s="169">
        <f t="shared" si="156"/>
        <v>0</v>
      </c>
      <c r="R133" s="166">
        <f t="shared" si="157"/>
        <v>0</v>
      </c>
      <c r="S133" s="167">
        <f t="shared" si="158"/>
        <v>0</v>
      </c>
      <c r="U133" s="171">
        <f t="shared" si="171"/>
        <v>0</v>
      </c>
      <c r="V133" s="6"/>
      <c r="W133" s="6"/>
      <c r="X133" s="139">
        <f t="shared" si="159"/>
        <v>0</v>
      </c>
      <c r="Y133" s="169">
        <f t="shared" si="160"/>
        <v>0</v>
      </c>
      <c r="Z133" s="171">
        <f t="shared" si="172"/>
        <v>1</v>
      </c>
      <c r="AA133" s="6">
        <v>1</v>
      </c>
      <c r="AB133" s="6"/>
      <c r="AC133" s="139">
        <f t="shared" si="161"/>
        <v>1</v>
      </c>
      <c r="AD133" s="162">
        <f t="shared" si="162"/>
        <v>0</v>
      </c>
      <c r="AE133" s="171">
        <f t="shared" si="173"/>
        <v>0</v>
      </c>
      <c r="AF133" s="6"/>
      <c r="AG133" s="6">
        <v>0</v>
      </c>
      <c r="AH133" s="139">
        <f t="shared" si="163"/>
        <v>1</v>
      </c>
      <c r="AI133" s="162">
        <f t="shared" si="164"/>
        <v>0</v>
      </c>
      <c r="AJ133" s="171">
        <f t="shared" si="174"/>
        <v>0</v>
      </c>
      <c r="AK133" s="6"/>
      <c r="AL133" s="6"/>
      <c r="AM133" s="139">
        <f t="shared" si="165"/>
        <v>1</v>
      </c>
      <c r="AN133" s="162">
        <f t="shared" si="166"/>
        <v>0</v>
      </c>
      <c r="AO133" s="171">
        <f t="shared" si="175"/>
        <v>0</v>
      </c>
      <c r="AP133" s="6"/>
      <c r="AQ133" s="6"/>
      <c r="AR133" s="139">
        <f t="shared" si="167"/>
        <v>1</v>
      </c>
      <c r="AS133" s="162">
        <f t="shared" si="168"/>
        <v>0</v>
      </c>
      <c r="AT133" s="166">
        <f t="shared" si="169"/>
        <v>1</v>
      </c>
      <c r="AU133" s="167">
        <f t="shared" si="170"/>
        <v>0</v>
      </c>
    </row>
    <row r="134" spans="2:47" ht="15" customHeight="1" outlineLevel="1">
      <c r="B134" s="49" t="s">
        <v>127</v>
      </c>
      <c r="C134" s="46" t="s">
        <v>95</v>
      </c>
      <c r="D134" s="172">
        <f>SUM(D120:D133)</f>
        <v>0</v>
      </c>
      <c r="E134" s="172">
        <f>SUM(E120:E133)</f>
        <v>0</v>
      </c>
      <c r="F134" s="172">
        <f>SUM(F120:F133)</f>
        <v>0</v>
      </c>
      <c r="G134" s="172">
        <f>SUM(G120:G133)</f>
        <v>0</v>
      </c>
      <c r="H134" s="168">
        <f>IFERROR((G134-E134)/E134,0)</f>
        <v>0</v>
      </c>
      <c r="I134" s="172">
        <f>SUM(I120:I133)</f>
        <v>0</v>
      </c>
      <c r="J134" s="172">
        <f>SUM(J120:J133)</f>
        <v>0</v>
      </c>
      <c r="K134" s="168">
        <f t="shared" ref="K134" si="176">IFERROR((J134-G134)/G134,0)</f>
        <v>0</v>
      </c>
      <c r="L134" s="172">
        <f>SUM(L120:L133)</f>
        <v>0</v>
      </c>
      <c r="M134" s="172">
        <f>SUM(M120:M133)</f>
        <v>0</v>
      </c>
      <c r="N134" s="168">
        <f t="shared" ref="N134" si="177">IFERROR((M134-J134)/J134,0)</f>
        <v>0</v>
      </c>
      <c r="O134" s="172">
        <f>SUM(O120:O133)</f>
        <v>0</v>
      </c>
      <c r="P134" s="172">
        <f>SUM(P120:P133)</f>
        <v>0</v>
      </c>
      <c r="Q134" s="168">
        <f t="shared" si="156"/>
        <v>0</v>
      </c>
      <c r="R134" s="172">
        <f>SUM(R120:R133)</f>
        <v>0</v>
      </c>
      <c r="S134" s="167">
        <f t="shared" si="158"/>
        <v>0</v>
      </c>
      <c r="U134" s="172">
        <f>SUM(U120:U133)</f>
        <v>5</v>
      </c>
      <c r="V134" s="172">
        <f>SUM(V120:V133)</f>
        <v>5</v>
      </c>
      <c r="W134" s="172">
        <f>SUM(W120:W133)</f>
        <v>0</v>
      </c>
      <c r="X134" s="172">
        <f>SUM(X120:X133)</f>
        <v>5</v>
      </c>
      <c r="Y134" s="168">
        <f>IFERROR((X134-P134)/P134,0)</f>
        <v>0</v>
      </c>
      <c r="Z134" s="172">
        <f>SUM(Z120:Z133)</f>
        <v>6</v>
      </c>
      <c r="AA134" s="172">
        <f>SUM(AA120:AA133)</f>
        <v>6</v>
      </c>
      <c r="AB134" s="172">
        <f>SUM(AB120:AB133)</f>
        <v>0</v>
      </c>
      <c r="AC134" s="172">
        <f>SUM(AC120:AC133)</f>
        <v>11</v>
      </c>
      <c r="AD134" s="163">
        <f t="shared" ref="AD134" si="178">IFERROR((AC134-X134)/X134,0)</f>
        <v>1.2</v>
      </c>
      <c r="AE134" s="172">
        <f>SUM(AE120:AE133)</f>
        <v>0</v>
      </c>
      <c r="AF134" s="172">
        <f>SUM(AF120:AF133)</f>
        <v>0</v>
      </c>
      <c r="AG134" s="172">
        <f>SUM(AG120:AG133)</f>
        <v>0</v>
      </c>
      <c r="AH134" s="172">
        <f>SUM(AH120:AH133)</f>
        <v>11</v>
      </c>
      <c r="AI134" s="163">
        <f t="shared" ref="AI134" si="179">IFERROR((AH134-AC134)/AC134,0)</f>
        <v>0</v>
      </c>
      <c r="AJ134" s="172">
        <f>SUM(AJ120:AJ133)</f>
        <v>1</v>
      </c>
      <c r="AK134" s="172">
        <f>SUM(AK120:AK133)</f>
        <v>1</v>
      </c>
      <c r="AL134" s="172">
        <f>SUM(AL120:AL133)</f>
        <v>0</v>
      </c>
      <c r="AM134" s="172">
        <f>SUM(AM120:AM133)</f>
        <v>12</v>
      </c>
      <c r="AN134" s="163">
        <f t="shared" ref="AN134" si="180">IFERROR((AM134-AH134)/AH134,0)</f>
        <v>9.0909090909090912E-2</v>
      </c>
      <c r="AO134" s="172">
        <f>SUM(AO120:AO133)</f>
        <v>1</v>
      </c>
      <c r="AP134" s="172">
        <f>SUM(AP120:AP133)</f>
        <v>1</v>
      </c>
      <c r="AQ134" s="172">
        <f>SUM(AQ120:AQ133)</f>
        <v>0</v>
      </c>
      <c r="AR134" s="172">
        <f>SUM(AR120:AR133)</f>
        <v>13</v>
      </c>
      <c r="AS134" s="163">
        <f t="shared" ref="AS134" si="181">IFERROR((AR134-AM134)/AM134,0)</f>
        <v>8.3333333333333329E-2</v>
      </c>
      <c r="AT134" s="172">
        <f>SUM(AT120:AT133)</f>
        <v>13</v>
      </c>
      <c r="AU134" s="167">
        <f t="shared" ref="AU134" si="182">IFERROR((AR134/X134)^(1/4)-1,0)</f>
        <v>0.26982343247386553</v>
      </c>
    </row>
    <row r="135" spans="2:47" ht="15" customHeight="1">
      <c r="V135">
        <v>5</v>
      </c>
      <c r="W135">
        <v>1</v>
      </c>
      <c r="X135">
        <v>1</v>
      </c>
      <c r="Y135">
        <v>1</v>
      </c>
    </row>
    <row r="136" spans="2:47" ht="15.6">
      <c r="B136" s="270" t="s">
        <v>101</v>
      </c>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row>
    <row r="137" spans="2:47" ht="5.45" customHeight="1" outlineLevel="1">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row>
    <row r="138" spans="2:47" outlineLevel="1">
      <c r="B138" s="306"/>
      <c r="C138" s="312" t="s">
        <v>94</v>
      </c>
      <c r="D138" s="285" t="s">
        <v>120</v>
      </c>
      <c r="E138" s="286"/>
      <c r="F138" s="286"/>
      <c r="G138" s="286"/>
      <c r="H138" s="286"/>
      <c r="I138" s="286"/>
      <c r="J138" s="286"/>
      <c r="K138" s="286"/>
      <c r="L138" s="286"/>
      <c r="M138" s="286"/>
      <c r="N138" s="286"/>
      <c r="O138" s="286"/>
      <c r="P138" s="286"/>
      <c r="Q138" s="288"/>
      <c r="R138" s="291" t="str">
        <f xml:space="preserve"> D139&amp;" - "&amp;O139</f>
        <v>2019 - 2023</v>
      </c>
      <c r="S138" s="303"/>
      <c r="U138" s="285" t="s">
        <v>121</v>
      </c>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8"/>
    </row>
    <row r="139" spans="2:47" outlineLevel="1">
      <c r="B139" s="307"/>
      <c r="C139" s="312"/>
      <c r="D139" s="285">
        <f>$C$3-5</f>
        <v>2019</v>
      </c>
      <c r="E139" s="288"/>
      <c r="F139" s="285">
        <f>$C$3-4</f>
        <v>2020</v>
      </c>
      <c r="G139" s="286"/>
      <c r="H139" s="288"/>
      <c r="I139" s="285">
        <f>$C$3-3</f>
        <v>2021</v>
      </c>
      <c r="J139" s="286"/>
      <c r="K139" s="288"/>
      <c r="L139" s="285">
        <f>$C$3-2</f>
        <v>2022</v>
      </c>
      <c r="M139" s="286"/>
      <c r="N139" s="288"/>
      <c r="O139" s="285">
        <f>$C$3-1</f>
        <v>2023</v>
      </c>
      <c r="P139" s="286"/>
      <c r="Q139" s="288"/>
      <c r="R139" s="293"/>
      <c r="S139" s="304"/>
      <c r="U139" s="285">
        <f>$C$3</f>
        <v>2024</v>
      </c>
      <c r="V139" s="286"/>
      <c r="W139" s="286"/>
      <c r="X139" s="286"/>
      <c r="Y139" s="288"/>
      <c r="Z139" s="285">
        <f>$C$3+1</f>
        <v>2025</v>
      </c>
      <c r="AA139" s="286"/>
      <c r="AB139" s="286"/>
      <c r="AC139" s="286"/>
      <c r="AD139" s="288"/>
      <c r="AE139" s="285">
        <f>$C$3+2</f>
        <v>2026</v>
      </c>
      <c r="AF139" s="286"/>
      <c r="AG139" s="286"/>
      <c r="AH139" s="286"/>
      <c r="AI139" s="288"/>
      <c r="AJ139" s="285">
        <f>$C$3+3</f>
        <v>2027</v>
      </c>
      <c r="AK139" s="286"/>
      <c r="AL139" s="286"/>
      <c r="AM139" s="286"/>
      <c r="AN139" s="288"/>
      <c r="AO139" s="285">
        <f>$C$3+4</f>
        <v>2028</v>
      </c>
      <c r="AP139" s="286"/>
      <c r="AQ139" s="286"/>
      <c r="AR139" s="286"/>
      <c r="AS139" s="288"/>
      <c r="AT139" s="289" t="str">
        <f>U139&amp;" - "&amp;AO139</f>
        <v>2024 - 2028</v>
      </c>
      <c r="AU139" s="305"/>
    </row>
    <row r="140" spans="2:47" ht="43.5" outlineLevel="1">
      <c r="B140" s="308"/>
      <c r="C140" s="312"/>
      <c r="D140" s="65" t="s">
        <v>133</v>
      </c>
      <c r="E140" s="66" t="s">
        <v>134</v>
      </c>
      <c r="F140" s="65" t="s">
        <v>133</v>
      </c>
      <c r="G140" s="9" t="s">
        <v>134</v>
      </c>
      <c r="H140" s="66" t="s">
        <v>124</v>
      </c>
      <c r="I140" s="65" t="s">
        <v>133</v>
      </c>
      <c r="J140" s="9" t="s">
        <v>134</v>
      </c>
      <c r="K140" s="66" t="s">
        <v>124</v>
      </c>
      <c r="L140" s="65" t="s">
        <v>133</v>
      </c>
      <c r="M140" s="9" t="s">
        <v>134</v>
      </c>
      <c r="N140" s="66" t="s">
        <v>124</v>
      </c>
      <c r="O140" s="65" t="s">
        <v>133</v>
      </c>
      <c r="P140" s="9" t="s">
        <v>134</v>
      </c>
      <c r="Q140" s="66" t="s">
        <v>124</v>
      </c>
      <c r="R140" s="65" t="s">
        <v>115</v>
      </c>
      <c r="S140" s="120" t="s">
        <v>125</v>
      </c>
      <c r="U140" s="65" t="s">
        <v>133</v>
      </c>
      <c r="V140" s="105" t="s">
        <v>141</v>
      </c>
      <c r="W140" s="105" t="s">
        <v>142</v>
      </c>
      <c r="X140" s="9" t="s">
        <v>134</v>
      </c>
      <c r="Y140" s="66" t="s">
        <v>124</v>
      </c>
      <c r="Z140" s="65" t="s">
        <v>133</v>
      </c>
      <c r="AA140" s="105" t="s">
        <v>141</v>
      </c>
      <c r="AB140" s="105" t="s">
        <v>142</v>
      </c>
      <c r="AC140" s="9" t="s">
        <v>134</v>
      </c>
      <c r="AD140" s="66" t="s">
        <v>124</v>
      </c>
      <c r="AE140" s="65" t="s">
        <v>133</v>
      </c>
      <c r="AF140" s="105" t="s">
        <v>141</v>
      </c>
      <c r="AG140" s="105" t="s">
        <v>142</v>
      </c>
      <c r="AH140" s="9" t="s">
        <v>134</v>
      </c>
      <c r="AI140" s="66" t="s">
        <v>124</v>
      </c>
      <c r="AJ140" s="65" t="s">
        <v>133</v>
      </c>
      <c r="AK140" s="105" t="s">
        <v>141</v>
      </c>
      <c r="AL140" s="105" t="s">
        <v>142</v>
      </c>
      <c r="AM140" s="9" t="s">
        <v>134</v>
      </c>
      <c r="AN140" s="66" t="s">
        <v>124</v>
      </c>
      <c r="AO140" s="65" t="s">
        <v>133</v>
      </c>
      <c r="AP140" s="105" t="s">
        <v>141</v>
      </c>
      <c r="AQ140" s="105" t="s">
        <v>142</v>
      </c>
      <c r="AR140" s="9" t="s">
        <v>134</v>
      </c>
      <c r="AS140" s="66" t="s">
        <v>124</v>
      </c>
      <c r="AT140" s="65" t="s">
        <v>115</v>
      </c>
      <c r="AU140" s="120" t="s">
        <v>125</v>
      </c>
    </row>
    <row r="141" spans="2:47" outlineLevel="1">
      <c r="B141" s="235" t="s">
        <v>75</v>
      </c>
      <c r="C141" s="63" t="s">
        <v>95</v>
      </c>
      <c r="D141" s="69"/>
      <c r="E141" s="70"/>
      <c r="F141" s="69"/>
      <c r="G141" s="139">
        <f t="shared" ref="G141:G154" si="183">E141+F141</f>
        <v>0</v>
      </c>
      <c r="H141" s="169">
        <f t="shared" ref="H141:H154" si="184">IFERROR((G141-E141)/E141,0)</f>
        <v>0</v>
      </c>
      <c r="I141" s="69"/>
      <c r="J141" s="139">
        <f t="shared" ref="J141:J154" si="185">G141+I141</f>
        <v>0</v>
      </c>
      <c r="K141" s="169">
        <f t="shared" ref="K141:K154" si="186">IFERROR((J141-G141)/G141,0)</f>
        <v>0</v>
      </c>
      <c r="L141" s="69"/>
      <c r="M141" s="139">
        <f t="shared" ref="M141:M154" si="187">J141+L141</f>
        <v>0</v>
      </c>
      <c r="N141" s="169">
        <f t="shared" ref="N141:N154" si="188">IFERROR((M141-J141)/J141,0)</f>
        <v>0</v>
      </c>
      <c r="O141" s="69"/>
      <c r="P141" s="139">
        <f t="shared" ref="P141:P154" si="189">M141+O141</f>
        <v>0</v>
      </c>
      <c r="Q141" s="169">
        <f t="shared" ref="Q141:Q155" si="190">IFERROR((P141-M141)/M141,0)</f>
        <v>0</v>
      </c>
      <c r="R141" s="166">
        <f t="shared" ref="R141:R154" si="191">D141+F141+I141+L141+O141</f>
        <v>0</v>
      </c>
      <c r="S141" s="167">
        <f t="shared" ref="S141:S155" si="192">IFERROR((P141/E141)^(1/4)-1,0)</f>
        <v>0</v>
      </c>
      <c r="U141" s="171">
        <f>V141+W141</f>
        <v>0</v>
      </c>
      <c r="V141" s="6"/>
      <c r="W141" s="6"/>
      <c r="X141" s="139">
        <f t="shared" ref="X141:X154" si="193">P141+U141</f>
        <v>0</v>
      </c>
      <c r="Y141" s="169">
        <f t="shared" ref="Y141:Y154" si="194">IFERROR((X141-P141)/P141,0)</f>
        <v>0</v>
      </c>
      <c r="Z141" s="171">
        <f>AA141+AB141</f>
        <v>0</v>
      </c>
      <c r="AA141" s="6"/>
      <c r="AB141" s="6"/>
      <c r="AC141" s="139">
        <f t="shared" ref="AC141:AC154" si="195">X141+Z141</f>
        <v>0</v>
      </c>
      <c r="AD141" s="162">
        <f t="shared" ref="AD141:AD154" si="196">IFERROR((AC141-X141)/X141,0)</f>
        <v>0</v>
      </c>
      <c r="AE141" s="171">
        <f>AF141+AG141</f>
        <v>0</v>
      </c>
      <c r="AF141" s="6"/>
      <c r="AG141" s="6"/>
      <c r="AH141" s="139">
        <f t="shared" ref="AH141:AH154" si="197">AC141+AE141</f>
        <v>0</v>
      </c>
      <c r="AI141" s="162">
        <f t="shared" ref="AI141:AI154" si="198">IFERROR((AH141-AC141)/AC141,0)</f>
        <v>0</v>
      </c>
      <c r="AJ141" s="171">
        <f>AK141+AL141</f>
        <v>0</v>
      </c>
      <c r="AK141" s="6"/>
      <c r="AL141" s="6"/>
      <c r="AM141" s="139">
        <f t="shared" ref="AM141:AM154" si="199">AH141+AJ141</f>
        <v>0</v>
      </c>
      <c r="AN141" s="162">
        <f t="shared" ref="AN141:AN154" si="200">IFERROR((AM141-AH141)/AH141,0)</f>
        <v>0</v>
      </c>
      <c r="AO141" s="171">
        <f>AP141+AQ141</f>
        <v>0</v>
      </c>
      <c r="AP141" s="6"/>
      <c r="AQ141" s="6"/>
      <c r="AR141" s="139">
        <f t="shared" ref="AR141:AR154" si="201">AM141+AO141</f>
        <v>0</v>
      </c>
      <c r="AS141" s="162">
        <f t="shared" ref="AS141:AS154" si="202">IFERROR((AR141-AM141)/AM141,0)</f>
        <v>0</v>
      </c>
      <c r="AT141" s="166">
        <f t="shared" ref="AT141:AT154" si="203">U141+Z141+AE141+AJ141+AO141</f>
        <v>0</v>
      </c>
      <c r="AU141" s="167">
        <f t="shared" ref="AU141:AU154" si="204">IFERROR((AR141/X141)^(1/4)-1,0)</f>
        <v>0</v>
      </c>
    </row>
    <row r="142" spans="2:47" outlineLevel="1">
      <c r="B142" s="236" t="s">
        <v>76</v>
      </c>
      <c r="C142" s="63" t="s">
        <v>95</v>
      </c>
      <c r="D142" s="69"/>
      <c r="E142" s="70"/>
      <c r="F142" s="69"/>
      <c r="G142" s="139">
        <f t="shared" si="183"/>
        <v>0</v>
      </c>
      <c r="H142" s="169">
        <f t="shared" si="184"/>
        <v>0</v>
      </c>
      <c r="I142" s="69"/>
      <c r="J142" s="139">
        <f t="shared" si="185"/>
        <v>0</v>
      </c>
      <c r="K142" s="169">
        <f t="shared" si="186"/>
        <v>0</v>
      </c>
      <c r="L142" s="69"/>
      <c r="M142" s="139">
        <f t="shared" si="187"/>
        <v>0</v>
      </c>
      <c r="N142" s="169">
        <f t="shared" si="188"/>
        <v>0</v>
      </c>
      <c r="O142" s="69"/>
      <c r="P142" s="139">
        <f t="shared" si="189"/>
        <v>0</v>
      </c>
      <c r="Q142" s="169">
        <f t="shared" si="190"/>
        <v>0</v>
      </c>
      <c r="R142" s="166">
        <f t="shared" si="191"/>
        <v>0</v>
      </c>
      <c r="S142" s="167">
        <f t="shared" si="192"/>
        <v>0</v>
      </c>
      <c r="U142" s="171">
        <f t="shared" ref="U142:U154" si="205">V142+W142</f>
        <v>0</v>
      </c>
      <c r="V142" s="6"/>
      <c r="W142" s="6"/>
      <c r="X142" s="139">
        <f t="shared" si="193"/>
        <v>0</v>
      </c>
      <c r="Y142" s="169">
        <f t="shared" si="194"/>
        <v>0</v>
      </c>
      <c r="Z142" s="171">
        <f t="shared" ref="Z142:Z154" si="206">AA142+AB142</f>
        <v>0</v>
      </c>
      <c r="AA142" s="6"/>
      <c r="AB142" s="6"/>
      <c r="AC142" s="139">
        <f t="shared" si="195"/>
        <v>0</v>
      </c>
      <c r="AD142" s="162">
        <f t="shared" si="196"/>
        <v>0</v>
      </c>
      <c r="AE142" s="171">
        <f t="shared" ref="AE142:AE154" si="207">AF142+AG142</f>
        <v>0</v>
      </c>
      <c r="AF142" s="6"/>
      <c r="AG142" s="6"/>
      <c r="AH142" s="139">
        <f t="shared" si="197"/>
        <v>0</v>
      </c>
      <c r="AI142" s="162">
        <f t="shared" si="198"/>
        <v>0</v>
      </c>
      <c r="AJ142" s="171">
        <f t="shared" ref="AJ142:AJ154" si="208">AK142+AL142</f>
        <v>0</v>
      </c>
      <c r="AK142" s="6"/>
      <c r="AL142" s="6"/>
      <c r="AM142" s="139">
        <f t="shared" si="199"/>
        <v>0</v>
      </c>
      <c r="AN142" s="162">
        <f t="shared" si="200"/>
        <v>0</v>
      </c>
      <c r="AO142" s="171">
        <f t="shared" ref="AO142:AO154" si="209">AP142+AQ142</f>
        <v>0</v>
      </c>
      <c r="AP142" s="6"/>
      <c r="AQ142" s="6"/>
      <c r="AR142" s="139">
        <f t="shared" si="201"/>
        <v>0</v>
      </c>
      <c r="AS142" s="162">
        <f t="shared" si="202"/>
        <v>0</v>
      </c>
      <c r="AT142" s="166">
        <f t="shared" si="203"/>
        <v>0</v>
      </c>
      <c r="AU142" s="167">
        <f t="shared" si="204"/>
        <v>0</v>
      </c>
    </row>
    <row r="143" spans="2:47" outlineLevel="1">
      <c r="B143" s="237" t="s">
        <v>77</v>
      </c>
      <c r="C143" s="63" t="s">
        <v>95</v>
      </c>
      <c r="D143" s="69"/>
      <c r="E143" s="70"/>
      <c r="F143" s="69"/>
      <c r="G143" s="139">
        <f t="shared" si="183"/>
        <v>0</v>
      </c>
      <c r="H143" s="169">
        <f t="shared" si="184"/>
        <v>0</v>
      </c>
      <c r="I143" s="69"/>
      <c r="J143" s="139">
        <f t="shared" si="185"/>
        <v>0</v>
      </c>
      <c r="K143" s="169">
        <f t="shared" si="186"/>
        <v>0</v>
      </c>
      <c r="L143" s="69"/>
      <c r="M143" s="139">
        <f t="shared" si="187"/>
        <v>0</v>
      </c>
      <c r="N143" s="169">
        <f t="shared" si="188"/>
        <v>0</v>
      </c>
      <c r="O143" s="69"/>
      <c r="P143" s="139">
        <f t="shared" si="189"/>
        <v>0</v>
      </c>
      <c r="Q143" s="169">
        <f t="shared" si="190"/>
        <v>0</v>
      </c>
      <c r="R143" s="166">
        <f t="shared" si="191"/>
        <v>0</v>
      </c>
      <c r="S143" s="167">
        <f t="shared" si="192"/>
        <v>0</v>
      </c>
      <c r="U143" s="171">
        <f t="shared" si="205"/>
        <v>0</v>
      </c>
      <c r="V143" s="6"/>
      <c r="W143" s="6"/>
      <c r="X143" s="139">
        <f t="shared" si="193"/>
        <v>0</v>
      </c>
      <c r="Y143" s="169">
        <f t="shared" si="194"/>
        <v>0</v>
      </c>
      <c r="Z143" s="171">
        <f t="shared" si="206"/>
        <v>0</v>
      </c>
      <c r="AA143" s="6"/>
      <c r="AB143" s="6"/>
      <c r="AC143" s="139">
        <f t="shared" si="195"/>
        <v>0</v>
      </c>
      <c r="AD143" s="162">
        <f t="shared" si="196"/>
        <v>0</v>
      </c>
      <c r="AE143" s="171">
        <f t="shared" si="207"/>
        <v>0</v>
      </c>
      <c r="AF143" s="6"/>
      <c r="AG143" s="6"/>
      <c r="AH143" s="139">
        <f t="shared" si="197"/>
        <v>0</v>
      </c>
      <c r="AI143" s="162">
        <f t="shared" si="198"/>
        <v>0</v>
      </c>
      <c r="AJ143" s="171">
        <f t="shared" si="208"/>
        <v>0</v>
      </c>
      <c r="AK143" s="6"/>
      <c r="AL143" s="6"/>
      <c r="AM143" s="139">
        <f t="shared" si="199"/>
        <v>0</v>
      </c>
      <c r="AN143" s="162">
        <f t="shared" si="200"/>
        <v>0</v>
      </c>
      <c r="AO143" s="171">
        <f t="shared" si="209"/>
        <v>0</v>
      </c>
      <c r="AP143" s="6"/>
      <c r="AQ143" s="6"/>
      <c r="AR143" s="139">
        <f t="shared" si="201"/>
        <v>0</v>
      </c>
      <c r="AS143" s="162">
        <f t="shared" si="202"/>
        <v>0</v>
      </c>
      <c r="AT143" s="166">
        <f t="shared" si="203"/>
        <v>0</v>
      </c>
      <c r="AU143" s="167">
        <f t="shared" si="204"/>
        <v>0</v>
      </c>
    </row>
    <row r="144" spans="2:47" outlineLevel="1">
      <c r="B144" s="238" t="s">
        <v>78</v>
      </c>
      <c r="C144" s="63" t="s">
        <v>95</v>
      </c>
      <c r="D144" s="69"/>
      <c r="E144" s="70"/>
      <c r="F144" s="69"/>
      <c r="G144" s="139">
        <f t="shared" si="183"/>
        <v>0</v>
      </c>
      <c r="H144" s="169">
        <f t="shared" si="184"/>
        <v>0</v>
      </c>
      <c r="I144" s="69"/>
      <c r="J144" s="139">
        <f t="shared" si="185"/>
        <v>0</v>
      </c>
      <c r="K144" s="169">
        <f t="shared" si="186"/>
        <v>0</v>
      </c>
      <c r="L144" s="69"/>
      <c r="M144" s="139">
        <f t="shared" si="187"/>
        <v>0</v>
      </c>
      <c r="N144" s="169">
        <f t="shared" si="188"/>
        <v>0</v>
      </c>
      <c r="O144" s="69"/>
      <c r="P144" s="139">
        <f t="shared" si="189"/>
        <v>0</v>
      </c>
      <c r="Q144" s="169">
        <f t="shared" si="190"/>
        <v>0</v>
      </c>
      <c r="R144" s="166">
        <f t="shared" si="191"/>
        <v>0</v>
      </c>
      <c r="S144" s="167">
        <f t="shared" si="192"/>
        <v>0</v>
      </c>
      <c r="U144" s="171">
        <f t="shared" si="205"/>
        <v>0</v>
      </c>
      <c r="V144" s="6"/>
      <c r="W144" s="6"/>
      <c r="X144" s="139">
        <f t="shared" si="193"/>
        <v>0</v>
      </c>
      <c r="Y144" s="169">
        <f t="shared" si="194"/>
        <v>0</v>
      </c>
      <c r="Z144" s="171">
        <f t="shared" si="206"/>
        <v>0</v>
      </c>
      <c r="AA144" s="6"/>
      <c r="AB144" s="6"/>
      <c r="AC144" s="139">
        <f t="shared" si="195"/>
        <v>0</v>
      </c>
      <c r="AD144" s="162">
        <f t="shared" si="196"/>
        <v>0</v>
      </c>
      <c r="AE144" s="171">
        <f t="shared" si="207"/>
        <v>0</v>
      </c>
      <c r="AF144" s="6"/>
      <c r="AG144" s="6"/>
      <c r="AH144" s="139">
        <f t="shared" si="197"/>
        <v>0</v>
      </c>
      <c r="AI144" s="162">
        <f t="shared" si="198"/>
        <v>0</v>
      </c>
      <c r="AJ144" s="171">
        <f t="shared" si="208"/>
        <v>0</v>
      </c>
      <c r="AK144" s="6"/>
      <c r="AL144" s="6"/>
      <c r="AM144" s="139">
        <f t="shared" si="199"/>
        <v>0</v>
      </c>
      <c r="AN144" s="162">
        <f t="shared" si="200"/>
        <v>0</v>
      </c>
      <c r="AO144" s="171">
        <f t="shared" si="209"/>
        <v>0</v>
      </c>
      <c r="AP144" s="6"/>
      <c r="AQ144" s="6"/>
      <c r="AR144" s="139">
        <f t="shared" si="201"/>
        <v>0</v>
      </c>
      <c r="AS144" s="162">
        <f t="shared" si="202"/>
        <v>0</v>
      </c>
      <c r="AT144" s="166">
        <f t="shared" si="203"/>
        <v>0</v>
      </c>
      <c r="AU144" s="167">
        <f t="shared" si="204"/>
        <v>0</v>
      </c>
    </row>
    <row r="145" spans="2:47" outlineLevel="1">
      <c r="B145" s="238" t="s">
        <v>79</v>
      </c>
      <c r="C145" s="63" t="s">
        <v>95</v>
      </c>
      <c r="D145" s="69"/>
      <c r="E145" s="70"/>
      <c r="F145" s="69"/>
      <c r="G145" s="139">
        <f t="shared" si="183"/>
        <v>0</v>
      </c>
      <c r="H145" s="169">
        <f t="shared" si="184"/>
        <v>0</v>
      </c>
      <c r="I145" s="69"/>
      <c r="J145" s="139">
        <f t="shared" si="185"/>
        <v>0</v>
      </c>
      <c r="K145" s="169">
        <f t="shared" si="186"/>
        <v>0</v>
      </c>
      <c r="L145" s="69"/>
      <c r="M145" s="139">
        <f t="shared" si="187"/>
        <v>0</v>
      </c>
      <c r="N145" s="169">
        <f t="shared" si="188"/>
        <v>0</v>
      </c>
      <c r="O145" s="69"/>
      <c r="P145" s="139">
        <f t="shared" si="189"/>
        <v>0</v>
      </c>
      <c r="Q145" s="169">
        <f t="shared" si="190"/>
        <v>0</v>
      </c>
      <c r="R145" s="166">
        <f t="shared" si="191"/>
        <v>0</v>
      </c>
      <c r="S145" s="167">
        <f t="shared" si="192"/>
        <v>0</v>
      </c>
      <c r="U145" s="171">
        <f t="shared" si="205"/>
        <v>0</v>
      </c>
      <c r="V145" s="6"/>
      <c r="W145" s="6"/>
      <c r="X145" s="139">
        <f t="shared" si="193"/>
        <v>0</v>
      </c>
      <c r="Y145" s="169">
        <f t="shared" si="194"/>
        <v>0</v>
      </c>
      <c r="Z145" s="171">
        <f t="shared" si="206"/>
        <v>0</v>
      </c>
      <c r="AA145" s="6"/>
      <c r="AB145" s="6"/>
      <c r="AC145" s="139">
        <f t="shared" si="195"/>
        <v>0</v>
      </c>
      <c r="AD145" s="162">
        <f t="shared" si="196"/>
        <v>0</v>
      </c>
      <c r="AE145" s="171">
        <f t="shared" si="207"/>
        <v>0</v>
      </c>
      <c r="AF145" s="6"/>
      <c r="AG145" s="6"/>
      <c r="AH145" s="139">
        <f t="shared" si="197"/>
        <v>0</v>
      </c>
      <c r="AI145" s="162">
        <f t="shared" si="198"/>
        <v>0</v>
      </c>
      <c r="AJ145" s="171">
        <f t="shared" si="208"/>
        <v>0</v>
      </c>
      <c r="AK145" s="6"/>
      <c r="AL145" s="6"/>
      <c r="AM145" s="139">
        <f t="shared" si="199"/>
        <v>0</v>
      </c>
      <c r="AN145" s="162">
        <f t="shared" si="200"/>
        <v>0</v>
      </c>
      <c r="AO145" s="171">
        <f t="shared" si="209"/>
        <v>0</v>
      </c>
      <c r="AP145" s="6"/>
      <c r="AQ145" s="6"/>
      <c r="AR145" s="139">
        <f t="shared" si="201"/>
        <v>0</v>
      </c>
      <c r="AS145" s="162">
        <f t="shared" si="202"/>
        <v>0</v>
      </c>
      <c r="AT145" s="166">
        <f t="shared" si="203"/>
        <v>0</v>
      </c>
      <c r="AU145" s="167">
        <f t="shared" si="204"/>
        <v>0</v>
      </c>
    </row>
    <row r="146" spans="2:47" outlineLevel="1">
      <c r="B146" s="238" t="s">
        <v>80</v>
      </c>
      <c r="C146" s="63" t="s">
        <v>95</v>
      </c>
      <c r="D146" s="69"/>
      <c r="E146" s="70"/>
      <c r="F146" s="69"/>
      <c r="G146" s="139">
        <f t="shared" si="183"/>
        <v>0</v>
      </c>
      <c r="H146" s="169">
        <f t="shared" si="184"/>
        <v>0</v>
      </c>
      <c r="I146" s="69"/>
      <c r="J146" s="139">
        <f t="shared" si="185"/>
        <v>0</v>
      </c>
      <c r="K146" s="169">
        <f t="shared" si="186"/>
        <v>0</v>
      </c>
      <c r="L146" s="69"/>
      <c r="M146" s="139">
        <f t="shared" si="187"/>
        <v>0</v>
      </c>
      <c r="N146" s="169">
        <f t="shared" si="188"/>
        <v>0</v>
      </c>
      <c r="O146" s="69"/>
      <c r="P146" s="139">
        <f t="shared" si="189"/>
        <v>0</v>
      </c>
      <c r="Q146" s="169">
        <f t="shared" si="190"/>
        <v>0</v>
      </c>
      <c r="R146" s="166">
        <f t="shared" si="191"/>
        <v>0</v>
      </c>
      <c r="S146" s="167">
        <f t="shared" si="192"/>
        <v>0</v>
      </c>
      <c r="U146" s="171">
        <f t="shared" si="205"/>
        <v>0</v>
      </c>
      <c r="V146" s="6"/>
      <c r="W146" s="6"/>
      <c r="X146" s="139">
        <f t="shared" si="193"/>
        <v>0</v>
      </c>
      <c r="Y146" s="169">
        <f t="shared" si="194"/>
        <v>0</v>
      </c>
      <c r="Z146" s="171">
        <f t="shared" si="206"/>
        <v>0</v>
      </c>
      <c r="AA146" s="6"/>
      <c r="AB146" s="6"/>
      <c r="AC146" s="139">
        <f t="shared" si="195"/>
        <v>0</v>
      </c>
      <c r="AD146" s="162">
        <f t="shared" si="196"/>
        <v>0</v>
      </c>
      <c r="AE146" s="171">
        <f t="shared" si="207"/>
        <v>0</v>
      </c>
      <c r="AF146" s="6"/>
      <c r="AG146" s="6"/>
      <c r="AH146" s="139">
        <f t="shared" si="197"/>
        <v>0</v>
      </c>
      <c r="AI146" s="162">
        <f t="shared" si="198"/>
        <v>0</v>
      </c>
      <c r="AJ146" s="171">
        <f t="shared" si="208"/>
        <v>0</v>
      </c>
      <c r="AK146" s="6"/>
      <c r="AL146" s="6"/>
      <c r="AM146" s="139">
        <f t="shared" si="199"/>
        <v>0</v>
      </c>
      <c r="AN146" s="162">
        <f t="shared" si="200"/>
        <v>0</v>
      </c>
      <c r="AO146" s="171">
        <f t="shared" si="209"/>
        <v>0</v>
      </c>
      <c r="AP146" s="6"/>
      <c r="AQ146" s="6"/>
      <c r="AR146" s="139">
        <f t="shared" si="201"/>
        <v>0</v>
      </c>
      <c r="AS146" s="162">
        <f t="shared" si="202"/>
        <v>0</v>
      </c>
      <c r="AT146" s="166">
        <f t="shared" si="203"/>
        <v>0</v>
      </c>
      <c r="AU146" s="167">
        <f t="shared" si="204"/>
        <v>0</v>
      </c>
    </row>
    <row r="147" spans="2:47" outlineLevel="1">
      <c r="B147" s="238" t="s">
        <v>81</v>
      </c>
      <c r="C147" s="63" t="s">
        <v>95</v>
      </c>
      <c r="D147" s="69"/>
      <c r="E147" s="70"/>
      <c r="F147" s="69"/>
      <c r="G147" s="139">
        <f t="shared" si="183"/>
        <v>0</v>
      </c>
      <c r="H147" s="169">
        <f t="shared" si="184"/>
        <v>0</v>
      </c>
      <c r="I147" s="69"/>
      <c r="J147" s="139">
        <f t="shared" si="185"/>
        <v>0</v>
      </c>
      <c r="K147" s="169">
        <f t="shared" si="186"/>
        <v>0</v>
      </c>
      <c r="L147" s="69"/>
      <c r="M147" s="139">
        <f t="shared" si="187"/>
        <v>0</v>
      </c>
      <c r="N147" s="169">
        <f t="shared" si="188"/>
        <v>0</v>
      </c>
      <c r="O147" s="69"/>
      <c r="P147" s="139">
        <f t="shared" si="189"/>
        <v>0</v>
      </c>
      <c r="Q147" s="169">
        <f t="shared" si="190"/>
        <v>0</v>
      </c>
      <c r="R147" s="166">
        <f t="shared" si="191"/>
        <v>0</v>
      </c>
      <c r="S147" s="167">
        <f t="shared" si="192"/>
        <v>0</v>
      </c>
      <c r="U147" s="171">
        <f t="shared" si="205"/>
        <v>0</v>
      </c>
      <c r="V147" s="6"/>
      <c r="W147" s="6"/>
      <c r="X147" s="139">
        <f t="shared" si="193"/>
        <v>0</v>
      </c>
      <c r="Y147" s="169">
        <f t="shared" si="194"/>
        <v>0</v>
      </c>
      <c r="Z147" s="171">
        <f t="shared" si="206"/>
        <v>0</v>
      </c>
      <c r="AA147" s="6"/>
      <c r="AB147" s="6"/>
      <c r="AC147" s="139">
        <f t="shared" si="195"/>
        <v>0</v>
      </c>
      <c r="AD147" s="162">
        <f t="shared" si="196"/>
        <v>0</v>
      </c>
      <c r="AE147" s="171">
        <f t="shared" si="207"/>
        <v>0</v>
      </c>
      <c r="AF147" s="6"/>
      <c r="AG147" s="6"/>
      <c r="AH147" s="139">
        <f t="shared" si="197"/>
        <v>0</v>
      </c>
      <c r="AI147" s="162">
        <f t="shared" si="198"/>
        <v>0</v>
      </c>
      <c r="AJ147" s="171">
        <f t="shared" si="208"/>
        <v>0</v>
      </c>
      <c r="AK147" s="6"/>
      <c r="AL147" s="6"/>
      <c r="AM147" s="139">
        <f t="shared" si="199"/>
        <v>0</v>
      </c>
      <c r="AN147" s="162">
        <f t="shared" si="200"/>
        <v>0</v>
      </c>
      <c r="AO147" s="171">
        <f t="shared" si="209"/>
        <v>0</v>
      </c>
      <c r="AP147" s="6"/>
      <c r="AQ147" s="6"/>
      <c r="AR147" s="139">
        <f t="shared" si="201"/>
        <v>0</v>
      </c>
      <c r="AS147" s="162">
        <f t="shared" si="202"/>
        <v>0</v>
      </c>
      <c r="AT147" s="166">
        <f t="shared" si="203"/>
        <v>0</v>
      </c>
      <c r="AU147" s="167">
        <f t="shared" si="204"/>
        <v>0</v>
      </c>
    </row>
    <row r="148" spans="2:47" outlineLevel="1">
      <c r="B148" s="236" t="s">
        <v>82</v>
      </c>
      <c r="C148" s="63" t="s">
        <v>95</v>
      </c>
      <c r="D148" s="69"/>
      <c r="E148" s="70"/>
      <c r="F148" s="69"/>
      <c r="G148" s="139">
        <f t="shared" si="183"/>
        <v>0</v>
      </c>
      <c r="H148" s="169">
        <f t="shared" si="184"/>
        <v>0</v>
      </c>
      <c r="I148" s="69"/>
      <c r="J148" s="139">
        <f t="shared" si="185"/>
        <v>0</v>
      </c>
      <c r="K148" s="169">
        <f t="shared" si="186"/>
        <v>0</v>
      </c>
      <c r="L148" s="69"/>
      <c r="M148" s="139">
        <f t="shared" si="187"/>
        <v>0</v>
      </c>
      <c r="N148" s="169">
        <f t="shared" si="188"/>
        <v>0</v>
      </c>
      <c r="O148" s="69"/>
      <c r="P148" s="139">
        <f t="shared" si="189"/>
        <v>0</v>
      </c>
      <c r="Q148" s="169">
        <f t="shared" si="190"/>
        <v>0</v>
      </c>
      <c r="R148" s="166">
        <f t="shared" si="191"/>
        <v>0</v>
      </c>
      <c r="S148" s="167">
        <f t="shared" si="192"/>
        <v>0</v>
      </c>
      <c r="U148" s="171">
        <f t="shared" si="205"/>
        <v>0</v>
      </c>
      <c r="V148" s="6"/>
      <c r="W148" s="6"/>
      <c r="X148" s="139">
        <f t="shared" si="193"/>
        <v>0</v>
      </c>
      <c r="Y148" s="169">
        <f t="shared" si="194"/>
        <v>0</v>
      </c>
      <c r="Z148" s="171">
        <f t="shared" si="206"/>
        <v>0</v>
      </c>
      <c r="AA148" s="6"/>
      <c r="AB148" s="6"/>
      <c r="AC148" s="139">
        <f t="shared" si="195"/>
        <v>0</v>
      </c>
      <c r="AD148" s="162">
        <f t="shared" si="196"/>
        <v>0</v>
      </c>
      <c r="AE148" s="171">
        <f t="shared" si="207"/>
        <v>0</v>
      </c>
      <c r="AF148" s="6"/>
      <c r="AG148" s="6"/>
      <c r="AH148" s="139">
        <f t="shared" si="197"/>
        <v>0</v>
      </c>
      <c r="AI148" s="162">
        <f t="shared" si="198"/>
        <v>0</v>
      </c>
      <c r="AJ148" s="171">
        <f t="shared" si="208"/>
        <v>0</v>
      </c>
      <c r="AK148" s="6"/>
      <c r="AL148" s="6"/>
      <c r="AM148" s="139">
        <f t="shared" si="199"/>
        <v>0</v>
      </c>
      <c r="AN148" s="162">
        <f t="shared" si="200"/>
        <v>0</v>
      </c>
      <c r="AO148" s="171">
        <f t="shared" si="209"/>
        <v>0</v>
      </c>
      <c r="AP148" s="6"/>
      <c r="AQ148" s="6"/>
      <c r="AR148" s="139">
        <f t="shared" si="201"/>
        <v>0</v>
      </c>
      <c r="AS148" s="162">
        <f t="shared" si="202"/>
        <v>0</v>
      </c>
      <c r="AT148" s="166">
        <f t="shared" si="203"/>
        <v>0</v>
      </c>
      <c r="AU148" s="167">
        <f t="shared" si="204"/>
        <v>0</v>
      </c>
    </row>
    <row r="149" spans="2:47" outlineLevel="1">
      <c r="B149" s="235" t="s">
        <v>83</v>
      </c>
      <c r="C149" s="63" t="s">
        <v>95</v>
      </c>
      <c r="D149" s="69"/>
      <c r="E149" s="70"/>
      <c r="F149" s="69"/>
      <c r="G149" s="139">
        <f t="shared" si="183"/>
        <v>0</v>
      </c>
      <c r="H149" s="169">
        <f t="shared" si="184"/>
        <v>0</v>
      </c>
      <c r="I149" s="69"/>
      <c r="J149" s="139">
        <f t="shared" si="185"/>
        <v>0</v>
      </c>
      <c r="K149" s="169">
        <f t="shared" si="186"/>
        <v>0</v>
      </c>
      <c r="L149" s="69"/>
      <c r="M149" s="139">
        <f t="shared" si="187"/>
        <v>0</v>
      </c>
      <c r="N149" s="169">
        <f t="shared" si="188"/>
        <v>0</v>
      </c>
      <c r="O149" s="69"/>
      <c r="P149" s="139">
        <f t="shared" si="189"/>
        <v>0</v>
      </c>
      <c r="Q149" s="169">
        <f t="shared" si="190"/>
        <v>0</v>
      </c>
      <c r="R149" s="166">
        <f t="shared" si="191"/>
        <v>0</v>
      </c>
      <c r="S149" s="167">
        <f t="shared" si="192"/>
        <v>0</v>
      </c>
      <c r="U149" s="171">
        <f t="shared" si="205"/>
        <v>0</v>
      </c>
      <c r="V149" s="6"/>
      <c r="W149" s="6"/>
      <c r="X149" s="139">
        <f t="shared" si="193"/>
        <v>0</v>
      </c>
      <c r="Y149" s="169">
        <f t="shared" si="194"/>
        <v>0</v>
      </c>
      <c r="Z149" s="171">
        <f t="shared" si="206"/>
        <v>0</v>
      </c>
      <c r="AA149" s="6"/>
      <c r="AB149" s="6"/>
      <c r="AC149" s="139">
        <f t="shared" si="195"/>
        <v>0</v>
      </c>
      <c r="AD149" s="162">
        <f t="shared" si="196"/>
        <v>0</v>
      </c>
      <c r="AE149" s="171">
        <f t="shared" si="207"/>
        <v>0</v>
      </c>
      <c r="AF149" s="6"/>
      <c r="AG149" s="6"/>
      <c r="AH149" s="139">
        <f t="shared" si="197"/>
        <v>0</v>
      </c>
      <c r="AI149" s="162">
        <f t="shared" si="198"/>
        <v>0</v>
      </c>
      <c r="AJ149" s="171">
        <f t="shared" si="208"/>
        <v>0</v>
      </c>
      <c r="AK149" s="6"/>
      <c r="AL149" s="6"/>
      <c r="AM149" s="139">
        <f t="shared" si="199"/>
        <v>0</v>
      </c>
      <c r="AN149" s="162">
        <f t="shared" si="200"/>
        <v>0</v>
      </c>
      <c r="AO149" s="171">
        <f t="shared" si="209"/>
        <v>0</v>
      </c>
      <c r="AP149" s="6"/>
      <c r="AQ149" s="6"/>
      <c r="AR149" s="139">
        <f t="shared" si="201"/>
        <v>0</v>
      </c>
      <c r="AS149" s="162">
        <f t="shared" si="202"/>
        <v>0</v>
      </c>
      <c r="AT149" s="166">
        <f t="shared" si="203"/>
        <v>0</v>
      </c>
      <c r="AU149" s="167">
        <f t="shared" si="204"/>
        <v>0</v>
      </c>
    </row>
    <row r="150" spans="2:47" outlineLevel="1">
      <c r="B150" s="236" t="s">
        <v>84</v>
      </c>
      <c r="C150" s="63" t="s">
        <v>95</v>
      </c>
      <c r="D150" s="69"/>
      <c r="E150" s="70"/>
      <c r="F150" s="69"/>
      <c r="G150" s="139">
        <f t="shared" si="183"/>
        <v>0</v>
      </c>
      <c r="H150" s="169">
        <f t="shared" si="184"/>
        <v>0</v>
      </c>
      <c r="I150" s="69"/>
      <c r="J150" s="139">
        <f t="shared" si="185"/>
        <v>0</v>
      </c>
      <c r="K150" s="169">
        <f t="shared" si="186"/>
        <v>0</v>
      </c>
      <c r="L150" s="69"/>
      <c r="M150" s="139">
        <f t="shared" si="187"/>
        <v>0</v>
      </c>
      <c r="N150" s="169">
        <f t="shared" si="188"/>
        <v>0</v>
      </c>
      <c r="O150" s="69"/>
      <c r="P150" s="139">
        <f t="shared" si="189"/>
        <v>0</v>
      </c>
      <c r="Q150" s="169">
        <f t="shared" si="190"/>
        <v>0</v>
      </c>
      <c r="R150" s="166">
        <f t="shared" si="191"/>
        <v>0</v>
      </c>
      <c r="S150" s="167">
        <f t="shared" si="192"/>
        <v>0</v>
      </c>
      <c r="U150" s="171">
        <f t="shared" si="205"/>
        <v>0</v>
      </c>
      <c r="V150" s="6"/>
      <c r="W150" s="6"/>
      <c r="X150" s="139">
        <f t="shared" si="193"/>
        <v>0</v>
      </c>
      <c r="Y150" s="169">
        <f t="shared" si="194"/>
        <v>0</v>
      </c>
      <c r="Z150" s="171">
        <f t="shared" si="206"/>
        <v>0</v>
      </c>
      <c r="AA150" s="6"/>
      <c r="AB150" s="6"/>
      <c r="AC150" s="139">
        <f t="shared" si="195"/>
        <v>0</v>
      </c>
      <c r="AD150" s="162">
        <f t="shared" si="196"/>
        <v>0</v>
      </c>
      <c r="AE150" s="171">
        <f t="shared" si="207"/>
        <v>0</v>
      </c>
      <c r="AF150" s="6"/>
      <c r="AG150" s="6"/>
      <c r="AH150" s="139">
        <f t="shared" si="197"/>
        <v>0</v>
      </c>
      <c r="AI150" s="162">
        <f t="shared" si="198"/>
        <v>0</v>
      </c>
      <c r="AJ150" s="171">
        <f t="shared" si="208"/>
        <v>0</v>
      </c>
      <c r="AK150" s="6"/>
      <c r="AL150" s="6"/>
      <c r="AM150" s="139">
        <f t="shared" si="199"/>
        <v>0</v>
      </c>
      <c r="AN150" s="162">
        <f t="shared" si="200"/>
        <v>0</v>
      </c>
      <c r="AO150" s="171">
        <f t="shared" si="209"/>
        <v>0</v>
      </c>
      <c r="AP150" s="6"/>
      <c r="AQ150" s="6"/>
      <c r="AR150" s="139">
        <f t="shared" si="201"/>
        <v>0</v>
      </c>
      <c r="AS150" s="162">
        <f t="shared" si="202"/>
        <v>0</v>
      </c>
      <c r="AT150" s="166">
        <f t="shared" si="203"/>
        <v>0</v>
      </c>
      <c r="AU150" s="167">
        <f t="shared" si="204"/>
        <v>0</v>
      </c>
    </row>
    <row r="151" spans="2:47" outlineLevel="1">
      <c r="B151" s="235" t="s">
        <v>85</v>
      </c>
      <c r="C151" s="63" t="s">
        <v>95</v>
      </c>
      <c r="D151" s="69"/>
      <c r="E151" s="70"/>
      <c r="F151" s="69"/>
      <c r="G151" s="139">
        <f t="shared" si="183"/>
        <v>0</v>
      </c>
      <c r="H151" s="169">
        <f t="shared" si="184"/>
        <v>0</v>
      </c>
      <c r="I151" s="69"/>
      <c r="J151" s="139">
        <f t="shared" si="185"/>
        <v>0</v>
      </c>
      <c r="K151" s="169">
        <f t="shared" si="186"/>
        <v>0</v>
      </c>
      <c r="L151" s="69"/>
      <c r="M151" s="139">
        <f t="shared" si="187"/>
        <v>0</v>
      </c>
      <c r="N151" s="169">
        <f t="shared" si="188"/>
        <v>0</v>
      </c>
      <c r="O151" s="69"/>
      <c r="P151" s="139">
        <f t="shared" si="189"/>
        <v>0</v>
      </c>
      <c r="Q151" s="169">
        <f t="shared" si="190"/>
        <v>0</v>
      </c>
      <c r="R151" s="166">
        <f t="shared" si="191"/>
        <v>0</v>
      </c>
      <c r="S151" s="167">
        <f t="shared" si="192"/>
        <v>0</v>
      </c>
      <c r="U151" s="171">
        <f t="shared" si="205"/>
        <v>0</v>
      </c>
      <c r="V151" s="6"/>
      <c r="W151" s="6"/>
      <c r="X151" s="139">
        <f t="shared" si="193"/>
        <v>0</v>
      </c>
      <c r="Y151" s="169">
        <f t="shared" si="194"/>
        <v>0</v>
      </c>
      <c r="Z151" s="171">
        <f t="shared" si="206"/>
        <v>0</v>
      </c>
      <c r="AA151" s="6"/>
      <c r="AB151" s="6"/>
      <c r="AC151" s="139">
        <f t="shared" si="195"/>
        <v>0</v>
      </c>
      <c r="AD151" s="162">
        <f t="shared" si="196"/>
        <v>0</v>
      </c>
      <c r="AE151" s="171">
        <f t="shared" si="207"/>
        <v>0</v>
      </c>
      <c r="AF151" s="6"/>
      <c r="AG151" s="6"/>
      <c r="AH151" s="139">
        <f t="shared" si="197"/>
        <v>0</v>
      </c>
      <c r="AI151" s="162">
        <f t="shared" si="198"/>
        <v>0</v>
      </c>
      <c r="AJ151" s="171">
        <f t="shared" si="208"/>
        <v>0</v>
      </c>
      <c r="AK151" s="6"/>
      <c r="AL151" s="6"/>
      <c r="AM151" s="139">
        <f t="shared" si="199"/>
        <v>0</v>
      </c>
      <c r="AN151" s="162">
        <f t="shared" si="200"/>
        <v>0</v>
      </c>
      <c r="AO151" s="171">
        <f t="shared" si="209"/>
        <v>0</v>
      </c>
      <c r="AP151" s="6"/>
      <c r="AQ151" s="6"/>
      <c r="AR151" s="139">
        <f t="shared" si="201"/>
        <v>0</v>
      </c>
      <c r="AS151" s="162">
        <f t="shared" si="202"/>
        <v>0</v>
      </c>
      <c r="AT151" s="166">
        <f t="shared" si="203"/>
        <v>0</v>
      </c>
      <c r="AU151" s="167">
        <f t="shared" si="204"/>
        <v>0</v>
      </c>
    </row>
    <row r="152" spans="2:47" outlineLevel="1">
      <c r="B152" s="236" t="s">
        <v>86</v>
      </c>
      <c r="C152" s="63" t="s">
        <v>95</v>
      </c>
      <c r="D152" s="69"/>
      <c r="E152" s="70"/>
      <c r="F152" s="69"/>
      <c r="G152" s="139">
        <f t="shared" si="183"/>
        <v>0</v>
      </c>
      <c r="H152" s="169">
        <f t="shared" si="184"/>
        <v>0</v>
      </c>
      <c r="I152" s="69"/>
      <c r="J152" s="139">
        <f t="shared" si="185"/>
        <v>0</v>
      </c>
      <c r="K152" s="169">
        <f t="shared" si="186"/>
        <v>0</v>
      </c>
      <c r="L152" s="69"/>
      <c r="M152" s="139">
        <f t="shared" si="187"/>
        <v>0</v>
      </c>
      <c r="N152" s="169">
        <f t="shared" si="188"/>
        <v>0</v>
      </c>
      <c r="O152" s="69"/>
      <c r="P152" s="139">
        <f t="shared" si="189"/>
        <v>0</v>
      </c>
      <c r="Q152" s="169">
        <f t="shared" si="190"/>
        <v>0</v>
      </c>
      <c r="R152" s="166">
        <f t="shared" si="191"/>
        <v>0</v>
      </c>
      <c r="S152" s="167">
        <f t="shared" si="192"/>
        <v>0</v>
      </c>
      <c r="U152" s="171">
        <f t="shared" si="205"/>
        <v>0</v>
      </c>
      <c r="V152" s="6"/>
      <c r="W152" s="6"/>
      <c r="X152" s="139">
        <f t="shared" si="193"/>
        <v>0</v>
      </c>
      <c r="Y152" s="169">
        <f t="shared" si="194"/>
        <v>0</v>
      </c>
      <c r="Z152" s="171">
        <f t="shared" si="206"/>
        <v>0</v>
      </c>
      <c r="AA152" s="6"/>
      <c r="AB152" s="6"/>
      <c r="AC152" s="139">
        <f t="shared" si="195"/>
        <v>0</v>
      </c>
      <c r="AD152" s="162">
        <f t="shared" si="196"/>
        <v>0</v>
      </c>
      <c r="AE152" s="171">
        <f t="shared" si="207"/>
        <v>0</v>
      </c>
      <c r="AF152" s="6"/>
      <c r="AG152" s="6"/>
      <c r="AH152" s="139">
        <f t="shared" si="197"/>
        <v>0</v>
      </c>
      <c r="AI152" s="162">
        <f t="shared" si="198"/>
        <v>0</v>
      </c>
      <c r="AJ152" s="171">
        <f t="shared" si="208"/>
        <v>0</v>
      </c>
      <c r="AK152" s="6"/>
      <c r="AL152" s="6"/>
      <c r="AM152" s="139">
        <f t="shared" si="199"/>
        <v>0</v>
      </c>
      <c r="AN152" s="162">
        <f t="shared" si="200"/>
        <v>0</v>
      </c>
      <c r="AO152" s="171">
        <f t="shared" si="209"/>
        <v>0</v>
      </c>
      <c r="AP152" s="6"/>
      <c r="AQ152" s="6"/>
      <c r="AR152" s="139">
        <f t="shared" si="201"/>
        <v>0</v>
      </c>
      <c r="AS152" s="162">
        <f t="shared" si="202"/>
        <v>0</v>
      </c>
      <c r="AT152" s="166">
        <f t="shared" si="203"/>
        <v>0</v>
      </c>
      <c r="AU152" s="167">
        <f t="shared" si="204"/>
        <v>0</v>
      </c>
    </row>
    <row r="153" spans="2:47" outlineLevel="1">
      <c r="B153" s="235" t="s">
        <v>87</v>
      </c>
      <c r="C153" s="63" t="s">
        <v>95</v>
      </c>
      <c r="D153" s="69"/>
      <c r="E153" s="70"/>
      <c r="F153" s="69"/>
      <c r="G153" s="139">
        <f t="shared" si="183"/>
        <v>0</v>
      </c>
      <c r="H153" s="169">
        <f t="shared" si="184"/>
        <v>0</v>
      </c>
      <c r="I153" s="69"/>
      <c r="J153" s="139">
        <f t="shared" si="185"/>
        <v>0</v>
      </c>
      <c r="K153" s="169">
        <f t="shared" si="186"/>
        <v>0</v>
      </c>
      <c r="L153" s="69"/>
      <c r="M153" s="139">
        <f t="shared" si="187"/>
        <v>0</v>
      </c>
      <c r="N153" s="169">
        <f t="shared" si="188"/>
        <v>0</v>
      </c>
      <c r="O153" s="69"/>
      <c r="P153" s="139">
        <f t="shared" si="189"/>
        <v>0</v>
      </c>
      <c r="Q153" s="169">
        <f t="shared" si="190"/>
        <v>0</v>
      </c>
      <c r="R153" s="166">
        <f t="shared" si="191"/>
        <v>0</v>
      </c>
      <c r="S153" s="167">
        <f t="shared" si="192"/>
        <v>0</v>
      </c>
      <c r="U153" s="171">
        <f t="shared" si="205"/>
        <v>0</v>
      </c>
      <c r="V153" s="6"/>
      <c r="W153" s="6"/>
      <c r="X153" s="139">
        <f t="shared" si="193"/>
        <v>0</v>
      </c>
      <c r="Y153" s="169">
        <f t="shared" si="194"/>
        <v>0</v>
      </c>
      <c r="Z153" s="171">
        <f t="shared" si="206"/>
        <v>0</v>
      </c>
      <c r="AA153" s="6"/>
      <c r="AB153" s="6"/>
      <c r="AC153" s="139">
        <f t="shared" si="195"/>
        <v>0</v>
      </c>
      <c r="AD153" s="162">
        <f t="shared" si="196"/>
        <v>0</v>
      </c>
      <c r="AE153" s="171">
        <f t="shared" si="207"/>
        <v>0</v>
      </c>
      <c r="AF153" s="6"/>
      <c r="AG153" s="6"/>
      <c r="AH153" s="139">
        <f t="shared" si="197"/>
        <v>0</v>
      </c>
      <c r="AI153" s="162">
        <f t="shared" si="198"/>
        <v>0</v>
      </c>
      <c r="AJ153" s="171">
        <f t="shared" si="208"/>
        <v>0</v>
      </c>
      <c r="AK153" s="6"/>
      <c r="AL153" s="6"/>
      <c r="AM153" s="139">
        <f t="shared" si="199"/>
        <v>0</v>
      </c>
      <c r="AN153" s="162">
        <f t="shared" si="200"/>
        <v>0</v>
      </c>
      <c r="AO153" s="171">
        <f t="shared" si="209"/>
        <v>0</v>
      </c>
      <c r="AP153" s="6"/>
      <c r="AQ153" s="6"/>
      <c r="AR153" s="139">
        <f t="shared" si="201"/>
        <v>0</v>
      </c>
      <c r="AS153" s="162">
        <f t="shared" si="202"/>
        <v>0</v>
      </c>
      <c r="AT153" s="166">
        <f t="shared" si="203"/>
        <v>0</v>
      </c>
      <c r="AU153" s="167">
        <f t="shared" si="204"/>
        <v>0</v>
      </c>
    </row>
    <row r="154" spans="2:47" outlineLevel="1">
      <c r="B154" s="236" t="s">
        <v>88</v>
      </c>
      <c r="C154" s="63" t="s">
        <v>95</v>
      </c>
      <c r="D154" s="69"/>
      <c r="E154" s="70"/>
      <c r="F154" s="69"/>
      <c r="G154" s="139">
        <f t="shared" si="183"/>
        <v>0</v>
      </c>
      <c r="H154" s="169">
        <f t="shared" si="184"/>
        <v>0</v>
      </c>
      <c r="I154" s="69"/>
      <c r="J154" s="139">
        <f t="shared" si="185"/>
        <v>0</v>
      </c>
      <c r="K154" s="169">
        <f t="shared" si="186"/>
        <v>0</v>
      </c>
      <c r="L154" s="69"/>
      <c r="M154" s="139">
        <f t="shared" si="187"/>
        <v>0</v>
      </c>
      <c r="N154" s="169">
        <f t="shared" si="188"/>
        <v>0</v>
      </c>
      <c r="O154" s="69"/>
      <c r="P154" s="139">
        <f t="shared" si="189"/>
        <v>0</v>
      </c>
      <c r="Q154" s="169">
        <f t="shared" si="190"/>
        <v>0</v>
      </c>
      <c r="R154" s="166">
        <f t="shared" si="191"/>
        <v>0</v>
      </c>
      <c r="S154" s="167">
        <f t="shared" si="192"/>
        <v>0</v>
      </c>
      <c r="U154" s="171">
        <f t="shared" si="205"/>
        <v>0</v>
      </c>
      <c r="V154" s="6"/>
      <c r="W154" s="6"/>
      <c r="X154" s="139">
        <f t="shared" si="193"/>
        <v>0</v>
      </c>
      <c r="Y154" s="169">
        <f t="shared" si="194"/>
        <v>0</v>
      </c>
      <c r="Z154" s="171">
        <f t="shared" si="206"/>
        <v>0</v>
      </c>
      <c r="AA154" s="6"/>
      <c r="AB154" s="6"/>
      <c r="AC154" s="139">
        <f t="shared" si="195"/>
        <v>0</v>
      </c>
      <c r="AD154" s="162">
        <f t="shared" si="196"/>
        <v>0</v>
      </c>
      <c r="AE154" s="171">
        <f t="shared" si="207"/>
        <v>0</v>
      </c>
      <c r="AF154" s="6"/>
      <c r="AG154" s="6"/>
      <c r="AH154" s="139">
        <f t="shared" si="197"/>
        <v>0</v>
      </c>
      <c r="AI154" s="162">
        <f t="shared" si="198"/>
        <v>0</v>
      </c>
      <c r="AJ154" s="171">
        <f t="shared" si="208"/>
        <v>0</v>
      </c>
      <c r="AK154" s="6"/>
      <c r="AL154" s="6"/>
      <c r="AM154" s="139">
        <f t="shared" si="199"/>
        <v>0</v>
      </c>
      <c r="AN154" s="162">
        <f t="shared" si="200"/>
        <v>0</v>
      </c>
      <c r="AO154" s="171">
        <f t="shared" si="209"/>
        <v>0</v>
      </c>
      <c r="AP154" s="6"/>
      <c r="AQ154" s="6"/>
      <c r="AR154" s="139">
        <f t="shared" si="201"/>
        <v>0</v>
      </c>
      <c r="AS154" s="162">
        <f t="shared" si="202"/>
        <v>0</v>
      </c>
      <c r="AT154" s="166">
        <f t="shared" si="203"/>
        <v>0</v>
      </c>
      <c r="AU154" s="167">
        <f t="shared" si="204"/>
        <v>0</v>
      </c>
    </row>
    <row r="155" spans="2:47" ht="15" customHeight="1" outlineLevel="1">
      <c r="B155" s="49" t="s">
        <v>127</v>
      </c>
      <c r="C155" s="46" t="s">
        <v>95</v>
      </c>
      <c r="D155" s="172">
        <f>SUM(D141:D154)</f>
        <v>0</v>
      </c>
      <c r="E155" s="172">
        <f>SUM(E141:E154)</f>
        <v>0</v>
      </c>
      <c r="F155" s="172">
        <f>SUM(F141:F154)</f>
        <v>0</v>
      </c>
      <c r="G155" s="172">
        <f>SUM(G141:G154)</f>
        <v>0</v>
      </c>
      <c r="H155" s="168">
        <f>IFERROR((G155-E155)/E155,0)</f>
        <v>0</v>
      </c>
      <c r="I155" s="172">
        <f>SUM(I141:I154)</f>
        <v>0</v>
      </c>
      <c r="J155" s="172">
        <f>SUM(J141:J154)</f>
        <v>0</v>
      </c>
      <c r="K155" s="168">
        <f t="shared" ref="K155" si="210">IFERROR((J155-G155)/G155,0)</f>
        <v>0</v>
      </c>
      <c r="L155" s="172">
        <f>SUM(L141:L154)</f>
        <v>0</v>
      </c>
      <c r="M155" s="172">
        <f>SUM(M141:M154)</f>
        <v>0</v>
      </c>
      <c r="N155" s="168">
        <f t="shared" ref="N155" si="211">IFERROR((M155-J155)/J155,0)</f>
        <v>0</v>
      </c>
      <c r="O155" s="172">
        <f>SUM(O141:O154)</f>
        <v>0</v>
      </c>
      <c r="P155" s="172">
        <f>SUM(P141:P154)</f>
        <v>0</v>
      </c>
      <c r="Q155" s="168">
        <f t="shared" si="190"/>
        <v>0</v>
      </c>
      <c r="R155" s="172">
        <f>SUM(R141:R154)</f>
        <v>0</v>
      </c>
      <c r="S155" s="167">
        <f t="shared" si="192"/>
        <v>0</v>
      </c>
      <c r="U155" s="172">
        <f>SUM(U141:U154)</f>
        <v>0</v>
      </c>
      <c r="V155" s="172">
        <f>SUM(V141:V154)</f>
        <v>0</v>
      </c>
      <c r="W155" s="172">
        <f>SUM(W141:W154)</f>
        <v>0</v>
      </c>
      <c r="X155" s="172">
        <f>SUM(X141:X154)</f>
        <v>0</v>
      </c>
      <c r="Y155" s="168">
        <f>IFERROR((X155-P155)/P155,0)</f>
        <v>0</v>
      </c>
      <c r="Z155" s="172">
        <f>SUM(Z141:Z154)</f>
        <v>0</v>
      </c>
      <c r="AA155" s="172">
        <f>SUM(AA141:AA154)</f>
        <v>0</v>
      </c>
      <c r="AB155" s="172">
        <f>SUM(AB141:AB154)</f>
        <v>0</v>
      </c>
      <c r="AC155" s="172">
        <f>SUM(AC141:AC154)</f>
        <v>0</v>
      </c>
      <c r="AD155" s="163">
        <f t="shared" ref="AD155" si="212">IFERROR((AC155-X155)/X155,0)</f>
        <v>0</v>
      </c>
      <c r="AE155" s="172">
        <f>SUM(AE141:AE154)</f>
        <v>0</v>
      </c>
      <c r="AF155" s="172">
        <f>SUM(AF141:AF154)</f>
        <v>0</v>
      </c>
      <c r="AG155" s="172">
        <f>SUM(AG141:AG154)</f>
        <v>0</v>
      </c>
      <c r="AH155" s="172">
        <f>SUM(AH141:AH154)</f>
        <v>0</v>
      </c>
      <c r="AI155" s="163">
        <f t="shared" ref="AI155" si="213">IFERROR((AH155-AC155)/AC155,0)</f>
        <v>0</v>
      </c>
      <c r="AJ155" s="172">
        <f>SUM(AJ141:AJ154)</f>
        <v>0</v>
      </c>
      <c r="AK155" s="172">
        <f>SUM(AK141:AK154)</f>
        <v>0</v>
      </c>
      <c r="AL155" s="172">
        <f>SUM(AL141:AL154)</f>
        <v>0</v>
      </c>
      <c r="AM155" s="172">
        <f>SUM(AM141:AM154)</f>
        <v>0</v>
      </c>
      <c r="AN155" s="163">
        <f t="shared" ref="AN155" si="214">IFERROR((AM155-AH155)/AH155,0)</f>
        <v>0</v>
      </c>
      <c r="AO155" s="172">
        <f>SUM(AO141:AO154)</f>
        <v>0</v>
      </c>
      <c r="AP155" s="172">
        <f>SUM(AP141:AP154)</f>
        <v>0</v>
      </c>
      <c r="AQ155" s="172">
        <f>SUM(AQ141:AQ154)</f>
        <v>0</v>
      </c>
      <c r="AR155" s="172">
        <f>SUM(AR141:AR154)</f>
        <v>0</v>
      </c>
      <c r="AS155" s="163">
        <f t="shared" ref="AS155" si="215">IFERROR((AR155-AM155)/AM155,0)</f>
        <v>0</v>
      </c>
      <c r="AT155" s="172">
        <f>SUM(AT141:AT154)</f>
        <v>0</v>
      </c>
      <c r="AU155" s="167">
        <f t="shared" ref="AU155" si="216">IFERROR((AR155/X155)^(1/4)-1,0)</f>
        <v>0</v>
      </c>
    </row>
    <row r="157" spans="2:47">
      <c r="U157" s="17"/>
    </row>
    <row r="158" spans="2:47" ht="15.6">
      <c r="T158" s="103"/>
    </row>
  </sheetData>
  <mergeCells count="122">
    <mergeCell ref="D55:E55"/>
    <mergeCell ref="F55:H55"/>
    <mergeCell ref="I55:K55"/>
    <mergeCell ref="L55:N55"/>
    <mergeCell ref="C2:H2"/>
    <mergeCell ref="B9:AU9"/>
    <mergeCell ref="B11:B13"/>
    <mergeCell ref="C11:C13"/>
    <mergeCell ref="J2:L2"/>
    <mergeCell ref="B5:I5"/>
    <mergeCell ref="O12:Q12"/>
    <mergeCell ref="U11:AU11"/>
    <mergeCell ref="D12:E12"/>
    <mergeCell ref="R11:S12"/>
    <mergeCell ref="AT12:AU12"/>
    <mergeCell ref="D11:Q11"/>
    <mergeCell ref="F12:H12"/>
    <mergeCell ref="I12:K12"/>
    <mergeCell ref="L12:N12"/>
    <mergeCell ref="U12:Y12"/>
    <mergeCell ref="Z12:AD12"/>
    <mergeCell ref="AE12:AI12"/>
    <mergeCell ref="AJ12:AN12"/>
    <mergeCell ref="AO12:AS12"/>
    <mergeCell ref="B115:AU115"/>
    <mergeCell ref="B117:B119"/>
    <mergeCell ref="C117:C119"/>
    <mergeCell ref="O118:Q118"/>
    <mergeCell ref="R117:S118"/>
    <mergeCell ref="U117:AU117"/>
    <mergeCell ref="D118:E118"/>
    <mergeCell ref="F118:H118"/>
    <mergeCell ref="I118:K118"/>
    <mergeCell ref="L118:N118"/>
    <mergeCell ref="U118:Y118"/>
    <mergeCell ref="Z118:AD118"/>
    <mergeCell ref="AE118:AI118"/>
    <mergeCell ref="AJ118:AN118"/>
    <mergeCell ref="AO118:AS118"/>
    <mergeCell ref="AT118:AU118"/>
    <mergeCell ref="D117:Q117"/>
    <mergeCell ref="B136:AU136"/>
    <mergeCell ref="B138:B140"/>
    <mergeCell ref="C138:C140"/>
    <mergeCell ref="O139:Q139"/>
    <mergeCell ref="R138:S139"/>
    <mergeCell ref="U138:AU138"/>
    <mergeCell ref="D139:E139"/>
    <mergeCell ref="AT139:AU139"/>
    <mergeCell ref="F139:H139"/>
    <mergeCell ref="I139:K139"/>
    <mergeCell ref="L139:N139"/>
    <mergeCell ref="U139:Y139"/>
    <mergeCell ref="Z139:AD139"/>
    <mergeCell ref="AE139:AI139"/>
    <mergeCell ref="AJ139:AN139"/>
    <mergeCell ref="AO139:AS139"/>
    <mergeCell ref="D138:Q138"/>
    <mergeCell ref="R33:S34"/>
    <mergeCell ref="B31:AU31"/>
    <mergeCell ref="B33:B35"/>
    <mergeCell ref="C33:C35"/>
    <mergeCell ref="O34:Q34"/>
    <mergeCell ref="U33:AU33"/>
    <mergeCell ref="D34:E34"/>
    <mergeCell ref="F34:H34"/>
    <mergeCell ref="I34:K34"/>
    <mergeCell ref="L34:N34"/>
    <mergeCell ref="U34:Y34"/>
    <mergeCell ref="Z34:AD34"/>
    <mergeCell ref="AE34:AI34"/>
    <mergeCell ref="AJ34:AN34"/>
    <mergeCell ref="AO34:AS34"/>
    <mergeCell ref="D33:Q33"/>
    <mergeCell ref="AE76:AI76"/>
    <mergeCell ref="AJ76:AN76"/>
    <mergeCell ref="D97:E97"/>
    <mergeCell ref="F97:H97"/>
    <mergeCell ref="I97:K97"/>
    <mergeCell ref="L97:N97"/>
    <mergeCell ref="U97:Y97"/>
    <mergeCell ref="O76:Q76"/>
    <mergeCell ref="AT34:AU34"/>
    <mergeCell ref="B52:AU52"/>
    <mergeCell ref="B54:B56"/>
    <mergeCell ref="U75:AU75"/>
    <mergeCell ref="AO76:AS76"/>
    <mergeCell ref="AT76:AU76"/>
    <mergeCell ref="U96:AU96"/>
    <mergeCell ref="R54:S55"/>
    <mergeCell ref="R75:S76"/>
    <mergeCell ref="O55:Q55"/>
    <mergeCell ref="AO97:AS97"/>
    <mergeCell ref="D54:Q54"/>
    <mergeCell ref="D75:Q75"/>
    <mergeCell ref="D96:Q96"/>
    <mergeCell ref="C54:C56"/>
    <mergeCell ref="U54:AU54"/>
    <mergeCell ref="U55:Y55"/>
    <mergeCell ref="Z55:AD55"/>
    <mergeCell ref="AE55:AI55"/>
    <mergeCell ref="AJ55:AN55"/>
    <mergeCell ref="AO55:AS55"/>
    <mergeCell ref="AT55:AU55"/>
    <mergeCell ref="Z97:AD97"/>
    <mergeCell ref="AE97:AI97"/>
    <mergeCell ref="AJ97:AN97"/>
    <mergeCell ref="B73:AU73"/>
    <mergeCell ref="B75:B77"/>
    <mergeCell ref="C75:C77"/>
    <mergeCell ref="B94:AU94"/>
    <mergeCell ref="B96:B98"/>
    <mergeCell ref="C96:C98"/>
    <mergeCell ref="O97:Q97"/>
    <mergeCell ref="R96:S97"/>
    <mergeCell ref="AT97:AU97"/>
    <mergeCell ref="D76:E76"/>
    <mergeCell ref="F76:H76"/>
    <mergeCell ref="I76:K76"/>
    <mergeCell ref="L76:N76"/>
    <mergeCell ref="U76:Y76"/>
    <mergeCell ref="Z76:AD76"/>
  </mergeCells>
  <hyperlinks>
    <hyperlink ref="J2" location="'Αρχική σελίδα'!A1" display="Πίσω στην αρχική σελίδα" xr:uid="{F8EDC39C-CE97-4E3B-96A2-126040462AFE}"/>
  </hyperlinks>
  <pageMargins left="0.7" right="0.7" top="0.75" bottom="0.75" header="0.3" footer="0.3"/>
  <pageSetup paperSize="8"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403E-5147-4B11-9A53-E5FC26095D74}">
  <sheetPr>
    <tabColor theme="4" tint="0.79998168889431442"/>
    <pageSetUpPr fitToPage="1"/>
  </sheetPr>
  <dimension ref="B2:AU157"/>
  <sheetViews>
    <sheetView showGridLines="0" zoomScaleNormal="100" workbookViewId="0">
      <pane xSplit="3" topLeftCell="N1" activePane="topRight" state="frozen"/>
      <selection pane="topRight" activeCell="AJ14" sqref="AJ14:AJ27"/>
    </sheetView>
  </sheetViews>
  <sheetFormatPr defaultColWidth="8.85546875" defaultRowHeight="14.45" outlineLevelRow="1"/>
  <cols>
    <col min="1" max="1" width="2.85546875" customWidth="1"/>
    <col min="2" max="2" width="42.7109375" customWidth="1"/>
    <col min="3" max="13" width="13.7109375" customWidth="1"/>
    <col min="14" max="14" width="21.7109375" customWidth="1"/>
    <col min="15" max="18" width="13.7109375" customWidth="1"/>
    <col min="19" max="19" width="18.7109375" customWidth="1"/>
    <col min="20" max="20" width="1.7109375" customWidth="1"/>
    <col min="21" max="31" width="13.7109375" customWidth="1"/>
    <col min="32" max="32" width="12.85546875" customWidth="1"/>
    <col min="33" max="36" width="13.7109375" customWidth="1"/>
    <col min="37" max="37" width="18.7109375" customWidth="1"/>
  </cols>
  <sheetData>
    <row r="2" spans="2:37" ht="18.600000000000001">
      <c r="B2" s="1" t="s">
        <v>0</v>
      </c>
      <c r="C2" s="271" t="str">
        <f>'Αρχική σελίδα'!C3</f>
        <v>Ήπειρος</v>
      </c>
      <c r="D2" s="271"/>
      <c r="E2" s="271"/>
      <c r="F2" s="271"/>
      <c r="G2" s="271"/>
      <c r="H2" s="98"/>
      <c r="J2" s="272" t="s">
        <v>59</v>
      </c>
      <c r="K2" s="272"/>
      <c r="L2" s="272"/>
    </row>
    <row r="3" spans="2:37" ht="18.600000000000001">
      <c r="B3" s="2" t="s">
        <v>2</v>
      </c>
      <c r="C3" s="99">
        <f>'Αρχική σελίδα'!C4</f>
        <v>2024</v>
      </c>
      <c r="D3" s="45" t="s">
        <v>3</v>
      </c>
      <c r="E3" s="45">
        <f>C3+4</f>
        <v>2028</v>
      </c>
    </row>
    <row r="4" spans="2:37" ht="14.45" customHeight="1">
      <c r="C4" s="2"/>
      <c r="D4" s="45"/>
      <c r="E4" s="45"/>
    </row>
    <row r="5" spans="2:37" ht="56.45" customHeight="1">
      <c r="B5" s="273" t="s">
        <v>145</v>
      </c>
      <c r="C5" s="273"/>
      <c r="D5" s="273"/>
      <c r="E5" s="273"/>
      <c r="F5" s="273"/>
      <c r="G5" s="273"/>
      <c r="H5" s="273"/>
      <c r="I5" s="273"/>
    </row>
    <row r="6" spans="2:37">
      <c r="B6" s="225"/>
      <c r="C6" s="225"/>
      <c r="D6" s="225"/>
      <c r="E6" s="225"/>
      <c r="F6" s="225"/>
      <c r="G6" s="225"/>
      <c r="H6" s="225"/>
    </row>
    <row r="7" spans="2:37" ht="18.600000000000001">
      <c r="B7" s="100" t="str">
        <f>"Εξέλιξη ενεργών πελατών στο υφιστάμενο δίκτυο διανομής ("&amp;(C3-5)&amp;" - "&amp;(C3-1)&amp;") και εξέλιξη σύμφωνα με το Πρόγραμμα Ανάπτυξης  "&amp;C3&amp;" - "&amp;E3</f>
        <v>Εξέλιξη ενεργών πελατών στο υφιστάμενο δίκτυο διανομής (2019 - 2023) και εξέλιξη σύμφωνα με το Πρόγραμμα Ανάπτυξης  2024 - 2028</v>
      </c>
      <c r="C7" s="101"/>
      <c r="D7" s="101"/>
      <c r="E7" s="101"/>
      <c r="F7" s="101"/>
      <c r="G7" s="101"/>
      <c r="H7" s="101"/>
      <c r="I7" s="101"/>
      <c r="J7" s="102"/>
      <c r="K7" s="98"/>
      <c r="L7" s="98"/>
    </row>
    <row r="8" spans="2:37" ht="18.600000000000001">
      <c r="B8" s="229"/>
      <c r="C8" s="56"/>
      <c r="D8" s="56"/>
      <c r="E8" s="56"/>
      <c r="F8" s="56"/>
      <c r="G8" s="56"/>
      <c r="H8" s="56"/>
      <c r="I8" s="56"/>
      <c r="J8" s="23"/>
    </row>
    <row r="9" spans="2:37" ht="15.6">
      <c r="B9" s="270" t="s">
        <v>146</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row>
    <row r="10" spans="2:37"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37" outlineLevel="1">
      <c r="B11" s="309"/>
      <c r="C11" s="298" t="s">
        <v>94</v>
      </c>
      <c r="D11" s="285" t="s">
        <v>120</v>
      </c>
      <c r="E11" s="286"/>
      <c r="F11" s="286"/>
      <c r="G11" s="286"/>
      <c r="H11" s="286"/>
      <c r="I11" s="286"/>
      <c r="J11" s="286"/>
      <c r="K11" s="286"/>
      <c r="L11" s="286"/>
      <c r="M11" s="286"/>
      <c r="N11" s="286"/>
      <c r="O11" s="286"/>
      <c r="P11" s="286"/>
      <c r="Q11" s="288"/>
      <c r="R11" s="291" t="str">
        <f xml:space="preserve"> D12&amp;" - "&amp;O12</f>
        <v>2019 - 2023</v>
      </c>
      <c r="S11" s="303"/>
      <c r="U11" s="285" t="s">
        <v>147</v>
      </c>
      <c r="V11" s="286"/>
      <c r="W11" s="286"/>
      <c r="X11" s="286"/>
      <c r="Y11" s="286"/>
      <c r="Z11" s="286"/>
      <c r="AA11" s="286"/>
      <c r="AB11" s="286"/>
      <c r="AC11" s="286"/>
      <c r="AD11" s="286"/>
      <c r="AE11" s="286"/>
      <c r="AF11" s="286"/>
      <c r="AG11" s="286"/>
      <c r="AH11" s="286"/>
      <c r="AI11" s="286"/>
      <c r="AJ11" s="286"/>
      <c r="AK11" s="288"/>
    </row>
    <row r="12" spans="2:37" outlineLevel="1">
      <c r="B12" s="310"/>
      <c r="C12" s="299"/>
      <c r="D12" s="285">
        <f>$C$3-5</f>
        <v>2019</v>
      </c>
      <c r="E12" s="288"/>
      <c r="F12" s="286">
        <f>$C$3-4</f>
        <v>2020</v>
      </c>
      <c r="G12" s="286"/>
      <c r="H12" s="286"/>
      <c r="I12" s="285">
        <f>$C$3-3</f>
        <v>2021</v>
      </c>
      <c r="J12" s="286"/>
      <c r="K12" s="288"/>
      <c r="L12" s="285">
        <f>$C$3-2</f>
        <v>2022</v>
      </c>
      <c r="M12" s="286"/>
      <c r="N12" s="288"/>
      <c r="O12" s="285">
        <f>$C$3-1</f>
        <v>2023</v>
      </c>
      <c r="P12" s="286"/>
      <c r="Q12" s="288"/>
      <c r="R12" s="293"/>
      <c r="S12" s="304"/>
      <c r="U12" s="285">
        <f>$C$3</f>
        <v>2024</v>
      </c>
      <c r="V12" s="286"/>
      <c r="W12" s="288"/>
      <c r="X12" s="286">
        <f>$C$3+1</f>
        <v>2025</v>
      </c>
      <c r="Y12" s="286"/>
      <c r="Z12" s="286"/>
      <c r="AA12" s="285">
        <f>$C$3+2</f>
        <v>2026</v>
      </c>
      <c r="AB12" s="286"/>
      <c r="AC12" s="288"/>
      <c r="AD12" s="286">
        <f>$C$3+3</f>
        <v>2027</v>
      </c>
      <c r="AE12" s="286"/>
      <c r="AF12" s="286"/>
      <c r="AG12" s="285">
        <f>$C$3+4</f>
        <v>2028</v>
      </c>
      <c r="AH12" s="286"/>
      <c r="AI12" s="288"/>
      <c r="AJ12" s="289" t="str">
        <f>U12&amp;" - "&amp;AG12</f>
        <v>2024 - 2028</v>
      </c>
      <c r="AK12" s="305"/>
    </row>
    <row r="13" spans="2:37" ht="29.1" outlineLevel="1">
      <c r="B13" s="311"/>
      <c r="C13" s="300"/>
      <c r="D13" s="65" t="s">
        <v>133</v>
      </c>
      <c r="E13" s="66" t="s">
        <v>134</v>
      </c>
      <c r="F13" s="75" t="s">
        <v>133</v>
      </c>
      <c r="G13" s="9" t="s">
        <v>134</v>
      </c>
      <c r="H13" s="66" t="s">
        <v>124</v>
      </c>
      <c r="I13" s="75" t="s">
        <v>133</v>
      </c>
      <c r="J13" s="9" t="s">
        <v>134</v>
      </c>
      <c r="K13" s="66" t="s">
        <v>124</v>
      </c>
      <c r="L13" s="75" t="s">
        <v>133</v>
      </c>
      <c r="M13" s="9" t="s">
        <v>134</v>
      </c>
      <c r="N13" s="66" t="s">
        <v>124</v>
      </c>
      <c r="O13" s="75" t="s">
        <v>133</v>
      </c>
      <c r="P13" s="9" t="s">
        <v>134</v>
      </c>
      <c r="Q13" s="66" t="s">
        <v>124</v>
      </c>
      <c r="R13" s="65" t="s">
        <v>115</v>
      </c>
      <c r="S13" s="120" t="s">
        <v>125</v>
      </c>
      <c r="U13" s="65" t="s">
        <v>133</v>
      </c>
      <c r="V13" s="9" t="s">
        <v>134</v>
      </c>
      <c r="W13" s="66" t="s">
        <v>124</v>
      </c>
      <c r="X13" s="75" t="s">
        <v>133</v>
      </c>
      <c r="Y13" s="9" t="s">
        <v>134</v>
      </c>
      <c r="Z13" s="66" t="s">
        <v>124</v>
      </c>
      <c r="AA13" s="75" t="s">
        <v>133</v>
      </c>
      <c r="AB13" s="9" t="s">
        <v>134</v>
      </c>
      <c r="AC13" s="66" t="s">
        <v>124</v>
      </c>
      <c r="AD13" s="75" t="s">
        <v>133</v>
      </c>
      <c r="AE13" s="9" t="s">
        <v>134</v>
      </c>
      <c r="AF13" s="66" t="s">
        <v>124</v>
      </c>
      <c r="AG13" s="75" t="s">
        <v>133</v>
      </c>
      <c r="AH13" s="9" t="s">
        <v>134</v>
      </c>
      <c r="AI13" s="66" t="s">
        <v>124</v>
      </c>
      <c r="AJ13" s="75" t="s">
        <v>115</v>
      </c>
      <c r="AK13" s="120" t="s">
        <v>125</v>
      </c>
    </row>
    <row r="14" spans="2:37" outlineLevel="1">
      <c r="B14" s="235" t="s">
        <v>75</v>
      </c>
      <c r="C14" s="63" t="s">
        <v>95</v>
      </c>
      <c r="D14" s="160">
        <f t="shared" ref="D14:F27" si="0">D36+D58+D80+D101+D122+D143</f>
        <v>0</v>
      </c>
      <c r="E14" s="161">
        <f t="shared" si="0"/>
        <v>0</v>
      </c>
      <c r="F14" s="173">
        <f t="shared" si="0"/>
        <v>0</v>
      </c>
      <c r="G14" s="158">
        <f t="shared" ref="G14:G27" si="1">E14+F14</f>
        <v>0</v>
      </c>
      <c r="H14" s="174">
        <f t="shared" ref="H14:H27" si="2">IFERROR((G14-E14)/E14,0)</f>
        <v>0</v>
      </c>
      <c r="I14" s="160">
        <f t="shared" ref="I14:I27" si="3">I36+I58+I80+I101+I122+I143</f>
        <v>0</v>
      </c>
      <c r="J14" s="158">
        <f>G14+I14</f>
        <v>0</v>
      </c>
      <c r="K14" s="162">
        <f>IFERROR((J14-G14)/G14,0)</f>
        <v>0</v>
      </c>
      <c r="L14" s="173">
        <f t="shared" ref="L14:L27" si="4">L36+L58+L80+L101+L122+L143</f>
        <v>0</v>
      </c>
      <c r="M14" s="158">
        <f>J14+L14</f>
        <v>0</v>
      </c>
      <c r="N14" s="174">
        <f>IFERROR((M14-J14)/J14,0)</f>
        <v>0</v>
      </c>
      <c r="O14" s="160">
        <f t="shared" ref="O14:O27" si="5">O36+O58+O80+O101+O122+O143</f>
        <v>0</v>
      </c>
      <c r="P14" s="158">
        <f t="shared" ref="P14:P27" si="6">M14+O14</f>
        <v>0</v>
      </c>
      <c r="Q14" s="162">
        <f t="shared" ref="Q14:Q28" si="7">IFERROR((P14-M14)/M14,0)</f>
        <v>0</v>
      </c>
      <c r="R14" s="166">
        <f t="shared" ref="R14:R27" si="8">D14+F14+I14+L14+O14</f>
        <v>0</v>
      </c>
      <c r="S14" s="167">
        <f t="shared" ref="S14:S28" si="9">IFERROR((P14/E14)^(1/4)-1,0)</f>
        <v>0</v>
      </c>
      <c r="U14" s="160">
        <f t="shared" ref="U14:V27" si="10">U36+U58+U80+U101+U122+U143</f>
        <v>0</v>
      </c>
      <c r="V14" s="159">
        <f t="shared" si="10"/>
        <v>0</v>
      </c>
      <c r="W14" s="162">
        <f t="shared" ref="W14:W27" si="11">IFERROR((V14-P14)/P14,0)</f>
        <v>0</v>
      </c>
      <c r="X14" s="173">
        <f t="shared" ref="X14:X27" si="12">X36+X58+X80+X101+X122+X143</f>
        <v>0</v>
      </c>
      <c r="Y14" s="158">
        <f>V14+X14</f>
        <v>0</v>
      </c>
      <c r="Z14" s="174">
        <f>IFERROR((Y14-V14)/V14,0)</f>
        <v>0</v>
      </c>
      <c r="AA14" s="160">
        <f t="shared" ref="AA14:AA27" si="13">AA36+AA58+AA80+AA101+AA122+AA143</f>
        <v>0</v>
      </c>
      <c r="AB14" s="158">
        <f>Y14+AA14</f>
        <v>0</v>
      </c>
      <c r="AC14" s="162">
        <f>IFERROR((AB14-Y14)/Y14,0)</f>
        <v>0</v>
      </c>
      <c r="AD14" s="173">
        <f t="shared" ref="AD14:AD27" si="14">AD36+AD58+AD80+AD101+AD122+AD143</f>
        <v>0</v>
      </c>
      <c r="AE14" s="158">
        <f>AB14+AD14</f>
        <v>0</v>
      </c>
      <c r="AF14" s="174">
        <f>IFERROR((AE14-AB14)/AB14,0)</f>
        <v>0</v>
      </c>
      <c r="AG14" s="160">
        <f t="shared" ref="AG14:AG27" si="15">AG36+AG58+AG80+AG101+AG122+AG143</f>
        <v>0</v>
      </c>
      <c r="AH14" s="158">
        <f>AE14+AG14</f>
        <v>0</v>
      </c>
      <c r="AI14" s="162">
        <f>IFERROR((AH14-AE14)/AE14,0)</f>
        <v>0</v>
      </c>
      <c r="AJ14" s="175">
        <f>U14+X14+AA14+AD14+AG14</f>
        <v>0</v>
      </c>
      <c r="AK14" s="167">
        <f>IFERROR((AH14/V14)^(1/4)-1,0)</f>
        <v>0</v>
      </c>
    </row>
    <row r="15" spans="2:37" outlineLevel="1">
      <c r="B15" s="236" t="s">
        <v>76</v>
      </c>
      <c r="C15" s="63" t="s">
        <v>95</v>
      </c>
      <c r="D15" s="160">
        <f t="shared" si="0"/>
        <v>0</v>
      </c>
      <c r="E15" s="161">
        <f t="shared" si="0"/>
        <v>0</v>
      </c>
      <c r="F15" s="173">
        <f t="shared" si="0"/>
        <v>0</v>
      </c>
      <c r="G15" s="158">
        <f t="shared" si="1"/>
        <v>0</v>
      </c>
      <c r="H15" s="174">
        <f t="shared" si="2"/>
        <v>0</v>
      </c>
      <c r="I15" s="160">
        <f t="shared" si="3"/>
        <v>0</v>
      </c>
      <c r="J15" s="158">
        <f t="shared" ref="J15:J27" si="16">G15+I15</f>
        <v>0</v>
      </c>
      <c r="K15" s="162">
        <f t="shared" ref="K15:K27" si="17">IFERROR((J15-G15)/G15,0)</f>
        <v>0</v>
      </c>
      <c r="L15" s="173">
        <f t="shared" si="4"/>
        <v>0</v>
      </c>
      <c r="M15" s="158">
        <f t="shared" ref="M15:M27" si="18">J15+L15</f>
        <v>0</v>
      </c>
      <c r="N15" s="174">
        <f t="shared" ref="N15:N27" si="19">IFERROR((M15-J15)/J15,0)</f>
        <v>0</v>
      </c>
      <c r="O15" s="160">
        <f t="shared" si="5"/>
        <v>0</v>
      </c>
      <c r="P15" s="158">
        <f t="shared" si="6"/>
        <v>0</v>
      </c>
      <c r="Q15" s="162">
        <f t="shared" si="7"/>
        <v>0</v>
      </c>
      <c r="R15" s="166">
        <f t="shared" si="8"/>
        <v>0</v>
      </c>
      <c r="S15" s="167">
        <f t="shared" si="9"/>
        <v>0</v>
      </c>
      <c r="U15" s="160">
        <f t="shared" si="10"/>
        <v>5</v>
      </c>
      <c r="V15" s="159">
        <f t="shared" si="10"/>
        <v>5</v>
      </c>
      <c r="W15" s="162">
        <f t="shared" si="11"/>
        <v>0</v>
      </c>
      <c r="X15" s="173">
        <f t="shared" si="12"/>
        <v>2</v>
      </c>
      <c r="Y15" s="158">
        <f t="shared" ref="Y15:Y27" si="20">V15+X15</f>
        <v>7</v>
      </c>
      <c r="Z15" s="174">
        <f t="shared" ref="Z15:Z27" si="21">IFERROR((Y15-V15)/V15,0)</f>
        <v>0.4</v>
      </c>
      <c r="AA15" s="160">
        <f t="shared" si="13"/>
        <v>0</v>
      </c>
      <c r="AB15" s="158">
        <f t="shared" ref="AB15:AB27" si="22">Y15+AA15</f>
        <v>7</v>
      </c>
      <c r="AC15" s="162">
        <f t="shared" ref="AC15:AC27" si="23">IFERROR((AB15-Y15)/Y15,0)</f>
        <v>0</v>
      </c>
      <c r="AD15" s="173">
        <f t="shared" si="14"/>
        <v>41</v>
      </c>
      <c r="AE15" s="158">
        <f t="shared" ref="AE15:AE27" si="24">AB15+AD15</f>
        <v>48</v>
      </c>
      <c r="AF15" s="174">
        <f t="shared" ref="AF15:AF27" si="25">IFERROR((AE15-AB15)/AB15,0)</f>
        <v>5.8571428571428568</v>
      </c>
      <c r="AG15" s="160">
        <f t="shared" si="15"/>
        <v>41</v>
      </c>
      <c r="AH15" s="158">
        <f t="shared" ref="AH15:AH27" si="26">AE15+AG15</f>
        <v>89</v>
      </c>
      <c r="AI15" s="162">
        <f t="shared" ref="AI15:AI27" si="27">IFERROR((AH15-AE15)/AE15,0)</f>
        <v>0.85416666666666663</v>
      </c>
      <c r="AJ15" s="175">
        <f t="shared" ref="AJ15:AJ27" si="28">U15+X15+AA15+AD15+AG15</f>
        <v>89</v>
      </c>
      <c r="AK15" s="167">
        <f t="shared" ref="AK15:AK27" si="29">IFERROR((AH15/V15)^(1/4)-1,0)</f>
        <v>1.0540215729017546</v>
      </c>
    </row>
    <row r="16" spans="2:37" outlineLevel="1">
      <c r="B16" s="237" t="s">
        <v>77</v>
      </c>
      <c r="C16" s="63" t="s">
        <v>95</v>
      </c>
      <c r="D16" s="160">
        <f t="shared" si="0"/>
        <v>0</v>
      </c>
      <c r="E16" s="161">
        <f t="shared" si="0"/>
        <v>0</v>
      </c>
      <c r="F16" s="173">
        <f t="shared" si="0"/>
        <v>0</v>
      </c>
      <c r="G16" s="158">
        <f t="shared" si="1"/>
        <v>0</v>
      </c>
      <c r="H16" s="174">
        <f t="shared" si="2"/>
        <v>0</v>
      </c>
      <c r="I16" s="160">
        <f t="shared" si="3"/>
        <v>0</v>
      </c>
      <c r="J16" s="158">
        <f t="shared" si="16"/>
        <v>0</v>
      </c>
      <c r="K16" s="162">
        <f t="shared" si="17"/>
        <v>0</v>
      </c>
      <c r="L16" s="173">
        <f t="shared" si="4"/>
        <v>0</v>
      </c>
      <c r="M16" s="158">
        <f t="shared" si="18"/>
        <v>0</v>
      </c>
      <c r="N16" s="174">
        <f t="shared" si="19"/>
        <v>0</v>
      </c>
      <c r="O16" s="160">
        <f t="shared" si="5"/>
        <v>0</v>
      </c>
      <c r="P16" s="158">
        <f t="shared" si="6"/>
        <v>0</v>
      </c>
      <c r="Q16" s="162">
        <f t="shared" si="7"/>
        <v>0</v>
      </c>
      <c r="R16" s="166">
        <f t="shared" si="8"/>
        <v>0</v>
      </c>
      <c r="S16" s="167">
        <f t="shared" si="9"/>
        <v>0</v>
      </c>
      <c r="U16" s="160">
        <f t="shared" si="10"/>
        <v>0</v>
      </c>
      <c r="V16" s="159">
        <f t="shared" si="10"/>
        <v>0</v>
      </c>
      <c r="W16" s="162">
        <f t="shared" si="11"/>
        <v>0</v>
      </c>
      <c r="X16" s="173">
        <f t="shared" si="12"/>
        <v>0</v>
      </c>
      <c r="Y16" s="158">
        <f t="shared" si="20"/>
        <v>0</v>
      </c>
      <c r="Z16" s="174">
        <f t="shared" si="21"/>
        <v>0</v>
      </c>
      <c r="AA16" s="160">
        <f t="shared" si="13"/>
        <v>0</v>
      </c>
      <c r="AB16" s="158">
        <f t="shared" si="22"/>
        <v>0</v>
      </c>
      <c r="AC16" s="162">
        <f t="shared" si="23"/>
        <v>0</v>
      </c>
      <c r="AD16" s="173">
        <f t="shared" si="14"/>
        <v>0</v>
      </c>
      <c r="AE16" s="158">
        <f t="shared" si="24"/>
        <v>0</v>
      </c>
      <c r="AF16" s="174">
        <f t="shared" si="25"/>
        <v>0</v>
      </c>
      <c r="AG16" s="160">
        <f t="shared" si="15"/>
        <v>0</v>
      </c>
      <c r="AH16" s="158">
        <f t="shared" si="26"/>
        <v>0</v>
      </c>
      <c r="AI16" s="162">
        <f t="shared" si="27"/>
        <v>0</v>
      </c>
      <c r="AJ16" s="175">
        <f t="shared" si="28"/>
        <v>0</v>
      </c>
      <c r="AK16" s="167">
        <f t="shared" si="29"/>
        <v>0</v>
      </c>
    </row>
    <row r="17" spans="2:47" outlineLevel="1">
      <c r="B17" s="238" t="s">
        <v>78</v>
      </c>
      <c r="C17" s="63" t="s">
        <v>95</v>
      </c>
      <c r="D17" s="160">
        <f t="shared" si="0"/>
        <v>0</v>
      </c>
      <c r="E17" s="161">
        <f t="shared" si="0"/>
        <v>0</v>
      </c>
      <c r="F17" s="173">
        <f t="shared" si="0"/>
        <v>0</v>
      </c>
      <c r="G17" s="158">
        <f t="shared" si="1"/>
        <v>0</v>
      </c>
      <c r="H17" s="174">
        <f t="shared" si="2"/>
        <v>0</v>
      </c>
      <c r="I17" s="160">
        <f t="shared" si="3"/>
        <v>0</v>
      </c>
      <c r="J17" s="158">
        <f t="shared" si="16"/>
        <v>0</v>
      </c>
      <c r="K17" s="162">
        <f t="shared" si="17"/>
        <v>0</v>
      </c>
      <c r="L17" s="173">
        <f t="shared" si="4"/>
        <v>0</v>
      </c>
      <c r="M17" s="158">
        <f t="shared" si="18"/>
        <v>0</v>
      </c>
      <c r="N17" s="174">
        <f t="shared" si="19"/>
        <v>0</v>
      </c>
      <c r="O17" s="160">
        <f t="shared" si="5"/>
        <v>0</v>
      </c>
      <c r="P17" s="158">
        <f t="shared" si="6"/>
        <v>0</v>
      </c>
      <c r="Q17" s="162">
        <f t="shared" si="7"/>
        <v>0</v>
      </c>
      <c r="R17" s="166">
        <f t="shared" si="8"/>
        <v>0</v>
      </c>
      <c r="S17" s="167">
        <f t="shared" si="9"/>
        <v>0</v>
      </c>
      <c r="U17" s="160">
        <f t="shared" si="10"/>
        <v>0</v>
      </c>
      <c r="V17" s="159">
        <f t="shared" si="10"/>
        <v>0</v>
      </c>
      <c r="W17" s="162">
        <f t="shared" si="11"/>
        <v>0</v>
      </c>
      <c r="X17" s="173">
        <f t="shared" si="12"/>
        <v>0</v>
      </c>
      <c r="Y17" s="158">
        <f t="shared" si="20"/>
        <v>0</v>
      </c>
      <c r="Z17" s="174">
        <f t="shared" si="21"/>
        <v>0</v>
      </c>
      <c r="AA17" s="160">
        <f t="shared" si="13"/>
        <v>0</v>
      </c>
      <c r="AB17" s="158">
        <f t="shared" si="22"/>
        <v>0</v>
      </c>
      <c r="AC17" s="162">
        <f t="shared" si="23"/>
        <v>0</v>
      </c>
      <c r="AD17" s="173">
        <f t="shared" si="14"/>
        <v>0</v>
      </c>
      <c r="AE17" s="158">
        <f t="shared" si="24"/>
        <v>0</v>
      </c>
      <c r="AF17" s="174">
        <f t="shared" si="25"/>
        <v>0</v>
      </c>
      <c r="AG17" s="160">
        <f t="shared" si="15"/>
        <v>0</v>
      </c>
      <c r="AH17" s="158">
        <f t="shared" si="26"/>
        <v>0</v>
      </c>
      <c r="AI17" s="162">
        <f t="shared" si="27"/>
        <v>0</v>
      </c>
      <c r="AJ17" s="175">
        <f t="shared" si="28"/>
        <v>0</v>
      </c>
      <c r="AK17" s="167">
        <f t="shared" si="29"/>
        <v>0</v>
      </c>
    </row>
    <row r="18" spans="2:47" outlineLevel="1">
      <c r="B18" s="238" t="s">
        <v>79</v>
      </c>
      <c r="C18" s="63" t="s">
        <v>95</v>
      </c>
      <c r="D18" s="160">
        <f t="shared" si="0"/>
        <v>0</v>
      </c>
      <c r="E18" s="161">
        <f t="shared" si="0"/>
        <v>0</v>
      </c>
      <c r="F18" s="173">
        <f t="shared" si="0"/>
        <v>0</v>
      </c>
      <c r="G18" s="158">
        <f t="shared" si="1"/>
        <v>0</v>
      </c>
      <c r="H18" s="174">
        <f t="shared" si="2"/>
        <v>0</v>
      </c>
      <c r="I18" s="160">
        <f t="shared" si="3"/>
        <v>0</v>
      </c>
      <c r="J18" s="158">
        <f t="shared" si="16"/>
        <v>0</v>
      </c>
      <c r="K18" s="162">
        <f t="shared" si="17"/>
        <v>0</v>
      </c>
      <c r="L18" s="173">
        <f t="shared" si="4"/>
        <v>0</v>
      </c>
      <c r="M18" s="158">
        <f t="shared" si="18"/>
        <v>0</v>
      </c>
      <c r="N18" s="174">
        <f t="shared" si="19"/>
        <v>0</v>
      </c>
      <c r="O18" s="160">
        <f t="shared" si="5"/>
        <v>0</v>
      </c>
      <c r="P18" s="158">
        <f t="shared" si="6"/>
        <v>0</v>
      </c>
      <c r="Q18" s="162">
        <f t="shared" si="7"/>
        <v>0</v>
      </c>
      <c r="R18" s="166">
        <f t="shared" si="8"/>
        <v>0</v>
      </c>
      <c r="S18" s="167">
        <f t="shared" si="9"/>
        <v>0</v>
      </c>
      <c r="U18" s="160">
        <f t="shared" si="10"/>
        <v>0</v>
      </c>
      <c r="V18" s="159">
        <f t="shared" si="10"/>
        <v>0</v>
      </c>
      <c r="W18" s="162">
        <f t="shared" si="11"/>
        <v>0</v>
      </c>
      <c r="X18" s="173">
        <f t="shared" si="12"/>
        <v>864</v>
      </c>
      <c r="Y18" s="158">
        <f t="shared" si="20"/>
        <v>864</v>
      </c>
      <c r="Z18" s="174">
        <f t="shared" si="21"/>
        <v>0</v>
      </c>
      <c r="AA18" s="160">
        <f t="shared" si="13"/>
        <v>947</v>
      </c>
      <c r="AB18" s="158">
        <f t="shared" si="22"/>
        <v>1811</v>
      </c>
      <c r="AC18" s="162">
        <f t="shared" si="23"/>
        <v>1.0960648148148149</v>
      </c>
      <c r="AD18" s="173">
        <f t="shared" si="14"/>
        <v>1063</v>
      </c>
      <c r="AE18" s="158">
        <f t="shared" si="24"/>
        <v>2874</v>
      </c>
      <c r="AF18" s="174">
        <f t="shared" si="25"/>
        <v>0.58696852567642188</v>
      </c>
      <c r="AG18" s="160">
        <f t="shared" si="15"/>
        <v>440</v>
      </c>
      <c r="AH18" s="158">
        <f t="shared" si="26"/>
        <v>3314</v>
      </c>
      <c r="AI18" s="162">
        <f t="shared" si="27"/>
        <v>0.15309672929714682</v>
      </c>
      <c r="AJ18" s="175">
        <f t="shared" si="28"/>
        <v>3314</v>
      </c>
      <c r="AK18" s="167">
        <f t="shared" si="29"/>
        <v>0</v>
      </c>
    </row>
    <row r="19" spans="2:47" outlineLevel="1">
      <c r="B19" s="238" t="s">
        <v>80</v>
      </c>
      <c r="C19" s="63" t="s">
        <v>95</v>
      </c>
      <c r="D19" s="160">
        <f t="shared" si="0"/>
        <v>0</v>
      </c>
      <c r="E19" s="161">
        <f t="shared" si="0"/>
        <v>0</v>
      </c>
      <c r="F19" s="173">
        <f t="shared" si="0"/>
        <v>0</v>
      </c>
      <c r="G19" s="158">
        <f t="shared" si="1"/>
        <v>0</v>
      </c>
      <c r="H19" s="174">
        <f t="shared" si="2"/>
        <v>0</v>
      </c>
      <c r="I19" s="160">
        <f t="shared" si="3"/>
        <v>0</v>
      </c>
      <c r="J19" s="158">
        <f t="shared" si="16"/>
        <v>0</v>
      </c>
      <c r="K19" s="162">
        <f t="shared" si="17"/>
        <v>0</v>
      </c>
      <c r="L19" s="173">
        <f t="shared" si="4"/>
        <v>0</v>
      </c>
      <c r="M19" s="158">
        <f t="shared" si="18"/>
        <v>0</v>
      </c>
      <c r="N19" s="174">
        <f t="shared" si="19"/>
        <v>0</v>
      </c>
      <c r="O19" s="160">
        <f t="shared" si="5"/>
        <v>0</v>
      </c>
      <c r="P19" s="158">
        <f t="shared" si="6"/>
        <v>0</v>
      </c>
      <c r="Q19" s="162">
        <f t="shared" si="7"/>
        <v>0</v>
      </c>
      <c r="R19" s="166">
        <f t="shared" si="8"/>
        <v>0</v>
      </c>
      <c r="S19" s="167">
        <f t="shared" si="9"/>
        <v>0</v>
      </c>
      <c r="U19" s="160">
        <f t="shared" si="10"/>
        <v>0</v>
      </c>
      <c r="V19" s="159">
        <f t="shared" si="10"/>
        <v>0</v>
      </c>
      <c r="W19" s="162">
        <f t="shared" si="11"/>
        <v>0</v>
      </c>
      <c r="X19" s="173">
        <f t="shared" si="12"/>
        <v>0</v>
      </c>
      <c r="Y19" s="158">
        <f t="shared" si="20"/>
        <v>0</v>
      </c>
      <c r="Z19" s="174">
        <f t="shared" si="21"/>
        <v>0</v>
      </c>
      <c r="AA19" s="160">
        <f t="shared" si="13"/>
        <v>0</v>
      </c>
      <c r="AB19" s="158">
        <f t="shared" si="22"/>
        <v>0</v>
      </c>
      <c r="AC19" s="162">
        <f t="shared" si="23"/>
        <v>0</v>
      </c>
      <c r="AD19" s="173">
        <f t="shared" si="14"/>
        <v>0</v>
      </c>
      <c r="AE19" s="158">
        <f t="shared" si="24"/>
        <v>0</v>
      </c>
      <c r="AF19" s="174">
        <f t="shared" si="25"/>
        <v>0</v>
      </c>
      <c r="AG19" s="160">
        <f t="shared" si="15"/>
        <v>0</v>
      </c>
      <c r="AH19" s="158">
        <f t="shared" si="26"/>
        <v>0</v>
      </c>
      <c r="AI19" s="162">
        <f t="shared" si="27"/>
        <v>0</v>
      </c>
      <c r="AJ19" s="175">
        <f t="shared" si="28"/>
        <v>0</v>
      </c>
      <c r="AK19" s="167">
        <f t="shared" si="29"/>
        <v>0</v>
      </c>
    </row>
    <row r="20" spans="2:47" outlineLevel="1">
      <c r="B20" s="238" t="s">
        <v>81</v>
      </c>
      <c r="C20" s="63" t="s">
        <v>95</v>
      </c>
      <c r="D20" s="160">
        <f t="shared" si="0"/>
        <v>0</v>
      </c>
      <c r="E20" s="161">
        <f t="shared" si="0"/>
        <v>0</v>
      </c>
      <c r="F20" s="173">
        <f t="shared" si="0"/>
        <v>0</v>
      </c>
      <c r="G20" s="158">
        <f t="shared" si="1"/>
        <v>0</v>
      </c>
      <c r="H20" s="174">
        <f t="shared" si="2"/>
        <v>0</v>
      </c>
      <c r="I20" s="160">
        <f t="shared" si="3"/>
        <v>0</v>
      </c>
      <c r="J20" s="158">
        <f t="shared" si="16"/>
        <v>0</v>
      </c>
      <c r="K20" s="162">
        <f t="shared" si="17"/>
        <v>0</v>
      </c>
      <c r="L20" s="173">
        <f t="shared" si="4"/>
        <v>0</v>
      </c>
      <c r="M20" s="158">
        <f t="shared" si="18"/>
        <v>0</v>
      </c>
      <c r="N20" s="174">
        <f t="shared" si="19"/>
        <v>0</v>
      </c>
      <c r="O20" s="160">
        <f t="shared" si="5"/>
        <v>0</v>
      </c>
      <c r="P20" s="158">
        <f t="shared" si="6"/>
        <v>0</v>
      </c>
      <c r="Q20" s="162">
        <f t="shared" si="7"/>
        <v>0</v>
      </c>
      <c r="R20" s="166">
        <f t="shared" si="8"/>
        <v>0</v>
      </c>
      <c r="S20" s="167">
        <f t="shared" si="9"/>
        <v>0</v>
      </c>
      <c r="U20" s="160">
        <f t="shared" si="10"/>
        <v>0</v>
      </c>
      <c r="V20" s="159">
        <f t="shared" si="10"/>
        <v>0</v>
      </c>
      <c r="W20" s="162">
        <f t="shared" si="11"/>
        <v>0</v>
      </c>
      <c r="X20" s="173">
        <f t="shared" si="12"/>
        <v>0</v>
      </c>
      <c r="Y20" s="158">
        <f t="shared" si="20"/>
        <v>0</v>
      </c>
      <c r="Z20" s="174">
        <f t="shared" si="21"/>
        <v>0</v>
      </c>
      <c r="AA20" s="160">
        <f t="shared" si="13"/>
        <v>0</v>
      </c>
      <c r="AB20" s="158">
        <f t="shared" si="22"/>
        <v>0</v>
      </c>
      <c r="AC20" s="162">
        <f t="shared" si="23"/>
        <v>0</v>
      </c>
      <c r="AD20" s="173">
        <f t="shared" si="14"/>
        <v>0</v>
      </c>
      <c r="AE20" s="158">
        <f t="shared" si="24"/>
        <v>0</v>
      </c>
      <c r="AF20" s="174">
        <f t="shared" si="25"/>
        <v>0</v>
      </c>
      <c r="AG20" s="160">
        <f t="shared" si="15"/>
        <v>0</v>
      </c>
      <c r="AH20" s="158">
        <f t="shared" si="26"/>
        <v>0</v>
      </c>
      <c r="AI20" s="162">
        <f t="shared" si="27"/>
        <v>0</v>
      </c>
      <c r="AJ20" s="175">
        <f t="shared" si="28"/>
        <v>0</v>
      </c>
      <c r="AK20" s="167">
        <f t="shared" si="29"/>
        <v>0</v>
      </c>
    </row>
    <row r="21" spans="2:47" outlineLevel="1">
      <c r="B21" s="236" t="s">
        <v>82</v>
      </c>
      <c r="C21" s="63" t="s">
        <v>95</v>
      </c>
      <c r="D21" s="160">
        <f t="shared" si="0"/>
        <v>0</v>
      </c>
      <c r="E21" s="161">
        <f t="shared" si="0"/>
        <v>0</v>
      </c>
      <c r="F21" s="173">
        <f t="shared" si="0"/>
        <v>0</v>
      </c>
      <c r="G21" s="158">
        <f t="shared" si="1"/>
        <v>0</v>
      </c>
      <c r="H21" s="174">
        <f t="shared" si="2"/>
        <v>0</v>
      </c>
      <c r="I21" s="160">
        <f t="shared" si="3"/>
        <v>0</v>
      </c>
      <c r="J21" s="158">
        <f t="shared" si="16"/>
        <v>0</v>
      </c>
      <c r="K21" s="162">
        <f t="shared" si="17"/>
        <v>0</v>
      </c>
      <c r="L21" s="173">
        <f t="shared" si="4"/>
        <v>0</v>
      </c>
      <c r="M21" s="158">
        <f t="shared" si="18"/>
        <v>0</v>
      </c>
      <c r="N21" s="174">
        <f t="shared" si="19"/>
        <v>0</v>
      </c>
      <c r="O21" s="160">
        <f t="shared" si="5"/>
        <v>0</v>
      </c>
      <c r="P21" s="158">
        <f t="shared" si="6"/>
        <v>0</v>
      </c>
      <c r="Q21" s="162">
        <f t="shared" si="7"/>
        <v>0</v>
      </c>
      <c r="R21" s="166">
        <f t="shared" si="8"/>
        <v>0</v>
      </c>
      <c r="S21" s="167">
        <f t="shared" si="9"/>
        <v>0</v>
      </c>
      <c r="U21" s="160">
        <f t="shared" si="10"/>
        <v>0</v>
      </c>
      <c r="V21" s="159">
        <f t="shared" si="10"/>
        <v>0</v>
      </c>
      <c r="W21" s="162">
        <f t="shared" si="11"/>
        <v>0</v>
      </c>
      <c r="X21" s="173">
        <f t="shared" si="12"/>
        <v>0</v>
      </c>
      <c r="Y21" s="158">
        <f t="shared" si="20"/>
        <v>0</v>
      </c>
      <c r="Z21" s="174">
        <f t="shared" si="21"/>
        <v>0</v>
      </c>
      <c r="AA21" s="160">
        <f t="shared" si="13"/>
        <v>0</v>
      </c>
      <c r="AB21" s="158">
        <f t="shared" si="22"/>
        <v>0</v>
      </c>
      <c r="AC21" s="162">
        <f t="shared" si="23"/>
        <v>0</v>
      </c>
      <c r="AD21" s="173">
        <f t="shared" si="14"/>
        <v>0</v>
      </c>
      <c r="AE21" s="158">
        <f t="shared" si="24"/>
        <v>0</v>
      </c>
      <c r="AF21" s="174">
        <f t="shared" si="25"/>
        <v>0</v>
      </c>
      <c r="AG21" s="160">
        <f t="shared" si="15"/>
        <v>0</v>
      </c>
      <c r="AH21" s="158">
        <f t="shared" si="26"/>
        <v>0</v>
      </c>
      <c r="AI21" s="162">
        <f t="shared" si="27"/>
        <v>0</v>
      </c>
      <c r="AJ21" s="175">
        <f t="shared" si="28"/>
        <v>0</v>
      </c>
      <c r="AK21" s="167">
        <f t="shared" si="29"/>
        <v>0</v>
      </c>
    </row>
    <row r="22" spans="2:47" outlineLevel="1">
      <c r="B22" s="235" t="s">
        <v>83</v>
      </c>
      <c r="C22" s="63" t="s">
        <v>95</v>
      </c>
      <c r="D22" s="160">
        <f t="shared" si="0"/>
        <v>0</v>
      </c>
      <c r="E22" s="161">
        <f t="shared" si="0"/>
        <v>0</v>
      </c>
      <c r="F22" s="173">
        <f t="shared" si="0"/>
        <v>0</v>
      </c>
      <c r="G22" s="158">
        <f t="shared" si="1"/>
        <v>0</v>
      </c>
      <c r="H22" s="174">
        <f t="shared" si="2"/>
        <v>0</v>
      </c>
      <c r="I22" s="160">
        <f t="shared" si="3"/>
        <v>0</v>
      </c>
      <c r="J22" s="158">
        <f t="shared" si="16"/>
        <v>0</v>
      </c>
      <c r="K22" s="162">
        <f t="shared" si="17"/>
        <v>0</v>
      </c>
      <c r="L22" s="173">
        <f t="shared" si="4"/>
        <v>0</v>
      </c>
      <c r="M22" s="158">
        <f t="shared" si="18"/>
        <v>0</v>
      </c>
      <c r="N22" s="174">
        <f t="shared" si="19"/>
        <v>0</v>
      </c>
      <c r="O22" s="160">
        <f t="shared" si="5"/>
        <v>0</v>
      </c>
      <c r="P22" s="158">
        <f t="shared" si="6"/>
        <v>0</v>
      </c>
      <c r="Q22" s="162">
        <f t="shared" si="7"/>
        <v>0</v>
      </c>
      <c r="R22" s="166">
        <f t="shared" si="8"/>
        <v>0</v>
      </c>
      <c r="S22" s="167">
        <f t="shared" si="9"/>
        <v>0</v>
      </c>
      <c r="U22" s="160">
        <f t="shared" si="10"/>
        <v>0</v>
      </c>
      <c r="V22" s="159">
        <f t="shared" si="10"/>
        <v>0</v>
      </c>
      <c r="W22" s="162">
        <f t="shared" si="11"/>
        <v>0</v>
      </c>
      <c r="X22" s="173">
        <f t="shared" si="12"/>
        <v>0</v>
      </c>
      <c r="Y22" s="158">
        <f t="shared" si="20"/>
        <v>0</v>
      </c>
      <c r="Z22" s="174">
        <f t="shared" si="21"/>
        <v>0</v>
      </c>
      <c r="AA22" s="160">
        <f t="shared" si="13"/>
        <v>0</v>
      </c>
      <c r="AB22" s="158">
        <f t="shared" si="22"/>
        <v>0</v>
      </c>
      <c r="AC22" s="162">
        <f t="shared" si="23"/>
        <v>0</v>
      </c>
      <c r="AD22" s="173">
        <f t="shared" si="14"/>
        <v>0</v>
      </c>
      <c r="AE22" s="158">
        <f t="shared" si="24"/>
        <v>0</v>
      </c>
      <c r="AF22" s="174">
        <f t="shared" si="25"/>
        <v>0</v>
      </c>
      <c r="AG22" s="160">
        <f t="shared" si="15"/>
        <v>0</v>
      </c>
      <c r="AH22" s="158">
        <f t="shared" si="26"/>
        <v>0</v>
      </c>
      <c r="AI22" s="162">
        <f t="shared" si="27"/>
        <v>0</v>
      </c>
      <c r="AJ22" s="175">
        <f t="shared" si="28"/>
        <v>0</v>
      </c>
      <c r="AK22" s="167">
        <f t="shared" si="29"/>
        <v>0</v>
      </c>
    </row>
    <row r="23" spans="2:47" outlineLevel="1">
      <c r="B23" s="236" t="s">
        <v>84</v>
      </c>
      <c r="C23" s="63" t="s">
        <v>95</v>
      </c>
      <c r="D23" s="160">
        <f t="shared" si="0"/>
        <v>0</v>
      </c>
      <c r="E23" s="161">
        <f t="shared" si="0"/>
        <v>0</v>
      </c>
      <c r="F23" s="173">
        <f t="shared" si="0"/>
        <v>0</v>
      </c>
      <c r="G23" s="158">
        <f t="shared" si="1"/>
        <v>0</v>
      </c>
      <c r="H23" s="174">
        <f t="shared" si="2"/>
        <v>0</v>
      </c>
      <c r="I23" s="160">
        <f t="shared" si="3"/>
        <v>0</v>
      </c>
      <c r="J23" s="158">
        <f t="shared" si="16"/>
        <v>0</v>
      </c>
      <c r="K23" s="162">
        <f t="shared" si="17"/>
        <v>0</v>
      </c>
      <c r="L23" s="173">
        <f t="shared" si="4"/>
        <v>0</v>
      </c>
      <c r="M23" s="158">
        <f t="shared" si="18"/>
        <v>0</v>
      </c>
      <c r="N23" s="174">
        <f t="shared" si="19"/>
        <v>0</v>
      </c>
      <c r="O23" s="160">
        <f t="shared" si="5"/>
        <v>0</v>
      </c>
      <c r="P23" s="158">
        <f t="shared" si="6"/>
        <v>0</v>
      </c>
      <c r="Q23" s="162">
        <f t="shared" si="7"/>
        <v>0</v>
      </c>
      <c r="R23" s="166">
        <f t="shared" si="8"/>
        <v>0</v>
      </c>
      <c r="S23" s="167">
        <f t="shared" si="9"/>
        <v>0</v>
      </c>
      <c r="U23" s="160">
        <f t="shared" si="10"/>
        <v>0</v>
      </c>
      <c r="V23" s="159">
        <f t="shared" si="10"/>
        <v>0</v>
      </c>
      <c r="W23" s="162">
        <f t="shared" si="11"/>
        <v>0</v>
      </c>
      <c r="X23" s="173">
        <f t="shared" si="12"/>
        <v>437</v>
      </c>
      <c r="Y23" s="158">
        <f t="shared" si="20"/>
        <v>437</v>
      </c>
      <c r="Z23" s="174">
        <f t="shared" si="21"/>
        <v>0</v>
      </c>
      <c r="AA23" s="160">
        <f t="shared" si="13"/>
        <v>345</v>
      </c>
      <c r="AB23" s="158">
        <f t="shared" si="22"/>
        <v>782</v>
      </c>
      <c r="AC23" s="162">
        <f t="shared" si="23"/>
        <v>0.78947368421052633</v>
      </c>
      <c r="AD23" s="173">
        <f t="shared" si="14"/>
        <v>183</v>
      </c>
      <c r="AE23" s="158">
        <f t="shared" si="24"/>
        <v>965</v>
      </c>
      <c r="AF23" s="174">
        <f t="shared" si="25"/>
        <v>0.2340153452685422</v>
      </c>
      <c r="AG23" s="160">
        <f t="shared" si="15"/>
        <v>176</v>
      </c>
      <c r="AH23" s="158">
        <f t="shared" si="26"/>
        <v>1141</v>
      </c>
      <c r="AI23" s="162">
        <f t="shared" si="27"/>
        <v>0.18238341968911917</v>
      </c>
      <c r="AJ23" s="175">
        <f t="shared" si="28"/>
        <v>1141</v>
      </c>
      <c r="AK23" s="167">
        <f t="shared" si="29"/>
        <v>0</v>
      </c>
    </row>
    <row r="24" spans="2:47" outlineLevel="1">
      <c r="B24" s="235" t="s">
        <v>85</v>
      </c>
      <c r="C24" s="63" t="s">
        <v>95</v>
      </c>
      <c r="D24" s="160">
        <f t="shared" si="0"/>
        <v>0</v>
      </c>
      <c r="E24" s="161">
        <f t="shared" si="0"/>
        <v>0</v>
      </c>
      <c r="F24" s="173">
        <f t="shared" si="0"/>
        <v>0</v>
      </c>
      <c r="G24" s="158">
        <f t="shared" si="1"/>
        <v>0</v>
      </c>
      <c r="H24" s="174">
        <f t="shared" si="2"/>
        <v>0</v>
      </c>
      <c r="I24" s="160">
        <f t="shared" si="3"/>
        <v>0</v>
      </c>
      <c r="J24" s="158">
        <f t="shared" si="16"/>
        <v>0</v>
      </c>
      <c r="K24" s="162">
        <f t="shared" si="17"/>
        <v>0</v>
      </c>
      <c r="L24" s="173">
        <f t="shared" si="4"/>
        <v>0</v>
      </c>
      <c r="M24" s="158">
        <f t="shared" si="18"/>
        <v>0</v>
      </c>
      <c r="N24" s="174">
        <f t="shared" si="19"/>
        <v>0</v>
      </c>
      <c r="O24" s="160">
        <f t="shared" si="5"/>
        <v>0</v>
      </c>
      <c r="P24" s="158">
        <f t="shared" si="6"/>
        <v>0</v>
      </c>
      <c r="Q24" s="162">
        <f t="shared" si="7"/>
        <v>0</v>
      </c>
      <c r="R24" s="166">
        <f t="shared" si="8"/>
        <v>0</v>
      </c>
      <c r="S24" s="167">
        <f t="shared" si="9"/>
        <v>0</v>
      </c>
      <c r="U24" s="160">
        <f t="shared" si="10"/>
        <v>0</v>
      </c>
      <c r="V24" s="159">
        <f t="shared" si="10"/>
        <v>0</v>
      </c>
      <c r="W24" s="162">
        <f t="shared" si="11"/>
        <v>0</v>
      </c>
      <c r="X24" s="173">
        <f t="shared" si="12"/>
        <v>0</v>
      </c>
      <c r="Y24" s="158">
        <f t="shared" si="20"/>
        <v>0</v>
      </c>
      <c r="Z24" s="174">
        <f t="shared" si="21"/>
        <v>0</v>
      </c>
      <c r="AA24" s="160">
        <f t="shared" si="13"/>
        <v>0</v>
      </c>
      <c r="AB24" s="158">
        <f t="shared" si="22"/>
        <v>0</v>
      </c>
      <c r="AC24" s="162">
        <f t="shared" si="23"/>
        <v>0</v>
      </c>
      <c r="AD24" s="173">
        <f t="shared" si="14"/>
        <v>0</v>
      </c>
      <c r="AE24" s="158">
        <f t="shared" si="24"/>
        <v>0</v>
      </c>
      <c r="AF24" s="174">
        <f t="shared" si="25"/>
        <v>0</v>
      </c>
      <c r="AG24" s="160">
        <f t="shared" si="15"/>
        <v>0</v>
      </c>
      <c r="AH24" s="158">
        <f t="shared" si="26"/>
        <v>0</v>
      </c>
      <c r="AI24" s="162">
        <f t="shared" si="27"/>
        <v>0</v>
      </c>
      <c r="AJ24" s="175">
        <f t="shared" si="28"/>
        <v>0</v>
      </c>
      <c r="AK24" s="167">
        <f t="shared" si="29"/>
        <v>0</v>
      </c>
    </row>
    <row r="25" spans="2:47" outlineLevel="1">
      <c r="B25" s="236" t="s">
        <v>86</v>
      </c>
      <c r="C25" s="63" t="s">
        <v>95</v>
      </c>
      <c r="D25" s="160">
        <f t="shared" si="0"/>
        <v>0</v>
      </c>
      <c r="E25" s="161">
        <f t="shared" si="0"/>
        <v>0</v>
      </c>
      <c r="F25" s="173">
        <f t="shared" si="0"/>
        <v>0</v>
      </c>
      <c r="G25" s="158">
        <f t="shared" si="1"/>
        <v>0</v>
      </c>
      <c r="H25" s="174">
        <f t="shared" si="2"/>
        <v>0</v>
      </c>
      <c r="I25" s="160">
        <f t="shared" si="3"/>
        <v>0</v>
      </c>
      <c r="J25" s="158">
        <f t="shared" si="16"/>
        <v>0</v>
      </c>
      <c r="K25" s="162">
        <f t="shared" si="17"/>
        <v>0</v>
      </c>
      <c r="L25" s="173">
        <f t="shared" si="4"/>
        <v>0</v>
      </c>
      <c r="M25" s="158">
        <f t="shared" si="18"/>
        <v>0</v>
      </c>
      <c r="N25" s="174">
        <f t="shared" si="19"/>
        <v>0</v>
      </c>
      <c r="O25" s="160">
        <f t="shared" si="5"/>
        <v>0</v>
      </c>
      <c r="P25" s="158">
        <f t="shared" si="6"/>
        <v>0</v>
      </c>
      <c r="Q25" s="162">
        <f t="shared" si="7"/>
        <v>0</v>
      </c>
      <c r="R25" s="166">
        <f t="shared" si="8"/>
        <v>0</v>
      </c>
      <c r="S25" s="167">
        <f t="shared" si="9"/>
        <v>0</v>
      </c>
      <c r="U25" s="160">
        <f t="shared" si="10"/>
        <v>0</v>
      </c>
      <c r="V25" s="159">
        <f t="shared" si="10"/>
        <v>0</v>
      </c>
      <c r="W25" s="162">
        <f t="shared" si="11"/>
        <v>0</v>
      </c>
      <c r="X25" s="173">
        <f t="shared" si="12"/>
        <v>434</v>
      </c>
      <c r="Y25" s="158">
        <f t="shared" si="20"/>
        <v>434</v>
      </c>
      <c r="Z25" s="174">
        <f t="shared" si="21"/>
        <v>0</v>
      </c>
      <c r="AA25" s="160">
        <f t="shared" si="13"/>
        <v>244</v>
      </c>
      <c r="AB25" s="158">
        <f t="shared" si="22"/>
        <v>678</v>
      </c>
      <c r="AC25" s="162">
        <f t="shared" si="23"/>
        <v>0.56221198156682028</v>
      </c>
      <c r="AD25" s="173">
        <f t="shared" si="14"/>
        <v>102</v>
      </c>
      <c r="AE25" s="158">
        <f t="shared" si="24"/>
        <v>780</v>
      </c>
      <c r="AF25" s="174">
        <f t="shared" si="25"/>
        <v>0.15044247787610621</v>
      </c>
      <c r="AG25" s="160">
        <f t="shared" si="15"/>
        <v>99</v>
      </c>
      <c r="AH25" s="158">
        <f t="shared" si="26"/>
        <v>879</v>
      </c>
      <c r="AI25" s="162">
        <f t="shared" si="27"/>
        <v>0.12692307692307692</v>
      </c>
      <c r="AJ25" s="175">
        <f t="shared" si="28"/>
        <v>879</v>
      </c>
      <c r="AK25" s="167">
        <f t="shared" si="29"/>
        <v>0</v>
      </c>
    </row>
    <row r="26" spans="2:47" outlineLevel="1">
      <c r="B26" s="235" t="s">
        <v>87</v>
      </c>
      <c r="C26" s="63" t="s">
        <v>95</v>
      </c>
      <c r="D26" s="160">
        <f t="shared" si="0"/>
        <v>0</v>
      </c>
      <c r="E26" s="161">
        <f t="shared" si="0"/>
        <v>0</v>
      </c>
      <c r="F26" s="173">
        <f t="shared" si="0"/>
        <v>0</v>
      </c>
      <c r="G26" s="158">
        <f t="shared" si="1"/>
        <v>0</v>
      </c>
      <c r="H26" s="174">
        <f t="shared" si="2"/>
        <v>0</v>
      </c>
      <c r="I26" s="160">
        <f t="shared" si="3"/>
        <v>0</v>
      </c>
      <c r="J26" s="158">
        <f t="shared" si="16"/>
        <v>0</v>
      </c>
      <c r="K26" s="162">
        <f t="shared" si="17"/>
        <v>0</v>
      </c>
      <c r="L26" s="173">
        <f t="shared" si="4"/>
        <v>0</v>
      </c>
      <c r="M26" s="158">
        <f t="shared" si="18"/>
        <v>0</v>
      </c>
      <c r="N26" s="174">
        <f t="shared" si="19"/>
        <v>0</v>
      </c>
      <c r="O26" s="160">
        <f t="shared" si="5"/>
        <v>0</v>
      </c>
      <c r="P26" s="158">
        <f t="shared" si="6"/>
        <v>0</v>
      </c>
      <c r="Q26" s="162">
        <f t="shared" si="7"/>
        <v>0</v>
      </c>
      <c r="R26" s="166">
        <f t="shared" si="8"/>
        <v>0</v>
      </c>
      <c r="S26" s="167">
        <f t="shared" si="9"/>
        <v>0</v>
      </c>
      <c r="U26" s="160">
        <f t="shared" si="10"/>
        <v>0</v>
      </c>
      <c r="V26" s="159">
        <f t="shared" si="10"/>
        <v>0</v>
      </c>
      <c r="W26" s="162">
        <f t="shared" si="11"/>
        <v>0</v>
      </c>
      <c r="X26" s="173">
        <f t="shared" si="12"/>
        <v>0</v>
      </c>
      <c r="Y26" s="158">
        <f t="shared" si="20"/>
        <v>0</v>
      </c>
      <c r="Z26" s="174">
        <f t="shared" si="21"/>
        <v>0</v>
      </c>
      <c r="AA26" s="160">
        <f t="shared" si="13"/>
        <v>0</v>
      </c>
      <c r="AB26" s="158">
        <f t="shared" si="22"/>
        <v>0</v>
      </c>
      <c r="AC26" s="162">
        <f t="shared" si="23"/>
        <v>0</v>
      </c>
      <c r="AD26" s="173">
        <f t="shared" si="14"/>
        <v>0</v>
      </c>
      <c r="AE26" s="158">
        <f t="shared" si="24"/>
        <v>0</v>
      </c>
      <c r="AF26" s="174">
        <f t="shared" si="25"/>
        <v>0</v>
      </c>
      <c r="AG26" s="160">
        <f t="shared" si="15"/>
        <v>0</v>
      </c>
      <c r="AH26" s="158">
        <f t="shared" si="26"/>
        <v>0</v>
      </c>
      <c r="AI26" s="162">
        <f t="shared" si="27"/>
        <v>0</v>
      </c>
      <c r="AJ26" s="175">
        <f t="shared" si="28"/>
        <v>0</v>
      </c>
      <c r="AK26" s="167">
        <f t="shared" si="29"/>
        <v>0</v>
      </c>
    </row>
    <row r="27" spans="2:47" outlineLevel="1">
      <c r="B27" s="236" t="s">
        <v>88</v>
      </c>
      <c r="C27" s="63" t="s">
        <v>95</v>
      </c>
      <c r="D27" s="160">
        <f t="shared" si="0"/>
        <v>0</v>
      </c>
      <c r="E27" s="161">
        <f t="shared" si="0"/>
        <v>0</v>
      </c>
      <c r="F27" s="173">
        <f t="shared" si="0"/>
        <v>0</v>
      </c>
      <c r="G27" s="158">
        <f t="shared" si="1"/>
        <v>0</v>
      </c>
      <c r="H27" s="174">
        <f t="shared" si="2"/>
        <v>0</v>
      </c>
      <c r="I27" s="160">
        <f t="shared" si="3"/>
        <v>0</v>
      </c>
      <c r="J27" s="158">
        <f t="shared" si="16"/>
        <v>0</v>
      </c>
      <c r="K27" s="162">
        <f t="shared" si="17"/>
        <v>0</v>
      </c>
      <c r="L27" s="173">
        <f t="shared" si="4"/>
        <v>0</v>
      </c>
      <c r="M27" s="158">
        <f t="shared" si="18"/>
        <v>0</v>
      </c>
      <c r="N27" s="174">
        <f t="shared" si="19"/>
        <v>0</v>
      </c>
      <c r="O27" s="160">
        <f t="shared" si="5"/>
        <v>0</v>
      </c>
      <c r="P27" s="158">
        <f t="shared" si="6"/>
        <v>0</v>
      </c>
      <c r="Q27" s="162">
        <f t="shared" si="7"/>
        <v>0</v>
      </c>
      <c r="R27" s="166">
        <f t="shared" si="8"/>
        <v>0</v>
      </c>
      <c r="S27" s="167">
        <f t="shared" si="9"/>
        <v>0</v>
      </c>
      <c r="U27" s="160">
        <f t="shared" si="10"/>
        <v>0</v>
      </c>
      <c r="V27" s="159">
        <f t="shared" si="10"/>
        <v>0</v>
      </c>
      <c r="W27" s="162">
        <f t="shared" si="11"/>
        <v>0</v>
      </c>
      <c r="X27" s="173">
        <f t="shared" si="12"/>
        <v>330</v>
      </c>
      <c r="Y27" s="158">
        <f t="shared" si="20"/>
        <v>330</v>
      </c>
      <c r="Z27" s="174">
        <f t="shared" si="21"/>
        <v>0</v>
      </c>
      <c r="AA27" s="160">
        <f t="shared" si="13"/>
        <v>268</v>
      </c>
      <c r="AB27" s="158">
        <f t="shared" si="22"/>
        <v>598</v>
      </c>
      <c r="AC27" s="162">
        <f t="shared" si="23"/>
        <v>0.81212121212121213</v>
      </c>
      <c r="AD27" s="173">
        <f t="shared" si="14"/>
        <v>169</v>
      </c>
      <c r="AE27" s="158">
        <f t="shared" si="24"/>
        <v>767</v>
      </c>
      <c r="AF27" s="174">
        <f t="shared" si="25"/>
        <v>0.28260869565217389</v>
      </c>
      <c r="AG27" s="160">
        <f t="shared" si="15"/>
        <v>162</v>
      </c>
      <c r="AH27" s="158">
        <f t="shared" si="26"/>
        <v>929</v>
      </c>
      <c r="AI27" s="162">
        <f t="shared" si="27"/>
        <v>0.21121251629726207</v>
      </c>
      <c r="AJ27" s="175">
        <f t="shared" si="28"/>
        <v>929</v>
      </c>
      <c r="AK27" s="167">
        <f t="shared" si="29"/>
        <v>0</v>
      </c>
    </row>
    <row r="28" spans="2:47" ht="15" customHeight="1" outlineLevel="1">
      <c r="B28" s="47" t="s">
        <v>127</v>
      </c>
      <c r="C28" s="64" t="s">
        <v>95</v>
      </c>
      <c r="D28" s="178">
        <f>SUM(D14:D27)</f>
        <v>0</v>
      </c>
      <c r="E28" s="178">
        <f>SUM(E14:E27)</f>
        <v>0</v>
      </c>
      <c r="F28" s="178">
        <f>SUM(F14:F27)</f>
        <v>0</v>
      </c>
      <c r="G28" s="178">
        <f>SUM(G14:G27)</f>
        <v>0</v>
      </c>
      <c r="H28" s="177">
        <f>IFERROR((G28-E28)/E28,0)</f>
        <v>0</v>
      </c>
      <c r="I28" s="178">
        <f>SUM(I14:I27)</f>
        <v>0</v>
      </c>
      <c r="J28" s="178">
        <f>SUM(J14:J27)</f>
        <v>0</v>
      </c>
      <c r="K28" s="176">
        <f t="shared" ref="K28" si="30">IFERROR((J28-G28)/G28,0)</f>
        <v>0</v>
      </c>
      <c r="L28" s="178">
        <f>SUM(L14:L27)</f>
        <v>0</v>
      </c>
      <c r="M28" s="178">
        <f>SUM(M14:M27)</f>
        <v>0</v>
      </c>
      <c r="N28" s="177">
        <f t="shared" ref="N28" si="31">IFERROR((M28-J28)/J28,0)</f>
        <v>0</v>
      </c>
      <c r="O28" s="178">
        <f>SUM(O14:O27)</f>
        <v>0</v>
      </c>
      <c r="P28" s="178">
        <f>SUM(P14:P27)</f>
        <v>0</v>
      </c>
      <c r="Q28" s="176">
        <f t="shared" si="7"/>
        <v>0</v>
      </c>
      <c r="R28" s="178">
        <f>SUM(R14:R27)</f>
        <v>0</v>
      </c>
      <c r="S28" s="167">
        <f t="shared" si="9"/>
        <v>0</v>
      </c>
      <c r="U28" s="178">
        <f>SUM(U14:U27)</f>
        <v>5</v>
      </c>
      <c r="V28" s="178">
        <f>SUM(V14:V27)</f>
        <v>5</v>
      </c>
      <c r="W28" s="176">
        <f>IFERROR((V28-P28)/P28,0)</f>
        <v>0</v>
      </c>
      <c r="X28" s="178">
        <f>SUM(X14:X27)</f>
        <v>2067</v>
      </c>
      <c r="Y28" s="178">
        <f>SUM(Y14:Y27)</f>
        <v>2072</v>
      </c>
      <c r="Z28" s="177">
        <f>IFERROR((Y28-V28)/V28,0)</f>
        <v>413.4</v>
      </c>
      <c r="AA28" s="178">
        <f>SUM(AA14:AA27)</f>
        <v>1804</v>
      </c>
      <c r="AB28" s="178">
        <f>SUM(AB14:AB27)</f>
        <v>3876</v>
      </c>
      <c r="AC28" s="176">
        <f>IFERROR((AB28-Y28)/Y28,0)</f>
        <v>0.87065637065637069</v>
      </c>
      <c r="AD28" s="178">
        <f>SUM(AD14:AD27)</f>
        <v>1558</v>
      </c>
      <c r="AE28" s="178">
        <f>SUM(AE14:AE27)</f>
        <v>5434</v>
      </c>
      <c r="AF28" s="177">
        <f>IFERROR((AE28-AB28)/AB28,0)</f>
        <v>0.40196078431372551</v>
      </c>
      <c r="AG28" s="178">
        <f>SUM(AG14:AG27)</f>
        <v>918</v>
      </c>
      <c r="AH28" s="178">
        <f>SUM(AH14:AH27)</f>
        <v>6352</v>
      </c>
      <c r="AI28" s="177">
        <f>IFERROR((AH28-AE28)/AE28,0)</f>
        <v>0.16893632683106366</v>
      </c>
      <c r="AJ28" s="178">
        <f>SUM(AJ14:AJ27)</f>
        <v>6352</v>
      </c>
      <c r="AK28" s="179">
        <f t="shared" ref="AK28" si="32">IFERROR((AH28/V28)^(1/4)-1,0)</f>
        <v>4.9701483277982916</v>
      </c>
    </row>
    <row r="29" spans="2:47" ht="15" customHeight="1">
      <c r="O29" s="54"/>
    </row>
    <row r="30" spans="2:47" ht="15" customHeight="1">
      <c r="O30" s="54"/>
    </row>
    <row r="31" spans="2:47" ht="15.6">
      <c r="B31" s="270" t="s">
        <v>93</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row>
    <row r="32" spans="2:47" ht="5.45" customHeight="1" outlineLevel="1">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2:37" outlineLevel="1">
      <c r="B33" s="306"/>
      <c r="C33" s="312" t="s">
        <v>94</v>
      </c>
      <c r="D33" s="285" t="s">
        <v>120</v>
      </c>
      <c r="E33" s="286"/>
      <c r="F33" s="286"/>
      <c r="G33" s="286"/>
      <c r="H33" s="286"/>
      <c r="I33" s="286"/>
      <c r="J33" s="286"/>
      <c r="K33" s="286"/>
      <c r="L33" s="286"/>
      <c r="M33" s="286"/>
      <c r="N33" s="286"/>
      <c r="O33" s="286"/>
      <c r="P33" s="286"/>
      <c r="Q33" s="288"/>
      <c r="R33" s="291" t="str">
        <f xml:space="preserve"> D34&amp;" - "&amp;O34</f>
        <v>2019 - 2023</v>
      </c>
      <c r="S33" s="303"/>
      <c r="U33" s="285" t="s">
        <v>147</v>
      </c>
      <c r="V33" s="286"/>
      <c r="W33" s="286"/>
      <c r="X33" s="286"/>
      <c r="Y33" s="286"/>
      <c r="Z33" s="286"/>
      <c r="AA33" s="286"/>
      <c r="AB33" s="286"/>
      <c r="AC33" s="286"/>
      <c r="AD33" s="286"/>
      <c r="AE33" s="286"/>
      <c r="AF33" s="286"/>
      <c r="AG33" s="286"/>
      <c r="AH33" s="286"/>
      <c r="AI33" s="286"/>
      <c r="AJ33" s="286"/>
      <c r="AK33" s="288"/>
    </row>
    <row r="34" spans="2:37" outlineLevel="1">
      <c r="B34" s="307"/>
      <c r="C34" s="312"/>
      <c r="D34" s="285">
        <f>$C$3-5</f>
        <v>2019</v>
      </c>
      <c r="E34" s="288"/>
      <c r="F34" s="286">
        <f>$C$3-4</f>
        <v>2020</v>
      </c>
      <c r="G34" s="286"/>
      <c r="H34" s="286"/>
      <c r="I34" s="285">
        <f>$C$3-3</f>
        <v>2021</v>
      </c>
      <c r="J34" s="286"/>
      <c r="K34" s="288"/>
      <c r="L34" s="285">
        <f>$C$3-2</f>
        <v>2022</v>
      </c>
      <c r="M34" s="286"/>
      <c r="N34" s="288"/>
      <c r="O34" s="285">
        <f>$C$3-1</f>
        <v>2023</v>
      </c>
      <c r="P34" s="286"/>
      <c r="Q34" s="288"/>
      <c r="R34" s="293"/>
      <c r="S34" s="304"/>
      <c r="U34" s="285">
        <f>$C$3</f>
        <v>2024</v>
      </c>
      <c r="V34" s="286"/>
      <c r="W34" s="288"/>
      <c r="X34" s="286">
        <f>$C$3+1</f>
        <v>2025</v>
      </c>
      <c r="Y34" s="286"/>
      <c r="Z34" s="286"/>
      <c r="AA34" s="285">
        <f>$C$3+2</f>
        <v>2026</v>
      </c>
      <c r="AB34" s="286"/>
      <c r="AC34" s="288"/>
      <c r="AD34" s="286">
        <f>$C$3+3</f>
        <v>2027</v>
      </c>
      <c r="AE34" s="286"/>
      <c r="AF34" s="286"/>
      <c r="AG34" s="285">
        <f>$C$3+4</f>
        <v>2028</v>
      </c>
      <c r="AH34" s="286"/>
      <c r="AI34" s="288"/>
      <c r="AJ34" s="289" t="str">
        <f>U34&amp;" - "&amp;AG34</f>
        <v>2024 - 2028</v>
      </c>
      <c r="AK34" s="305"/>
    </row>
    <row r="35" spans="2:37" ht="29.1" outlineLevel="1">
      <c r="B35" s="308"/>
      <c r="C35" s="312"/>
      <c r="D35" s="65" t="s">
        <v>133</v>
      </c>
      <c r="E35" s="66" t="s">
        <v>134</v>
      </c>
      <c r="F35" s="75" t="s">
        <v>133</v>
      </c>
      <c r="G35" s="9" t="s">
        <v>134</v>
      </c>
      <c r="H35" s="66" t="s">
        <v>124</v>
      </c>
      <c r="I35" s="75" t="s">
        <v>133</v>
      </c>
      <c r="J35" s="9" t="s">
        <v>134</v>
      </c>
      <c r="K35" s="66" t="s">
        <v>124</v>
      </c>
      <c r="L35" s="75" t="s">
        <v>133</v>
      </c>
      <c r="M35" s="9" t="s">
        <v>134</v>
      </c>
      <c r="N35" s="66" t="s">
        <v>124</v>
      </c>
      <c r="O35" s="75" t="s">
        <v>133</v>
      </c>
      <c r="P35" s="9" t="s">
        <v>134</v>
      </c>
      <c r="Q35" s="66" t="s">
        <v>124</v>
      </c>
      <c r="R35" s="65" t="s">
        <v>115</v>
      </c>
      <c r="S35" s="120" t="s">
        <v>125</v>
      </c>
      <c r="U35" s="65" t="s">
        <v>133</v>
      </c>
      <c r="V35" s="9" t="s">
        <v>134</v>
      </c>
      <c r="W35" s="66" t="s">
        <v>124</v>
      </c>
      <c r="X35" s="75" t="s">
        <v>133</v>
      </c>
      <c r="Y35" s="9" t="s">
        <v>134</v>
      </c>
      <c r="Z35" s="66" t="s">
        <v>124</v>
      </c>
      <c r="AA35" s="75" t="s">
        <v>133</v>
      </c>
      <c r="AB35" s="9" t="s">
        <v>134</v>
      </c>
      <c r="AC35" s="66" t="s">
        <v>124</v>
      </c>
      <c r="AD35" s="75" t="s">
        <v>133</v>
      </c>
      <c r="AE35" s="9" t="s">
        <v>134</v>
      </c>
      <c r="AF35" s="66" t="s">
        <v>124</v>
      </c>
      <c r="AG35" s="75" t="s">
        <v>133</v>
      </c>
      <c r="AH35" s="9" t="s">
        <v>134</v>
      </c>
      <c r="AI35" s="66" t="s">
        <v>124</v>
      </c>
      <c r="AJ35" s="75" t="s">
        <v>115</v>
      </c>
      <c r="AK35" s="120" t="s">
        <v>125</v>
      </c>
    </row>
    <row r="36" spans="2:37" outlineLevel="1">
      <c r="B36" s="235" t="s">
        <v>75</v>
      </c>
      <c r="C36" s="63" t="s">
        <v>95</v>
      </c>
      <c r="D36" s="69"/>
      <c r="E36" s="70"/>
      <c r="F36" s="68"/>
      <c r="G36" s="139">
        <f t="shared" ref="G36:G49" si="33">E36+F36</f>
        <v>0</v>
      </c>
      <c r="H36" s="180">
        <f t="shared" ref="H36:H49" si="34">IFERROR((G36-E36)/E36,0)</f>
        <v>0</v>
      </c>
      <c r="I36" s="69"/>
      <c r="J36" s="139">
        <f>G36+I36</f>
        <v>0</v>
      </c>
      <c r="K36" s="169">
        <f>IFERROR((J36-G36)/G36,0)</f>
        <v>0</v>
      </c>
      <c r="L36" s="68"/>
      <c r="M36" s="139">
        <f>J36+L36</f>
        <v>0</v>
      </c>
      <c r="N36" s="180">
        <f>IFERROR((M36-J36)/J36,0)</f>
        <v>0</v>
      </c>
      <c r="O36" s="69"/>
      <c r="P36" s="139">
        <f t="shared" ref="P36:P49" si="35">M36+O36</f>
        <v>0</v>
      </c>
      <c r="Q36" s="169">
        <f t="shared" ref="Q36:Q50" si="36">IFERROR((P36-M36)/M36,0)</f>
        <v>0</v>
      </c>
      <c r="R36" s="175">
        <f t="shared" ref="R36:R49" si="37">D36+F36+I36+L36+O36</f>
        <v>0</v>
      </c>
      <c r="S36" s="167">
        <f t="shared" ref="S36:S50" si="38">IFERROR((P36/E36)^(1/4)-1,0)</f>
        <v>0</v>
      </c>
      <c r="U36" s="6"/>
      <c r="V36" s="139">
        <f t="shared" ref="V36:V49" si="39">P36+U36</f>
        <v>0</v>
      </c>
      <c r="W36" s="169">
        <f t="shared" ref="W36:W49" si="40">IFERROR((V36-P36)/P36,0)</f>
        <v>0</v>
      </c>
      <c r="X36" s="6"/>
      <c r="Y36" s="139">
        <f>V36+X36</f>
        <v>0</v>
      </c>
      <c r="Z36" s="180">
        <f>IFERROR((Y36-V36)/V36,0)</f>
        <v>0</v>
      </c>
      <c r="AA36" s="6"/>
      <c r="AB36" s="139">
        <f>Y36+AA36</f>
        <v>0</v>
      </c>
      <c r="AC36" s="169">
        <f>IFERROR((AB36-Y36)/Y36,0)</f>
        <v>0</v>
      </c>
      <c r="AD36" s="6"/>
      <c r="AE36" s="139">
        <f>AB36+AD36</f>
        <v>0</v>
      </c>
      <c r="AF36" s="180">
        <f>IFERROR((AE36-AB36)/AB36,0)</f>
        <v>0</v>
      </c>
      <c r="AG36" s="6"/>
      <c r="AH36" s="139">
        <f>AE36+AG36</f>
        <v>0</v>
      </c>
      <c r="AI36" s="169">
        <f>IFERROR((AH36-AE36)/AE36,0)</f>
        <v>0</v>
      </c>
      <c r="AJ36" s="166">
        <f>U36+X36+AA36+AD36+AG36</f>
        <v>0</v>
      </c>
      <c r="AK36" s="167">
        <f>IFERROR((AH36/V36)^(1/4)-1,0)</f>
        <v>0</v>
      </c>
    </row>
    <row r="37" spans="2:37" outlineLevel="1">
      <c r="B37" s="236" t="s">
        <v>76</v>
      </c>
      <c r="C37" s="63" t="s">
        <v>95</v>
      </c>
      <c r="D37" s="69"/>
      <c r="E37" s="70"/>
      <c r="F37" s="68"/>
      <c r="G37" s="139">
        <f t="shared" si="33"/>
        <v>0</v>
      </c>
      <c r="H37" s="180">
        <f t="shared" si="34"/>
        <v>0</v>
      </c>
      <c r="I37" s="69"/>
      <c r="J37" s="139">
        <f t="shared" ref="J37:J49" si="41">G37+I37</f>
        <v>0</v>
      </c>
      <c r="K37" s="169">
        <f t="shared" ref="K37:K49" si="42">IFERROR((J37-G37)/G37,0)</f>
        <v>0</v>
      </c>
      <c r="L37" s="68"/>
      <c r="M37" s="139">
        <f t="shared" ref="M37:M49" si="43">J37+L37</f>
        <v>0</v>
      </c>
      <c r="N37" s="180">
        <f t="shared" ref="N37:N49" si="44">IFERROR((M37-J37)/J37,0)</f>
        <v>0</v>
      </c>
      <c r="O37" s="69"/>
      <c r="P37" s="139">
        <f t="shared" si="35"/>
        <v>0</v>
      </c>
      <c r="Q37" s="169">
        <f t="shared" si="36"/>
        <v>0</v>
      </c>
      <c r="R37" s="175">
        <f t="shared" si="37"/>
        <v>0</v>
      </c>
      <c r="S37" s="167">
        <f t="shared" si="38"/>
        <v>0</v>
      </c>
      <c r="U37" s="6"/>
      <c r="V37" s="139">
        <f t="shared" si="39"/>
        <v>0</v>
      </c>
      <c r="W37" s="169">
        <f t="shared" si="40"/>
        <v>0</v>
      </c>
      <c r="X37" s="6"/>
      <c r="Y37" s="139">
        <f t="shared" ref="Y37:Y49" si="45">V37+X37</f>
        <v>0</v>
      </c>
      <c r="Z37" s="180">
        <f t="shared" ref="Z37:Z49" si="46">IFERROR((Y37-V37)/V37,0)</f>
        <v>0</v>
      </c>
      <c r="AA37" s="6"/>
      <c r="AB37" s="139">
        <f t="shared" ref="AB37:AB49" si="47">Y37+AA37</f>
        <v>0</v>
      </c>
      <c r="AC37" s="169">
        <f t="shared" ref="AC37:AC49" si="48">IFERROR((AB37-Y37)/Y37,0)</f>
        <v>0</v>
      </c>
      <c r="AD37" s="6">
        <v>1</v>
      </c>
      <c r="AE37" s="139">
        <f t="shared" ref="AE37:AE49" si="49">AB37+AD37</f>
        <v>1</v>
      </c>
      <c r="AF37" s="180">
        <f t="shared" ref="AF37:AF49" si="50">IFERROR((AE37-AB37)/AB37,0)</f>
        <v>0</v>
      </c>
      <c r="AG37" s="6">
        <v>1</v>
      </c>
      <c r="AH37" s="139">
        <f t="shared" ref="AH37:AH49" si="51">AE37+AG37</f>
        <v>2</v>
      </c>
      <c r="AI37" s="169">
        <f t="shared" ref="AI37:AI49" si="52">IFERROR((AH37-AE37)/AE37,0)</f>
        <v>1</v>
      </c>
      <c r="AJ37" s="166">
        <f t="shared" ref="AJ37:AJ49" si="53">U37+X37+AA37+AD37+AG37</f>
        <v>2</v>
      </c>
      <c r="AK37" s="167">
        <f t="shared" ref="AK37:AK49" si="54">IFERROR((AH37/V37)^(1/4)-1,0)</f>
        <v>0</v>
      </c>
    </row>
    <row r="38" spans="2:37" outlineLevel="1">
      <c r="B38" s="237" t="s">
        <v>77</v>
      </c>
      <c r="C38" s="63" t="s">
        <v>95</v>
      </c>
      <c r="D38" s="69"/>
      <c r="E38" s="70"/>
      <c r="F38" s="68"/>
      <c r="G38" s="139">
        <f t="shared" si="33"/>
        <v>0</v>
      </c>
      <c r="H38" s="180">
        <f t="shared" si="34"/>
        <v>0</v>
      </c>
      <c r="I38" s="69"/>
      <c r="J38" s="139">
        <f t="shared" si="41"/>
        <v>0</v>
      </c>
      <c r="K38" s="169">
        <f t="shared" si="42"/>
        <v>0</v>
      </c>
      <c r="L38" s="68"/>
      <c r="M38" s="139">
        <f t="shared" si="43"/>
        <v>0</v>
      </c>
      <c r="N38" s="180">
        <f t="shared" si="44"/>
        <v>0</v>
      </c>
      <c r="O38" s="69"/>
      <c r="P38" s="139">
        <f t="shared" si="35"/>
        <v>0</v>
      </c>
      <c r="Q38" s="169">
        <f t="shared" si="36"/>
        <v>0</v>
      </c>
      <c r="R38" s="175">
        <f t="shared" si="37"/>
        <v>0</v>
      </c>
      <c r="S38" s="167">
        <f t="shared" si="38"/>
        <v>0</v>
      </c>
      <c r="U38" s="6"/>
      <c r="V38" s="139">
        <f t="shared" si="39"/>
        <v>0</v>
      </c>
      <c r="W38" s="169">
        <f t="shared" si="40"/>
        <v>0</v>
      </c>
      <c r="X38" s="6"/>
      <c r="Y38" s="139">
        <f t="shared" si="45"/>
        <v>0</v>
      </c>
      <c r="Z38" s="180">
        <f t="shared" si="46"/>
        <v>0</v>
      </c>
      <c r="AA38" s="6"/>
      <c r="AB38" s="139">
        <f t="shared" si="47"/>
        <v>0</v>
      </c>
      <c r="AC38" s="169">
        <f t="shared" si="48"/>
        <v>0</v>
      </c>
      <c r="AD38" s="6"/>
      <c r="AE38" s="139">
        <f t="shared" si="49"/>
        <v>0</v>
      </c>
      <c r="AF38" s="180">
        <f t="shared" si="50"/>
        <v>0</v>
      </c>
      <c r="AG38" s="6"/>
      <c r="AH38" s="139">
        <f t="shared" si="51"/>
        <v>0</v>
      </c>
      <c r="AI38" s="169">
        <f t="shared" si="52"/>
        <v>0</v>
      </c>
      <c r="AJ38" s="166">
        <f t="shared" si="53"/>
        <v>0</v>
      </c>
      <c r="AK38" s="167">
        <f t="shared" si="54"/>
        <v>0</v>
      </c>
    </row>
    <row r="39" spans="2:37" outlineLevel="1">
      <c r="B39" s="238" t="s">
        <v>78</v>
      </c>
      <c r="C39" s="63" t="s">
        <v>95</v>
      </c>
      <c r="D39" s="69"/>
      <c r="E39" s="70"/>
      <c r="F39" s="68"/>
      <c r="G39" s="139">
        <f t="shared" si="33"/>
        <v>0</v>
      </c>
      <c r="H39" s="180">
        <f t="shared" si="34"/>
        <v>0</v>
      </c>
      <c r="I39" s="69"/>
      <c r="J39" s="139">
        <f t="shared" si="41"/>
        <v>0</v>
      </c>
      <c r="K39" s="169">
        <f t="shared" si="42"/>
        <v>0</v>
      </c>
      <c r="L39" s="68"/>
      <c r="M39" s="139">
        <f t="shared" si="43"/>
        <v>0</v>
      </c>
      <c r="N39" s="180">
        <f t="shared" si="44"/>
        <v>0</v>
      </c>
      <c r="O39" s="69"/>
      <c r="P39" s="139">
        <f t="shared" si="35"/>
        <v>0</v>
      </c>
      <c r="Q39" s="169">
        <f t="shared" si="36"/>
        <v>0</v>
      </c>
      <c r="R39" s="175">
        <f t="shared" si="37"/>
        <v>0</v>
      </c>
      <c r="S39" s="167">
        <f t="shared" si="38"/>
        <v>0</v>
      </c>
      <c r="U39" s="6"/>
      <c r="V39" s="139">
        <f t="shared" si="39"/>
        <v>0</v>
      </c>
      <c r="W39" s="169">
        <f t="shared" si="40"/>
        <v>0</v>
      </c>
      <c r="X39" s="6"/>
      <c r="Y39" s="139">
        <f t="shared" si="45"/>
        <v>0</v>
      </c>
      <c r="Z39" s="180">
        <f t="shared" si="46"/>
        <v>0</v>
      </c>
      <c r="AA39" s="6"/>
      <c r="AB39" s="139">
        <f t="shared" si="47"/>
        <v>0</v>
      </c>
      <c r="AC39" s="169">
        <f t="shared" si="48"/>
        <v>0</v>
      </c>
      <c r="AD39" s="6"/>
      <c r="AE39" s="139">
        <f t="shared" si="49"/>
        <v>0</v>
      </c>
      <c r="AF39" s="180">
        <f t="shared" si="50"/>
        <v>0</v>
      </c>
      <c r="AG39" s="6"/>
      <c r="AH39" s="139">
        <f t="shared" si="51"/>
        <v>0</v>
      </c>
      <c r="AI39" s="169">
        <f t="shared" si="52"/>
        <v>0</v>
      </c>
      <c r="AJ39" s="166">
        <f t="shared" si="53"/>
        <v>0</v>
      </c>
      <c r="AK39" s="167">
        <f t="shared" si="54"/>
        <v>0</v>
      </c>
    </row>
    <row r="40" spans="2:37" outlineLevel="1">
      <c r="B40" s="238" t="s">
        <v>79</v>
      </c>
      <c r="C40" s="63" t="s">
        <v>95</v>
      </c>
      <c r="D40" s="69"/>
      <c r="E40" s="70"/>
      <c r="F40" s="68"/>
      <c r="G40" s="139">
        <f t="shared" si="33"/>
        <v>0</v>
      </c>
      <c r="H40" s="180">
        <f t="shared" si="34"/>
        <v>0</v>
      </c>
      <c r="I40" s="69"/>
      <c r="J40" s="139">
        <f t="shared" si="41"/>
        <v>0</v>
      </c>
      <c r="K40" s="169">
        <f t="shared" si="42"/>
        <v>0</v>
      </c>
      <c r="L40" s="68"/>
      <c r="M40" s="139">
        <f t="shared" si="43"/>
        <v>0</v>
      </c>
      <c r="N40" s="180">
        <f t="shared" si="44"/>
        <v>0</v>
      </c>
      <c r="O40" s="69"/>
      <c r="P40" s="139">
        <f t="shared" si="35"/>
        <v>0</v>
      </c>
      <c r="Q40" s="169">
        <f t="shared" si="36"/>
        <v>0</v>
      </c>
      <c r="R40" s="175">
        <f t="shared" si="37"/>
        <v>0</v>
      </c>
      <c r="S40" s="167">
        <f t="shared" si="38"/>
        <v>0</v>
      </c>
      <c r="U40" s="6"/>
      <c r="V40" s="139">
        <f t="shared" si="39"/>
        <v>0</v>
      </c>
      <c r="W40" s="169">
        <f t="shared" si="40"/>
        <v>0</v>
      </c>
      <c r="X40" s="6">
        <v>15</v>
      </c>
      <c r="Y40" s="139">
        <f t="shared" si="45"/>
        <v>15</v>
      </c>
      <c r="Z40" s="180">
        <f t="shared" si="46"/>
        <v>0</v>
      </c>
      <c r="AA40" s="6">
        <v>16</v>
      </c>
      <c r="AB40" s="139">
        <f t="shared" si="47"/>
        <v>31</v>
      </c>
      <c r="AC40" s="169">
        <f t="shared" si="48"/>
        <v>1.0666666666666667</v>
      </c>
      <c r="AD40" s="6">
        <v>18</v>
      </c>
      <c r="AE40" s="139">
        <f t="shared" si="49"/>
        <v>49</v>
      </c>
      <c r="AF40" s="180">
        <f t="shared" si="50"/>
        <v>0.58064516129032262</v>
      </c>
      <c r="AG40" s="6">
        <v>8</v>
      </c>
      <c r="AH40" s="139">
        <f t="shared" si="51"/>
        <v>57</v>
      </c>
      <c r="AI40" s="169">
        <f t="shared" si="52"/>
        <v>0.16326530612244897</v>
      </c>
      <c r="AJ40" s="166">
        <f t="shared" si="53"/>
        <v>57</v>
      </c>
      <c r="AK40" s="167">
        <f t="shared" si="54"/>
        <v>0</v>
      </c>
    </row>
    <row r="41" spans="2:37" outlineLevel="1">
      <c r="B41" s="238" t="s">
        <v>80</v>
      </c>
      <c r="C41" s="63" t="s">
        <v>95</v>
      </c>
      <c r="D41" s="69"/>
      <c r="E41" s="70"/>
      <c r="F41" s="68"/>
      <c r="G41" s="139">
        <f t="shared" si="33"/>
        <v>0</v>
      </c>
      <c r="H41" s="180">
        <f t="shared" si="34"/>
        <v>0</v>
      </c>
      <c r="I41" s="69"/>
      <c r="J41" s="139">
        <f t="shared" si="41"/>
        <v>0</v>
      </c>
      <c r="K41" s="169">
        <f t="shared" si="42"/>
        <v>0</v>
      </c>
      <c r="L41" s="68"/>
      <c r="M41" s="139">
        <f t="shared" si="43"/>
        <v>0</v>
      </c>
      <c r="N41" s="180">
        <f t="shared" si="44"/>
        <v>0</v>
      </c>
      <c r="O41" s="69"/>
      <c r="P41" s="139">
        <f t="shared" si="35"/>
        <v>0</v>
      </c>
      <c r="Q41" s="169">
        <f t="shared" si="36"/>
        <v>0</v>
      </c>
      <c r="R41" s="175">
        <f t="shared" si="37"/>
        <v>0</v>
      </c>
      <c r="S41" s="167">
        <f t="shared" si="38"/>
        <v>0</v>
      </c>
      <c r="U41" s="6"/>
      <c r="V41" s="139">
        <f t="shared" si="39"/>
        <v>0</v>
      </c>
      <c r="W41" s="169">
        <f t="shared" si="40"/>
        <v>0</v>
      </c>
      <c r="X41" s="6"/>
      <c r="Y41" s="139">
        <f t="shared" si="45"/>
        <v>0</v>
      </c>
      <c r="Z41" s="180">
        <f t="shared" si="46"/>
        <v>0</v>
      </c>
      <c r="AA41" s="6"/>
      <c r="AB41" s="139">
        <f t="shared" si="47"/>
        <v>0</v>
      </c>
      <c r="AC41" s="169">
        <f t="shared" si="48"/>
        <v>0</v>
      </c>
      <c r="AD41" s="6"/>
      <c r="AE41" s="139">
        <f t="shared" si="49"/>
        <v>0</v>
      </c>
      <c r="AF41" s="180">
        <f t="shared" si="50"/>
        <v>0</v>
      </c>
      <c r="AG41" s="6"/>
      <c r="AH41" s="139">
        <f t="shared" si="51"/>
        <v>0</v>
      </c>
      <c r="AI41" s="169">
        <f t="shared" si="52"/>
        <v>0</v>
      </c>
      <c r="AJ41" s="166">
        <f t="shared" si="53"/>
        <v>0</v>
      </c>
      <c r="AK41" s="167">
        <f t="shared" si="54"/>
        <v>0</v>
      </c>
    </row>
    <row r="42" spans="2:37" outlineLevel="1">
      <c r="B42" s="238" t="s">
        <v>81</v>
      </c>
      <c r="C42" s="63" t="s">
        <v>95</v>
      </c>
      <c r="D42" s="69"/>
      <c r="E42" s="70"/>
      <c r="F42" s="68"/>
      <c r="G42" s="139">
        <f t="shared" si="33"/>
        <v>0</v>
      </c>
      <c r="H42" s="180">
        <f t="shared" si="34"/>
        <v>0</v>
      </c>
      <c r="I42" s="69"/>
      <c r="J42" s="139">
        <f t="shared" si="41"/>
        <v>0</v>
      </c>
      <c r="K42" s="169">
        <f t="shared" si="42"/>
        <v>0</v>
      </c>
      <c r="L42" s="68"/>
      <c r="M42" s="139">
        <f t="shared" si="43"/>
        <v>0</v>
      </c>
      <c r="N42" s="180">
        <f t="shared" si="44"/>
        <v>0</v>
      </c>
      <c r="O42" s="69"/>
      <c r="P42" s="139">
        <f t="shared" si="35"/>
        <v>0</v>
      </c>
      <c r="Q42" s="169">
        <f t="shared" si="36"/>
        <v>0</v>
      </c>
      <c r="R42" s="175">
        <f t="shared" si="37"/>
        <v>0</v>
      </c>
      <c r="S42" s="167">
        <f t="shared" si="38"/>
        <v>0</v>
      </c>
      <c r="U42" s="6"/>
      <c r="V42" s="139">
        <f t="shared" si="39"/>
        <v>0</v>
      </c>
      <c r="W42" s="169">
        <f t="shared" si="40"/>
        <v>0</v>
      </c>
      <c r="X42" s="6"/>
      <c r="Y42" s="139">
        <f t="shared" si="45"/>
        <v>0</v>
      </c>
      <c r="Z42" s="180">
        <f t="shared" si="46"/>
        <v>0</v>
      </c>
      <c r="AA42" s="6"/>
      <c r="AB42" s="139">
        <f t="shared" si="47"/>
        <v>0</v>
      </c>
      <c r="AC42" s="169">
        <f t="shared" si="48"/>
        <v>0</v>
      </c>
      <c r="AD42" s="6"/>
      <c r="AE42" s="139">
        <f t="shared" si="49"/>
        <v>0</v>
      </c>
      <c r="AF42" s="180">
        <f t="shared" si="50"/>
        <v>0</v>
      </c>
      <c r="AG42" s="6"/>
      <c r="AH42" s="139">
        <f t="shared" si="51"/>
        <v>0</v>
      </c>
      <c r="AI42" s="169">
        <f t="shared" si="52"/>
        <v>0</v>
      </c>
      <c r="AJ42" s="166">
        <f t="shared" si="53"/>
        <v>0</v>
      </c>
      <c r="AK42" s="167">
        <f t="shared" si="54"/>
        <v>0</v>
      </c>
    </row>
    <row r="43" spans="2:37" outlineLevel="1">
      <c r="B43" s="236" t="s">
        <v>82</v>
      </c>
      <c r="C43" s="63" t="s">
        <v>95</v>
      </c>
      <c r="D43" s="69"/>
      <c r="E43" s="70"/>
      <c r="F43" s="68"/>
      <c r="G43" s="139">
        <f t="shared" si="33"/>
        <v>0</v>
      </c>
      <c r="H43" s="180">
        <f t="shared" si="34"/>
        <v>0</v>
      </c>
      <c r="I43" s="69"/>
      <c r="J43" s="139">
        <f t="shared" si="41"/>
        <v>0</v>
      </c>
      <c r="K43" s="169">
        <f t="shared" si="42"/>
        <v>0</v>
      </c>
      <c r="L43" s="68"/>
      <c r="M43" s="139">
        <f t="shared" si="43"/>
        <v>0</v>
      </c>
      <c r="N43" s="180">
        <f t="shared" si="44"/>
        <v>0</v>
      </c>
      <c r="O43" s="69"/>
      <c r="P43" s="139">
        <f t="shared" si="35"/>
        <v>0</v>
      </c>
      <c r="Q43" s="169">
        <f t="shared" si="36"/>
        <v>0</v>
      </c>
      <c r="R43" s="175">
        <f t="shared" si="37"/>
        <v>0</v>
      </c>
      <c r="S43" s="167">
        <f t="shared" si="38"/>
        <v>0</v>
      </c>
      <c r="U43" s="6"/>
      <c r="V43" s="139">
        <f t="shared" si="39"/>
        <v>0</v>
      </c>
      <c r="W43" s="169">
        <f t="shared" si="40"/>
        <v>0</v>
      </c>
      <c r="X43" s="6"/>
      <c r="Y43" s="139">
        <f t="shared" si="45"/>
        <v>0</v>
      </c>
      <c r="Z43" s="180">
        <f t="shared" si="46"/>
        <v>0</v>
      </c>
      <c r="AA43" s="6"/>
      <c r="AB43" s="139">
        <f t="shared" si="47"/>
        <v>0</v>
      </c>
      <c r="AC43" s="169">
        <f t="shared" si="48"/>
        <v>0</v>
      </c>
      <c r="AD43" s="6"/>
      <c r="AE43" s="139">
        <f t="shared" si="49"/>
        <v>0</v>
      </c>
      <c r="AF43" s="180">
        <f t="shared" si="50"/>
        <v>0</v>
      </c>
      <c r="AG43" s="6"/>
      <c r="AH43" s="139">
        <f t="shared" si="51"/>
        <v>0</v>
      </c>
      <c r="AI43" s="169">
        <f t="shared" si="52"/>
        <v>0</v>
      </c>
      <c r="AJ43" s="166">
        <f t="shared" si="53"/>
        <v>0</v>
      </c>
      <c r="AK43" s="167">
        <f t="shared" si="54"/>
        <v>0</v>
      </c>
    </row>
    <row r="44" spans="2:37" outlineLevel="1">
      <c r="B44" s="235" t="s">
        <v>83</v>
      </c>
      <c r="C44" s="63" t="s">
        <v>95</v>
      </c>
      <c r="D44" s="69"/>
      <c r="E44" s="70"/>
      <c r="F44" s="68"/>
      <c r="G44" s="139">
        <f t="shared" si="33"/>
        <v>0</v>
      </c>
      <c r="H44" s="180">
        <f t="shared" si="34"/>
        <v>0</v>
      </c>
      <c r="I44" s="69"/>
      <c r="J44" s="139">
        <f t="shared" si="41"/>
        <v>0</v>
      </c>
      <c r="K44" s="169">
        <f t="shared" si="42"/>
        <v>0</v>
      </c>
      <c r="L44" s="68"/>
      <c r="M44" s="139">
        <f t="shared" si="43"/>
        <v>0</v>
      </c>
      <c r="N44" s="180">
        <f t="shared" si="44"/>
        <v>0</v>
      </c>
      <c r="O44" s="69"/>
      <c r="P44" s="139">
        <f t="shared" si="35"/>
        <v>0</v>
      </c>
      <c r="Q44" s="169">
        <f t="shared" si="36"/>
        <v>0</v>
      </c>
      <c r="R44" s="175">
        <f t="shared" si="37"/>
        <v>0</v>
      </c>
      <c r="S44" s="167">
        <f t="shared" si="38"/>
        <v>0</v>
      </c>
      <c r="U44" s="6"/>
      <c r="V44" s="139">
        <f t="shared" si="39"/>
        <v>0</v>
      </c>
      <c r="W44" s="169">
        <f t="shared" si="40"/>
        <v>0</v>
      </c>
      <c r="X44" s="6"/>
      <c r="Y44" s="139">
        <f t="shared" si="45"/>
        <v>0</v>
      </c>
      <c r="Z44" s="180">
        <f t="shared" si="46"/>
        <v>0</v>
      </c>
      <c r="AA44" s="6"/>
      <c r="AB44" s="139">
        <f t="shared" si="47"/>
        <v>0</v>
      </c>
      <c r="AC44" s="169">
        <f t="shared" si="48"/>
        <v>0</v>
      </c>
      <c r="AD44" s="6"/>
      <c r="AE44" s="139">
        <f t="shared" si="49"/>
        <v>0</v>
      </c>
      <c r="AF44" s="180">
        <f t="shared" si="50"/>
        <v>0</v>
      </c>
      <c r="AG44" s="6"/>
      <c r="AH44" s="139">
        <f t="shared" si="51"/>
        <v>0</v>
      </c>
      <c r="AI44" s="169">
        <f t="shared" si="52"/>
        <v>0</v>
      </c>
      <c r="AJ44" s="166">
        <f t="shared" si="53"/>
        <v>0</v>
      </c>
      <c r="AK44" s="167">
        <f t="shared" si="54"/>
        <v>0</v>
      </c>
    </row>
    <row r="45" spans="2:37" outlineLevel="1">
      <c r="B45" s="236" t="s">
        <v>84</v>
      </c>
      <c r="C45" s="63" t="s">
        <v>95</v>
      </c>
      <c r="D45" s="69"/>
      <c r="E45" s="70"/>
      <c r="F45" s="68"/>
      <c r="G45" s="139">
        <f t="shared" si="33"/>
        <v>0</v>
      </c>
      <c r="H45" s="180">
        <f t="shared" si="34"/>
        <v>0</v>
      </c>
      <c r="I45" s="69"/>
      <c r="J45" s="139">
        <f t="shared" si="41"/>
        <v>0</v>
      </c>
      <c r="K45" s="169">
        <f t="shared" si="42"/>
        <v>0</v>
      </c>
      <c r="L45" s="68"/>
      <c r="M45" s="139">
        <f t="shared" si="43"/>
        <v>0</v>
      </c>
      <c r="N45" s="180">
        <f t="shared" si="44"/>
        <v>0</v>
      </c>
      <c r="O45" s="69"/>
      <c r="P45" s="139">
        <f t="shared" si="35"/>
        <v>0</v>
      </c>
      <c r="Q45" s="169">
        <f t="shared" si="36"/>
        <v>0</v>
      </c>
      <c r="R45" s="175">
        <f t="shared" si="37"/>
        <v>0</v>
      </c>
      <c r="S45" s="167">
        <f t="shared" si="38"/>
        <v>0</v>
      </c>
      <c r="U45" s="6"/>
      <c r="V45" s="139">
        <f t="shared" si="39"/>
        <v>0</v>
      </c>
      <c r="W45" s="169">
        <f t="shared" si="40"/>
        <v>0</v>
      </c>
      <c r="X45" s="6">
        <v>7</v>
      </c>
      <c r="Y45" s="139">
        <f t="shared" si="45"/>
        <v>7</v>
      </c>
      <c r="Z45" s="180">
        <f t="shared" si="46"/>
        <v>0</v>
      </c>
      <c r="AA45" s="6">
        <v>6</v>
      </c>
      <c r="AB45" s="139">
        <f t="shared" si="47"/>
        <v>13</v>
      </c>
      <c r="AC45" s="169">
        <f t="shared" si="48"/>
        <v>0.8571428571428571</v>
      </c>
      <c r="AD45" s="6">
        <v>3</v>
      </c>
      <c r="AE45" s="139">
        <f t="shared" si="49"/>
        <v>16</v>
      </c>
      <c r="AF45" s="180">
        <f t="shared" si="50"/>
        <v>0.23076923076923078</v>
      </c>
      <c r="AG45" s="6">
        <v>3</v>
      </c>
      <c r="AH45" s="139">
        <f t="shared" si="51"/>
        <v>19</v>
      </c>
      <c r="AI45" s="169">
        <f t="shared" si="52"/>
        <v>0.1875</v>
      </c>
      <c r="AJ45" s="166">
        <f t="shared" si="53"/>
        <v>19</v>
      </c>
      <c r="AK45" s="167">
        <f t="shared" si="54"/>
        <v>0</v>
      </c>
    </row>
    <row r="46" spans="2:37" outlineLevel="1">
      <c r="B46" s="235" t="s">
        <v>85</v>
      </c>
      <c r="C46" s="63" t="s">
        <v>95</v>
      </c>
      <c r="D46" s="69"/>
      <c r="E46" s="70"/>
      <c r="F46" s="68"/>
      <c r="G46" s="139">
        <f t="shared" si="33"/>
        <v>0</v>
      </c>
      <c r="H46" s="180">
        <f t="shared" si="34"/>
        <v>0</v>
      </c>
      <c r="I46" s="69"/>
      <c r="J46" s="139">
        <f t="shared" si="41"/>
        <v>0</v>
      </c>
      <c r="K46" s="169">
        <f t="shared" si="42"/>
        <v>0</v>
      </c>
      <c r="L46" s="68"/>
      <c r="M46" s="139">
        <f t="shared" si="43"/>
        <v>0</v>
      </c>
      <c r="N46" s="180">
        <f t="shared" si="44"/>
        <v>0</v>
      </c>
      <c r="O46" s="69"/>
      <c r="P46" s="139">
        <f t="shared" si="35"/>
        <v>0</v>
      </c>
      <c r="Q46" s="169">
        <f t="shared" si="36"/>
        <v>0</v>
      </c>
      <c r="R46" s="175">
        <f t="shared" si="37"/>
        <v>0</v>
      </c>
      <c r="S46" s="167">
        <f t="shared" si="38"/>
        <v>0</v>
      </c>
      <c r="U46" s="6"/>
      <c r="V46" s="139">
        <f t="shared" si="39"/>
        <v>0</v>
      </c>
      <c r="W46" s="169">
        <f t="shared" si="40"/>
        <v>0</v>
      </c>
      <c r="X46" s="6"/>
      <c r="Y46" s="139">
        <f t="shared" si="45"/>
        <v>0</v>
      </c>
      <c r="Z46" s="180">
        <f t="shared" si="46"/>
        <v>0</v>
      </c>
      <c r="AA46" s="6"/>
      <c r="AB46" s="139">
        <f t="shared" si="47"/>
        <v>0</v>
      </c>
      <c r="AC46" s="169">
        <f t="shared" si="48"/>
        <v>0</v>
      </c>
      <c r="AD46" s="6"/>
      <c r="AE46" s="139">
        <f t="shared" si="49"/>
        <v>0</v>
      </c>
      <c r="AF46" s="180">
        <f t="shared" si="50"/>
        <v>0</v>
      </c>
      <c r="AG46" s="6"/>
      <c r="AH46" s="139">
        <f t="shared" si="51"/>
        <v>0</v>
      </c>
      <c r="AI46" s="169">
        <f t="shared" si="52"/>
        <v>0</v>
      </c>
      <c r="AJ46" s="166">
        <f t="shared" si="53"/>
        <v>0</v>
      </c>
      <c r="AK46" s="167">
        <f t="shared" si="54"/>
        <v>0</v>
      </c>
    </row>
    <row r="47" spans="2:37" outlineLevel="1">
      <c r="B47" s="236" t="s">
        <v>86</v>
      </c>
      <c r="C47" s="63" t="s">
        <v>95</v>
      </c>
      <c r="D47" s="69"/>
      <c r="E47" s="70"/>
      <c r="F47" s="68"/>
      <c r="G47" s="139">
        <f t="shared" si="33"/>
        <v>0</v>
      </c>
      <c r="H47" s="180">
        <f t="shared" si="34"/>
        <v>0</v>
      </c>
      <c r="I47" s="69"/>
      <c r="J47" s="139">
        <f t="shared" si="41"/>
        <v>0</v>
      </c>
      <c r="K47" s="169">
        <f t="shared" si="42"/>
        <v>0</v>
      </c>
      <c r="L47" s="68"/>
      <c r="M47" s="139">
        <f t="shared" si="43"/>
        <v>0</v>
      </c>
      <c r="N47" s="180">
        <f t="shared" si="44"/>
        <v>0</v>
      </c>
      <c r="O47" s="69"/>
      <c r="P47" s="139">
        <f t="shared" si="35"/>
        <v>0</v>
      </c>
      <c r="Q47" s="169">
        <f t="shared" si="36"/>
        <v>0</v>
      </c>
      <c r="R47" s="175">
        <f t="shared" si="37"/>
        <v>0</v>
      </c>
      <c r="S47" s="167">
        <f t="shared" si="38"/>
        <v>0</v>
      </c>
      <c r="U47" s="6"/>
      <c r="V47" s="139">
        <f t="shared" si="39"/>
        <v>0</v>
      </c>
      <c r="W47" s="169">
        <f t="shared" si="40"/>
        <v>0</v>
      </c>
      <c r="X47" s="6">
        <v>7</v>
      </c>
      <c r="Y47" s="139">
        <f t="shared" si="45"/>
        <v>7</v>
      </c>
      <c r="Z47" s="180">
        <f t="shared" si="46"/>
        <v>0</v>
      </c>
      <c r="AA47" s="6">
        <v>4</v>
      </c>
      <c r="AB47" s="139">
        <f t="shared" si="47"/>
        <v>11</v>
      </c>
      <c r="AC47" s="169">
        <f t="shared" si="48"/>
        <v>0.5714285714285714</v>
      </c>
      <c r="AD47" s="6">
        <v>2</v>
      </c>
      <c r="AE47" s="139">
        <f t="shared" si="49"/>
        <v>13</v>
      </c>
      <c r="AF47" s="180">
        <f t="shared" si="50"/>
        <v>0.18181818181818182</v>
      </c>
      <c r="AG47" s="6">
        <v>2</v>
      </c>
      <c r="AH47" s="139">
        <f t="shared" si="51"/>
        <v>15</v>
      </c>
      <c r="AI47" s="169">
        <f t="shared" si="52"/>
        <v>0.15384615384615385</v>
      </c>
      <c r="AJ47" s="166">
        <f t="shared" si="53"/>
        <v>15</v>
      </c>
      <c r="AK47" s="167">
        <f t="shared" si="54"/>
        <v>0</v>
      </c>
    </row>
    <row r="48" spans="2:37" outlineLevel="1">
      <c r="B48" s="235" t="s">
        <v>87</v>
      </c>
      <c r="C48" s="63" t="s">
        <v>95</v>
      </c>
      <c r="D48" s="69"/>
      <c r="E48" s="70"/>
      <c r="F48" s="68"/>
      <c r="G48" s="139">
        <f t="shared" si="33"/>
        <v>0</v>
      </c>
      <c r="H48" s="180">
        <f t="shared" si="34"/>
        <v>0</v>
      </c>
      <c r="I48" s="69"/>
      <c r="J48" s="139">
        <f t="shared" si="41"/>
        <v>0</v>
      </c>
      <c r="K48" s="169">
        <f t="shared" si="42"/>
        <v>0</v>
      </c>
      <c r="L48" s="68"/>
      <c r="M48" s="139">
        <f t="shared" si="43"/>
        <v>0</v>
      </c>
      <c r="N48" s="180">
        <f t="shared" si="44"/>
        <v>0</v>
      </c>
      <c r="O48" s="69"/>
      <c r="P48" s="139">
        <f t="shared" si="35"/>
        <v>0</v>
      </c>
      <c r="Q48" s="169">
        <f t="shared" si="36"/>
        <v>0</v>
      </c>
      <c r="R48" s="175">
        <f t="shared" si="37"/>
        <v>0</v>
      </c>
      <c r="S48" s="167">
        <f t="shared" si="38"/>
        <v>0</v>
      </c>
      <c r="U48" s="6"/>
      <c r="V48" s="139">
        <f t="shared" si="39"/>
        <v>0</v>
      </c>
      <c r="W48" s="169">
        <f t="shared" si="40"/>
        <v>0</v>
      </c>
      <c r="X48" s="6"/>
      <c r="Y48" s="139">
        <f t="shared" si="45"/>
        <v>0</v>
      </c>
      <c r="Z48" s="180">
        <f t="shared" si="46"/>
        <v>0</v>
      </c>
      <c r="AA48" s="6"/>
      <c r="AB48" s="139">
        <f t="shared" si="47"/>
        <v>0</v>
      </c>
      <c r="AC48" s="169">
        <f t="shared" si="48"/>
        <v>0</v>
      </c>
      <c r="AD48" s="6"/>
      <c r="AE48" s="139">
        <f t="shared" si="49"/>
        <v>0</v>
      </c>
      <c r="AF48" s="180">
        <f t="shared" si="50"/>
        <v>0</v>
      </c>
      <c r="AG48" s="6"/>
      <c r="AH48" s="139">
        <f t="shared" si="51"/>
        <v>0</v>
      </c>
      <c r="AI48" s="169">
        <f t="shared" si="52"/>
        <v>0</v>
      </c>
      <c r="AJ48" s="166">
        <f t="shared" si="53"/>
        <v>0</v>
      </c>
      <c r="AK48" s="167">
        <f t="shared" si="54"/>
        <v>0</v>
      </c>
    </row>
    <row r="49" spans="2:47" outlineLevel="1">
      <c r="B49" s="236" t="s">
        <v>88</v>
      </c>
      <c r="C49" s="63" t="s">
        <v>95</v>
      </c>
      <c r="D49" s="69"/>
      <c r="E49" s="70"/>
      <c r="F49" s="68"/>
      <c r="G49" s="139">
        <f t="shared" si="33"/>
        <v>0</v>
      </c>
      <c r="H49" s="180">
        <f t="shared" si="34"/>
        <v>0</v>
      </c>
      <c r="I49" s="69"/>
      <c r="J49" s="139">
        <f t="shared" si="41"/>
        <v>0</v>
      </c>
      <c r="K49" s="169">
        <f t="shared" si="42"/>
        <v>0</v>
      </c>
      <c r="L49" s="68"/>
      <c r="M49" s="139">
        <f t="shared" si="43"/>
        <v>0</v>
      </c>
      <c r="N49" s="180">
        <f t="shared" si="44"/>
        <v>0</v>
      </c>
      <c r="O49" s="69"/>
      <c r="P49" s="139">
        <f t="shared" si="35"/>
        <v>0</v>
      </c>
      <c r="Q49" s="169">
        <f t="shared" si="36"/>
        <v>0</v>
      </c>
      <c r="R49" s="175">
        <f t="shared" si="37"/>
        <v>0</v>
      </c>
      <c r="S49" s="167">
        <f t="shared" si="38"/>
        <v>0</v>
      </c>
      <c r="U49" s="6"/>
      <c r="V49" s="139">
        <f t="shared" si="39"/>
        <v>0</v>
      </c>
      <c r="W49" s="169">
        <f t="shared" si="40"/>
        <v>0</v>
      </c>
      <c r="X49" s="6">
        <v>6</v>
      </c>
      <c r="Y49" s="139">
        <f t="shared" si="45"/>
        <v>6</v>
      </c>
      <c r="Z49" s="180">
        <f t="shared" si="46"/>
        <v>0</v>
      </c>
      <c r="AA49" s="6">
        <v>5</v>
      </c>
      <c r="AB49" s="139">
        <f t="shared" si="47"/>
        <v>11</v>
      </c>
      <c r="AC49" s="169">
        <f t="shared" si="48"/>
        <v>0.83333333333333337</v>
      </c>
      <c r="AD49" s="6">
        <v>3</v>
      </c>
      <c r="AE49" s="139">
        <f t="shared" si="49"/>
        <v>14</v>
      </c>
      <c r="AF49" s="180">
        <f t="shared" si="50"/>
        <v>0.27272727272727271</v>
      </c>
      <c r="AG49" s="6">
        <v>3</v>
      </c>
      <c r="AH49" s="139">
        <f t="shared" si="51"/>
        <v>17</v>
      </c>
      <c r="AI49" s="169">
        <f t="shared" si="52"/>
        <v>0.21428571428571427</v>
      </c>
      <c r="AJ49" s="166">
        <f t="shared" si="53"/>
        <v>17</v>
      </c>
      <c r="AK49" s="167">
        <f t="shared" si="54"/>
        <v>0</v>
      </c>
    </row>
    <row r="50" spans="2:47" ht="15" customHeight="1" outlineLevel="1">
      <c r="B50" s="49" t="s">
        <v>127</v>
      </c>
      <c r="C50" s="46" t="s">
        <v>95</v>
      </c>
      <c r="D50" s="172">
        <f>SUM(D36:D49)</f>
        <v>0</v>
      </c>
      <c r="E50" s="172">
        <f>SUM(E36:E49)</f>
        <v>0</v>
      </c>
      <c r="F50" s="172">
        <f>SUM(F36:F49)</f>
        <v>0</v>
      </c>
      <c r="G50" s="172">
        <f>SUM(G36:G49)</f>
        <v>0</v>
      </c>
      <c r="H50" s="181">
        <f>IFERROR((G50-E50)/E50,0)</f>
        <v>0</v>
      </c>
      <c r="I50" s="172">
        <f>SUM(I36:I49)</f>
        <v>0</v>
      </c>
      <c r="J50" s="172">
        <f>SUM(J36:J49)</f>
        <v>0</v>
      </c>
      <c r="K50" s="168">
        <f t="shared" ref="K50" si="55">IFERROR((J50-G50)/G50,0)</f>
        <v>0</v>
      </c>
      <c r="L50" s="172">
        <f>SUM(L36:L49)</f>
        <v>0</v>
      </c>
      <c r="M50" s="172">
        <f>SUM(M36:M49)</f>
        <v>0</v>
      </c>
      <c r="N50" s="181">
        <f t="shared" ref="N50" si="56">IFERROR((M50-J50)/J50,0)</f>
        <v>0</v>
      </c>
      <c r="O50" s="172">
        <f>SUM(O36:O49)</f>
        <v>0</v>
      </c>
      <c r="P50" s="172">
        <f>SUM(P36:P49)</f>
        <v>0</v>
      </c>
      <c r="Q50" s="168">
        <f t="shared" si="36"/>
        <v>0</v>
      </c>
      <c r="R50" s="172">
        <f>SUM(R36:R49)</f>
        <v>0</v>
      </c>
      <c r="S50" s="164">
        <f t="shared" si="38"/>
        <v>0</v>
      </c>
      <c r="U50" s="172">
        <f>SUM(U36:U49)</f>
        <v>0</v>
      </c>
      <c r="V50" s="172">
        <f>SUM(V36:V49)</f>
        <v>0</v>
      </c>
      <c r="W50" s="168">
        <f>IFERROR((V50-P50)/P50,0)</f>
        <v>0</v>
      </c>
      <c r="X50" s="172">
        <f>SUM(X36:X49)</f>
        <v>35</v>
      </c>
      <c r="Y50" s="172">
        <f>SUM(Y36:Y49)</f>
        <v>35</v>
      </c>
      <c r="Z50" s="177">
        <f>IFERROR((Y50-V50)/V50,0)</f>
        <v>0</v>
      </c>
      <c r="AA50" s="172">
        <f>SUM(AA36:AA49)</f>
        <v>31</v>
      </c>
      <c r="AB50" s="172">
        <f>SUM(AB36:AB49)</f>
        <v>66</v>
      </c>
      <c r="AC50" s="176">
        <f>IFERROR((AB50-Y50)/Y50,0)</f>
        <v>0.88571428571428568</v>
      </c>
      <c r="AD50" s="172">
        <f>SUM(AD36:AD49)</f>
        <v>27</v>
      </c>
      <c r="AE50" s="172">
        <f>SUM(AE36:AE49)</f>
        <v>93</v>
      </c>
      <c r="AF50" s="177">
        <f>IFERROR((AE50-AB50)/AB50,0)</f>
        <v>0.40909090909090912</v>
      </c>
      <c r="AG50" s="172">
        <f>SUM(AG36:AG49)</f>
        <v>17</v>
      </c>
      <c r="AH50" s="172">
        <f>SUM(AH36:AH49)</f>
        <v>110</v>
      </c>
      <c r="AI50" s="163">
        <f>IFERROR((AH50-AE50)/AE50,0)</f>
        <v>0.18279569892473119</v>
      </c>
      <c r="AJ50" s="172">
        <f>SUM(AJ36:AJ49)</f>
        <v>110</v>
      </c>
      <c r="AK50" s="167">
        <f t="shared" ref="AK50" si="57">IFERROR((AH50/V50)^(1/4)-1,0)</f>
        <v>0</v>
      </c>
    </row>
    <row r="51" spans="2:47" ht="15" customHeight="1">
      <c r="B51" s="17" t="s">
        <v>148</v>
      </c>
    </row>
    <row r="52" spans="2:47" ht="15" customHeight="1">
      <c r="B52" s="17"/>
    </row>
    <row r="53" spans="2:47" ht="15.6">
      <c r="B53" s="270" t="s">
        <v>97</v>
      </c>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row>
    <row r="54" spans="2:47" ht="5.45" customHeight="1" outlineLevel="1">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row>
    <row r="55" spans="2:47" outlineLevel="1">
      <c r="B55" s="306"/>
      <c r="C55" s="312" t="s">
        <v>94</v>
      </c>
      <c r="D55" s="285" t="s">
        <v>120</v>
      </c>
      <c r="E55" s="286"/>
      <c r="F55" s="286"/>
      <c r="G55" s="286"/>
      <c r="H55" s="286"/>
      <c r="I55" s="286"/>
      <c r="J55" s="286"/>
      <c r="K55" s="286"/>
      <c r="L55" s="286"/>
      <c r="M55" s="286"/>
      <c r="N55" s="286"/>
      <c r="O55" s="286"/>
      <c r="P55" s="286"/>
      <c r="Q55" s="288"/>
      <c r="R55" s="291" t="str">
        <f xml:space="preserve"> D56&amp;" - "&amp;O56</f>
        <v>2019 - 2023</v>
      </c>
      <c r="S55" s="303"/>
      <c r="U55" s="285" t="s">
        <v>147</v>
      </c>
      <c r="V55" s="286"/>
      <c r="W55" s="286"/>
      <c r="X55" s="286"/>
      <c r="Y55" s="286"/>
      <c r="Z55" s="286"/>
      <c r="AA55" s="286"/>
      <c r="AB55" s="286"/>
      <c r="AC55" s="286"/>
      <c r="AD55" s="286"/>
      <c r="AE55" s="286"/>
      <c r="AF55" s="286"/>
      <c r="AG55" s="286"/>
      <c r="AH55" s="286"/>
      <c r="AI55" s="286"/>
      <c r="AJ55" s="286"/>
      <c r="AK55" s="288"/>
    </row>
    <row r="56" spans="2:47" outlineLevel="1">
      <c r="B56" s="307"/>
      <c r="C56" s="312"/>
      <c r="D56" s="285">
        <f>$C$3-5</f>
        <v>2019</v>
      </c>
      <c r="E56" s="288"/>
      <c r="F56" s="286">
        <f>$C$3-4</f>
        <v>2020</v>
      </c>
      <c r="G56" s="286"/>
      <c r="H56" s="286"/>
      <c r="I56" s="285">
        <f>$C$3-3</f>
        <v>2021</v>
      </c>
      <c r="J56" s="286"/>
      <c r="K56" s="288"/>
      <c r="L56" s="285">
        <f>$C$3-2</f>
        <v>2022</v>
      </c>
      <c r="M56" s="286"/>
      <c r="N56" s="288"/>
      <c r="O56" s="285">
        <f>$C$3-1</f>
        <v>2023</v>
      </c>
      <c r="P56" s="286"/>
      <c r="Q56" s="288"/>
      <c r="R56" s="293"/>
      <c r="S56" s="304"/>
      <c r="U56" s="285">
        <f>$C$3</f>
        <v>2024</v>
      </c>
      <c r="V56" s="286"/>
      <c r="W56" s="288"/>
      <c r="X56" s="286">
        <f>$C$3+1</f>
        <v>2025</v>
      </c>
      <c r="Y56" s="286"/>
      <c r="Z56" s="286"/>
      <c r="AA56" s="285">
        <f>$C$3+2</f>
        <v>2026</v>
      </c>
      <c r="AB56" s="286"/>
      <c r="AC56" s="288"/>
      <c r="AD56" s="286">
        <f>$C$3+3</f>
        <v>2027</v>
      </c>
      <c r="AE56" s="286"/>
      <c r="AF56" s="286"/>
      <c r="AG56" s="285">
        <f>$C$3+4</f>
        <v>2028</v>
      </c>
      <c r="AH56" s="286"/>
      <c r="AI56" s="288"/>
      <c r="AJ56" s="289" t="str">
        <f>U56&amp;" - "&amp;AG56</f>
        <v>2024 - 2028</v>
      </c>
      <c r="AK56" s="305"/>
    </row>
    <row r="57" spans="2:47" ht="29.1" outlineLevel="1">
      <c r="B57" s="308"/>
      <c r="C57" s="312"/>
      <c r="D57" s="65" t="s">
        <v>133</v>
      </c>
      <c r="E57" s="66" t="s">
        <v>134</v>
      </c>
      <c r="F57" s="75" t="s">
        <v>133</v>
      </c>
      <c r="G57" s="9" t="s">
        <v>134</v>
      </c>
      <c r="H57" s="66" t="s">
        <v>124</v>
      </c>
      <c r="I57" s="75" t="s">
        <v>133</v>
      </c>
      <c r="J57" s="9" t="s">
        <v>134</v>
      </c>
      <c r="K57" s="66" t="s">
        <v>124</v>
      </c>
      <c r="L57" s="75" t="s">
        <v>133</v>
      </c>
      <c r="M57" s="9" t="s">
        <v>134</v>
      </c>
      <c r="N57" s="66" t="s">
        <v>124</v>
      </c>
      <c r="O57" s="75" t="s">
        <v>133</v>
      </c>
      <c r="P57" s="9" t="s">
        <v>134</v>
      </c>
      <c r="Q57" s="66" t="s">
        <v>124</v>
      </c>
      <c r="R57" s="65" t="s">
        <v>115</v>
      </c>
      <c r="S57" s="120" t="s">
        <v>125</v>
      </c>
      <c r="U57" s="65" t="s">
        <v>133</v>
      </c>
      <c r="V57" s="9" t="s">
        <v>134</v>
      </c>
      <c r="W57" s="66" t="s">
        <v>124</v>
      </c>
      <c r="X57" s="75" t="s">
        <v>133</v>
      </c>
      <c r="Y57" s="9" t="s">
        <v>134</v>
      </c>
      <c r="Z57" s="66" t="s">
        <v>124</v>
      </c>
      <c r="AA57" s="75" t="s">
        <v>133</v>
      </c>
      <c r="AB57" s="9" t="s">
        <v>134</v>
      </c>
      <c r="AC57" s="66" t="s">
        <v>124</v>
      </c>
      <c r="AD57" s="75" t="s">
        <v>133</v>
      </c>
      <c r="AE57" s="9" t="s">
        <v>134</v>
      </c>
      <c r="AF57" s="66" t="s">
        <v>124</v>
      </c>
      <c r="AG57" s="75" t="s">
        <v>133</v>
      </c>
      <c r="AH57" s="9" t="s">
        <v>134</v>
      </c>
      <c r="AI57" s="66" t="s">
        <v>124</v>
      </c>
      <c r="AJ57" s="75" t="s">
        <v>115</v>
      </c>
      <c r="AK57" s="120" t="s">
        <v>125</v>
      </c>
    </row>
    <row r="58" spans="2:47" outlineLevel="1">
      <c r="B58" s="235" t="s">
        <v>75</v>
      </c>
      <c r="C58" s="63" t="s">
        <v>95</v>
      </c>
      <c r="D58" s="69"/>
      <c r="E58" s="70"/>
      <c r="F58" s="68"/>
      <c r="G58" s="139">
        <f t="shared" ref="G58:G71" si="58">E58+F58</f>
        <v>0</v>
      </c>
      <c r="H58" s="180">
        <f t="shared" ref="H58:H71" si="59">IFERROR((G58-E58)/E58,0)</f>
        <v>0</v>
      </c>
      <c r="I58" s="69"/>
      <c r="J58" s="139">
        <f>G58+I58</f>
        <v>0</v>
      </c>
      <c r="K58" s="169">
        <f>IFERROR((J58-G58)/G58,0)</f>
        <v>0</v>
      </c>
      <c r="L58" s="68"/>
      <c r="M58" s="139">
        <f>J58+L58</f>
        <v>0</v>
      </c>
      <c r="N58" s="180">
        <f>IFERROR((M58-J58)/J58,0)</f>
        <v>0</v>
      </c>
      <c r="O58" s="69"/>
      <c r="P58" s="139">
        <f t="shared" ref="P58:P71" si="60">M58+O58</f>
        <v>0</v>
      </c>
      <c r="Q58" s="169">
        <f t="shared" ref="Q58:Q72" si="61">IFERROR((P58-M58)/M58,0)</f>
        <v>0</v>
      </c>
      <c r="R58" s="175">
        <f t="shared" ref="R58:R71" si="62">D58+F58+I58+L58+O58</f>
        <v>0</v>
      </c>
      <c r="S58" s="167">
        <f t="shared" ref="S58:S72" si="63">IFERROR((P58/E58)^(1/4)-1,0)</f>
        <v>0</v>
      </c>
      <c r="U58" s="6"/>
      <c r="V58" s="139">
        <f t="shared" ref="V58:V71" si="64">P58+U58</f>
        <v>0</v>
      </c>
      <c r="W58" s="169">
        <f t="shared" ref="W58:W71" si="65">IFERROR((V58-P58)/P58,0)</f>
        <v>0</v>
      </c>
      <c r="X58" s="6"/>
      <c r="Y58" s="139">
        <f>V58+X58</f>
        <v>0</v>
      </c>
      <c r="Z58" s="180">
        <f>IFERROR((Y58-V58)/V58,0)</f>
        <v>0</v>
      </c>
      <c r="AA58" s="6"/>
      <c r="AB58" s="139">
        <f>Y58+AA58</f>
        <v>0</v>
      </c>
      <c r="AC58" s="169">
        <f>IFERROR((AB58-Y58)/Y58,0)</f>
        <v>0</v>
      </c>
      <c r="AD58" s="6"/>
      <c r="AE58" s="139">
        <f>AB58+AD58</f>
        <v>0</v>
      </c>
      <c r="AF58" s="180">
        <f>IFERROR((AE58-AB58)/AB58,0)</f>
        <v>0</v>
      </c>
      <c r="AG58" s="6"/>
      <c r="AH58" s="139">
        <f>AE58+AG58</f>
        <v>0</v>
      </c>
      <c r="AI58" s="169">
        <f>IFERROR((AH58-AE58)/AE58,0)</f>
        <v>0</v>
      </c>
      <c r="AJ58" s="166">
        <f>U58+X58+AA58+AD58+AG58</f>
        <v>0</v>
      </c>
      <c r="AK58" s="167">
        <f>IFERROR((AH58/V58)^(1/4)-1,0)</f>
        <v>0</v>
      </c>
    </row>
    <row r="59" spans="2:47" outlineLevel="1">
      <c r="B59" s="236" t="s">
        <v>76</v>
      </c>
      <c r="C59" s="63" t="s">
        <v>95</v>
      </c>
      <c r="D59" s="69"/>
      <c r="E59" s="70"/>
      <c r="F59" s="68"/>
      <c r="G59" s="139">
        <f t="shared" si="58"/>
        <v>0</v>
      </c>
      <c r="H59" s="180">
        <f t="shared" si="59"/>
        <v>0</v>
      </c>
      <c r="I59" s="69"/>
      <c r="J59" s="139">
        <f t="shared" ref="J59:J71" si="66">G59+I59</f>
        <v>0</v>
      </c>
      <c r="K59" s="169">
        <f t="shared" ref="K59:K71" si="67">IFERROR((J59-G59)/G59,0)</f>
        <v>0</v>
      </c>
      <c r="L59" s="68"/>
      <c r="M59" s="139">
        <f t="shared" ref="M59:M71" si="68">J59+L59</f>
        <v>0</v>
      </c>
      <c r="N59" s="180">
        <f t="shared" ref="N59:N71" si="69">IFERROR((M59-J59)/J59,0)</f>
        <v>0</v>
      </c>
      <c r="O59" s="69"/>
      <c r="P59" s="139">
        <f t="shared" si="60"/>
        <v>0</v>
      </c>
      <c r="Q59" s="169">
        <f t="shared" si="61"/>
        <v>0</v>
      </c>
      <c r="R59" s="175">
        <f t="shared" si="62"/>
        <v>0</v>
      </c>
      <c r="S59" s="167">
        <f t="shared" si="63"/>
        <v>0</v>
      </c>
      <c r="U59" s="6"/>
      <c r="V59" s="139">
        <f t="shared" si="64"/>
        <v>0</v>
      </c>
      <c r="W59" s="169">
        <f t="shared" si="65"/>
        <v>0</v>
      </c>
      <c r="X59" s="6">
        <v>1</v>
      </c>
      <c r="Y59" s="139">
        <f t="shared" ref="Y59:Y71" si="70">V59+X59</f>
        <v>1</v>
      </c>
      <c r="Z59" s="180">
        <f t="shared" ref="Z59:Z71" si="71">IFERROR((Y59-V59)/V59,0)</f>
        <v>0</v>
      </c>
      <c r="AA59" s="6">
        <v>0</v>
      </c>
      <c r="AB59" s="139">
        <f t="shared" ref="AB59:AB71" si="72">Y59+AA59</f>
        <v>1</v>
      </c>
      <c r="AC59" s="169">
        <f t="shared" ref="AC59:AC71" si="73">IFERROR((AB59-Y59)/Y59,0)</f>
        <v>0</v>
      </c>
      <c r="AD59" s="6">
        <v>38</v>
      </c>
      <c r="AE59" s="139">
        <f t="shared" ref="AE59:AE71" si="74">AB59+AD59</f>
        <v>39</v>
      </c>
      <c r="AF59" s="180">
        <f t="shared" ref="AF59:AF71" si="75">IFERROR((AE59-AB59)/AB59,0)</f>
        <v>38</v>
      </c>
      <c r="AG59" s="6">
        <v>38</v>
      </c>
      <c r="AH59" s="139">
        <f t="shared" ref="AH59:AH71" si="76">AE59+AG59</f>
        <v>77</v>
      </c>
      <c r="AI59" s="169">
        <f t="shared" ref="AI59:AI71" si="77">IFERROR((AH59-AE59)/AE59,0)</f>
        <v>0.97435897435897434</v>
      </c>
      <c r="AJ59" s="166">
        <f t="shared" ref="AJ59:AJ71" si="78">U59+X59+AA59+AD59+AG59</f>
        <v>77</v>
      </c>
      <c r="AK59" s="167">
        <f t="shared" ref="AK59:AK71" si="79">IFERROR((AH59/V59)^(1/4)-1,0)</f>
        <v>0</v>
      </c>
    </row>
    <row r="60" spans="2:47" outlineLevel="1">
      <c r="B60" s="237" t="s">
        <v>77</v>
      </c>
      <c r="C60" s="63" t="s">
        <v>95</v>
      </c>
      <c r="D60" s="69"/>
      <c r="E60" s="70"/>
      <c r="F60" s="68"/>
      <c r="G60" s="139">
        <f t="shared" si="58"/>
        <v>0</v>
      </c>
      <c r="H60" s="180">
        <f t="shared" si="59"/>
        <v>0</v>
      </c>
      <c r="I60" s="69"/>
      <c r="J60" s="139">
        <f t="shared" si="66"/>
        <v>0</v>
      </c>
      <c r="K60" s="169">
        <f t="shared" si="67"/>
        <v>0</v>
      </c>
      <c r="L60" s="68"/>
      <c r="M60" s="139">
        <f t="shared" si="68"/>
        <v>0</v>
      </c>
      <c r="N60" s="180">
        <f t="shared" si="69"/>
        <v>0</v>
      </c>
      <c r="O60" s="69"/>
      <c r="P60" s="139">
        <f t="shared" si="60"/>
        <v>0</v>
      </c>
      <c r="Q60" s="169">
        <f t="shared" si="61"/>
        <v>0</v>
      </c>
      <c r="R60" s="175">
        <f t="shared" si="62"/>
        <v>0</v>
      </c>
      <c r="S60" s="167">
        <f t="shared" si="63"/>
        <v>0</v>
      </c>
      <c r="U60" s="6"/>
      <c r="V60" s="139">
        <f t="shared" si="64"/>
        <v>0</v>
      </c>
      <c r="W60" s="169">
        <f t="shared" si="65"/>
        <v>0</v>
      </c>
      <c r="X60" s="6"/>
      <c r="Y60" s="139">
        <f t="shared" si="70"/>
        <v>0</v>
      </c>
      <c r="Z60" s="180">
        <f t="shared" si="71"/>
        <v>0</v>
      </c>
      <c r="AA60" s="6"/>
      <c r="AB60" s="139">
        <f t="shared" si="72"/>
        <v>0</v>
      </c>
      <c r="AC60" s="169">
        <f t="shared" si="73"/>
        <v>0</v>
      </c>
      <c r="AD60" s="6"/>
      <c r="AE60" s="139">
        <f t="shared" si="74"/>
        <v>0</v>
      </c>
      <c r="AF60" s="180">
        <f t="shared" si="75"/>
        <v>0</v>
      </c>
      <c r="AG60" s="6"/>
      <c r="AH60" s="139">
        <f t="shared" si="76"/>
        <v>0</v>
      </c>
      <c r="AI60" s="169">
        <f t="shared" si="77"/>
        <v>0</v>
      </c>
      <c r="AJ60" s="166">
        <f t="shared" si="78"/>
        <v>0</v>
      </c>
      <c r="AK60" s="167">
        <f t="shared" si="79"/>
        <v>0</v>
      </c>
    </row>
    <row r="61" spans="2:47" outlineLevel="1">
      <c r="B61" s="238" t="s">
        <v>78</v>
      </c>
      <c r="C61" s="63" t="s">
        <v>95</v>
      </c>
      <c r="D61" s="69"/>
      <c r="E61" s="70"/>
      <c r="F61" s="68"/>
      <c r="G61" s="139">
        <f t="shared" si="58"/>
        <v>0</v>
      </c>
      <c r="H61" s="180">
        <f t="shared" si="59"/>
        <v>0</v>
      </c>
      <c r="I61" s="69"/>
      <c r="J61" s="139">
        <f t="shared" si="66"/>
        <v>0</v>
      </c>
      <c r="K61" s="169">
        <f t="shared" si="67"/>
        <v>0</v>
      </c>
      <c r="L61" s="68"/>
      <c r="M61" s="139">
        <f t="shared" si="68"/>
        <v>0</v>
      </c>
      <c r="N61" s="180">
        <f t="shared" si="69"/>
        <v>0</v>
      </c>
      <c r="O61" s="69"/>
      <c r="P61" s="139">
        <f t="shared" si="60"/>
        <v>0</v>
      </c>
      <c r="Q61" s="169">
        <f t="shared" si="61"/>
        <v>0</v>
      </c>
      <c r="R61" s="175">
        <f t="shared" si="62"/>
        <v>0</v>
      </c>
      <c r="S61" s="167">
        <f t="shared" si="63"/>
        <v>0</v>
      </c>
      <c r="U61" s="6"/>
      <c r="V61" s="139">
        <f t="shared" si="64"/>
        <v>0</v>
      </c>
      <c r="W61" s="169">
        <f t="shared" si="65"/>
        <v>0</v>
      </c>
      <c r="X61" s="6"/>
      <c r="Y61" s="139">
        <f t="shared" si="70"/>
        <v>0</v>
      </c>
      <c r="Z61" s="180">
        <f t="shared" si="71"/>
        <v>0</v>
      </c>
      <c r="AA61" s="6"/>
      <c r="AB61" s="139">
        <f t="shared" si="72"/>
        <v>0</v>
      </c>
      <c r="AC61" s="169">
        <f t="shared" si="73"/>
        <v>0</v>
      </c>
      <c r="AD61" s="6"/>
      <c r="AE61" s="139">
        <f t="shared" si="74"/>
        <v>0</v>
      </c>
      <c r="AF61" s="180">
        <f t="shared" si="75"/>
        <v>0</v>
      </c>
      <c r="AG61" s="6"/>
      <c r="AH61" s="139">
        <f t="shared" si="76"/>
        <v>0</v>
      </c>
      <c r="AI61" s="169">
        <f t="shared" si="77"/>
        <v>0</v>
      </c>
      <c r="AJ61" s="166">
        <f t="shared" si="78"/>
        <v>0</v>
      </c>
      <c r="AK61" s="167">
        <f t="shared" si="79"/>
        <v>0</v>
      </c>
    </row>
    <row r="62" spans="2:47" outlineLevel="1">
      <c r="B62" s="238" t="s">
        <v>79</v>
      </c>
      <c r="C62" s="63" t="s">
        <v>95</v>
      </c>
      <c r="D62" s="69"/>
      <c r="E62" s="70"/>
      <c r="F62" s="68"/>
      <c r="G62" s="139">
        <f t="shared" si="58"/>
        <v>0</v>
      </c>
      <c r="H62" s="180">
        <f t="shared" si="59"/>
        <v>0</v>
      </c>
      <c r="I62" s="69"/>
      <c r="J62" s="139">
        <f t="shared" si="66"/>
        <v>0</v>
      </c>
      <c r="K62" s="169">
        <f t="shared" si="67"/>
        <v>0</v>
      </c>
      <c r="L62" s="68"/>
      <c r="M62" s="139">
        <f t="shared" si="68"/>
        <v>0</v>
      </c>
      <c r="N62" s="180">
        <f t="shared" si="69"/>
        <v>0</v>
      </c>
      <c r="O62" s="69"/>
      <c r="P62" s="139">
        <f t="shared" si="60"/>
        <v>0</v>
      </c>
      <c r="Q62" s="169">
        <f t="shared" si="61"/>
        <v>0</v>
      </c>
      <c r="R62" s="175">
        <f t="shared" si="62"/>
        <v>0</v>
      </c>
      <c r="S62" s="167">
        <f t="shared" si="63"/>
        <v>0</v>
      </c>
      <c r="U62" s="6"/>
      <c r="V62" s="139">
        <f t="shared" si="64"/>
        <v>0</v>
      </c>
      <c r="W62" s="169">
        <f t="shared" si="65"/>
        <v>0</v>
      </c>
      <c r="X62" s="6">
        <v>825</v>
      </c>
      <c r="Y62" s="139">
        <f t="shared" si="70"/>
        <v>825</v>
      </c>
      <c r="Z62" s="180">
        <f t="shared" si="71"/>
        <v>0</v>
      </c>
      <c r="AA62" s="6">
        <v>907</v>
      </c>
      <c r="AB62" s="139">
        <f t="shared" si="72"/>
        <v>1732</v>
      </c>
      <c r="AC62" s="169">
        <f t="shared" si="73"/>
        <v>1.0993939393939394</v>
      </c>
      <c r="AD62" s="6">
        <v>1015</v>
      </c>
      <c r="AE62" s="139">
        <f t="shared" si="74"/>
        <v>2747</v>
      </c>
      <c r="AF62" s="180">
        <f t="shared" si="75"/>
        <v>0.58602771362586603</v>
      </c>
      <c r="AG62" s="6">
        <v>419</v>
      </c>
      <c r="AH62" s="139">
        <f t="shared" si="76"/>
        <v>3166</v>
      </c>
      <c r="AI62" s="169">
        <f t="shared" si="77"/>
        <v>0.15253003276301419</v>
      </c>
      <c r="AJ62" s="166">
        <f t="shared" si="78"/>
        <v>3166</v>
      </c>
      <c r="AK62" s="167">
        <f t="shared" si="79"/>
        <v>0</v>
      </c>
    </row>
    <row r="63" spans="2:47" outlineLevel="1">
      <c r="B63" s="238" t="s">
        <v>80</v>
      </c>
      <c r="C63" s="63" t="s">
        <v>95</v>
      </c>
      <c r="D63" s="69"/>
      <c r="E63" s="70"/>
      <c r="F63" s="68"/>
      <c r="G63" s="139">
        <f t="shared" si="58"/>
        <v>0</v>
      </c>
      <c r="H63" s="180">
        <f t="shared" si="59"/>
        <v>0</v>
      </c>
      <c r="I63" s="69"/>
      <c r="J63" s="139">
        <f t="shared" si="66"/>
        <v>0</v>
      </c>
      <c r="K63" s="169">
        <f t="shared" si="67"/>
        <v>0</v>
      </c>
      <c r="L63" s="68"/>
      <c r="M63" s="139">
        <f t="shared" si="68"/>
        <v>0</v>
      </c>
      <c r="N63" s="180">
        <f t="shared" si="69"/>
        <v>0</v>
      </c>
      <c r="O63" s="69"/>
      <c r="P63" s="139">
        <f t="shared" si="60"/>
        <v>0</v>
      </c>
      <c r="Q63" s="169">
        <f t="shared" si="61"/>
        <v>0</v>
      </c>
      <c r="R63" s="175">
        <f t="shared" si="62"/>
        <v>0</v>
      </c>
      <c r="S63" s="167">
        <f t="shared" si="63"/>
        <v>0</v>
      </c>
      <c r="U63" s="6"/>
      <c r="V63" s="139">
        <f t="shared" si="64"/>
        <v>0</v>
      </c>
      <c r="W63" s="169">
        <f t="shared" si="65"/>
        <v>0</v>
      </c>
      <c r="X63" s="6"/>
      <c r="Y63" s="139">
        <f t="shared" si="70"/>
        <v>0</v>
      </c>
      <c r="Z63" s="180">
        <f t="shared" si="71"/>
        <v>0</v>
      </c>
      <c r="AA63" s="6"/>
      <c r="AB63" s="139">
        <f t="shared" si="72"/>
        <v>0</v>
      </c>
      <c r="AC63" s="169">
        <f t="shared" si="73"/>
        <v>0</v>
      </c>
      <c r="AD63" s="6"/>
      <c r="AE63" s="139">
        <f t="shared" si="74"/>
        <v>0</v>
      </c>
      <c r="AF63" s="180">
        <f t="shared" si="75"/>
        <v>0</v>
      </c>
      <c r="AG63" s="6"/>
      <c r="AH63" s="139">
        <f t="shared" si="76"/>
        <v>0</v>
      </c>
      <c r="AI63" s="169">
        <f t="shared" si="77"/>
        <v>0</v>
      </c>
      <c r="AJ63" s="166">
        <f t="shared" si="78"/>
        <v>0</v>
      </c>
      <c r="AK63" s="167">
        <f t="shared" si="79"/>
        <v>0</v>
      </c>
    </row>
    <row r="64" spans="2:47" outlineLevel="1">
      <c r="B64" s="238" t="s">
        <v>81</v>
      </c>
      <c r="C64" s="63" t="s">
        <v>95</v>
      </c>
      <c r="D64" s="69"/>
      <c r="E64" s="70"/>
      <c r="F64" s="68"/>
      <c r="G64" s="139">
        <f t="shared" si="58"/>
        <v>0</v>
      </c>
      <c r="H64" s="180">
        <f t="shared" si="59"/>
        <v>0</v>
      </c>
      <c r="I64" s="69"/>
      <c r="J64" s="139">
        <f t="shared" si="66"/>
        <v>0</v>
      </c>
      <c r="K64" s="169">
        <f t="shared" si="67"/>
        <v>0</v>
      </c>
      <c r="L64" s="68"/>
      <c r="M64" s="139">
        <f t="shared" si="68"/>
        <v>0</v>
      </c>
      <c r="N64" s="180">
        <f t="shared" si="69"/>
        <v>0</v>
      </c>
      <c r="O64" s="69"/>
      <c r="P64" s="139">
        <f t="shared" si="60"/>
        <v>0</v>
      </c>
      <c r="Q64" s="169">
        <f t="shared" si="61"/>
        <v>0</v>
      </c>
      <c r="R64" s="175">
        <f t="shared" si="62"/>
        <v>0</v>
      </c>
      <c r="S64" s="167">
        <f t="shared" si="63"/>
        <v>0</v>
      </c>
      <c r="U64" s="6"/>
      <c r="V64" s="139">
        <f t="shared" si="64"/>
        <v>0</v>
      </c>
      <c r="W64" s="169">
        <f t="shared" si="65"/>
        <v>0</v>
      </c>
      <c r="X64" s="6"/>
      <c r="Y64" s="139">
        <f t="shared" si="70"/>
        <v>0</v>
      </c>
      <c r="Z64" s="180">
        <f t="shared" si="71"/>
        <v>0</v>
      </c>
      <c r="AA64" s="6"/>
      <c r="AB64" s="139">
        <f t="shared" si="72"/>
        <v>0</v>
      </c>
      <c r="AC64" s="169">
        <f t="shared" si="73"/>
        <v>0</v>
      </c>
      <c r="AD64" s="6"/>
      <c r="AE64" s="139">
        <f t="shared" si="74"/>
        <v>0</v>
      </c>
      <c r="AF64" s="180">
        <f t="shared" si="75"/>
        <v>0</v>
      </c>
      <c r="AG64" s="6"/>
      <c r="AH64" s="139">
        <f t="shared" si="76"/>
        <v>0</v>
      </c>
      <c r="AI64" s="169">
        <f t="shared" si="77"/>
        <v>0</v>
      </c>
      <c r="AJ64" s="166">
        <f t="shared" si="78"/>
        <v>0</v>
      </c>
      <c r="AK64" s="167">
        <f t="shared" si="79"/>
        <v>0</v>
      </c>
    </row>
    <row r="65" spans="2:47" outlineLevel="1">
      <c r="B65" s="236" t="s">
        <v>82</v>
      </c>
      <c r="C65" s="63" t="s">
        <v>95</v>
      </c>
      <c r="D65" s="69"/>
      <c r="E65" s="70"/>
      <c r="F65" s="68"/>
      <c r="G65" s="139">
        <f t="shared" si="58"/>
        <v>0</v>
      </c>
      <c r="H65" s="180">
        <f t="shared" si="59"/>
        <v>0</v>
      </c>
      <c r="I65" s="69"/>
      <c r="J65" s="139">
        <f t="shared" si="66"/>
        <v>0</v>
      </c>
      <c r="K65" s="169">
        <f t="shared" si="67"/>
        <v>0</v>
      </c>
      <c r="L65" s="68"/>
      <c r="M65" s="139">
        <f t="shared" si="68"/>
        <v>0</v>
      </c>
      <c r="N65" s="180">
        <f t="shared" si="69"/>
        <v>0</v>
      </c>
      <c r="O65" s="69"/>
      <c r="P65" s="139">
        <f t="shared" si="60"/>
        <v>0</v>
      </c>
      <c r="Q65" s="169">
        <f t="shared" si="61"/>
        <v>0</v>
      </c>
      <c r="R65" s="175">
        <f t="shared" si="62"/>
        <v>0</v>
      </c>
      <c r="S65" s="167">
        <f t="shared" si="63"/>
        <v>0</v>
      </c>
      <c r="U65" s="6"/>
      <c r="V65" s="139">
        <f t="shared" si="64"/>
        <v>0</v>
      </c>
      <c r="W65" s="169">
        <f t="shared" si="65"/>
        <v>0</v>
      </c>
      <c r="X65" s="6"/>
      <c r="Y65" s="139">
        <f t="shared" si="70"/>
        <v>0</v>
      </c>
      <c r="Z65" s="180">
        <f t="shared" si="71"/>
        <v>0</v>
      </c>
      <c r="AA65" s="6"/>
      <c r="AB65" s="139">
        <f t="shared" si="72"/>
        <v>0</v>
      </c>
      <c r="AC65" s="169">
        <f t="shared" si="73"/>
        <v>0</v>
      </c>
      <c r="AD65" s="6"/>
      <c r="AE65" s="139">
        <f t="shared" si="74"/>
        <v>0</v>
      </c>
      <c r="AF65" s="180">
        <f t="shared" si="75"/>
        <v>0</v>
      </c>
      <c r="AG65" s="6"/>
      <c r="AH65" s="139">
        <f t="shared" si="76"/>
        <v>0</v>
      </c>
      <c r="AI65" s="169">
        <f t="shared" si="77"/>
        <v>0</v>
      </c>
      <c r="AJ65" s="166">
        <f t="shared" si="78"/>
        <v>0</v>
      </c>
      <c r="AK65" s="167">
        <f t="shared" si="79"/>
        <v>0</v>
      </c>
    </row>
    <row r="66" spans="2:47" outlineLevel="1">
      <c r="B66" s="235" t="s">
        <v>83</v>
      </c>
      <c r="C66" s="63" t="s">
        <v>95</v>
      </c>
      <c r="D66" s="69"/>
      <c r="E66" s="70"/>
      <c r="F66" s="68"/>
      <c r="G66" s="139">
        <f t="shared" si="58"/>
        <v>0</v>
      </c>
      <c r="H66" s="180">
        <f t="shared" si="59"/>
        <v>0</v>
      </c>
      <c r="I66" s="69"/>
      <c r="J66" s="139">
        <f t="shared" si="66"/>
        <v>0</v>
      </c>
      <c r="K66" s="169">
        <f t="shared" si="67"/>
        <v>0</v>
      </c>
      <c r="L66" s="68"/>
      <c r="M66" s="139">
        <f t="shared" si="68"/>
        <v>0</v>
      </c>
      <c r="N66" s="180">
        <f t="shared" si="69"/>
        <v>0</v>
      </c>
      <c r="O66" s="69"/>
      <c r="P66" s="139">
        <f t="shared" si="60"/>
        <v>0</v>
      </c>
      <c r="Q66" s="169">
        <f t="shared" si="61"/>
        <v>0</v>
      </c>
      <c r="R66" s="175">
        <f t="shared" si="62"/>
        <v>0</v>
      </c>
      <c r="S66" s="167">
        <f t="shared" si="63"/>
        <v>0</v>
      </c>
      <c r="U66" s="6"/>
      <c r="V66" s="139">
        <f t="shared" si="64"/>
        <v>0</v>
      </c>
      <c r="W66" s="169">
        <f t="shared" si="65"/>
        <v>0</v>
      </c>
      <c r="X66" s="6"/>
      <c r="Y66" s="139">
        <f t="shared" si="70"/>
        <v>0</v>
      </c>
      <c r="Z66" s="180">
        <f t="shared" si="71"/>
        <v>0</v>
      </c>
      <c r="AA66" s="6"/>
      <c r="AB66" s="139">
        <f t="shared" si="72"/>
        <v>0</v>
      </c>
      <c r="AC66" s="169">
        <f t="shared" si="73"/>
        <v>0</v>
      </c>
      <c r="AD66" s="6"/>
      <c r="AE66" s="139">
        <f t="shared" si="74"/>
        <v>0</v>
      </c>
      <c r="AF66" s="180">
        <f t="shared" si="75"/>
        <v>0</v>
      </c>
      <c r="AG66" s="6"/>
      <c r="AH66" s="139">
        <f t="shared" si="76"/>
        <v>0</v>
      </c>
      <c r="AI66" s="169">
        <f t="shared" si="77"/>
        <v>0</v>
      </c>
      <c r="AJ66" s="166">
        <f t="shared" si="78"/>
        <v>0</v>
      </c>
      <c r="AK66" s="167">
        <f t="shared" si="79"/>
        <v>0</v>
      </c>
    </row>
    <row r="67" spans="2:47" outlineLevel="1">
      <c r="B67" s="236" t="s">
        <v>84</v>
      </c>
      <c r="C67" s="63" t="s">
        <v>95</v>
      </c>
      <c r="D67" s="69"/>
      <c r="E67" s="70"/>
      <c r="F67" s="68"/>
      <c r="G67" s="139">
        <f t="shared" si="58"/>
        <v>0</v>
      </c>
      <c r="H67" s="180">
        <f t="shared" si="59"/>
        <v>0</v>
      </c>
      <c r="I67" s="69"/>
      <c r="J67" s="139">
        <f t="shared" si="66"/>
        <v>0</v>
      </c>
      <c r="K67" s="169">
        <f t="shared" si="67"/>
        <v>0</v>
      </c>
      <c r="L67" s="68"/>
      <c r="M67" s="139">
        <f t="shared" si="68"/>
        <v>0</v>
      </c>
      <c r="N67" s="180">
        <f t="shared" si="69"/>
        <v>0</v>
      </c>
      <c r="O67" s="69"/>
      <c r="P67" s="139">
        <f t="shared" si="60"/>
        <v>0</v>
      </c>
      <c r="Q67" s="169">
        <f t="shared" si="61"/>
        <v>0</v>
      </c>
      <c r="R67" s="175">
        <f t="shared" si="62"/>
        <v>0</v>
      </c>
      <c r="S67" s="167">
        <f t="shared" si="63"/>
        <v>0</v>
      </c>
      <c r="U67" s="6"/>
      <c r="V67" s="139">
        <f t="shared" si="64"/>
        <v>0</v>
      </c>
      <c r="W67" s="169">
        <f t="shared" si="65"/>
        <v>0</v>
      </c>
      <c r="X67" s="6">
        <v>417</v>
      </c>
      <c r="Y67" s="139">
        <f t="shared" si="70"/>
        <v>417</v>
      </c>
      <c r="Z67" s="180">
        <f t="shared" si="71"/>
        <v>0</v>
      </c>
      <c r="AA67" s="6">
        <v>330</v>
      </c>
      <c r="AB67" s="139">
        <f t="shared" si="72"/>
        <v>747</v>
      </c>
      <c r="AC67" s="169">
        <f t="shared" si="73"/>
        <v>0.79136690647482011</v>
      </c>
      <c r="AD67" s="6">
        <v>174</v>
      </c>
      <c r="AE67" s="139">
        <f t="shared" si="74"/>
        <v>921</v>
      </c>
      <c r="AF67" s="180">
        <f t="shared" si="75"/>
        <v>0.23293172690763053</v>
      </c>
      <c r="AG67" s="6">
        <v>168</v>
      </c>
      <c r="AH67" s="139">
        <f t="shared" si="76"/>
        <v>1089</v>
      </c>
      <c r="AI67" s="169">
        <f t="shared" si="77"/>
        <v>0.18241042345276873</v>
      </c>
      <c r="AJ67" s="166">
        <f t="shared" si="78"/>
        <v>1089</v>
      </c>
      <c r="AK67" s="167">
        <f t="shared" si="79"/>
        <v>0</v>
      </c>
    </row>
    <row r="68" spans="2:47" outlineLevel="1">
      <c r="B68" s="235" t="s">
        <v>85</v>
      </c>
      <c r="C68" s="63" t="s">
        <v>95</v>
      </c>
      <c r="D68" s="69"/>
      <c r="E68" s="70"/>
      <c r="F68" s="68"/>
      <c r="G68" s="139">
        <f t="shared" si="58"/>
        <v>0</v>
      </c>
      <c r="H68" s="180">
        <f t="shared" si="59"/>
        <v>0</v>
      </c>
      <c r="I68" s="69"/>
      <c r="J68" s="139">
        <f t="shared" si="66"/>
        <v>0</v>
      </c>
      <c r="K68" s="169">
        <f t="shared" si="67"/>
        <v>0</v>
      </c>
      <c r="L68" s="68"/>
      <c r="M68" s="139">
        <f t="shared" si="68"/>
        <v>0</v>
      </c>
      <c r="N68" s="180">
        <f t="shared" si="69"/>
        <v>0</v>
      </c>
      <c r="O68" s="69"/>
      <c r="P68" s="139">
        <f t="shared" si="60"/>
        <v>0</v>
      </c>
      <c r="Q68" s="169">
        <f t="shared" si="61"/>
        <v>0</v>
      </c>
      <c r="R68" s="175">
        <f t="shared" si="62"/>
        <v>0</v>
      </c>
      <c r="S68" s="167">
        <f t="shared" si="63"/>
        <v>0</v>
      </c>
      <c r="U68" s="6"/>
      <c r="V68" s="139">
        <f t="shared" si="64"/>
        <v>0</v>
      </c>
      <c r="W68" s="169">
        <f t="shared" si="65"/>
        <v>0</v>
      </c>
      <c r="X68" s="6"/>
      <c r="Y68" s="139">
        <f t="shared" si="70"/>
        <v>0</v>
      </c>
      <c r="Z68" s="180">
        <f t="shared" si="71"/>
        <v>0</v>
      </c>
      <c r="AA68" s="6"/>
      <c r="AB68" s="139">
        <f t="shared" si="72"/>
        <v>0</v>
      </c>
      <c r="AC68" s="169">
        <f t="shared" si="73"/>
        <v>0</v>
      </c>
      <c r="AD68" s="6"/>
      <c r="AE68" s="139">
        <f t="shared" si="74"/>
        <v>0</v>
      </c>
      <c r="AF68" s="180">
        <f t="shared" si="75"/>
        <v>0</v>
      </c>
      <c r="AG68" s="6"/>
      <c r="AH68" s="139">
        <f t="shared" si="76"/>
        <v>0</v>
      </c>
      <c r="AI68" s="169">
        <f t="shared" si="77"/>
        <v>0</v>
      </c>
      <c r="AJ68" s="166">
        <f t="shared" si="78"/>
        <v>0</v>
      </c>
      <c r="AK68" s="167">
        <f t="shared" si="79"/>
        <v>0</v>
      </c>
    </row>
    <row r="69" spans="2:47" outlineLevel="1">
      <c r="B69" s="236" t="s">
        <v>86</v>
      </c>
      <c r="C69" s="63" t="s">
        <v>95</v>
      </c>
      <c r="D69" s="69"/>
      <c r="E69" s="70"/>
      <c r="F69" s="68"/>
      <c r="G69" s="139">
        <f t="shared" si="58"/>
        <v>0</v>
      </c>
      <c r="H69" s="180">
        <f t="shared" si="59"/>
        <v>0</v>
      </c>
      <c r="I69" s="69"/>
      <c r="J69" s="139">
        <f t="shared" si="66"/>
        <v>0</v>
      </c>
      <c r="K69" s="169">
        <f t="shared" si="67"/>
        <v>0</v>
      </c>
      <c r="L69" s="68"/>
      <c r="M69" s="139">
        <f t="shared" si="68"/>
        <v>0</v>
      </c>
      <c r="N69" s="180">
        <f t="shared" si="69"/>
        <v>0</v>
      </c>
      <c r="O69" s="69"/>
      <c r="P69" s="139">
        <f t="shared" si="60"/>
        <v>0</v>
      </c>
      <c r="Q69" s="169">
        <f t="shared" si="61"/>
        <v>0</v>
      </c>
      <c r="R69" s="175">
        <f t="shared" si="62"/>
        <v>0</v>
      </c>
      <c r="S69" s="167">
        <f t="shared" si="63"/>
        <v>0</v>
      </c>
      <c r="U69" s="6"/>
      <c r="V69" s="139">
        <f t="shared" si="64"/>
        <v>0</v>
      </c>
      <c r="W69" s="169">
        <f t="shared" si="65"/>
        <v>0</v>
      </c>
      <c r="X69" s="6">
        <v>415</v>
      </c>
      <c r="Y69" s="139">
        <f t="shared" si="70"/>
        <v>415</v>
      </c>
      <c r="Z69" s="180">
        <f t="shared" si="71"/>
        <v>0</v>
      </c>
      <c r="AA69" s="6">
        <v>231</v>
      </c>
      <c r="AB69" s="139">
        <f t="shared" si="72"/>
        <v>646</v>
      </c>
      <c r="AC69" s="169">
        <f t="shared" si="73"/>
        <v>0.55662650602409636</v>
      </c>
      <c r="AD69" s="6">
        <v>97</v>
      </c>
      <c r="AE69" s="139">
        <f t="shared" si="74"/>
        <v>743</v>
      </c>
      <c r="AF69" s="180">
        <f t="shared" si="75"/>
        <v>0.15015479876160992</v>
      </c>
      <c r="AG69" s="6">
        <v>94</v>
      </c>
      <c r="AH69" s="139">
        <f t="shared" si="76"/>
        <v>837</v>
      </c>
      <c r="AI69" s="169">
        <f t="shared" si="77"/>
        <v>0.12651413189771199</v>
      </c>
      <c r="AJ69" s="166">
        <f t="shared" si="78"/>
        <v>837</v>
      </c>
      <c r="AK69" s="167">
        <f t="shared" si="79"/>
        <v>0</v>
      </c>
    </row>
    <row r="70" spans="2:47" outlineLevel="1">
      <c r="B70" s="235" t="s">
        <v>87</v>
      </c>
      <c r="C70" s="63" t="s">
        <v>95</v>
      </c>
      <c r="D70" s="69"/>
      <c r="E70" s="70"/>
      <c r="F70" s="68"/>
      <c r="G70" s="139">
        <f t="shared" si="58"/>
        <v>0</v>
      </c>
      <c r="H70" s="180">
        <f t="shared" si="59"/>
        <v>0</v>
      </c>
      <c r="I70" s="69"/>
      <c r="J70" s="139">
        <f t="shared" si="66"/>
        <v>0</v>
      </c>
      <c r="K70" s="169">
        <f t="shared" si="67"/>
        <v>0</v>
      </c>
      <c r="L70" s="68"/>
      <c r="M70" s="139">
        <f t="shared" si="68"/>
        <v>0</v>
      </c>
      <c r="N70" s="180">
        <f t="shared" si="69"/>
        <v>0</v>
      </c>
      <c r="O70" s="69"/>
      <c r="P70" s="139">
        <f t="shared" si="60"/>
        <v>0</v>
      </c>
      <c r="Q70" s="169">
        <f t="shared" si="61"/>
        <v>0</v>
      </c>
      <c r="R70" s="175">
        <f t="shared" si="62"/>
        <v>0</v>
      </c>
      <c r="S70" s="167">
        <f t="shared" si="63"/>
        <v>0</v>
      </c>
      <c r="U70" s="6"/>
      <c r="V70" s="139">
        <f t="shared" si="64"/>
        <v>0</v>
      </c>
      <c r="W70" s="169">
        <f t="shared" si="65"/>
        <v>0</v>
      </c>
      <c r="X70" s="6"/>
      <c r="Y70" s="139">
        <f t="shared" si="70"/>
        <v>0</v>
      </c>
      <c r="Z70" s="180">
        <f t="shared" si="71"/>
        <v>0</v>
      </c>
      <c r="AA70" s="6"/>
      <c r="AB70" s="139">
        <f t="shared" si="72"/>
        <v>0</v>
      </c>
      <c r="AC70" s="169">
        <f t="shared" si="73"/>
        <v>0</v>
      </c>
      <c r="AD70" s="6"/>
      <c r="AE70" s="139">
        <f t="shared" si="74"/>
        <v>0</v>
      </c>
      <c r="AF70" s="180">
        <f t="shared" si="75"/>
        <v>0</v>
      </c>
      <c r="AG70" s="6"/>
      <c r="AH70" s="139">
        <f t="shared" si="76"/>
        <v>0</v>
      </c>
      <c r="AI70" s="169">
        <f t="shared" si="77"/>
        <v>0</v>
      </c>
      <c r="AJ70" s="166">
        <f t="shared" si="78"/>
        <v>0</v>
      </c>
      <c r="AK70" s="167">
        <f t="shared" si="79"/>
        <v>0</v>
      </c>
    </row>
    <row r="71" spans="2:47" outlineLevel="1">
      <c r="B71" s="236" t="s">
        <v>88</v>
      </c>
      <c r="C71" s="63" t="s">
        <v>95</v>
      </c>
      <c r="D71" s="69"/>
      <c r="E71" s="70"/>
      <c r="F71" s="68"/>
      <c r="G71" s="139">
        <f t="shared" si="58"/>
        <v>0</v>
      </c>
      <c r="H71" s="180">
        <f t="shared" si="59"/>
        <v>0</v>
      </c>
      <c r="I71" s="69"/>
      <c r="J71" s="139">
        <f t="shared" si="66"/>
        <v>0</v>
      </c>
      <c r="K71" s="169">
        <f t="shared" si="67"/>
        <v>0</v>
      </c>
      <c r="L71" s="68"/>
      <c r="M71" s="139">
        <f t="shared" si="68"/>
        <v>0</v>
      </c>
      <c r="N71" s="180">
        <f t="shared" si="69"/>
        <v>0</v>
      </c>
      <c r="O71" s="69"/>
      <c r="P71" s="139">
        <f t="shared" si="60"/>
        <v>0</v>
      </c>
      <c r="Q71" s="169">
        <f t="shared" si="61"/>
        <v>0</v>
      </c>
      <c r="R71" s="175">
        <f t="shared" si="62"/>
        <v>0</v>
      </c>
      <c r="S71" s="167">
        <f t="shared" si="63"/>
        <v>0</v>
      </c>
      <c r="U71" s="6"/>
      <c r="V71" s="139">
        <f t="shared" si="64"/>
        <v>0</v>
      </c>
      <c r="W71" s="169">
        <f t="shared" si="65"/>
        <v>0</v>
      </c>
      <c r="X71" s="6">
        <v>315</v>
      </c>
      <c r="Y71" s="139">
        <f t="shared" si="70"/>
        <v>315</v>
      </c>
      <c r="Z71" s="180">
        <f t="shared" si="71"/>
        <v>0</v>
      </c>
      <c r="AA71" s="6">
        <v>254</v>
      </c>
      <c r="AB71" s="139">
        <f t="shared" si="72"/>
        <v>569</v>
      </c>
      <c r="AC71" s="169">
        <f t="shared" si="73"/>
        <v>0.80634920634920637</v>
      </c>
      <c r="AD71" s="6">
        <v>161</v>
      </c>
      <c r="AE71" s="139">
        <f t="shared" si="74"/>
        <v>730</v>
      </c>
      <c r="AF71" s="180">
        <f t="shared" si="75"/>
        <v>0.28295254833040423</v>
      </c>
      <c r="AG71" s="6">
        <v>155</v>
      </c>
      <c r="AH71" s="139">
        <f t="shared" si="76"/>
        <v>885</v>
      </c>
      <c r="AI71" s="169">
        <f t="shared" si="77"/>
        <v>0.21232876712328766</v>
      </c>
      <c r="AJ71" s="166">
        <f t="shared" si="78"/>
        <v>885</v>
      </c>
      <c r="AK71" s="167">
        <f t="shared" si="79"/>
        <v>0</v>
      </c>
    </row>
    <row r="72" spans="2:47" ht="15" customHeight="1">
      <c r="B72" s="49" t="s">
        <v>127</v>
      </c>
      <c r="C72" s="46" t="s">
        <v>95</v>
      </c>
      <c r="D72" s="172">
        <f>SUM(D58:D71)</f>
        <v>0</v>
      </c>
      <c r="E72" s="172">
        <f>SUM(E58:E71)</f>
        <v>0</v>
      </c>
      <c r="F72" s="172">
        <f>SUM(F58:F71)</f>
        <v>0</v>
      </c>
      <c r="G72" s="172">
        <f>SUM(G58:G71)</f>
        <v>0</v>
      </c>
      <c r="H72" s="181">
        <f>IFERROR((G72-E72)/E72,0)</f>
        <v>0</v>
      </c>
      <c r="I72" s="172">
        <f>SUM(I58:I71)</f>
        <v>0</v>
      </c>
      <c r="J72" s="172">
        <f>SUM(J58:J71)</f>
        <v>0</v>
      </c>
      <c r="K72" s="168">
        <f t="shared" ref="K72" si="80">IFERROR((J72-G72)/G72,0)</f>
        <v>0</v>
      </c>
      <c r="L72" s="172">
        <f>SUM(L58:L71)</f>
        <v>0</v>
      </c>
      <c r="M72" s="172">
        <f>SUM(M58:M71)</f>
        <v>0</v>
      </c>
      <c r="N72" s="181">
        <f t="shared" ref="N72" si="81">IFERROR((M72-J72)/J72,0)</f>
        <v>0</v>
      </c>
      <c r="O72" s="172">
        <f>SUM(O58:O71)</f>
        <v>0</v>
      </c>
      <c r="P72" s="172">
        <f>SUM(P58:P71)</f>
        <v>0</v>
      </c>
      <c r="Q72" s="168">
        <f t="shared" si="61"/>
        <v>0</v>
      </c>
      <c r="R72" s="172">
        <f>SUM(R58:R71)</f>
        <v>0</v>
      </c>
      <c r="S72" s="164">
        <f t="shared" si="63"/>
        <v>0</v>
      </c>
      <c r="U72" s="172">
        <f>SUM(U58:U71)</f>
        <v>0</v>
      </c>
      <c r="V72" s="172">
        <f>SUM(V58:V71)</f>
        <v>0</v>
      </c>
      <c r="W72" s="168">
        <f>IFERROR((V72-P72)/P72,0)</f>
        <v>0</v>
      </c>
      <c r="X72" s="172">
        <f>SUM(X58:X71)</f>
        <v>1973</v>
      </c>
      <c r="Y72" s="172">
        <f>SUM(Y58:Y71)</f>
        <v>1973</v>
      </c>
      <c r="Z72" s="177">
        <f>IFERROR((Y72-V72)/V72,0)</f>
        <v>0</v>
      </c>
      <c r="AA72" s="172">
        <f>SUM(AA58:AA71)</f>
        <v>1722</v>
      </c>
      <c r="AB72" s="172">
        <f>SUM(AB58:AB71)</f>
        <v>3695</v>
      </c>
      <c r="AC72" s="176">
        <f>IFERROR((AB72-Y72)/Y72,0)</f>
        <v>0.87278256462240245</v>
      </c>
      <c r="AD72" s="172">
        <f>SUM(AD58:AD71)</f>
        <v>1485</v>
      </c>
      <c r="AE72" s="172">
        <f>SUM(AE58:AE71)</f>
        <v>5180</v>
      </c>
      <c r="AF72" s="177">
        <f>IFERROR((AE72-AB72)/AB72,0)</f>
        <v>0.40189445196211099</v>
      </c>
      <c r="AG72" s="172">
        <f>SUM(AG58:AG71)</f>
        <v>874</v>
      </c>
      <c r="AH72" s="172">
        <f>SUM(AH58:AH71)</f>
        <v>6054</v>
      </c>
      <c r="AI72" s="163">
        <f>IFERROR((AH72-AE72)/AE72,0)</f>
        <v>0.16872586872586873</v>
      </c>
      <c r="AJ72" s="172">
        <f>SUM(AJ58:AJ71)</f>
        <v>6054</v>
      </c>
      <c r="AK72" s="167">
        <f t="shared" ref="AK72" si="82">IFERROR((AH72/V72)^(1/4)-1,0)</f>
        <v>0</v>
      </c>
    </row>
    <row r="73" spans="2:47" ht="15" customHeight="1">
      <c r="B73" s="17"/>
    </row>
    <row r="74" spans="2:47" ht="15" customHeight="1">
      <c r="B74" s="17"/>
    </row>
    <row r="75" spans="2:47" ht="15.6">
      <c r="B75" s="270" t="s">
        <v>98</v>
      </c>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row>
    <row r="76" spans="2:47" ht="5.45" customHeight="1" outlineLevel="1">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row>
    <row r="77" spans="2:47" outlineLevel="1">
      <c r="B77" s="306"/>
      <c r="C77" s="312" t="s">
        <v>94</v>
      </c>
      <c r="D77" s="285" t="s">
        <v>120</v>
      </c>
      <c r="E77" s="286"/>
      <c r="F77" s="286"/>
      <c r="G77" s="286"/>
      <c r="H77" s="286"/>
      <c r="I77" s="286"/>
      <c r="J77" s="286"/>
      <c r="K77" s="286"/>
      <c r="L77" s="286"/>
      <c r="M77" s="286"/>
      <c r="N77" s="286"/>
      <c r="O77" s="286"/>
      <c r="P77" s="286"/>
      <c r="Q77" s="288"/>
      <c r="R77" s="291" t="str">
        <f xml:space="preserve"> D78&amp;" - "&amp;O78</f>
        <v>2019 - 2023</v>
      </c>
      <c r="S77" s="303"/>
      <c r="U77" s="285" t="s">
        <v>147</v>
      </c>
      <c r="V77" s="286"/>
      <c r="W77" s="286"/>
      <c r="X77" s="286"/>
      <c r="Y77" s="286"/>
      <c r="Z77" s="286"/>
      <c r="AA77" s="286"/>
      <c r="AB77" s="286"/>
      <c r="AC77" s="286"/>
      <c r="AD77" s="286"/>
      <c r="AE77" s="286"/>
      <c r="AF77" s="286"/>
      <c r="AG77" s="286"/>
      <c r="AH77" s="286"/>
      <c r="AI77" s="286"/>
      <c r="AJ77" s="286"/>
      <c r="AK77" s="288"/>
    </row>
    <row r="78" spans="2:47" outlineLevel="1">
      <c r="B78" s="307"/>
      <c r="C78" s="312"/>
      <c r="D78" s="285">
        <f>$C$3-5</f>
        <v>2019</v>
      </c>
      <c r="E78" s="288"/>
      <c r="F78" s="286">
        <f>$C$3-4</f>
        <v>2020</v>
      </c>
      <c r="G78" s="286"/>
      <c r="H78" s="286"/>
      <c r="I78" s="285">
        <f>$C$3-3</f>
        <v>2021</v>
      </c>
      <c r="J78" s="286"/>
      <c r="K78" s="288"/>
      <c r="L78" s="285">
        <f>$C$3-2</f>
        <v>2022</v>
      </c>
      <c r="M78" s="286"/>
      <c r="N78" s="288"/>
      <c r="O78" s="285">
        <f>$C$3-1</f>
        <v>2023</v>
      </c>
      <c r="P78" s="286"/>
      <c r="Q78" s="288"/>
      <c r="R78" s="293"/>
      <c r="S78" s="304"/>
      <c r="U78" s="285">
        <f>$C$3</f>
        <v>2024</v>
      </c>
      <c r="V78" s="286"/>
      <c r="W78" s="288"/>
      <c r="X78" s="286">
        <f>$C$3+1</f>
        <v>2025</v>
      </c>
      <c r="Y78" s="286"/>
      <c r="Z78" s="286"/>
      <c r="AA78" s="285">
        <f>$C$3+2</f>
        <v>2026</v>
      </c>
      <c r="AB78" s="286"/>
      <c r="AC78" s="288"/>
      <c r="AD78" s="286">
        <f>$C$3+3</f>
        <v>2027</v>
      </c>
      <c r="AE78" s="286"/>
      <c r="AF78" s="286"/>
      <c r="AG78" s="285">
        <f>$C$3+4</f>
        <v>2028</v>
      </c>
      <c r="AH78" s="286"/>
      <c r="AI78" s="288"/>
      <c r="AJ78" s="289" t="str">
        <f>U78&amp;" - "&amp;AG78</f>
        <v>2024 - 2028</v>
      </c>
      <c r="AK78" s="305"/>
    </row>
    <row r="79" spans="2:47" ht="29.1" outlineLevel="1">
      <c r="B79" s="308"/>
      <c r="C79" s="312"/>
      <c r="D79" s="65" t="s">
        <v>133</v>
      </c>
      <c r="E79" s="66" t="s">
        <v>134</v>
      </c>
      <c r="F79" s="75" t="s">
        <v>133</v>
      </c>
      <c r="G79" s="9" t="s">
        <v>134</v>
      </c>
      <c r="H79" s="66" t="s">
        <v>124</v>
      </c>
      <c r="I79" s="75" t="s">
        <v>133</v>
      </c>
      <c r="J79" s="9" t="s">
        <v>134</v>
      </c>
      <c r="K79" s="66" t="s">
        <v>124</v>
      </c>
      <c r="L79" s="75" t="s">
        <v>133</v>
      </c>
      <c r="M79" s="9" t="s">
        <v>134</v>
      </c>
      <c r="N79" s="66" t="s">
        <v>124</v>
      </c>
      <c r="O79" s="75" t="s">
        <v>133</v>
      </c>
      <c r="P79" s="9" t="s">
        <v>134</v>
      </c>
      <c r="Q79" s="66" t="s">
        <v>124</v>
      </c>
      <c r="R79" s="65" t="s">
        <v>115</v>
      </c>
      <c r="S79" s="120" t="s">
        <v>125</v>
      </c>
      <c r="U79" s="65" t="s">
        <v>133</v>
      </c>
      <c r="V79" s="9" t="s">
        <v>134</v>
      </c>
      <c r="W79" s="66" t="s">
        <v>124</v>
      </c>
      <c r="X79" s="75" t="s">
        <v>133</v>
      </c>
      <c r="Y79" s="9" t="s">
        <v>134</v>
      </c>
      <c r="Z79" s="66" t="s">
        <v>124</v>
      </c>
      <c r="AA79" s="75" t="s">
        <v>133</v>
      </c>
      <c r="AB79" s="9" t="s">
        <v>134</v>
      </c>
      <c r="AC79" s="66" t="s">
        <v>124</v>
      </c>
      <c r="AD79" s="75" t="s">
        <v>133</v>
      </c>
      <c r="AE79" s="9" t="s">
        <v>134</v>
      </c>
      <c r="AF79" s="66" t="s">
        <v>124</v>
      </c>
      <c r="AG79" s="75" t="s">
        <v>133</v>
      </c>
      <c r="AH79" s="9" t="s">
        <v>134</v>
      </c>
      <c r="AI79" s="66" t="s">
        <v>124</v>
      </c>
      <c r="AJ79" s="75" t="s">
        <v>115</v>
      </c>
      <c r="AK79" s="120" t="s">
        <v>125</v>
      </c>
    </row>
    <row r="80" spans="2:47" outlineLevel="1">
      <c r="B80" s="235" t="s">
        <v>75</v>
      </c>
      <c r="C80" s="63" t="s">
        <v>95</v>
      </c>
      <c r="D80" s="69"/>
      <c r="E80" s="70"/>
      <c r="F80" s="68"/>
      <c r="G80" s="139">
        <f t="shared" ref="G80:G93" si="83">E80+F80</f>
        <v>0</v>
      </c>
      <c r="H80" s="180">
        <f t="shared" ref="H80:H93" si="84">IFERROR((G80-E80)/E80,0)</f>
        <v>0</v>
      </c>
      <c r="I80" s="69"/>
      <c r="J80" s="139">
        <f>G80+I80</f>
        <v>0</v>
      </c>
      <c r="K80" s="169">
        <f>IFERROR((J80-G80)/G80,0)</f>
        <v>0</v>
      </c>
      <c r="L80" s="68"/>
      <c r="M80" s="139">
        <f>J80+L80</f>
        <v>0</v>
      </c>
      <c r="N80" s="180">
        <f>IFERROR((M80-J80)/J80,0)</f>
        <v>0</v>
      </c>
      <c r="O80" s="69"/>
      <c r="P80" s="139">
        <f t="shared" ref="P80:P93" si="85">M80+O80</f>
        <v>0</v>
      </c>
      <c r="Q80" s="169">
        <f t="shared" ref="Q80:Q94" si="86">IFERROR((P80-M80)/M80,0)</f>
        <v>0</v>
      </c>
      <c r="R80" s="175">
        <f t="shared" ref="R80:R93" si="87">D80+F80+I80+L80+O80</f>
        <v>0</v>
      </c>
      <c r="S80" s="167">
        <f t="shared" ref="S80:S94" si="88">IFERROR((P80/E80)^(1/4)-1,0)</f>
        <v>0</v>
      </c>
      <c r="U80" s="6"/>
      <c r="V80" s="139">
        <f t="shared" ref="V80:V93" si="89">P80+U80</f>
        <v>0</v>
      </c>
      <c r="W80" s="169">
        <f t="shared" ref="W80:W93" si="90">IFERROR((V80-P80)/P80,0)</f>
        <v>0</v>
      </c>
      <c r="X80" s="6"/>
      <c r="Y80" s="139">
        <f>V80+X80</f>
        <v>0</v>
      </c>
      <c r="Z80" s="180">
        <f>IFERROR((Y80-V80)/V80,0)</f>
        <v>0</v>
      </c>
      <c r="AA80" s="6"/>
      <c r="AB80" s="139">
        <f>Y80+AA80</f>
        <v>0</v>
      </c>
      <c r="AC80" s="169">
        <f>IFERROR((AB80-Y80)/Y80,0)</f>
        <v>0</v>
      </c>
      <c r="AD80" s="6"/>
      <c r="AE80" s="139">
        <f>AB80+AD80</f>
        <v>0</v>
      </c>
      <c r="AF80" s="180">
        <f>IFERROR((AE80-AB80)/AB80,0)</f>
        <v>0</v>
      </c>
      <c r="AG80" s="6"/>
      <c r="AH80" s="139">
        <f>AE80+AG80</f>
        <v>0</v>
      </c>
      <c r="AI80" s="169">
        <f>IFERROR((AH80-AE80)/AE80,0)</f>
        <v>0</v>
      </c>
      <c r="AJ80" s="166">
        <f>U80+X80+AA80+AD80+AG80</f>
        <v>0</v>
      </c>
      <c r="AK80" s="167">
        <f>IFERROR((AH80/V80)^(1/4)-1,0)</f>
        <v>0</v>
      </c>
    </row>
    <row r="81" spans="2:47" outlineLevel="1">
      <c r="B81" s="236" t="s">
        <v>76</v>
      </c>
      <c r="C81" s="63" t="s">
        <v>95</v>
      </c>
      <c r="D81" s="69"/>
      <c r="E81" s="70"/>
      <c r="F81" s="68"/>
      <c r="G81" s="139">
        <f t="shared" si="83"/>
        <v>0</v>
      </c>
      <c r="H81" s="180">
        <f t="shared" si="84"/>
        <v>0</v>
      </c>
      <c r="I81" s="69"/>
      <c r="J81" s="139">
        <f t="shared" ref="J81:J93" si="91">G81+I81</f>
        <v>0</v>
      </c>
      <c r="K81" s="169">
        <f t="shared" ref="K81:K93" si="92">IFERROR((J81-G81)/G81,0)</f>
        <v>0</v>
      </c>
      <c r="L81" s="68"/>
      <c r="M81" s="139">
        <f t="shared" ref="M81:M93" si="93">J81+L81</f>
        <v>0</v>
      </c>
      <c r="N81" s="180">
        <f t="shared" ref="N81:N93" si="94">IFERROR((M81-J81)/J81,0)</f>
        <v>0</v>
      </c>
      <c r="O81" s="69"/>
      <c r="P81" s="139">
        <f t="shared" si="85"/>
        <v>0</v>
      </c>
      <c r="Q81" s="169">
        <f t="shared" si="86"/>
        <v>0</v>
      </c>
      <c r="R81" s="175">
        <f t="shared" si="87"/>
        <v>0</v>
      </c>
      <c r="S81" s="167">
        <f t="shared" si="88"/>
        <v>0</v>
      </c>
      <c r="U81" s="6"/>
      <c r="V81" s="139">
        <f t="shared" si="89"/>
        <v>0</v>
      </c>
      <c r="W81" s="169">
        <f t="shared" si="90"/>
        <v>0</v>
      </c>
      <c r="X81" s="6"/>
      <c r="Y81" s="139">
        <f t="shared" ref="Y81:Y93" si="95">V81+X81</f>
        <v>0</v>
      </c>
      <c r="Z81" s="180">
        <f t="shared" ref="Z81:Z93" si="96">IFERROR((Y81-V81)/V81,0)</f>
        <v>0</v>
      </c>
      <c r="AA81" s="6"/>
      <c r="AB81" s="139">
        <f t="shared" ref="AB81:AB93" si="97">Y81+AA81</f>
        <v>0</v>
      </c>
      <c r="AC81" s="169">
        <f t="shared" ref="AC81:AC93" si="98">IFERROR((AB81-Y81)/Y81,0)</f>
        <v>0</v>
      </c>
      <c r="AD81" s="6">
        <v>1</v>
      </c>
      <c r="AE81" s="139">
        <f t="shared" ref="AE81:AE93" si="99">AB81+AD81</f>
        <v>1</v>
      </c>
      <c r="AF81" s="180">
        <f t="shared" ref="AF81:AF93" si="100">IFERROR((AE81-AB81)/AB81,0)</f>
        <v>0</v>
      </c>
      <c r="AG81" s="6">
        <v>1</v>
      </c>
      <c r="AH81" s="139">
        <f t="shared" ref="AH81:AH93" si="101">AE81+AG81</f>
        <v>2</v>
      </c>
      <c r="AI81" s="169">
        <f t="shared" ref="AI81:AI93" si="102">IFERROR((AH81-AE81)/AE81,0)</f>
        <v>1</v>
      </c>
      <c r="AJ81" s="166">
        <f t="shared" ref="AJ81:AJ93" si="103">U81+X81+AA81+AD81+AG81</f>
        <v>2</v>
      </c>
      <c r="AK81" s="167">
        <f t="shared" ref="AK81:AK93" si="104">IFERROR((AH81/V81)^(1/4)-1,0)</f>
        <v>0</v>
      </c>
    </row>
    <row r="82" spans="2:47" outlineLevel="1">
      <c r="B82" s="237" t="s">
        <v>77</v>
      </c>
      <c r="C82" s="63" t="s">
        <v>95</v>
      </c>
      <c r="D82" s="69"/>
      <c r="E82" s="70"/>
      <c r="F82" s="68"/>
      <c r="G82" s="139">
        <f t="shared" si="83"/>
        <v>0</v>
      </c>
      <c r="H82" s="180">
        <f t="shared" si="84"/>
        <v>0</v>
      </c>
      <c r="I82" s="69"/>
      <c r="J82" s="139">
        <f t="shared" si="91"/>
        <v>0</v>
      </c>
      <c r="K82" s="169">
        <f t="shared" si="92"/>
        <v>0</v>
      </c>
      <c r="L82" s="68"/>
      <c r="M82" s="139">
        <f t="shared" si="93"/>
        <v>0</v>
      </c>
      <c r="N82" s="180">
        <f t="shared" si="94"/>
        <v>0</v>
      </c>
      <c r="O82" s="69"/>
      <c r="P82" s="139">
        <f t="shared" si="85"/>
        <v>0</v>
      </c>
      <c r="Q82" s="169">
        <f t="shared" si="86"/>
        <v>0</v>
      </c>
      <c r="R82" s="175">
        <f t="shared" si="87"/>
        <v>0</v>
      </c>
      <c r="S82" s="167">
        <f t="shared" si="88"/>
        <v>0</v>
      </c>
      <c r="U82" s="6"/>
      <c r="V82" s="139">
        <f t="shared" si="89"/>
        <v>0</v>
      </c>
      <c r="W82" s="169">
        <f t="shared" si="90"/>
        <v>0</v>
      </c>
      <c r="X82" s="6"/>
      <c r="Y82" s="139">
        <f t="shared" si="95"/>
        <v>0</v>
      </c>
      <c r="Z82" s="180">
        <f t="shared" si="96"/>
        <v>0</v>
      </c>
      <c r="AA82" s="6"/>
      <c r="AB82" s="139">
        <f t="shared" si="97"/>
        <v>0</v>
      </c>
      <c r="AC82" s="169">
        <f t="shared" si="98"/>
        <v>0</v>
      </c>
      <c r="AD82" s="6"/>
      <c r="AE82" s="139">
        <f t="shared" si="99"/>
        <v>0</v>
      </c>
      <c r="AF82" s="180">
        <f t="shared" si="100"/>
        <v>0</v>
      </c>
      <c r="AG82" s="6"/>
      <c r="AH82" s="139">
        <f t="shared" si="101"/>
        <v>0</v>
      </c>
      <c r="AI82" s="169">
        <f t="shared" si="102"/>
        <v>0</v>
      </c>
      <c r="AJ82" s="166">
        <f t="shared" si="103"/>
        <v>0</v>
      </c>
      <c r="AK82" s="167">
        <f t="shared" si="104"/>
        <v>0</v>
      </c>
    </row>
    <row r="83" spans="2:47" outlineLevel="1">
      <c r="B83" s="238" t="s">
        <v>78</v>
      </c>
      <c r="C83" s="63" t="s">
        <v>95</v>
      </c>
      <c r="D83" s="69"/>
      <c r="E83" s="70"/>
      <c r="F83" s="68"/>
      <c r="G83" s="139">
        <f t="shared" si="83"/>
        <v>0</v>
      </c>
      <c r="H83" s="180">
        <f t="shared" si="84"/>
        <v>0</v>
      </c>
      <c r="I83" s="69"/>
      <c r="J83" s="139">
        <f t="shared" si="91"/>
        <v>0</v>
      </c>
      <c r="K83" s="169">
        <f t="shared" si="92"/>
        <v>0</v>
      </c>
      <c r="L83" s="68"/>
      <c r="M83" s="139">
        <f t="shared" si="93"/>
        <v>0</v>
      </c>
      <c r="N83" s="180">
        <f t="shared" si="94"/>
        <v>0</v>
      </c>
      <c r="O83" s="69"/>
      <c r="P83" s="139">
        <f t="shared" si="85"/>
        <v>0</v>
      </c>
      <c r="Q83" s="169">
        <f t="shared" si="86"/>
        <v>0</v>
      </c>
      <c r="R83" s="175">
        <f t="shared" si="87"/>
        <v>0</v>
      </c>
      <c r="S83" s="167">
        <f t="shared" si="88"/>
        <v>0</v>
      </c>
      <c r="U83" s="6"/>
      <c r="V83" s="139">
        <f t="shared" si="89"/>
        <v>0</v>
      </c>
      <c r="W83" s="169">
        <f t="shared" si="90"/>
        <v>0</v>
      </c>
      <c r="X83" s="6"/>
      <c r="Y83" s="139">
        <f t="shared" si="95"/>
        <v>0</v>
      </c>
      <c r="Z83" s="180">
        <f t="shared" si="96"/>
        <v>0</v>
      </c>
      <c r="AA83" s="6"/>
      <c r="AB83" s="139">
        <f t="shared" si="97"/>
        <v>0</v>
      </c>
      <c r="AC83" s="169">
        <f t="shared" si="98"/>
        <v>0</v>
      </c>
      <c r="AD83" s="6"/>
      <c r="AE83" s="139">
        <f t="shared" si="99"/>
        <v>0</v>
      </c>
      <c r="AF83" s="180">
        <f t="shared" si="100"/>
        <v>0</v>
      </c>
      <c r="AG83" s="6"/>
      <c r="AH83" s="139">
        <f t="shared" si="101"/>
        <v>0</v>
      </c>
      <c r="AI83" s="169">
        <f t="shared" si="102"/>
        <v>0</v>
      </c>
      <c r="AJ83" s="166">
        <f t="shared" si="103"/>
        <v>0</v>
      </c>
      <c r="AK83" s="167">
        <f t="shared" si="104"/>
        <v>0</v>
      </c>
    </row>
    <row r="84" spans="2:47" outlineLevel="1">
      <c r="B84" s="238" t="s">
        <v>79</v>
      </c>
      <c r="C84" s="63" t="s">
        <v>95</v>
      </c>
      <c r="D84" s="69"/>
      <c r="E84" s="70"/>
      <c r="F84" s="68"/>
      <c r="G84" s="139">
        <f t="shared" si="83"/>
        <v>0</v>
      </c>
      <c r="H84" s="180">
        <f t="shared" si="84"/>
        <v>0</v>
      </c>
      <c r="I84" s="69"/>
      <c r="J84" s="139">
        <f t="shared" si="91"/>
        <v>0</v>
      </c>
      <c r="K84" s="169">
        <f t="shared" si="92"/>
        <v>0</v>
      </c>
      <c r="L84" s="68"/>
      <c r="M84" s="139">
        <f t="shared" si="93"/>
        <v>0</v>
      </c>
      <c r="N84" s="180">
        <f t="shared" si="94"/>
        <v>0</v>
      </c>
      <c r="O84" s="69"/>
      <c r="P84" s="139">
        <f t="shared" si="85"/>
        <v>0</v>
      </c>
      <c r="Q84" s="169">
        <f t="shared" si="86"/>
        <v>0</v>
      </c>
      <c r="R84" s="175">
        <f t="shared" si="87"/>
        <v>0</v>
      </c>
      <c r="S84" s="167">
        <f t="shared" si="88"/>
        <v>0</v>
      </c>
      <c r="U84" s="6"/>
      <c r="V84" s="139">
        <f t="shared" si="89"/>
        <v>0</v>
      </c>
      <c r="W84" s="169">
        <f t="shared" si="90"/>
        <v>0</v>
      </c>
      <c r="X84" s="6">
        <v>14</v>
      </c>
      <c r="Y84" s="139">
        <f t="shared" si="95"/>
        <v>14</v>
      </c>
      <c r="Z84" s="180">
        <f t="shared" si="96"/>
        <v>0</v>
      </c>
      <c r="AA84" s="6">
        <v>15</v>
      </c>
      <c r="AB84" s="139">
        <f t="shared" si="97"/>
        <v>29</v>
      </c>
      <c r="AC84" s="169">
        <f t="shared" si="98"/>
        <v>1.0714285714285714</v>
      </c>
      <c r="AD84" s="6">
        <v>17</v>
      </c>
      <c r="AE84" s="139">
        <f t="shared" si="99"/>
        <v>46</v>
      </c>
      <c r="AF84" s="180">
        <f t="shared" si="100"/>
        <v>0.58620689655172409</v>
      </c>
      <c r="AG84" s="6">
        <v>7</v>
      </c>
      <c r="AH84" s="139">
        <f t="shared" si="101"/>
        <v>53</v>
      </c>
      <c r="AI84" s="169">
        <f t="shared" si="102"/>
        <v>0.15217391304347827</v>
      </c>
      <c r="AJ84" s="166">
        <f t="shared" si="103"/>
        <v>53</v>
      </c>
      <c r="AK84" s="167">
        <f t="shared" si="104"/>
        <v>0</v>
      </c>
    </row>
    <row r="85" spans="2:47" outlineLevel="1">
      <c r="B85" s="238" t="s">
        <v>80</v>
      </c>
      <c r="C85" s="63" t="s">
        <v>95</v>
      </c>
      <c r="D85" s="69"/>
      <c r="E85" s="70"/>
      <c r="F85" s="68"/>
      <c r="G85" s="139">
        <f t="shared" si="83"/>
        <v>0</v>
      </c>
      <c r="H85" s="180">
        <f t="shared" si="84"/>
        <v>0</v>
      </c>
      <c r="I85" s="69"/>
      <c r="J85" s="139">
        <f t="shared" si="91"/>
        <v>0</v>
      </c>
      <c r="K85" s="169">
        <f t="shared" si="92"/>
        <v>0</v>
      </c>
      <c r="L85" s="68"/>
      <c r="M85" s="139">
        <f t="shared" si="93"/>
        <v>0</v>
      </c>
      <c r="N85" s="180">
        <f t="shared" si="94"/>
        <v>0</v>
      </c>
      <c r="O85" s="69"/>
      <c r="P85" s="139">
        <f t="shared" si="85"/>
        <v>0</v>
      </c>
      <c r="Q85" s="169">
        <f t="shared" si="86"/>
        <v>0</v>
      </c>
      <c r="R85" s="175">
        <f t="shared" si="87"/>
        <v>0</v>
      </c>
      <c r="S85" s="167">
        <f t="shared" si="88"/>
        <v>0</v>
      </c>
      <c r="U85" s="6"/>
      <c r="V85" s="139">
        <f t="shared" si="89"/>
        <v>0</v>
      </c>
      <c r="W85" s="169">
        <f t="shared" si="90"/>
        <v>0</v>
      </c>
      <c r="X85" s="6"/>
      <c r="Y85" s="139">
        <f t="shared" si="95"/>
        <v>0</v>
      </c>
      <c r="Z85" s="180">
        <f t="shared" si="96"/>
        <v>0</v>
      </c>
      <c r="AA85" s="6"/>
      <c r="AB85" s="139">
        <f t="shared" si="97"/>
        <v>0</v>
      </c>
      <c r="AC85" s="169">
        <f t="shared" si="98"/>
        <v>0</v>
      </c>
      <c r="AD85" s="6"/>
      <c r="AE85" s="139">
        <f t="shared" si="99"/>
        <v>0</v>
      </c>
      <c r="AF85" s="180">
        <f t="shared" si="100"/>
        <v>0</v>
      </c>
      <c r="AG85" s="6"/>
      <c r="AH85" s="139">
        <f t="shared" si="101"/>
        <v>0</v>
      </c>
      <c r="AI85" s="169">
        <f t="shared" si="102"/>
        <v>0</v>
      </c>
      <c r="AJ85" s="166">
        <f t="shared" si="103"/>
        <v>0</v>
      </c>
      <c r="AK85" s="167">
        <f t="shared" si="104"/>
        <v>0</v>
      </c>
    </row>
    <row r="86" spans="2:47" outlineLevel="1">
      <c r="B86" s="238" t="s">
        <v>81</v>
      </c>
      <c r="C86" s="63" t="s">
        <v>95</v>
      </c>
      <c r="D86" s="69"/>
      <c r="E86" s="70"/>
      <c r="F86" s="68"/>
      <c r="G86" s="139">
        <f t="shared" si="83"/>
        <v>0</v>
      </c>
      <c r="H86" s="180">
        <f t="shared" si="84"/>
        <v>0</v>
      </c>
      <c r="I86" s="69"/>
      <c r="J86" s="139">
        <f t="shared" si="91"/>
        <v>0</v>
      </c>
      <c r="K86" s="169">
        <f t="shared" si="92"/>
        <v>0</v>
      </c>
      <c r="L86" s="68"/>
      <c r="M86" s="139">
        <f t="shared" si="93"/>
        <v>0</v>
      </c>
      <c r="N86" s="180">
        <f t="shared" si="94"/>
        <v>0</v>
      </c>
      <c r="O86" s="69"/>
      <c r="P86" s="139">
        <f t="shared" si="85"/>
        <v>0</v>
      </c>
      <c r="Q86" s="169">
        <f t="shared" si="86"/>
        <v>0</v>
      </c>
      <c r="R86" s="175">
        <f t="shared" si="87"/>
        <v>0</v>
      </c>
      <c r="S86" s="167">
        <f t="shared" si="88"/>
        <v>0</v>
      </c>
      <c r="U86" s="6"/>
      <c r="V86" s="139">
        <f t="shared" si="89"/>
        <v>0</v>
      </c>
      <c r="W86" s="169">
        <f t="shared" si="90"/>
        <v>0</v>
      </c>
      <c r="X86" s="6"/>
      <c r="Y86" s="139">
        <f t="shared" si="95"/>
        <v>0</v>
      </c>
      <c r="Z86" s="180">
        <f t="shared" si="96"/>
        <v>0</v>
      </c>
      <c r="AA86" s="6"/>
      <c r="AB86" s="139">
        <f t="shared" si="97"/>
        <v>0</v>
      </c>
      <c r="AC86" s="169">
        <f t="shared" si="98"/>
        <v>0</v>
      </c>
      <c r="AD86" s="6"/>
      <c r="AE86" s="139">
        <f t="shared" si="99"/>
        <v>0</v>
      </c>
      <c r="AF86" s="180">
        <f t="shared" si="100"/>
        <v>0</v>
      </c>
      <c r="AG86" s="6"/>
      <c r="AH86" s="139">
        <f t="shared" si="101"/>
        <v>0</v>
      </c>
      <c r="AI86" s="169">
        <f t="shared" si="102"/>
        <v>0</v>
      </c>
      <c r="AJ86" s="166">
        <f t="shared" si="103"/>
        <v>0</v>
      </c>
      <c r="AK86" s="167">
        <f t="shared" si="104"/>
        <v>0</v>
      </c>
    </row>
    <row r="87" spans="2:47" outlineLevel="1">
      <c r="B87" s="236" t="s">
        <v>82</v>
      </c>
      <c r="C87" s="63" t="s">
        <v>95</v>
      </c>
      <c r="D87" s="69"/>
      <c r="E87" s="70"/>
      <c r="F87" s="68"/>
      <c r="G87" s="139">
        <f t="shared" si="83"/>
        <v>0</v>
      </c>
      <c r="H87" s="180">
        <f t="shared" si="84"/>
        <v>0</v>
      </c>
      <c r="I87" s="69"/>
      <c r="J87" s="139">
        <f t="shared" si="91"/>
        <v>0</v>
      </c>
      <c r="K87" s="169">
        <f t="shared" si="92"/>
        <v>0</v>
      </c>
      <c r="L87" s="68"/>
      <c r="M87" s="139">
        <f t="shared" si="93"/>
        <v>0</v>
      </c>
      <c r="N87" s="180">
        <f t="shared" si="94"/>
        <v>0</v>
      </c>
      <c r="O87" s="69"/>
      <c r="P87" s="139">
        <f t="shared" si="85"/>
        <v>0</v>
      </c>
      <c r="Q87" s="169">
        <f t="shared" si="86"/>
        <v>0</v>
      </c>
      <c r="R87" s="175">
        <f t="shared" si="87"/>
        <v>0</v>
      </c>
      <c r="S87" s="167">
        <f t="shared" si="88"/>
        <v>0</v>
      </c>
      <c r="U87" s="6"/>
      <c r="V87" s="139">
        <f t="shared" si="89"/>
        <v>0</v>
      </c>
      <c r="W87" s="169">
        <f t="shared" si="90"/>
        <v>0</v>
      </c>
      <c r="X87" s="6"/>
      <c r="Y87" s="139">
        <f t="shared" si="95"/>
        <v>0</v>
      </c>
      <c r="Z87" s="180">
        <f t="shared" si="96"/>
        <v>0</v>
      </c>
      <c r="AA87" s="6"/>
      <c r="AB87" s="139">
        <f t="shared" si="97"/>
        <v>0</v>
      </c>
      <c r="AC87" s="169">
        <f t="shared" si="98"/>
        <v>0</v>
      </c>
      <c r="AD87" s="6"/>
      <c r="AE87" s="139">
        <f t="shared" si="99"/>
        <v>0</v>
      </c>
      <c r="AF87" s="180">
        <f t="shared" si="100"/>
        <v>0</v>
      </c>
      <c r="AG87" s="6"/>
      <c r="AH87" s="139">
        <f t="shared" si="101"/>
        <v>0</v>
      </c>
      <c r="AI87" s="169">
        <f t="shared" si="102"/>
        <v>0</v>
      </c>
      <c r="AJ87" s="166">
        <f t="shared" si="103"/>
        <v>0</v>
      </c>
      <c r="AK87" s="167">
        <f t="shared" si="104"/>
        <v>0</v>
      </c>
    </row>
    <row r="88" spans="2:47" outlineLevel="1">
      <c r="B88" s="235" t="s">
        <v>83</v>
      </c>
      <c r="C88" s="63" t="s">
        <v>95</v>
      </c>
      <c r="D88" s="69"/>
      <c r="E88" s="70"/>
      <c r="F88" s="68"/>
      <c r="G88" s="139">
        <f t="shared" si="83"/>
        <v>0</v>
      </c>
      <c r="H88" s="180">
        <f t="shared" si="84"/>
        <v>0</v>
      </c>
      <c r="I88" s="69"/>
      <c r="J88" s="139">
        <f t="shared" si="91"/>
        <v>0</v>
      </c>
      <c r="K88" s="169">
        <f t="shared" si="92"/>
        <v>0</v>
      </c>
      <c r="L88" s="68"/>
      <c r="M88" s="139">
        <f t="shared" si="93"/>
        <v>0</v>
      </c>
      <c r="N88" s="180">
        <f t="shared" si="94"/>
        <v>0</v>
      </c>
      <c r="O88" s="69"/>
      <c r="P88" s="139">
        <f t="shared" si="85"/>
        <v>0</v>
      </c>
      <c r="Q88" s="169">
        <f t="shared" si="86"/>
        <v>0</v>
      </c>
      <c r="R88" s="175">
        <f t="shared" si="87"/>
        <v>0</v>
      </c>
      <c r="S88" s="167">
        <f t="shared" si="88"/>
        <v>0</v>
      </c>
      <c r="U88" s="6"/>
      <c r="V88" s="139">
        <f t="shared" si="89"/>
        <v>0</v>
      </c>
      <c r="W88" s="169">
        <f t="shared" si="90"/>
        <v>0</v>
      </c>
      <c r="X88" s="6"/>
      <c r="Y88" s="139">
        <f t="shared" si="95"/>
        <v>0</v>
      </c>
      <c r="Z88" s="180">
        <f t="shared" si="96"/>
        <v>0</v>
      </c>
      <c r="AA88" s="6"/>
      <c r="AB88" s="139">
        <f t="shared" si="97"/>
        <v>0</v>
      </c>
      <c r="AC88" s="169">
        <f t="shared" si="98"/>
        <v>0</v>
      </c>
      <c r="AD88" s="6"/>
      <c r="AE88" s="139">
        <f t="shared" si="99"/>
        <v>0</v>
      </c>
      <c r="AF88" s="180">
        <f t="shared" si="100"/>
        <v>0</v>
      </c>
      <c r="AG88" s="6"/>
      <c r="AH88" s="139">
        <f t="shared" si="101"/>
        <v>0</v>
      </c>
      <c r="AI88" s="169">
        <f t="shared" si="102"/>
        <v>0</v>
      </c>
      <c r="AJ88" s="166">
        <f t="shared" si="103"/>
        <v>0</v>
      </c>
      <c r="AK88" s="167">
        <f t="shared" si="104"/>
        <v>0</v>
      </c>
    </row>
    <row r="89" spans="2:47" outlineLevel="1">
      <c r="B89" s="236" t="s">
        <v>84</v>
      </c>
      <c r="C89" s="63" t="s">
        <v>95</v>
      </c>
      <c r="D89" s="69"/>
      <c r="E89" s="70"/>
      <c r="F89" s="68"/>
      <c r="G89" s="139">
        <f t="shared" si="83"/>
        <v>0</v>
      </c>
      <c r="H89" s="180">
        <f t="shared" si="84"/>
        <v>0</v>
      </c>
      <c r="I89" s="69"/>
      <c r="J89" s="139">
        <f t="shared" si="91"/>
        <v>0</v>
      </c>
      <c r="K89" s="169">
        <f t="shared" si="92"/>
        <v>0</v>
      </c>
      <c r="L89" s="68"/>
      <c r="M89" s="139">
        <f t="shared" si="93"/>
        <v>0</v>
      </c>
      <c r="N89" s="180">
        <f t="shared" si="94"/>
        <v>0</v>
      </c>
      <c r="O89" s="69"/>
      <c r="P89" s="139">
        <f t="shared" si="85"/>
        <v>0</v>
      </c>
      <c r="Q89" s="169">
        <f t="shared" si="86"/>
        <v>0</v>
      </c>
      <c r="R89" s="175">
        <f t="shared" si="87"/>
        <v>0</v>
      </c>
      <c r="S89" s="167">
        <f t="shared" si="88"/>
        <v>0</v>
      </c>
      <c r="U89" s="6"/>
      <c r="V89" s="139">
        <f t="shared" si="89"/>
        <v>0</v>
      </c>
      <c r="W89" s="169">
        <f t="shared" si="90"/>
        <v>0</v>
      </c>
      <c r="X89" s="6">
        <v>8</v>
      </c>
      <c r="Y89" s="139">
        <f t="shared" si="95"/>
        <v>8</v>
      </c>
      <c r="Z89" s="180">
        <f t="shared" si="96"/>
        <v>0</v>
      </c>
      <c r="AA89" s="6">
        <v>6</v>
      </c>
      <c r="AB89" s="139">
        <f t="shared" si="97"/>
        <v>14</v>
      </c>
      <c r="AC89" s="169">
        <f t="shared" si="98"/>
        <v>0.75</v>
      </c>
      <c r="AD89" s="6">
        <v>3</v>
      </c>
      <c r="AE89" s="139">
        <f t="shared" si="99"/>
        <v>17</v>
      </c>
      <c r="AF89" s="180">
        <f t="shared" si="100"/>
        <v>0.21428571428571427</v>
      </c>
      <c r="AG89" s="6">
        <v>3</v>
      </c>
      <c r="AH89" s="139">
        <f t="shared" si="101"/>
        <v>20</v>
      </c>
      <c r="AI89" s="169">
        <f t="shared" si="102"/>
        <v>0.17647058823529413</v>
      </c>
      <c r="AJ89" s="166">
        <f t="shared" si="103"/>
        <v>20</v>
      </c>
      <c r="AK89" s="167">
        <f t="shared" si="104"/>
        <v>0</v>
      </c>
    </row>
    <row r="90" spans="2:47" outlineLevel="1">
      <c r="B90" s="235" t="s">
        <v>85</v>
      </c>
      <c r="C90" s="63" t="s">
        <v>95</v>
      </c>
      <c r="D90" s="69"/>
      <c r="E90" s="70"/>
      <c r="F90" s="68"/>
      <c r="G90" s="139">
        <f t="shared" si="83"/>
        <v>0</v>
      </c>
      <c r="H90" s="180">
        <f t="shared" si="84"/>
        <v>0</v>
      </c>
      <c r="I90" s="69"/>
      <c r="J90" s="139">
        <f t="shared" si="91"/>
        <v>0</v>
      </c>
      <c r="K90" s="169">
        <f t="shared" si="92"/>
        <v>0</v>
      </c>
      <c r="L90" s="68"/>
      <c r="M90" s="139">
        <f t="shared" si="93"/>
        <v>0</v>
      </c>
      <c r="N90" s="180">
        <f t="shared" si="94"/>
        <v>0</v>
      </c>
      <c r="O90" s="69"/>
      <c r="P90" s="139">
        <f t="shared" si="85"/>
        <v>0</v>
      </c>
      <c r="Q90" s="169">
        <f t="shared" si="86"/>
        <v>0</v>
      </c>
      <c r="R90" s="175">
        <f t="shared" si="87"/>
        <v>0</v>
      </c>
      <c r="S90" s="167">
        <f t="shared" si="88"/>
        <v>0</v>
      </c>
      <c r="U90" s="6"/>
      <c r="V90" s="139">
        <f t="shared" si="89"/>
        <v>0</v>
      </c>
      <c r="W90" s="169">
        <f t="shared" si="90"/>
        <v>0</v>
      </c>
      <c r="X90" s="6"/>
      <c r="Y90" s="139">
        <f t="shared" si="95"/>
        <v>0</v>
      </c>
      <c r="Z90" s="180">
        <f t="shared" si="96"/>
        <v>0</v>
      </c>
      <c r="AA90" s="6"/>
      <c r="AB90" s="139">
        <f t="shared" si="97"/>
        <v>0</v>
      </c>
      <c r="AC90" s="169">
        <f t="shared" si="98"/>
        <v>0</v>
      </c>
      <c r="AD90" s="6"/>
      <c r="AE90" s="139">
        <f t="shared" si="99"/>
        <v>0</v>
      </c>
      <c r="AF90" s="180">
        <f t="shared" si="100"/>
        <v>0</v>
      </c>
      <c r="AG90" s="6"/>
      <c r="AH90" s="139">
        <f t="shared" si="101"/>
        <v>0</v>
      </c>
      <c r="AI90" s="169">
        <f t="shared" si="102"/>
        <v>0</v>
      </c>
      <c r="AJ90" s="166">
        <f t="shared" si="103"/>
        <v>0</v>
      </c>
      <c r="AK90" s="167">
        <f t="shared" si="104"/>
        <v>0</v>
      </c>
    </row>
    <row r="91" spans="2:47" outlineLevel="1">
      <c r="B91" s="236" t="s">
        <v>86</v>
      </c>
      <c r="C91" s="63" t="s">
        <v>95</v>
      </c>
      <c r="D91" s="69"/>
      <c r="E91" s="70"/>
      <c r="F91" s="68"/>
      <c r="G91" s="139">
        <f t="shared" si="83"/>
        <v>0</v>
      </c>
      <c r="H91" s="180">
        <f t="shared" si="84"/>
        <v>0</v>
      </c>
      <c r="I91" s="69"/>
      <c r="J91" s="139">
        <f t="shared" si="91"/>
        <v>0</v>
      </c>
      <c r="K91" s="169">
        <f t="shared" si="92"/>
        <v>0</v>
      </c>
      <c r="L91" s="68"/>
      <c r="M91" s="139">
        <f t="shared" si="93"/>
        <v>0</v>
      </c>
      <c r="N91" s="180">
        <f t="shared" si="94"/>
        <v>0</v>
      </c>
      <c r="O91" s="69"/>
      <c r="P91" s="139">
        <f t="shared" si="85"/>
        <v>0</v>
      </c>
      <c r="Q91" s="169">
        <f t="shared" si="86"/>
        <v>0</v>
      </c>
      <c r="R91" s="175">
        <f t="shared" si="87"/>
        <v>0</v>
      </c>
      <c r="S91" s="167">
        <f t="shared" si="88"/>
        <v>0</v>
      </c>
      <c r="U91" s="6"/>
      <c r="V91" s="139">
        <f t="shared" si="89"/>
        <v>0</v>
      </c>
      <c r="W91" s="169">
        <f t="shared" si="90"/>
        <v>0</v>
      </c>
      <c r="X91" s="6">
        <v>7</v>
      </c>
      <c r="Y91" s="139">
        <f t="shared" si="95"/>
        <v>7</v>
      </c>
      <c r="Z91" s="180">
        <f t="shared" si="96"/>
        <v>0</v>
      </c>
      <c r="AA91" s="6">
        <v>7</v>
      </c>
      <c r="AB91" s="139">
        <f t="shared" si="97"/>
        <v>14</v>
      </c>
      <c r="AC91" s="169">
        <f t="shared" si="98"/>
        <v>1</v>
      </c>
      <c r="AD91" s="6">
        <v>2</v>
      </c>
      <c r="AE91" s="139">
        <f t="shared" si="99"/>
        <v>16</v>
      </c>
      <c r="AF91" s="180">
        <f t="shared" si="100"/>
        <v>0.14285714285714285</v>
      </c>
      <c r="AG91" s="6">
        <v>2</v>
      </c>
      <c r="AH91" s="139">
        <f t="shared" si="101"/>
        <v>18</v>
      </c>
      <c r="AI91" s="169">
        <f t="shared" si="102"/>
        <v>0.125</v>
      </c>
      <c r="AJ91" s="166">
        <f t="shared" si="103"/>
        <v>18</v>
      </c>
      <c r="AK91" s="167">
        <f t="shared" si="104"/>
        <v>0</v>
      </c>
    </row>
    <row r="92" spans="2:47" outlineLevel="1">
      <c r="B92" s="235" t="s">
        <v>87</v>
      </c>
      <c r="C92" s="63" t="s">
        <v>95</v>
      </c>
      <c r="D92" s="69"/>
      <c r="E92" s="70"/>
      <c r="F92" s="68"/>
      <c r="G92" s="139">
        <f t="shared" si="83"/>
        <v>0</v>
      </c>
      <c r="H92" s="180">
        <f t="shared" si="84"/>
        <v>0</v>
      </c>
      <c r="I92" s="69"/>
      <c r="J92" s="139">
        <f t="shared" si="91"/>
        <v>0</v>
      </c>
      <c r="K92" s="169">
        <f t="shared" si="92"/>
        <v>0</v>
      </c>
      <c r="L92" s="68"/>
      <c r="M92" s="139">
        <f t="shared" si="93"/>
        <v>0</v>
      </c>
      <c r="N92" s="180">
        <f t="shared" si="94"/>
        <v>0</v>
      </c>
      <c r="O92" s="69"/>
      <c r="P92" s="139">
        <f t="shared" si="85"/>
        <v>0</v>
      </c>
      <c r="Q92" s="169">
        <f t="shared" si="86"/>
        <v>0</v>
      </c>
      <c r="R92" s="175">
        <f t="shared" si="87"/>
        <v>0</v>
      </c>
      <c r="S92" s="167">
        <f t="shared" si="88"/>
        <v>0</v>
      </c>
      <c r="U92" s="6"/>
      <c r="V92" s="139">
        <f t="shared" si="89"/>
        <v>0</v>
      </c>
      <c r="W92" s="169">
        <f t="shared" si="90"/>
        <v>0</v>
      </c>
      <c r="X92" s="6"/>
      <c r="Y92" s="139">
        <f t="shared" si="95"/>
        <v>0</v>
      </c>
      <c r="Z92" s="180">
        <f t="shared" si="96"/>
        <v>0</v>
      </c>
      <c r="AA92" s="6"/>
      <c r="AB92" s="139">
        <f t="shared" si="97"/>
        <v>0</v>
      </c>
      <c r="AC92" s="169">
        <f t="shared" si="98"/>
        <v>0</v>
      </c>
      <c r="AD92" s="6"/>
      <c r="AE92" s="139">
        <f t="shared" si="99"/>
        <v>0</v>
      </c>
      <c r="AF92" s="180">
        <f t="shared" si="100"/>
        <v>0</v>
      </c>
      <c r="AG92" s="6"/>
      <c r="AH92" s="139">
        <f t="shared" si="101"/>
        <v>0</v>
      </c>
      <c r="AI92" s="169">
        <f t="shared" si="102"/>
        <v>0</v>
      </c>
      <c r="AJ92" s="166">
        <f t="shared" si="103"/>
        <v>0</v>
      </c>
      <c r="AK92" s="167">
        <f t="shared" si="104"/>
        <v>0</v>
      </c>
    </row>
    <row r="93" spans="2:47" outlineLevel="1">
      <c r="B93" s="236" t="s">
        <v>88</v>
      </c>
      <c r="C93" s="63" t="s">
        <v>95</v>
      </c>
      <c r="D93" s="69"/>
      <c r="E93" s="70"/>
      <c r="F93" s="68"/>
      <c r="G93" s="139">
        <f t="shared" si="83"/>
        <v>0</v>
      </c>
      <c r="H93" s="180">
        <f t="shared" si="84"/>
        <v>0</v>
      </c>
      <c r="I93" s="69"/>
      <c r="J93" s="139">
        <f t="shared" si="91"/>
        <v>0</v>
      </c>
      <c r="K93" s="169">
        <f t="shared" si="92"/>
        <v>0</v>
      </c>
      <c r="L93" s="68"/>
      <c r="M93" s="139">
        <f t="shared" si="93"/>
        <v>0</v>
      </c>
      <c r="N93" s="180">
        <f t="shared" si="94"/>
        <v>0</v>
      </c>
      <c r="O93" s="69"/>
      <c r="P93" s="139">
        <f t="shared" si="85"/>
        <v>0</v>
      </c>
      <c r="Q93" s="169">
        <f t="shared" si="86"/>
        <v>0</v>
      </c>
      <c r="R93" s="175">
        <f t="shared" si="87"/>
        <v>0</v>
      </c>
      <c r="S93" s="167">
        <f t="shared" si="88"/>
        <v>0</v>
      </c>
      <c r="U93" s="6"/>
      <c r="V93" s="139">
        <f t="shared" si="89"/>
        <v>0</v>
      </c>
      <c r="W93" s="169">
        <f t="shared" si="90"/>
        <v>0</v>
      </c>
      <c r="X93" s="6">
        <v>5</v>
      </c>
      <c r="Y93" s="139">
        <f t="shared" si="95"/>
        <v>5</v>
      </c>
      <c r="Z93" s="180">
        <f t="shared" si="96"/>
        <v>0</v>
      </c>
      <c r="AA93" s="6">
        <v>7</v>
      </c>
      <c r="AB93" s="139">
        <f t="shared" si="97"/>
        <v>12</v>
      </c>
      <c r="AC93" s="169">
        <f t="shared" si="98"/>
        <v>1.4</v>
      </c>
      <c r="AD93" s="6">
        <v>3</v>
      </c>
      <c r="AE93" s="139">
        <f t="shared" si="99"/>
        <v>15</v>
      </c>
      <c r="AF93" s="180">
        <f t="shared" si="100"/>
        <v>0.25</v>
      </c>
      <c r="AG93" s="6">
        <v>3</v>
      </c>
      <c r="AH93" s="139">
        <f t="shared" si="101"/>
        <v>18</v>
      </c>
      <c r="AI93" s="169">
        <f t="shared" si="102"/>
        <v>0.2</v>
      </c>
      <c r="AJ93" s="166">
        <f t="shared" si="103"/>
        <v>18</v>
      </c>
      <c r="AK93" s="167">
        <f t="shared" si="104"/>
        <v>0</v>
      </c>
    </row>
    <row r="94" spans="2:47" ht="15" customHeight="1" outlineLevel="1">
      <c r="B94" s="49" t="s">
        <v>127</v>
      </c>
      <c r="C94" s="46" t="s">
        <v>95</v>
      </c>
      <c r="D94" s="172">
        <f>SUM(D80:D93)</f>
        <v>0</v>
      </c>
      <c r="E94" s="172">
        <f>SUM(E80:E93)</f>
        <v>0</v>
      </c>
      <c r="F94" s="172">
        <f>SUM(F80:F93)</f>
        <v>0</v>
      </c>
      <c r="G94" s="172">
        <f>SUM(G80:G93)</f>
        <v>0</v>
      </c>
      <c r="H94" s="181">
        <f>IFERROR((G94-E94)/E94,0)</f>
        <v>0</v>
      </c>
      <c r="I94" s="172">
        <f>SUM(I80:I93)</f>
        <v>0</v>
      </c>
      <c r="J94" s="172">
        <f>SUM(J80:J93)</f>
        <v>0</v>
      </c>
      <c r="K94" s="168">
        <f t="shared" ref="K94" si="105">IFERROR((J94-G94)/G94,0)</f>
        <v>0</v>
      </c>
      <c r="L94" s="172">
        <f>SUM(L80:L93)</f>
        <v>0</v>
      </c>
      <c r="M94" s="172">
        <f>SUM(M80:M93)</f>
        <v>0</v>
      </c>
      <c r="N94" s="181">
        <f t="shared" ref="N94" si="106">IFERROR((M94-J94)/J94,0)</f>
        <v>0</v>
      </c>
      <c r="O94" s="172">
        <f>SUM(O80:O93)</f>
        <v>0</v>
      </c>
      <c r="P94" s="172">
        <f>SUM(P80:P93)</f>
        <v>0</v>
      </c>
      <c r="Q94" s="168">
        <f t="shared" si="86"/>
        <v>0</v>
      </c>
      <c r="R94" s="172">
        <f>SUM(R80:R93)</f>
        <v>0</v>
      </c>
      <c r="S94" s="164">
        <f t="shared" si="88"/>
        <v>0</v>
      </c>
      <c r="U94" s="172">
        <f>SUM(U80:U93)</f>
        <v>0</v>
      </c>
      <c r="V94" s="172">
        <f>SUM(V80:V93)</f>
        <v>0</v>
      </c>
      <c r="W94" s="168">
        <f>IFERROR((V94-P94)/P94,0)</f>
        <v>0</v>
      </c>
      <c r="X94" s="172">
        <f>SUM(X80:X93)</f>
        <v>34</v>
      </c>
      <c r="Y94" s="172">
        <f>SUM(Y80:Y93)</f>
        <v>34</v>
      </c>
      <c r="Z94" s="177">
        <f>IFERROR((Y94-V94)/V94,0)</f>
        <v>0</v>
      </c>
      <c r="AA94" s="172">
        <f>SUM(AA80:AA93)</f>
        <v>35</v>
      </c>
      <c r="AB94" s="172">
        <f>SUM(AB80:AB93)</f>
        <v>69</v>
      </c>
      <c r="AC94" s="176">
        <f>IFERROR((AB94-Y94)/Y94,0)</f>
        <v>1.0294117647058822</v>
      </c>
      <c r="AD94" s="172">
        <f>SUM(AD80:AD93)</f>
        <v>26</v>
      </c>
      <c r="AE94" s="172">
        <f>SUM(AE80:AE93)</f>
        <v>95</v>
      </c>
      <c r="AF94" s="177">
        <f>IFERROR((AE94-AB94)/AB94,0)</f>
        <v>0.37681159420289856</v>
      </c>
      <c r="AG94" s="172">
        <f>SUM(AG80:AG93)</f>
        <v>16</v>
      </c>
      <c r="AH94" s="172">
        <f>SUM(AH80:AH93)</f>
        <v>111</v>
      </c>
      <c r="AI94" s="163">
        <f>IFERROR((AH94-AE94)/AE94,0)</f>
        <v>0.16842105263157894</v>
      </c>
      <c r="AJ94" s="172">
        <f>SUM(AJ80:AJ93)</f>
        <v>111</v>
      </c>
      <c r="AK94" s="167">
        <f t="shared" ref="AK94" si="107">IFERROR((AH94/V94)^(1/4)-1,0)</f>
        <v>0</v>
      </c>
    </row>
    <row r="96" spans="2:47" ht="15.6">
      <c r="B96" s="270" t="s">
        <v>99</v>
      </c>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row>
    <row r="97" spans="2:37" ht="5.45" customHeight="1" outlineLevel="1">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row>
    <row r="98" spans="2:37" outlineLevel="1">
      <c r="B98" s="306"/>
      <c r="C98" s="312" t="s">
        <v>94</v>
      </c>
      <c r="D98" s="285" t="s">
        <v>120</v>
      </c>
      <c r="E98" s="286"/>
      <c r="F98" s="286"/>
      <c r="G98" s="286"/>
      <c r="H98" s="286"/>
      <c r="I98" s="286"/>
      <c r="J98" s="286"/>
      <c r="K98" s="286"/>
      <c r="L98" s="286"/>
      <c r="M98" s="286"/>
      <c r="N98" s="286"/>
      <c r="O98" s="286"/>
      <c r="P98" s="286"/>
      <c r="Q98" s="288"/>
      <c r="R98" s="291" t="str">
        <f xml:space="preserve"> D99&amp;" - "&amp;O99</f>
        <v>2019 - 2023</v>
      </c>
      <c r="S98" s="303"/>
      <c r="U98" s="285" t="s">
        <v>147</v>
      </c>
      <c r="V98" s="286"/>
      <c r="W98" s="286"/>
      <c r="X98" s="286"/>
      <c r="Y98" s="286"/>
      <c r="Z98" s="286"/>
      <c r="AA98" s="286"/>
      <c r="AB98" s="286"/>
      <c r="AC98" s="286"/>
      <c r="AD98" s="286"/>
      <c r="AE98" s="286"/>
      <c r="AF98" s="286"/>
      <c r="AG98" s="286"/>
      <c r="AH98" s="286"/>
      <c r="AI98" s="286"/>
      <c r="AJ98" s="286"/>
      <c r="AK98" s="288"/>
    </row>
    <row r="99" spans="2:37" outlineLevel="1">
      <c r="B99" s="307"/>
      <c r="C99" s="312"/>
      <c r="D99" s="285">
        <f>$C$3-5</f>
        <v>2019</v>
      </c>
      <c r="E99" s="288"/>
      <c r="F99" s="286">
        <f>$C$3-4</f>
        <v>2020</v>
      </c>
      <c r="G99" s="286"/>
      <c r="H99" s="286"/>
      <c r="I99" s="285">
        <f>$C$3-3</f>
        <v>2021</v>
      </c>
      <c r="J99" s="286"/>
      <c r="K99" s="288"/>
      <c r="L99" s="285">
        <f>$C$3-2</f>
        <v>2022</v>
      </c>
      <c r="M99" s="286"/>
      <c r="N99" s="288"/>
      <c r="O99" s="285">
        <f>$C$3-1</f>
        <v>2023</v>
      </c>
      <c r="P99" s="286"/>
      <c r="Q99" s="288"/>
      <c r="R99" s="293"/>
      <c r="S99" s="304"/>
      <c r="U99" s="285">
        <f>$C$3</f>
        <v>2024</v>
      </c>
      <c r="V99" s="286"/>
      <c r="W99" s="288"/>
      <c r="X99" s="286">
        <f>$C$3+1</f>
        <v>2025</v>
      </c>
      <c r="Y99" s="286"/>
      <c r="Z99" s="286"/>
      <c r="AA99" s="285">
        <f>$C$3+2</f>
        <v>2026</v>
      </c>
      <c r="AB99" s="286"/>
      <c r="AC99" s="288"/>
      <c r="AD99" s="286">
        <f>$C$3+3</f>
        <v>2027</v>
      </c>
      <c r="AE99" s="286"/>
      <c r="AF99" s="286"/>
      <c r="AG99" s="285">
        <f>$C$3+4</f>
        <v>2028</v>
      </c>
      <c r="AH99" s="286"/>
      <c r="AI99" s="288"/>
      <c r="AJ99" s="289" t="str">
        <f>U99&amp;" - "&amp;AG99</f>
        <v>2024 - 2028</v>
      </c>
      <c r="AK99" s="305"/>
    </row>
    <row r="100" spans="2:37" ht="29.1" outlineLevel="1">
      <c r="B100" s="308"/>
      <c r="C100" s="312"/>
      <c r="D100" s="65" t="s">
        <v>133</v>
      </c>
      <c r="E100" s="66" t="s">
        <v>134</v>
      </c>
      <c r="F100" s="75" t="s">
        <v>133</v>
      </c>
      <c r="G100" s="9" t="s">
        <v>134</v>
      </c>
      <c r="H100" s="66" t="s">
        <v>124</v>
      </c>
      <c r="I100" s="75" t="s">
        <v>133</v>
      </c>
      <c r="J100" s="9" t="s">
        <v>134</v>
      </c>
      <c r="K100" s="66" t="s">
        <v>124</v>
      </c>
      <c r="L100" s="75" t="s">
        <v>133</v>
      </c>
      <c r="M100" s="9" t="s">
        <v>134</v>
      </c>
      <c r="N100" s="66" t="s">
        <v>124</v>
      </c>
      <c r="O100" s="75" t="s">
        <v>133</v>
      </c>
      <c r="P100" s="9" t="s">
        <v>134</v>
      </c>
      <c r="Q100" s="66" t="s">
        <v>124</v>
      </c>
      <c r="R100" s="65" t="s">
        <v>115</v>
      </c>
      <c r="S100" s="120" t="s">
        <v>125</v>
      </c>
      <c r="U100" s="65" t="s">
        <v>133</v>
      </c>
      <c r="V100" s="9" t="s">
        <v>134</v>
      </c>
      <c r="W100" s="66" t="s">
        <v>124</v>
      </c>
      <c r="X100" s="75" t="s">
        <v>133</v>
      </c>
      <c r="Y100" s="9" t="s">
        <v>134</v>
      </c>
      <c r="Z100" s="66" t="s">
        <v>124</v>
      </c>
      <c r="AA100" s="75" t="s">
        <v>133</v>
      </c>
      <c r="AB100" s="9" t="s">
        <v>134</v>
      </c>
      <c r="AC100" s="66" t="s">
        <v>124</v>
      </c>
      <c r="AD100" s="75" t="s">
        <v>133</v>
      </c>
      <c r="AE100" s="9" t="s">
        <v>134</v>
      </c>
      <c r="AF100" s="66" t="s">
        <v>124</v>
      </c>
      <c r="AG100" s="75" t="s">
        <v>133</v>
      </c>
      <c r="AH100" s="9" t="s">
        <v>134</v>
      </c>
      <c r="AI100" s="66" t="s">
        <v>124</v>
      </c>
      <c r="AJ100" s="75" t="s">
        <v>115</v>
      </c>
      <c r="AK100" s="120" t="s">
        <v>125</v>
      </c>
    </row>
    <row r="101" spans="2:37" outlineLevel="1">
      <c r="B101" s="235" t="s">
        <v>75</v>
      </c>
      <c r="C101" s="63" t="s">
        <v>95</v>
      </c>
      <c r="D101" s="69"/>
      <c r="E101" s="70"/>
      <c r="F101" s="68"/>
      <c r="G101" s="139">
        <f t="shared" ref="G101:G114" si="108">E101+F101</f>
        <v>0</v>
      </c>
      <c r="H101" s="180">
        <f t="shared" ref="H101:H114" si="109">IFERROR((G101-E101)/E101,0)</f>
        <v>0</v>
      </c>
      <c r="I101" s="69"/>
      <c r="J101" s="139">
        <f>G101+I101</f>
        <v>0</v>
      </c>
      <c r="K101" s="169">
        <f>IFERROR((J101-G101)/G101,0)</f>
        <v>0</v>
      </c>
      <c r="L101" s="68"/>
      <c r="M101" s="139">
        <f>J101+L101</f>
        <v>0</v>
      </c>
      <c r="N101" s="180">
        <f>IFERROR((M101-J101)/J101,0)</f>
        <v>0</v>
      </c>
      <c r="O101" s="69"/>
      <c r="P101" s="139">
        <f t="shared" ref="P101:P114" si="110">M101+O101</f>
        <v>0</v>
      </c>
      <c r="Q101" s="169">
        <f t="shared" ref="Q101:Q115" si="111">IFERROR((P101-M101)/M101,0)</f>
        <v>0</v>
      </c>
      <c r="R101" s="175">
        <f t="shared" ref="R101:R114" si="112">D101+F101+I101+L101+O101</f>
        <v>0</v>
      </c>
      <c r="S101" s="167">
        <f t="shared" ref="S101:S115" si="113">IFERROR((P101/E101)^(1/4)-1,0)</f>
        <v>0</v>
      </c>
      <c r="U101" s="69"/>
      <c r="V101" s="139">
        <f t="shared" ref="V101:V114" si="114">P101+U101</f>
        <v>0</v>
      </c>
      <c r="W101" s="169">
        <f t="shared" ref="W101:W114" si="115">IFERROR((V101-P101)/P101,0)</f>
        <v>0</v>
      </c>
      <c r="X101" s="6"/>
      <c r="Y101" s="139">
        <f>V101+X101</f>
        <v>0</v>
      </c>
      <c r="Z101" s="180">
        <f>IFERROR((Y101-V101)/V101,0)</f>
        <v>0</v>
      </c>
      <c r="AA101" s="69"/>
      <c r="AB101" s="139">
        <f>Y101+AA101</f>
        <v>0</v>
      </c>
      <c r="AC101" s="169">
        <f>IFERROR((AB101-Y101)/Y101,0)</f>
        <v>0</v>
      </c>
      <c r="AD101" s="69"/>
      <c r="AE101" s="139">
        <f>AB101+AD101</f>
        <v>0</v>
      </c>
      <c r="AF101" s="180">
        <f>IFERROR((AE101-AB101)/AB101,0)</f>
        <v>0</v>
      </c>
      <c r="AG101" s="69"/>
      <c r="AH101" s="139">
        <f>AE101+AG101</f>
        <v>0</v>
      </c>
      <c r="AI101" s="169">
        <f>IFERROR((AH101-AE101)/AE101,0)</f>
        <v>0</v>
      </c>
      <c r="AJ101" s="166">
        <f>U101+X101+AA101+AD101+AG101</f>
        <v>0</v>
      </c>
      <c r="AK101" s="167">
        <f>IFERROR((AH101/V101)^(1/4)-1,0)</f>
        <v>0</v>
      </c>
    </row>
    <row r="102" spans="2:37" outlineLevel="1">
      <c r="B102" s="236" t="s">
        <v>76</v>
      </c>
      <c r="C102" s="63" t="s">
        <v>95</v>
      </c>
      <c r="D102" s="69"/>
      <c r="E102" s="70"/>
      <c r="F102" s="68"/>
      <c r="G102" s="139">
        <f t="shared" si="108"/>
        <v>0</v>
      </c>
      <c r="H102" s="180">
        <f t="shared" si="109"/>
        <v>0</v>
      </c>
      <c r="I102" s="69"/>
      <c r="J102" s="139">
        <f t="shared" ref="J102:J114" si="116">G102+I102</f>
        <v>0</v>
      </c>
      <c r="K102" s="169">
        <f t="shared" ref="K102:K114" si="117">IFERROR((J102-G102)/G102,0)</f>
        <v>0</v>
      </c>
      <c r="L102" s="68"/>
      <c r="M102" s="139">
        <f t="shared" ref="M102:M114" si="118">J102+L102</f>
        <v>0</v>
      </c>
      <c r="N102" s="180">
        <f t="shared" ref="N102:N114" si="119">IFERROR((M102-J102)/J102,0)</f>
        <v>0</v>
      </c>
      <c r="O102" s="69"/>
      <c r="P102" s="139">
        <f t="shared" si="110"/>
        <v>0</v>
      </c>
      <c r="Q102" s="169">
        <f t="shared" si="111"/>
        <v>0</v>
      </c>
      <c r="R102" s="175">
        <f t="shared" si="112"/>
        <v>0</v>
      </c>
      <c r="S102" s="167">
        <f t="shared" si="113"/>
        <v>0</v>
      </c>
      <c r="U102" s="69"/>
      <c r="V102" s="139">
        <f t="shared" si="114"/>
        <v>0</v>
      </c>
      <c r="W102" s="169">
        <f t="shared" si="115"/>
        <v>0</v>
      </c>
      <c r="X102" s="6"/>
      <c r="Y102" s="139">
        <f t="shared" ref="Y102:Y114" si="120">V102+X102</f>
        <v>0</v>
      </c>
      <c r="Z102" s="180">
        <f t="shared" ref="Z102:Z114" si="121">IFERROR((Y102-V102)/V102,0)</f>
        <v>0</v>
      </c>
      <c r="AA102" s="69"/>
      <c r="AB102" s="139">
        <f t="shared" ref="AB102:AB114" si="122">Y102+AA102</f>
        <v>0</v>
      </c>
      <c r="AC102" s="169">
        <f t="shared" ref="AC102:AC114" si="123">IFERROR((AB102-Y102)/Y102,0)</f>
        <v>0</v>
      </c>
      <c r="AD102" s="69"/>
      <c r="AE102" s="139">
        <f t="shared" ref="AE102:AE114" si="124">AB102+AD102</f>
        <v>0</v>
      </c>
      <c r="AF102" s="180">
        <f t="shared" ref="AF102:AF114" si="125">IFERROR((AE102-AB102)/AB102,0)</f>
        <v>0</v>
      </c>
      <c r="AG102" s="69"/>
      <c r="AH102" s="139">
        <f t="shared" ref="AH102:AH114" si="126">AE102+AG102</f>
        <v>0</v>
      </c>
      <c r="AI102" s="169">
        <f t="shared" ref="AI102:AI114" si="127">IFERROR((AH102-AE102)/AE102,0)</f>
        <v>0</v>
      </c>
      <c r="AJ102" s="166">
        <f t="shared" ref="AJ102:AJ114" si="128">U102+X102+AA102+AD102+AG102</f>
        <v>0</v>
      </c>
      <c r="AK102" s="167">
        <f t="shared" ref="AK102:AK114" si="129">IFERROR((AH102/V102)^(1/4)-1,0)</f>
        <v>0</v>
      </c>
    </row>
    <row r="103" spans="2:37" outlineLevel="1">
      <c r="B103" s="237" t="s">
        <v>77</v>
      </c>
      <c r="C103" s="63" t="s">
        <v>95</v>
      </c>
      <c r="D103" s="69"/>
      <c r="E103" s="70"/>
      <c r="F103" s="68"/>
      <c r="G103" s="139">
        <f t="shared" si="108"/>
        <v>0</v>
      </c>
      <c r="H103" s="180">
        <f t="shared" si="109"/>
        <v>0</v>
      </c>
      <c r="I103" s="69"/>
      <c r="J103" s="139">
        <f t="shared" si="116"/>
        <v>0</v>
      </c>
      <c r="K103" s="169">
        <f t="shared" si="117"/>
        <v>0</v>
      </c>
      <c r="L103" s="68"/>
      <c r="M103" s="139">
        <f t="shared" si="118"/>
        <v>0</v>
      </c>
      <c r="N103" s="180">
        <f t="shared" si="119"/>
        <v>0</v>
      </c>
      <c r="O103" s="69"/>
      <c r="P103" s="139">
        <f t="shared" si="110"/>
        <v>0</v>
      </c>
      <c r="Q103" s="169">
        <f t="shared" si="111"/>
        <v>0</v>
      </c>
      <c r="R103" s="175">
        <f t="shared" si="112"/>
        <v>0</v>
      </c>
      <c r="S103" s="167">
        <f t="shared" si="113"/>
        <v>0</v>
      </c>
      <c r="U103" s="69"/>
      <c r="V103" s="139">
        <f t="shared" si="114"/>
        <v>0</v>
      </c>
      <c r="W103" s="169">
        <f t="shared" si="115"/>
        <v>0</v>
      </c>
      <c r="X103" s="6"/>
      <c r="Y103" s="139">
        <f t="shared" si="120"/>
        <v>0</v>
      </c>
      <c r="Z103" s="180">
        <f t="shared" si="121"/>
        <v>0</v>
      </c>
      <c r="AA103" s="69"/>
      <c r="AB103" s="139">
        <f t="shared" si="122"/>
        <v>0</v>
      </c>
      <c r="AC103" s="169">
        <f t="shared" si="123"/>
        <v>0</v>
      </c>
      <c r="AD103" s="69"/>
      <c r="AE103" s="139">
        <f t="shared" si="124"/>
        <v>0</v>
      </c>
      <c r="AF103" s="180">
        <f t="shared" si="125"/>
        <v>0</v>
      </c>
      <c r="AG103" s="69"/>
      <c r="AH103" s="139">
        <f t="shared" si="126"/>
        <v>0</v>
      </c>
      <c r="AI103" s="169">
        <f t="shared" si="127"/>
        <v>0</v>
      </c>
      <c r="AJ103" s="166">
        <f t="shared" si="128"/>
        <v>0</v>
      </c>
      <c r="AK103" s="167">
        <f t="shared" si="129"/>
        <v>0</v>
      </c>
    </row>
    <row r="104" spans="2:37" outlineLevel="1">
      <c r="B104" s="238" t="s">
        <v>78</v>
      </c>
      <c r="C104" s="63" t="s">
        <v>95</v>
      </c>
      <c r="D104" s="69"/>
      <c r="E104" s="70"/>
      <c r="F104" s="68"/>
      <c r="G104" s="139">
        <f t="shared" si="108"/>
        <v>0</v>
      </c>
      <c r="H104" s="180">
        <f t="shared" si="109"/>
        <v>0</v>
      </c>
      <c r="I104" s="69"/>
      <c r="J104" s="139">
        <f t="shared" si="116"/>
        <v>0</v>
      </c>
      <c r="K104" s="169">
        <f t="shared" si="117"/>
        <v>0</v>
      </c>
      <c r="L104" s="68"/>
      <c r="M104" s="139">
        <f t="shared" si="118"/>
        <v>0</v>
      </c>
      <c r="N104" s="180">
        <f t="shared" si="119"/>
        <v>0</v>
      </c>
      <c r="O104" s="69"/>
      <c r="P104" s="139">
        <f t="shared" si="110"/>
        <v>0</v>
      </c>
      <c r="Q104" s="169">
        <f t="shared" si="111"/>
        <v>0</v>
      </c>
      <c r="R104" s="175">
        <f t="shared" si="112"/>
        <v>0</v>
      </c>
      <c r="S104" s="167">
        <f t="shared" si="113"/>
        <v>0</v>
      </c>
      <c r="U104" s="69"/>
      <c r="V104" s="139">
        <f t="shared" si="114"/>
        <v>0</v>
      </c>
      <c r="W104" s="169">
        <f t="shared" si="115"/>
        <v>0</v>
      </c>
      <c r="X104" s="6"/>
      <c r="Y104" s="139">
        <f t="shared" si="120"/>
        <v>0</v>
      </c>
      <c r="Z104" s="180">
        <f t="shared" si="121"/>
        <v>0</v>
      </c>
      <c r="AA104" s="69"/>
      <c r="AB104" s="139">
        <f t="shared" si="122"/>
        <v>0</v>
      </c>
      <c r="AC104" s="169">
        <f t="shared" si="123"/>
        <v>0</v>
      </c>
      <c r="AD104" s="69"/>
      <c r="AE104" s="139">
        <f t="shared" si="124"/>
        <v>0</v>
      </c>
      <c r="AF104" s="180">
        <f t="shared" si="125"/>
        <v>0</v>
      </c>
      <c r="AG104" s="69"/>
      <c r="AH104" s="139">
        <f t="shared" si="126"/>
        <v>0</v>
      </c>
      <c r="AI104" s="169">
        <f t="shared" si="127"/>
        <v>0</v>
      </c>
      <c r="AJ104" s="166">
        <f t="shared" si="128"/>
        <v>0</v>
      </c>
      <c r="AK104" s="167">
        <f t="shared" si="129"/>
        <v>0</v>
      </c>
    </row>
    <row r="105" spans="2:37" outlineLevel="1">
      <c r="B105" s="238" t="s">
        <v>79</v>
      </c>
      <c r="C105" s="63" t="s">
        <v>95</v>
      </c>
      <c r="D105" s="69"/>
      <c r="E105" s="70"/>
      <c r="F105" s="68"/>
      <c r="G105" s="139">
        <f t="shared" si="108"/>
        <v>0</v>
      </c>
      <c r="H105" s="180">
        <f t="shared" si="109"/>
        <v>0</v>
      </c>
      <c r="I105" s="69"/>
      <c r="J105" s="139">
        <f t="shared" si="116"/>
        <v>0</v>
      </c>
      <c r="K105" s="169">
        <f t="shared" si="117"/>
        <v>0</v>
      </c>
      <c r="L105" s="68"/>
      <c r="M105" s="139">
        <f t="shared" si="118"/>
        <v>0</v>
      </c>
      <c r="N105" s="180">
        <f t="shared" si="119"/>
        <v>0</v>
      </c>
      <c r="O105" s="69"/>
      <c r="P105" s="139">
        <f t="shared" si="110"/>
        <v>0</v>
      </c>
      <c r="Q105" s="169">
        <f t="shared" si="111"/>
        <v>0</v>
      </c>
      <c r="R105" s="175">
        <f t="shared" si="112"/>
        <v>0</v>
      </c>
      <c r="S105" s="167">
        <f t="shared" si="113"/>
        <v>0</v>
      </c>
      <c r="U105" s="69"/>
      <c r="V105" s="139">
        <f t="shared" si="114"/>
        <v>0</v>
      </c>
      <c r="W105" s="169">
        <f t="shared" si="115"/>
        <v>0</v>
      </c>
      <c r="X105" s="6">
        <v>8</v>
      </c>
      <c r="Y105" s="139">
        <f t="shared" si="120"/>
        <v>8</v>
      </c>
      <c r="Z105" s="180">
        <f t="shared" si="121"/>
        <v>0</v>
      </c>
      <c r="AA105" s="69">
        <v>9</v>
      </c>
      <c r="AB105" s="139">
        <f t="shared" si="122"/>
        <v>17</v>
      </c>
      <c r="AC105" s="169">
        <f t="shared" si="123"/>
        <v>1.125</v>
      </c>
      <c r="AD105" s="69">
        <v>13</v>
      </c>
      <c r="AE105" s="139">
        <f t="shared" si="124"/>
        <v>30</v>
      </c>
      <c r="AF105" s="180">
        <f t="shared" si="125"/>
        <v>0.76470588235294112</v>
      </c>
      <c r="AG105" s="69">
        <v>6</v>
      </c>
      <c r="AH105" s="139">
        <f t="shared" si="126"/>
        <v>36</v>
      </c>
      <c r="AI105" s="169">
        <f t="shared" si="127"/>
        <v>0.2</v>
      </c>
      <c r="AJ105" s="166">
        <f t="shared" si="128"/>
        <v>36</v>
      </c>
      <c r="AK105" s="167">
        <f t="shared" si="129"/>
        <v>0</v>
      </c>
    </row>
    <row r="106" spans="2:37" outlineLevel="1">
      <c r="B106" s="238" t="s">
        <v>80</v>
      </c>
      <c r="C106" s="63" t="s">
        <v>95</v>
      </c>
      <c r="D106" s="69"/>
      <c r="E106" s="70"/>
      <c r="F106" s="68"/>
      <c r="G106" s="139">
        <f t="shared" si="108"/>
        <v>0</v>
      </c>
      <c r="H106" s="180">
        <f t="shared" si="109"/>
        <v>0</v>
      </c>
      <c r="I106" s="69"/>
      <c r="J106" s="139">
        <f t="shared" si="116"/>
        <v>0</v>
      </c>
      <c r="K106" s="169">
        <f t="shared" si="117"/>
        <v>0</v>
      </c>
      <c r="L106" s="68"/>
      <c r="M106" s="139">
        <f t="shared" si="118"/>
        <v>0</v>
      </c>
      <c r="N106" s="180">
        <f t="shared" si="119"/>
        <v>0</v>
      </c>
      <c r="O106" s="69"/>
      <c r="P106" s="139">
        <f t="shared" si="110"/>
        <v>0</v>
      </c>
      <c r="Q106" s="169">
        <f t="shared" si="111"/>
        <v>0</v>
      </c>
      <c r="R106" s="175">
        <f t="shared" si="112"/>
        <v>0</v>
      </c>
      <c r="S106" s="167">
        <f t="shared" si="113"/>
        <v>0</v>
      </c>
      <c r="U106" s="69"/>
      <c r="V106" s="139">
        <f t="shared" si="114"/>
        <v>0</v>
      </c>
      <c r="W106" s="169">
        <f t="shared" si="115"/>
        <v>0</v>
      </c>
      <c r="X106" s="6"/>
      <c r="Y106" s="139">
        <f t="shared" si="120"/>
        <v>0</v>
      </c>
      <c r="Z106" s="180">
        <f t="shared" si="121"/>
        <v>0</v>
      </c>
      <c r="AA106" s="69"/>
      <c r="AB106" s="139">
        <f t="shared" si="122"/>
        <v>0</v>
      </c>
      <c r="AC106" s="169">
        <f t="shared" si="123"/>
        <v>0</v>
      </c>
      <c r="AD106" s="69"/>
      <c r="AE106" s="139">
        <f t="shared" si="124"/>
        <v>0</v>
      </c>
      <c r="AF106" s="180">
        <f t="shared" si="125"/>
        <v>0</v>
      </c>
      <c r="AG106" s="69"/>
      <c r="AH106" s="139">
        <f t="shared" si="126"/>
        <v>0</v>
      </c>
      <c r="AI106" s="169">
        <f t="shared" si="127"/>
        <v>0</v>
      </c>
      <c r="AJ106" s="166">
        <f t="shared" si="128"/>
        <v>0</v>
      </c>
      <c r="AK106" s="167">
        <f t="shared" si="129"/>
        <v>0</v>
      </c>
    </row>
    <row r="107" spans="2:37" outlineLevel="1">
      <c r="B107" s="238" t="s">
        <v>81</v>
      </c>
      <c r="C107" s="63" t="s">
        <v>95</v>
      </c>
      <c r="D107" s="69"/>
      <c r="E107" s="70"/>
      <c r="F107" s="68"/>
      <c r="G107" s="139">
        <f t="shared" si="108"/>
        <v>0</v>
      </c>
      <c r="H107" s="180">
        <f t="shared" si="109"/>
        <v>0</v>
      </c>
      <c r="I107" s="69"/>
      <c r="J107" s="139">
        <f t="shared" si="116"/>
        <v>0</v>
      </c>
      <c r="K107" s="169">
        <f t="shared" si="117"/>
        <v>0</v>
      </c>
      <c r="L107" s="68"/>
      <c r="M107" s="139">
        <f t="shared" si="118"/>
        <v>0</v>
      </c>
      <c r="N107" s="180">
        <f t="shared" si="119"/>
        <v>0</v>
      </c>
      <c r="O107" s="69"/>
      <c r="P107" s="139">
        <f t="shared" si="110"/>
        <v>0</v>
      </c>
      <c r="Q107" s="169">
        <f t="shared" si="111"/>
        <v>0</v>
      </c>
      <c r="R107" s="175">
        <f t="shared" si="112"/>
        <v>0</v>
      </c>
      <c r="S107" s="167">
        <f t="shared" si="113"/>
        <v>0</v>
      </c>
      <c r="U107" s="69"/>
      <c r="V107" s="139">
        <f t="shared" si="114"/>
        <v>0</v>
      </c>
      <c r="W107" s="169">
        <f t="shared" si="115"/>
        <v>0</v>
      </c>
      <c r="X107" s="6"/>
      <c r="Y107" s="139">
        <f t="shared" si="120"/>
        <v>0</v>
      </c>
      <c r="Z107" s="180">
        <f t="shared" si="121"/>
        <v>0</v>
      </c>
      <c r="AA107" s="69"/>
      <c r="AB107" s="139">
        <f t="shared" si="122"/>
        <v>0</v>
      </c>
      <c r="AC107" s="169">
        <f t="shared" si="123"/>
        <v>0</v>
      </c>
      <c r="AD107" s="69"/>
      <c r="AE107" s="139">
        <f t="shared" si="124"/>
        <v>0</v>
      </c>
      <c r="AF107" s="180">
        <f t="shared" si="125"/>
        <v>0</v>
      </c>
      <c r="AG107" s="69"/>
      <c r="AH107" s="139">
        <f t="shared" si="126"/>
        <v>0</v>
      </c>
      <c r="AI107" s="169">
        <f t="shared" si="127"/>
        <v>0</v>
      </c>
      <c r="AJ107" s="166">
        <f t="shared" si="128"/>
        <v>0</v>
      </c>
      <c r="AK107" s="167">
        <f t="shared" si="129"/>
        <v>0</v>
      </c>
    </row>
    <row r="108" spans="2:37" outlineLevel="1">
      <c r="B108" s="236" t="s">
        <v>82</v>
      </c>
      <c r="C108" s="63" t="s">
        <v>95</v>
      </c>
      <c r="D108" s="69"/>
      <c r="E108" s="70"/>
      <c r="F108" s="68"/>
      <c r="G108" s="139">
        <f t="shared" si="108"/>
        <v>0</v>
      </c>
      <c r="H108" s="180">
        <f t="shared" si="109"/>
        <v>0</v>
      </c>
      <c r="I108" s="69"/>
      <c r="J108" s="139">
        <f t="shared" si="116"/>
        <v>0</v>
      </c>
      <c r="K108" s="169">
        <f t="shared" si="117"/>
        <v>0</v>
      </c>
      <c r="L108" s="68"/>
      <c r="M108" s="139">
        <f t="shared" si="118"/>
        <v>0</v>
      </c>
      <c r="N108" s="180">
        <f t="shared" si="119"/>
        <v>0</v>
      </c>
      <c r="O108" s="69"/>
      <c r="P108" s="139">
        <f t="shared" si="110"/>
        <v>0</v>
      </c>
      <c r="Q108" s="169">
        <f t="shared" si="111"/>
        <v>0</v>
      </c>
      <c r="R108" s="175">
        <f t="shared" si="112"/>
        <v>0</v>
      </c>
      <c r="S108" s="167">
        <f t="shared" si="113"/>
        <v>0</v>
      </c>
      <c r="U108" s="69"/>
      <c r="V108" s="139">
        <f t="shared" si="114"/>
        <v>0</v>
      </c>
      <c r="W108" s="169">
        <f t="shared" si="115"/>
        <v>0</v>
      </c>
      <c r="X108" s="6"/>
      <c r="Y108" s="139">
        <f t="shared" si="120"/>
        <v>0</v>
      </c>
      <c r="Z108" s="180">
        <f t="shared" si="121"/>
        <v>0</v>
      </c>
      <c r="AA108" s="69"/>
      <c r="AB108" s="139">
        <f t="shared" si="122"/>
        <v>0</v>
      </c>
      <c r="AC108" s="169">
        <f t="shared" si="123"/>
        <v>0</v>
      </c>
      <c r="AD108" s="69"/>
      <c r="AE108" s="139">
        <f t="shared" si="124"/>
        <v>0</v>
      </c>
      <c r="AF108" s="180">
        <f t="shared" si="125"/>
        <v>0</v>
      </c>
      <c r="AG108" s="69"/>
      <c r="AH108" s="139">
        <f t="shared" si="126"/>
        <v>0</v>
      </c>
      <c r="AI108" s="169">
        <f t="shared" si="127"/>
        <v>0</v>
      </c>
      <c r="AJ108" s="166">
        <f t="shared" si="128"/>
        <v>0</v>
      </c>
      <c r="AK108" s="167">
        <f t="shared" si="129"/>
        <v>0</v>
      </c>
    </row>
    <row r="109" spans="2:37" outlineLevel="1">
      <c r="B109" s="235" t="s">
        <v>83</v>
      </c>
      <c r="C109" s="63" t="s">
        <v>95</v>
      </c>
      <c r="D109" s="69"/>
      <c r="E109" s="70"/>
      <c r="F109" s="68"/>
      <c r="G109" s="139">
        <f t="shared" si="108"/>
        <v>0</v>
      </c>
      <c r="H109" s="180">
        <f t="shared" si="109"/>
        <v>0</v>
      </c>
      <c r="I109" s="69"/>
      <c r="J109" s="139">
        <f t="shared" si="116"/>
        <v>0</v>
      </c>
      <c r="K109" s="169">
        <f t="shared" si="117"/>
        <v>0</v>
      </c>
      <c r="L109" s="68"/>
      <c r="M109" s="139">
        <f t="shared" si="118"/>
        <v>0</v>
      </c>
      <c r="N109" s="180">
        <f t="shared" si="119"/>
        <v>0</v>
      </c>
      <c r="O109" s="69"/>
      <c r="P109" s="139">
        <f t="shared" si="110"/>
        <v>0</v>
      </c>
      <c r="Q109" s="169">
        <f t="shared" si="111"/>
        <v>0</v>
      </c>
      <c r="R109" s="175">
        <f t="shared" si="112"/>
        <v>0</v>
      </c>
      <c r="S109" s="167">
        <f t="shared" si="113"/>
        <v>0</v>
      </c>
      <c r="U109" s="69"/>
      <c r="V109" s="139">
        <f t="shared" si="114"/>
        <v>0</v>
      </c>
      <c r="W109" s="169">
        <f t="shared" si="115"/>
        <v>0</v>
      </c>
      <c r="X109" s="6"/>
      <c r="Y109" s="139">
        <f t="shared" si="120"/>
        <v>0</v>
      </c>
      <c r="Z109" s="180">
        <f t="shared" si="121"/>
        <v>0</v>
      </c>
      <c r="AA109" s="69"/>
      <c r="AB109" s="139">
        <f t="shared" si="122"/>
        <v>0</v>
      </c>
      <c r="AC109" s="169">
        <f t="shared" si="123"/>
        <v>0</v>
      </c>
      <c r="AD109" s="69"/>
      <c r="AE109" s="139">
        <f t="shared" si="124"/>
        <v>0</v>
      </c>
      <c r="AF109" s="180">
        <f t="shared" si="125"/>
        <v>0</v>
      </c>
      <c r="AG109" s="69"/>
      <c r="AH109" s="139">
        <f t="shared" si="126"/>
        <v>0</v>
      </c>
      <c r="AI109" s="169">
        <f t="shared" si="127"/>
        <v>0</v>
      </c>
      <c r="AJ109" s="166">
        <f t="shared" si="128"/>
        <v>0</v>
      </c>
      <c r="AK109" s="167">
        <f t="shared" si="129"/>
        <v>0</v>
      </c>
    </row>
    <row r="110" spans="2:37" outlineLevel="1">
      <c r="B110" s="236" t="s">
        <v>84</v>
      </c>
      <c r="C110" s="63" t="s">
        <v>95</v>
      </c>
      <c r="D110" s="69"/>
      <c r="E110" s="70"/>
      <c r="F110" s="68"/>
      <c r="G110" s="139">
        <f t="shared" si="108"/>
        <v>0</v>
      </c>
      <c r="H110" s="180">
        <f t="shared" si="109"/>
        <v>0</v>
      </c>
      <c r="I110" s="69"/>
      <c r="J110" s="139">
        <f t="shared" si="116"/>
        <v>0</v>
      </c>
      <c r="K110" s="169">
        <f t="shared" si="117"/>
        <v>0</v>
      </c>
      <c r="L110" s="68"/>
      <c r="M110" s="139">
        <f t="shared" si="118"/>
        <v>0</v>
      </c>
      <c r="N110" s="180">
        <f t="shared" si="119"/>
        <v>0</v>
      </c>
      <c r="O110" s="69"/>
      <c r="P110" s="139">
        <f t="shared" si="110"/>
        <v>0</v>
      </c>
      <c r="Q110" s="169">
        <f t="shared" si="111"/>
        <v>0</v>
      </c>
      <c r="R110" s="175">
        <f t="shared" si="112"/>
        <v>0</v>
      </c>
      <c r="S110" s="167">
        <f t="shared" si="113"/>
        <v>0</v>
      </c>
      <c r="U110" s="69"/>
      <c r="V110" s="139">
        <f t="shared" si="114"/>
        <v>0</v>
      </c>
      <c r="W110" s="169">
        <f t="shared" si="115"/>
        <v>0</v>
      </c>
      <c r="X110" s="6">
        <v>4</v>
      </c>
      <c r="Y110" s="139">
        <f t="shared" si="120"/>
        <v>4</v>
      </c>
      <c r="Z110" s="180">
        <f t="shared" si="121"/>
        <v>0</v>
      </c>
      <c r="AA110" s="69">
        <v>3</v>
      </c>
      <c r="AB110" s="139">
        <f t="shared" si="122"/>
        <v>7</v>
      </c>
      <c r="AC110" s="169">
        <f t="shared" si="123"/>
        <v>0.75</v>
      </c>
      <c r="AD110" s="69">
        <v>3</v>
      </c>
      <c r="AE110" s="139">
        <f t="shared" si="124"/>
        <v>10</v>
      </c>
      <c r="AF110" s="180">
        <f t="shared" si="125"/>
        <v>0.42857142857142855</v>
      </c>
      <c r="AG110" s="69">
        <v>2</v>
      </c>
      <c r="AH110" s="139">
        <f t="shared" si="126"/>
        <v>12</v>
      </c>
      <c r="AI110" s="169">
        <f t="shared" si="127"/>
        <v>0.2</v>
      </c>
      <c r="AJ110" s="166">
        <f t="shared" si="128"/>
        <v>12</v>
      </c>
      <c r="AK110" s="167">
        <f t="shared" si="129"/>
        <v>0</v>
      </c>
    </row>
    <row r="111" spans="2:37" outlineLevel="1">
      <c r="B111" s="235" t="s">
        <v>85</v>
      </c>
      <c r="C111" s="63" t="s">
        <v>95</v>
      </c>
      <c r="D111" s="69"/>
      <c r="E111" s="70"/>
      <c r="F111" s="68"/>
      <c r="G111" s="139">
        <f t="shared" si="108"/>
        <v>0</v>
      </c>
      <c r="H111" s="180">
        <f t="shared" si="109"/>
        <v>0</v>
      </c>
      <c r="I111" s="69"/>
      <c r="J111" s="139">
        <f t="shared" si="116"/>
        <v>0</v>
      </c>
      <c r="K111" s="169">
        <f t="shared" si="117"/>
        <v>0</v>
      </c>
      <c r="L111" s="68"/>
      <c r="M111" s="139">
        <f t="shared" si="118"/>
        <v>0</v>
      </c>
      <c r="N111" s="180">
        <f t="shared" si="119"/>
        <v>0</v>
      </c>
      <c r="O111" s="69"/>
      <c r="P111" s="139">
        <f t="shared" si="110"/>
        <v>0</v>
      </c>
      <c r="Q111" s="169">
        <f t="shared" si="111"/>
        <v>0</v>
      </c>
      <c r="R111" s="175">
        <f t="shared" si="112"/>
        <v>0</v>
      </c>
      <c r="S111" s="167">
        <f t="shared" si="113"/>
        <v>0</v>
      </c>
      <c r="U111" s="69"/>
      <c r="V111" s="139">
        <f t="shared" si="114"/>
        <v>0</v>
      </c>
      <c r="W111" s="169">
        <f t="shared" si="115"/>
        <v>0</v>
      </c>
      <c r="X111" s="6"/>
      <c r="Y111" s="139">
        <f t="shared" si="120"/>
        <v>0</v>
      </c>
      <c r="Z111" s="180">
        <f t="shared" si="121"/>
        <v>0</v>
      </c>
      <c r="AA111" s="69"/>
      <c r="AB111" s="139">
        <f t="shared" si="122"/>
        <v>0</v>
      </c>
      <c r="AC111" s="169">
        <f t="shared" si="123"/>
        <v>0</v>
      </c>
      <c r="AD111" s="69"/>
      <c r="AE111" s="139">
        <f t="shared" si="124"/>
        <v>0</v>
      </c>
      <c r="AF111" s="180">
        <f t="shared" si="125"/>
        <v>0</v>
      </c>
      <c r="AG111" s="69"/>
      <c r="AH111" s="139">
        <f t="shared" si="126"/>
        <v>0</v>
      </c>
      <c r="AI111" s="169">
        <f t="shared" si="127"/>
        <v>0</v>
      </c>
      <c r="AJ111" s="166">
        <f t="shared" si="128"/>
        <v>0</v>
      </c>
      <c r="AK111" s="167">
        <f t="shared" si="129"/>
        <v>0</v>
      </c>
    </row>
    <row r="112" spans="2:37" outlineLevel="1">
      <c r="B112" s="236" t="s">
        <v>86</v>
      </c>
      <c r="C112" s="63" t="s">
        <v>95</v>
      </c>
      <c r="D112" s="69"/>
      <c r="E112" s="70"/>
      <c r="F112" s="68"/>
      <c r="G112" s="139">
        <f t="shared" si="108"/>
        <v>0</v>
      </c>
      <c r="H112" s="180">
        <f t="shared" si="109"/>
        <v>0</v>
      </c>
      <c r="I112" s="69"/>
      <c r="J112" s="139">
        <f t="shared" si="116"/>
        <v>0</v>
      </c>
      <c r="K112" s="169">
        <f t="shared" si="117"/>
        <v>0</v>
      </c>
      <c r="L112" s="68"/>
      <c r="M112" s="139">
        <f t="shared" si="118"/>
        <v>0</v>
      </c>
      <c r="N112" s="180">
        <f t="shared" si="119"/>
        <v>0</v>
      </c>
      <c r="O112" s="69"/>
      <c r="P112" s="139">
        <f t="shared" si="110"/>
        <v>0</v>
      </c>
      <c r="Q112" s="169">
        <f t="shared" si="111"/>
        <v>0</v>
      </c>
      <c r="R112" s="175">
        <f t="shared" si="112"/>
        <v>0</v>
      </c>
      <c r="S112" s="167">
        <f t="shared" si="113"/>
        <v>0</v>
      </c>
      <c r="U112" s="69"/>
      <c r="V112" s="139">
        <f t="shared" si="114"/>
        <v>0</v>
      </c>
      <c r="W112" s="169">
        <f t="shared" si="115"/>
        <v>0</v>
      </c>
      <c r="X112" s="6">
        <v>4</v>
      </c>
      <c r="Y112" s="139">
        <f t="shared" si="120"/>
        <v>4</v>
      </c>
      <c r="Z112" s="180">
        <f t="shared" si="121"/>
        <v>0</v>
      </c>
      <c r="AA112" s="69">
        <v>2</v>
      </c>
      <c r="AB112" s="139">
        <f t="shared" si="122"/>
        <v>6</v>
      </c>
      <c r="AC112" s="169">
        <f t="shared" si="123"/>
        <v>0.5</v>
      </c>
      <c r="AD112" s="69">
        <v>1</v>
      </c>
      <c r="AE112" s="139">
        <f t="shared" si="124"/>
        <v>7</v>
      </c>
      <c r="AF112" s="180">
        <f t="shared" si="125"/>
        <v>0.16666666666666666</v>
      </c>
      <c r="AG112" s="69">
        <v>1</v>
      </c>
      <c r="AH112" s="139">
        <f t="shared" si="126"/>
        <v>8</v>
      </c>
      <c r="AI112" s="169">
        <f t="shared" si="127"/>
        <v>0.14285714285714285</v>
      </c>
      <c r="AJ112" s="166">
        <f t="shared" si="128"/>
        <v>8</v>
      </c>
      <c r="AK112" s="167">
        <f t="shared" si="129"/>
        <v>0</v>
      </c>
    </row>
    <row r="113" spans="2:37" outlineLevel="1">
      <c r="B113" s="235" t="s">
        <v>87</v>
      </c>
      <c r="C113" s="63" t="s">
        <v>95</v>
      </c>
      <c r="D113" s="69"/>
      <c r="E113" s="70"/>
      <c r="F113" s="68"/>
      <c r="G113" s="139">
        <f t="shared" si="108"/>
        <v>0</v>
      </c>
      <c r="H113" s="180">
        <f t="shared" si="109"/>
        <v>0</v>
      </c>
      <c r="I113" s="69"/>
      <c r="J113" s="139">
        <f t="shared" si="116"/>
        <v>0</v>
      </c>
      <c r="K113" s="169">
        <f t="shared" si="117"/>
        <v>0</v>
      </c>
      <c r="L113" s="68"/>
      <c r="M113" s="139">
        <f t="shared" si="118"/>
        <v>0</v>
      </c>
      <c r="N113" s="180">
        <f t="shared" si="119"/>
        <v>0</v>
      </c>
      <c r="O113" s="69"/>
      <c r="P113" s="139">
        <f t="shared" si="110"/>
        <v>0</v>
      </c>
      <c r="Q113" s="169">
        <f t="shared" si="111"/>
        <v>0</v>
      </c>
      <c r="R113" s="175">
        <f t="shared" si="112"/>
        <v>0</v>
      </c>
      <c r="S113" s="167">
        <f t="shared" si="113"/>
        <v>0</v>
      </c>
      <c r="U113" s="69"/>
      <c r="V113" s="139">
        <f t="shared" si="114"/>
        <v>0</v>
      </c>
      <c r="W113" s="169">
        <f t="shared" si="115"/>
        <v>0</v>
      </c>
      <c r="X113" s="6"/>
      <c r="Y113" s="139">
        <f t="shared" si="120"/>
        <v>0</v>
      </c>
      <c r="Z113" s="180">
        <f t="shared" si="121"/>
        <v>0</v>
      </c>
      <c r="AA113" s="69"/>
      <c r="AB113" s="139">
        <f t="shared" si="122"/>
        <v>0</v>
      </c>
      <c r="AC113" s="169">
        <f t="shared" si="123"/>
        <v>0</v>
      </c>
      <c r="AD113" s="69"/>
      <c r="AE113" s="139">
        <f t="shared" si="124"/>
        <v>0</v>
      </c>
      <c r="AF113" s="180">
        <f t="shared" si="125"/>
        <v>0</v>
      </c>
      <c r="AG113" s="69"/>
      <c r="AH113" s="139">
        <f t="shared" si="126"/>
        <v>0</v>
      </c>
      <c r="AI113" s="169">
        <f t="shared" si="127"/>
        <v>0</v>
      </c>
      <c r="AJ113" s="166">
        <f t="shared" si="128"/>
        <v>0</v>
      </c>
      <c r="AK113" s="167">
        <f t="shared" si="129"/>
        <v>0</v>
      </c>
    </row>
    <row r="114" spans="2:37" outlineLevel="1">
      <c r="B114" s="236" t="s">
        <v>88</v>
      </c>
      <c r="C114" s="63" t="s">
        <v>95</v>
      </c>
      <c r="D114" s="69"/>
      <c r="E114" s="70"/>
      <c r="F114" s="68"/>
      <c r="G114" s="139">
        <f t="shared" si="108"/>
        <v>0</v>
      </c>
      <c r="H114" s="180">
        <f t="shared" si="109"/>
        <v>0</v>
      </c>
      <c r="I114" s="69"/>
      <c r="J114" s="139">
        <f t="shared" si="116"/>
        <v>0</v>
      </c>
      <c r="K114" s="169">
        <f t="shared" si="117"/>
        <v>0</v>
      </c>
      <c r="L114" s="68"/>
      <c r="M114" s="139">
        <f t="shared" si="118"/>
        <v>0</v>
      </c>
      <c r="N114" s="180">
        <f t="shared" si="119"/>
        <v>0</v>
      </c>
      <c r="O114" s="69"/>
      <c r="P114" s="139">
        <f t="shared" si="110"/>
        <v>0</v>
      </c>
      <c r="Q114" s="169">
        <f t="shared" si="111"/>
        <v>0</v>
      </c>
      <c r="R114" s="175">
        <f t="shared" si="112"/>
        <v>0</v>
      </c>
      <c r="S114" s="167">
        <f t="shared" si="113"/>
        <v>0</v>
      </c>
      <c r="U114" s="69"/>
      <c r="V114" s="139">
        <f t="shared" si="114"/>
        <v>0</v>
      </c>
      <c r="W114" s="169">
        <f t="shared" si="115"/>
        <v>0</v>
      </c>
      <c r="X114" s="6">
        <v>3</v>
      </c>
      <c r="Y114" s="139">
        <f t="shared" si="120"/>
        <v>3</v>
      </c>
      <c r="Z114" s="180">
        <f t="shared" si="121"/>
        <v>0</v>
      </c>
      <c r="AA114" s="69">
        <v>2</v>
      </c>
      <c r="AB114" s="139">
        <f t="shared" si="122"/>
        <v>5</v>
      </c>
      <c r="AC114" s="169">
        <f t="shared" si="123"/>
        <v>0.66666666666666663</v>
      </c>
      <c r="AD114" s="69">
        <v>2</v>
      </c>
      <c r="AE114" s="139">
        <f t="shared" si="124"/>
        <v>7</v>
      </c>
      <c r="AF114" s="180">
        <f t="shared" si="125"/>
        <v>0.4</v>
      </c>
      <c r="AG114" s="69">
        <v>1</v>
      </c>
      <c r="AH114" s="139">
        <f t="shared" si="126"/>
        <v>8</v>
      </c>
      <c r="AI114" s="169">
        <f t="shared" si="127"/>
        <v>0.14285714285714285</v>
      </c>
      <c r="AJ114" s="166">
        <f t="shared" si="128"/>
        <v>8</v>
      </c>
      <c r="AK114" s="167">
        <f t="shared" si="129"/>
        <v>0</v>
      </c>
    </row>
    <row r="115" spans="2:37" ht="15" customHeight="1" outlineLevel="1">
      <c r="B115" s="49" t="s">
        <v>127</v>
      </c>
      <c r="C115" s="46" t="s">
        <v>95</v>
      </c>
      <c r="D115" s="172">
        <f>SUM(D101:D114)</f>
        <v>0</v>
      </c>
      <c r="E115" s="172">
        <f>SUM(E101:E114)</f>
        <v>0</v>
      </c>
      <c r="F115" s="172">
        <f>SUM(F101:F114)</f>
        <v>0</v>
      </c>
      <c r="G115" s="172">
        <f>SUM(G101:G114)</f>
        <v>0</v>
      </c>
      <c r="H115" s="181">
        <f>IFERROR((G115-E115)/E115,0)</f>
        <v>0</v>
      </c>
      <c r="I115" s="172">
        <f>SUM(I101:I114)</f>
        <v>0</v>
      </c>
      <c r="J115" s="172">
        <f>SUM(J101:J114)</f>
        <v>0</v>
      </c>
      <c r="K115" s="168">
        <f t="shared" ref="K115" si="130">IFERROR((J115-G115)/G115,0)</f>
        <v>0</v>
      </c>
      <c r="L115" s="172">
        <f>SUM(L101:L114)</f>
        <v>0</v>
      </c>
      <c r="M115" s="172">
        <f>SUM(M101:M114)</f>
        <v>0</v>
      </c>
      <c r="N115" s="181">
        <f t="shared" ref="N115" si="131">IFERROR((M115-J115)/J115,0)</f>
        <v>0</v>
      </c>
      <c r="O115" s="172">
        <f>SUM(O101:O114)</f>
        <v>0</v>
      </c>
      <c r="P115" s="172">
        <f>SUM(P101:P114)</f>
        <v>0</v>
      </c>
      <c r="Q115" s="168">
        <f t="shared" si="111"/>
        <v>0</v>
      </c>
      <c r="R115" s="172">
        <f>SUM(R101:R114)</f>
        <v>0</v>
      </c>
      <c r="S115" s="164">
        <f t="shared" si="113"/>
        <v>0</v>
      </c>
      <c r="U115" s="172">
        <f>SUM(U101:U114)</f>
        <v>0</v>
      </c>
      <c r="V115" s="172">
        <f>SUM(V101:V114)</f>
        <v>0</v>
      </c>
      <c r="W115" s="168">
        <f>IFERROR((V115-P115)/P115,0)</f>
        <v>0</v>
      </c>
      <c r="X115" s="172">
        <f>SUM(X101:X114)</f>
        <v>19</v>
      </c>
      <c r="Y115" s="172">
        <f>SUM(Y101:Y114)</f>
        <v>19</v>
      </c>
      <c r="Z115" s="177">
        <f>IFERROR((Y115-V115)/V115,0)</f>
        <v>0</v>
      </c>
      <c r="AA115" s="172">
        <f>SUM(AA101:AA114)</f>
        <v>16</v>
      </c>
      <c r="AB115" s="172">
        <f>SUM(AB101:AB114)</f>
        <v>35</v>
      </c>
      <c r="AC115" s="176">
        <f>IFERROR((AB115-Y115)/Y115,0)</f>
        <v>0.84210526315789469</v>
      </c>
      <c r="AD115" s="172">
        <f>SUM(AD101:AD114)</f>
        <v>19</v>
      </c>
      <c r="AE115" s="172">
        <f>SUM(AE101:AE114)</f>
        <v>54</v>
      </c>
      <c r="AF115" s="177">
        <f>IFERROR((AE115-AB115)/AB115,0)</f>
        <v>0.54285714285714282</v>
      </c>
      <c r="AG115" s="172">
        <f>SUM(AG101:AG114)</f>
        <v>10</v>
      </c>
      <c r="AH115" s="172">
        <f>SUM(AH101:AH114)</f>
        <v>64</v>
      </c>
      <c r="AI115" s="163">
        <f>IFERROR((AH115-AE115)/AE115,0)</f>
        <v>0.18518518518518517</v>
      </c>
      <c r="AJ115" s="172">
        <f>SUM(AJ101:AJ114)</f>
        <v>64</v>
      </c>
      <c r="AK115" s="167">
        <f t="shared" ref="AK115" si="132">IFERROR((AH115/V115)^(1/4)-1,0)</f>
        <v>0</v>
      </c>
    </row>
    <row r="117" spans="2:37" ht="15.6">
      <c r="B117" s="270" t="s">
        <v>100</v>
      </c>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row>
    <row r="118" spans="2:37" ht="5.45" customHeight="1" outlineLevel="1">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row>
    <row r="119" spans="2:37" outlineLevel="1">
      <c r="B119" s="306"/>
      <c r="C119" s="312" t="s">
        <v>94</v>
      </c>
      <c r="D119" s="285" t="s">
        <v>120</v>
      </c>
      <c r="E119" s="286"/>
      <c r="F119" s="286"/>
      <c r="G119" s="286"/>
      <c r="H119" s="286"/>
      <c r="I119" s="286"/>
      <c r="J119" s="286"/>
      <c r="K119" s="286"/>
      <c r="L119" s="286"/>
      <c r="M119" s="286"/>
      <c r="N119" s="286"/>
      <c r="O119" s="286"/>
      <c r="P119" s="286"/>
      <c r="Q119" s="288"/>
      <c r="R119" s="291" t="str">
        <f xml:space="preserve"> D120&amp;" - "&amp;O120</f>
        <v>2019 - 2023</v>
      </c>
      <c r="S119" s="303"/>
      <c r="U119" s="285" t="s">
        <v>147</v>
      </c>
      <c r="V119" s="286"/>
      <c r="W119" s="286"/>
      <c r="X119" s="286"/>
      <c r="Y119" s="286"/>
      <c r="Z119" s="286"/>
      <c r="AA119" s="286"/>
      <c r="AB119" s="286"/>
      <c r="AC119" s="286"/>
      <c r="AD119" s="286"/>
      <c r="AE119" s="286"/>
      <c r="AF119" s="286"/>
      <c r="AG119" s="286"/>
      <c r="AH119" s="286"/>
      <c r="AI119" s="286"/>
      <c r="AJ119" s="286"/>
      <c r="AK119" s="288"/>
    </row>
    <row r="120" spans="2:37" outlineLevel="1">
      <c r="B120" s="307"/>
      <c r="C120" s="312"/>
      <c r="D120" s="285">
        <f>$C$3-5</f>
        <v>2019</v>
      </c>
      <c r="E120" s="288"/>
      <c r="F120" s="286">
        <f>$C$3-4</f>
        <v>2020</v>
      </c>
      <c r="G120" s="286"/>
      <c r="H120" s="286"/>
      <c r="I120" s="285">
        <f>$C$3-3</f>
        <v>2021</v>
      </c>
      <c r="J120" s="286"/>
      <c r="K120" s="288"/>
      <c r="L120" s="285">
        <f>$C$3-2</f>
        <v>2022</v>
      </c>
      <c r="M120" s="286"/>
      <c r="N120" s="288"/>
      <c r="O120" s="285">
        <f>$C$3-1</f>
        <v>2023</v>
      </c>
      <c r="P120" s="286"/>
      <c r="Q120" s="288"/>
      <c r="R120" s="293"/>
      <c r="S120" s="304"/>
      <c r="U120" s="285">
        <f>$C$3</f>
        <v>2024</v>
      </c>
      <c r="V120" s="286"/>
      <c r="W120" s="288"/>
      <c r="X120" s="286">
        <f>$C$3+1</f>
        <v>2025</v>
      </c>
      <c r="Y120" s="286"/>
      <c r="Z120" s="286"/>
      <c r="AA120" s="285">
        <f>$C$3+2</f>
        <v>2026</v>
      </c>
      <c r="AB120" s="286"/>
      <c r="AC120" s="288"/>
      <c r="AD120" s="286">
        <f>$C$3+3</f>
        <v>2027</v>
      </c>
      <c r="AE120" s="286"/>
      <c r="AF120" s="286"/>
      <c r="AG120" s="285">
        <f>$C$3+4</f>
        <v>2028</v>
      </c>
      <c r="AH120" s="286"/>
      <c r="AI120" s="288"/>
      <c r="AJ120" s="289" t="str">
        <f>U120&amp;" - "&amp;AG120</f>
        <v>2024 - 2028</v>
      </c>
      <c r="AK120" s="305"/>
    </row>
    <row r="121" spans="2:37" ht="29.1" outlineLevel="1">
      <c r="B121" s="308"/>
      <c r="C121" s="312"/>
      <c r="D121" s="65" t="s">
        <v>133</v>
      </c>
      <c r="E121" s="66" t="s">
        <v>134</v>
      </c>
      <c r="F121" s="75" t="s">
        <v>133</v>
      </c>
      <c r="G121" s="9" t="s">
        <v>134</v>
      </c>
      <c r="H121" s="66" t="s">
        <v>124</v>
      </c>
      <c r="I121" s="75" t="s">
        <v>133</v>
      </c>
      <c r="J121" s="9" t="s">
        <v>134</v>
      </c>
      <c r="K121" s="66" t="s">
        <v>124</v>
      </c>
      <c r="L121" s="75" t="s">
        <v>133</v>
      </c>
      <c r="M121" s="9" t="s">
        <v>134</v>
      </c>
      <c r="N121" s="66" t="s">
        <v>124</v>
      </c>
      <c r="O121" s="75" t="s">
        <v>133</v>
      </c>
      <c r="P121" s="9" t="s">
        <v>134</v>
      </c>
      <c r="Q121" s="66" t="s">
        <v>124</v>
      </c>
      <c r="R121" s="65" t="s">
        <v>115</v>
      </c>
      <c r="S121" s="120" t="s">
        <v>125</v>
      </c>
      <c r="U121" s="65" t="s">
        <v>133</v>
      </c>
      <c r="V121" s="9" t="s">
        <v>134</v>
      </c>
      <c r="W121" s="66" t="s">
        <v>124</v>
      </c>
      <c r="X121" s="75" t="s">
        <v>133</v>
      </c>
      <c r="Y121" s="9" t="s">
        <v>134</v>
      </c>
      <c r="Z121" s="66" t="s">
        <v>124</v>
      </c>
      <c r="AA121" s="75" t="s">
        <v>133</v>
      </c>
      <c r="AB121" s="9" t="s">
        <v>134</v>
      </c>
      <c r="AC121" s="66" t="s">
        <v>124</v>
      </c>
      <c r="AD121" s="75" t="s">
        <v>133</v>
      </c>
      <c r="AE121" s="9" t="s">
        <v>134</v>
      </c>
      <c r="AF121" s="66" t="s">
        <v>124</v>
      </c>
      <c r="AG121" s="75" t="s">
        <v>133</v>
      </c>
      <c r="AH121" s="9" t="s">
        <v>134</v>
      </c>
      <c r="AI121" s="66" t="s">
        <v>124</v>
      </c>
      <c r="AJ121" s="75" t="s">
        <v>115</v>
      </c>
      <c r="AK121" s="120" t="s">
        <v>125</v>
      </c>
    </row>
    <row r="122" spans="2:37" outlineLevel="1">
      <c r="B122" s="235" t="s">
        <v>75</v>
      </c>
      <c r="C122" s="63" t="s">
        <v>95</v>
      </c>
      <c r="D122" s="69"/>
      <c r="E122" s="70"/>
      <c r="F122" s="68"/>
      <c r="G122" s="139">
        <f t="shared" ref="G122:G135" si="133">E122+F122</f>
        <v>0</v>
      </c>
      <c r="H122" s="180">
        <f t="shared" ref="H122:H135" si="134">IFERROR((G122-E122)/E122,0)</f>
        <v>0</v>
      </c>
      <c r="I122" s="69"/>
      <c r="J122" s="139">
        <f>G122+I122</f>
        <v>0</v>
      </c>
      <c r="K122" s="169">
        <f>IFERROR((J122-G122)/G122,0)</f>
        <v>0</v>
      </c>
      <c r="L122" s="68"/>
      <c r="M122" s="139">
        <f>J122+L122</f>
        <v>0</v>
      </c>
      <c r="N122" s="180">
        <f>IFERROR((M122-J122)/J122,0)</f>
        <v>0</v>
      </c>
      <c r="O122" s="69"/>
      <c r="P122" s="139">
        <f t="shared" ref="P122:P135" si="135">M122+O122</f>
        <v>0</v>
      </c>
      <c r="Q122" s="169">
        <f t="shared" ref="Q122:Q136" si="136">IFERROR((P122-M122)/M122,0)</f>
        <v>0</v>
      </c>
      <c r="R122" s="175">
        <f t="shared" ref="R122:R135" si="137">D122+F122+I122+L122+O122</f>
        <v>0</v>
      </c>
      <c r="S122" s="167">
        <f t="shared" ref="S122:S136" si="138">IFERROR((P122/E122)^(1/4)-1,0)</f>
        <v>0</v>
      </c>
      <c r="U122" s="6"/>
      <c r="V122" s="139">
        <f t="shared" ref="V122:V135" si="139">P122+U122</f>
        <v>0</v>
      </c>
      <c r="W122" s="169">
        <f t="shared" ref="W122:W135" si="140">IFERROR((V122-P122)/P122,0)</f>
        <v>0</v>
      </c>
      <c r="X122" s="6"/>
      <c r="Y122" s="139">
        <f>V122+X122</f>
        <v>0</v>
      </c>
      <c r="Z122" s="180">
        <f>IFERROR((Y122-V122)/V122,0)</f>
        <v>0</v>
      </c>
      <c r="AA122" s="69"/>
      <c r="AB122" s="139">
        <f>Y122+AA122</f>
        <v>0</v>
      </c>
      <c r="AC122" s="169">
        <f>IFERROR((AB122-Y122)/Y122,0)</f>
        <v>0</v>
      </c>
      <c r="AD122" s="68"/>
      <c r="AE122" s="139">
        <f>AB122+AD122</f>
        <v>0</v>
      </c>
      <c r="AF122" s="180">
        <f>IFERROR((AE122-AB122)/AB122,0)</f>
        <v>0</v>
      </c>
      <c r="AG122" s="69"/>
      <c r="AH122" s="139">
        <f>AE122+AG122</f>
        <v>0</v>
      </c>
      <c r="AI122" s="169">
        <f>IFERROR((AH122-AE122)/AE122,0)</f>
        <v>0</v>
      </c>
      <c r="AJ122" s="166">
        <f>U122+X122+AA122+AD122+AG122</f>
        <v>0</v>
      </c>
      <c r="AK122" s="167">
        <f>IFERROR((AH122/V122)^(1/4)-1,0)</f>
        <v>0</v>
      </c>
    </row>
    <row r="123" spans="2:37" outlineLevel="1">
      <c r="B123" s="236" t="s">
        <v>76</v>
      </c>
      <c r="C123" s="63" t="s">
        <v>95</v>
      </c>
      <c r="D123" s="69"/>
      <c r="E123" s="70"/>
      <c r="F123" s="68"/>
      <c r="G123" s="139">
        <f t="shared" si="133"/>
        <v>0</v>
      </c>
      <c r="H123" s="180">
        <f t="shared" si="134"/>
        <v>0</v>
      </c>
      <c r="I123" s="69"/>
      <c r="J123" s="139">
        <f t="shared" ref="J123:J135" si="141">G123+I123</f>
        <v>0</v>
      </c>
      <c r="K123" s="169">
        <f t="shared" ref="K123:K135" si="142">IFERROR((J123-G123)/G123,0)</f>
        <v>0</v>
      </c>
      <c r="L123" s="68"/>
      <c r="M123" s="139">
        <f t="shared" ref="M123:M135" si="143">J123+L123</f>
        <v>0</v>
      </c>
      <c r="N123" s="180">
        <f t="shared" ref="N123:N135" si="144">IFERROR((M123-J123)/J123,0)</f>
        <v>0</v>
      </c>
      <c r="O123" s="69"/>
      <c r="P123" s="139">
        <f t="shared" si="135"/>
        <v>0</v>
      </c>
      <c r="Q123" s="169">
        <f t="shared" si="136"/>
        <v>0</v>
      </c>
      <c r="R123" s="175">
        <f t="shared" si="137"/>
        <v>0</v>
      </c>
      <c r="S123" s="167">
        <f t="shared" si="138"/>
        <v>0</v>
      </c>
      <c r="U123" s="6">
        <v>5</v>
      </c>
      <c r="V123" s="139">
        <f t="shared" si="139"/>
        <v>5</v>
      </c>
      <c r="W123" s="169">
        <f t="shared" si="140"/>
        <v>0</v>
      </c>
      <c r="X123" s="6">
        <v>1</v>
      </c>
      <c r="Y123" s="139">
        <f t="shared" ref="Y123:Y135" si="145">V123+X123</f>
        <v>6</v>
      </c>
      <c r="Z123" s="180">
        <f t="shared" ref="Z123:Z135" si="146">IFERROR((Y123-V123)/V123,0)</f>
        <v>0.2</v>
      </c>
      <c r="AA123" s="69">
        <v>0</v>
      </c>
      <c r="AB123" s="139">
        <f t="shared" ref="AB123:AB135" si="147">Y123+AA123</f>
        <v>6</v>
      </c>
      <c r="AC123" s="169">
        <f t="shared" ref="AC123:AC135" si="148">IFERROR((AB123-Y123)/Y123,0)</f>
        <v>0</v>
      </c>
      <c r="AD123" s="68">
        <v>1</v>
      </c>
      <c r="AE123" s="139">
        <f t="shared" ref="AE123:AE135" si="149">AB123+AD123</f>
        <v>7</v>
      </c>
      <c r="AF123" s="180">
        <f t="shared" ref="AF123:AF135" si="150">IFERROR((AE123-AB123)/AB123,0)</f>
        <v>0.16666666666666666</v>
      </c>
      <c r="AG123" s="69">
        <v>1</v>
      </c>
      <c r="AH123" s="139">
        <f t="shared" ref="AH123:AH135" si="151">AE123+AG123</f>
        <v>8</v>
      </c>
      <c r="AI123" s="169">
        <f t="shared" ref="AI123:AI135" si="152">IFERROR((AH123-AE123)/AE123,0)</f>
        <v>0.14285714285714285</v>
      </c>
      <c r="AJ123" s="166">
        <f t="shared" ref="AJ123:AJ135" si="153">U123+X123+AA123+AD123+AG123</f>
        <v>8</v>
      </c>
      <c r="AK123" s="167">
        <f t="shared" ref="AK123:AK135" si="154">IFERROR((AH123/V123)^(1/4)-1,0)</f>
        <v>0.12468265038069815</v>
      </c>
    </row>
    <row r="124" spans="2:37" outlineLevel="1">
      <c r="B124" s="237" t="s">
        <v>77</v>
      </c>
      <c r="C124" s="63" t="s">
        <v>95</v>
      </c>
      <c r="D124" s="69"/>
      <c r="E124" s="70"/>
      <c r="F124" s="68"/>
      <c r="G124" s="139">
        <f t="shared" si="133"/>
        <v>0</v>
      </c>
      <c r="H124" s="180">
        <f t="shared" si="134"/>
        <v>0</v>
      </c>
      <c r="I124" s="69"/>
      <c r="J124" s="139">
        <f t="shared" si="141"/>
        <v>0</v>
      </c>
      <c r="K124" s="169">
        <f t="shared" si="142"/>
        <v>0</v>
      </c>
      <c r="L124" s="68"/>
      <c r="M124" s="139">
        <f t="shared" si="143"/>
        <v>0</v>
      </c>
      <c r="N124" s="180">
        <f t="shared" si="144"/>
        <v>0</v>
      </c>
      <c r="O124" s="69"/>
      <c r="P124" s="139">
        <f t="shared" si="135"/>
        <v>0</v>
      </c>
      <c r="Q124" s="169">
        <f t="shared" si="136"/>
        <v>0</v>
      </c>
      <c r="R124" s="175">
        <f t="shared" si="137"/>
        <v>0</v>
      </c>
      <c r="S124" s="167">
        <f t="shared" si="138"/>
        <v>0</v>
      </c>
      <c r="U124" s="6"/>
      <c r="V124" s="139">
        <f t="shared" si="139"/>
        <v>0</v>
      </c>
      <c r="W124" s="169">
        <f t="shared" si="140"/>
        <v>0</v>
      </c>
      <c r="X124" s="6"/>
      <c r="Y124" s="139">
        <f t="shared" si="145"/>
        <v>0</v>
      </c>
      <c r="Z124" s="180">
        <f t="shared" si="146"/>
        <v>0</v>
      </c>
      <c r="AA124" s="69"/>
      <c r="AB124" s="139">
        <f t="shared" si="147"/>
        <v>0</v>
      </c>
      <c r="AC124" s="169">
        <f t="shared" si="148"/>
        <v>0</v>
      </c>
      <c r="AD124" s="68"/>
      <c r="AE124" s="139">
        <f t="shared" si="149"/>
        <v>0</v>
      </c>
      <c r="AF124" s="180">
        <f t="shared" si="150"/>
        <v>0</v>
      </c>
      <c r="AG124" s="69"/>
      <c r="AH124" s="139">
        <f t="shared" si="151"/>
        <v>0</v>
      </c>
      <c r="AI124" s="169">
        <f t="shared" si="152"/>
        <v>0</v>
      </c>
      <c r="AJ124" s="166">
        <f t="shared" si="153"/>
        <v>0</v>
      </c>
      <c r="AK124" s="167">
        <f t="shared" si="154"/>
        <v>0</v>
      </c>
    </row>
    <row r="125" spans="2:37" outlineLevel="1">
      <c r="B125" s="238" t="s">
        <v>78</v>
      </c>
      <c r="C125" s="63" t="s">
        <v>95</v>
      </c>
      <c r="D125" s="69"/>
      <c r="E125" s="70"/>
      <c r="F125" s="68"/>
      <c r="G125" s="139">
        <f t="shared" si="133"/>
        <v>0</v>
      </c>
      <c r="H125" s="180">
        <f t="shared" si="134"/>
        <v>0</v>
      </c>
      <c r="I125" s="69"/>
      <c r="J125" s="139">
        <f t="shared" si="141"/>
        <v>0</v>
      </c>
      <c r="K125" s="169">
        <f t="shared" si="142"/>
        <v>0</v>
      </c>
      <c r="L125" s="68"/>
      <c r="M125" s="139">
        <f t="shared" si="143"/>
        <v>0</v>
      </c>
      <c r="N125" s="180">
        <f t="shared" si="144"/>
        <v>0</v>
      </c>
      <c r="O125" s="69"/>
      <c r="P125" s="139">
        <f t="shared" si="135"/>
        <v>0</v>
      </c>
      <c r="Q125" s="169">
        <f t="shared" si="136"/>
        <v>0</v>
      </c>
      <c r="R125" s="175">
        <f t="shared" si="137"/>
        <v>0</v>
      </c>
      <c r="S125" s="167">
        <f t="shared" si="138"/>
        <v>0</v>
      </c>
      <c r="U125" s="6"/>
      <c r="V125" s="139">
        <f t="shared" si="139"/>
        <v>0</v>
      </c>
      <c r="W125" s="169">
        <f t="shared" si="140"/>
        <v>0</v>
      </c>
      <c r="X125" s="6"/>
      <c r="Y125" s="139">
        <f t="shared" si="145"/>
        <v>0</v>
      </c>
      <c r="Z125" s="180">
        <f t="shared" si="146"/>
        <v>0</v>
      </c>
      <c r="AA125" s="69"/>
      <c r="AB125" s="139">
        <f t="shared" si="147"/>
        <v>0</v>
      </c>
      <c r="AC125" s="169">
        <f t="shared" si="148"/>
        <v>0</v>
      </c>
      <c r="AD125" s="68"/>
      <c r="AE125" s="139">
        <f t="shared" si="149"/>
        <v>0</v>
      </c>
      <c r="AF125" s="180">
        <f t="shared" si="150"/>
        <v>0</v>
      </c>
      <c r="AG125" s="69"/>
      <c r="AH125" s="139">
        <f t="shared" si="151"/>
        <v>0</v>
      </c>
      <c r="AI125" s="169">
        <f t="shared" si="152"/>
        <v>0</v>
      </c>
      <c r="AJ125" s="166">
        <f t="shared" si="153"/>
        <v>0</v>
      </c>
      <c r="AK125" s="167">
        <f t="shared" si="154"/>
        <v>0</v>
      </c>
    </row>
    <row r="126" spans="2:37" outlineLevel="1">
      <c r="B126" s="238" t="s">
        <v>79</v>
      </c>
      <c r="C126" s="63" t="s">
        <v>95</v>
      </c>
      <c r="D126" s="69"/>
      <c r="E126" s="70"/>
      <c r="F126" s="68"/>
      <c r="G126" s="139">
        <f t="shared" si="133"/>
        <v>0</v>
      </c>
      <c r="H126" s="180">
        <f t="shared" si="134"/>
        <v>0</v>
      </c>
      <c r="I126" s="69"/>
      <c r="J126" s="139">
        <f t="shared" si="141"/>
        <v>0</v>
      </c>
      <c r="K126" s="169">
        <f t="shared" si="142"/>
        <v>0</v>
      </c>
      <c r="L126" s="68"/>
      <c r="M126" s="139">
        <f t="shared" si="143"/>
        <v>0</v>
      </c>
      <c r="N126" s="180">
        <f t="shared" si="144"/>
        <v>0</v>
      </c>
      <c r="O126" s="69"/>
      <c r="P126" s="139">
        <f t="shared" si="135"/>
        <v>0</v>
      </c>
      <c r="Q126" s="169">
        <f t="shared" si="136"/>
        <v>0</v>
      </c>
      <c r="R126" s="175">
        <f t="shared" si="137"/>
        <v>0</v>
      </c>
      <c r="S126" s="167">
        <f t="shared" si="138"/>
        <v>0</v>
      </c>
      <c r="U126" s="6"/>
      <c r="V126" s="139">
        <f t="shared" si="139"/>
        <v>0</v>
      </c>
      <c r="W126" s="169">
        <f t="shared" si="140"/>
        <v>0</v>
      </c>
      <c r="X126" s="6">
        <v>2</v>
      </c>
      <c r="Y126" s="139">
        <f t="shared" si="145"/>
        <v>2</v>
      </c>
      <c r="Z126" s="180">
        <f t="shared" si="146"/>
        <v>0</v>
      </c>
      <c r="AA126" s="69"/>
      <c r="AB126" s="139">
        <f t="shared" si="147"/>
        <v>2</v>
      </c>
      <c r="AC126" s="169">
        <f t="shared" si="148"/>
        <v>0</v>
      </c>
      <c r="AD126" s="68"/>
      <c r="AE126" s="139">
        <f t="shared" si="149"/>
        <v>2</v>
      </c>
      <c r="AF126" s="180">
        <f t="shared" si="150"/>
        <v>0</v>
      </c>
      <c r="AG126" s="69"/>
      <c r="AH126" s="139">
        <f t="shared" si="151"/>
        <v>2</v>
      </c>
      <c r="AI126" s="169">
        <f t="shared" si="152"/>
        <v>0</v>
      </c>
      <c r="AJ126" s="166">
        <f t="shared" si="153"/>
        <v>2</v>
      </c>
      <c r="AK126" s="167">
        <f t="shared" si="154"/>
        <v>0</v>
      </c>
    </row>
    <row r="127" spans="2:37" outlineLevel="1">
      <c r="B127" s="238" t="s">
        <v>80</v>
      </c>
      <c r="C127" s="63" t="s">
        <v>95</v>
      </c>
      <c r="D127" s="69"/>
      <c r="E127" s="70"/>
      <c r="F127" s="68"/>
      <c r="G127" s="139">
        <f t="shared" si="133"/>
        <v>0</v>
      </c>
      <c r="H127" s="180">
        <f t="shared" si="134"/>
        <v>0</v>
      </c>
      <c r="I127" s="69"/>
      <c r="J127" s="139">
        <f t="shared" si="141"/>
        <v>0</v>
      </c>
      <c r="K127" s="169">
        <f t="shared" si="142"/>
        <v>0</v>
      </c>
      <c r="L127" s="68"/>
      <c r="M127" s="139">
        <f t="shared" si="143"/>
        <v>0</v>
      </c>
      <c r="N127" s="180">
        <f t="shared" si="144"/>
        <v>0</v>
      </c>
      <c r="O127" s="69"/>
      <c r="P127" s="139">
        <f t="shared" si="135"/>
        <v>0</v>
      </c>
      <c r="Q127" s="169">
        <f t="shared" si="136"/>
        <v>0</v>
      </c>
      <c r="R127" s="175">
        <f t="shared" si="137"/>
        <v>0</v>
      </c>
      <c r="S127" s="167">
        <f t="shared" si="138"/>
        <v>0</v>
      </c>
      <c r="U127" s="6"/>
      <c r="V127" s="139">
        <f t="shared" si="139"/>
        <v>0</v>
      </c>
      <c r="W127" s="169">
        <f t="shared" si="140"/>
        <v>0</v>
      </c>
      <c r="X127" s="6"/>
      <c r="Y127" s="139">
        <f t="shared" si="145"/>
        <v>0</v>
      </c>
      <c r="Z127" s="180">
        <f t="shared" si="146"/>
        <v>0</v>
      </c>
      <c r="AA127" s="69"/>
      <c r="AB127" s="139">
        <f t="shared" si="147"/>
        <v>0</v>
      </c>
      <c r="AC127" s="169">
        <f t="shared" si="148"/>
        <v>0</v>
      </c>
      <c r="AD127" s="68"/>
      <c r="AE127" s="139">
        <f t="shared" si="149"/>
        <v>0</v>
      </c>
      <c r="AF127" s="180">
        <f t="shared" si="150"/>
        <v>0</v>
      </c>
      <c r="AG127" s="69"/>
      <c r="AH127" s="139">
        <f t="shared" si="151"/>
        <v>0</v>
      </c>
      <c r="AI127" s="169">
        <f t="shared" si="152"/>
        <v>0</v>
      </c>
      <c r="AJ127" s="166">
        <f t="shared" si="153"/>
        <v>0</v>
      </c>
      <c r="AK127" s="167">
        <f t="shared" si="154"/>
        <v>0</v>
      </c>
    </row>
    <row r="128" spans="2:37" outlineLevel="1">
      <c r="B128" s="238" t="s">
        <v>81</v>
      </c>
      <c r="C128" s="63" t="s">
        <v>95</v>
      </c>
      <c r="D128" s="69"/>
      <c r="E128" s="70"/>
      <c r="F128" s="68"/>
      <c r="G128" s="139">
        <f t="shared" si="133"/>
        <v>0</v>
      </c>
      <c r="H128" s="180">
        <f t="shared" si="134"/>
        <v>0</v>
      </c>
      <c r="I128" s="69"/>
      <c r="J128" s="139">
        <f t="shared" si="141"/>
        <v>0</v>
      </c>
      <c r="K128" s="169">
        <f t="shared" si="142"/>
        <v>0</v>
      </c>
      <c r="L128" s="68"/>
      <c r="M128" s="139">
        <f t="shared" si="143"/>
        <v>0</v>
      </c>
      <c r="N128" s="180">
        <f t="shared" si="144"/>
        <v>0</v>
      </c>
      <c r="O128" s="69"/>
      <c r="P128" s="139">
        <f t="shared" si="135"/>
        <v>0</v>
      </c>
      <c r="Q128" s="169">
        <f t="shared" si="136"/>
        <v>0</v>
      </c>
      <c r="R128" s="175">
        <f t="shared" si="137"/>
        <v>0</v>
      </c>
      <c r="S128" s="167">
        <f t="shared" si="138"/>
        <v>0</v>
      </c>
      <c r="U128" s="6"/>
      <c r="V128" s="139">
        <f t="shared" si="139"/>
        <v>0</v>
      </c>
      <c r="W128" s="169">
        <f t="shared" si="140"/>
        <v>0</v>
      </c>
      <c r="X128" s="6"/>
      <c r="Y128" s="139">
        <f t="shared" si="145"/>
        <v>0</v>
      </c>
      <c r="Z128" s="180">
        <f t="shared" si="146"/>
        <v>0</v>
      </c>
      <c r="AA128" s="69"/>
      <c r="AB128" s="139">
        <f t="shared" si="147"/>
        <v>0</v>
      </c>
      <c r="AC128" s="169">
        <f t="shared" si="148"/>
        <v>0</v>
      </c>
      <c r="AD128" s="68"/>
      <c r="AE128" s="139">
        <f t="shared" si="149"/>
        <v>0</v>
      </c>
      <c r="AF128" s="180">
        <f t="shared" si="150"/>
        <v>0</v>
      </c>
      <c r="AG128" s="69"/>
      <c r="AH128" s="139">
        <f t="shared" si="151"/>
        <v>0</v>
      </c>
      <c r="AI128" s="169">
        <f t="shared" si="152"/>
        <v>0</v>
      </c>
      <c r="AJ128" s="166">
        <f t="shared" si="153"/>
        <v>0</v>
      </c>
      <c r="AK128" s="167">
        <f t="shared" si="154"/>
        <v>0</v>
      </c>
    </row>
    <row r="129" spans="2:37" outlineLevel="1">
      <c r="B129" s="236" t="s">
        <v>82</v>
      </c>
      <c r="C129" s="63" t="s">
        <v>95</v>
      </c>
      <c r="D129" s="69"/>
      <c r="E129" s="70"/>
      <c r="F129" s="68"/>
      <c r="G129" s="139">
        <f t="shared" si="133"/>
        <v>0</v>
      </c>
      <c r="H129" s="180">
        <f t="shared" si="134"/>
        <v>0</v>
      </c>
      <c r="I129" s="69"/>
      <c r="J129" s="139">
        <f t="shared" si="141"/>
        <v>0</v>
      </c>
      <c r="K129" s="169">
        <f t="shared" si="142"/>
        <v>0</v>
      </c>
      <c r="L129" s="68"/>
      <c r="M129" s="139">
        <f t="shared" si="143"/>
        <v>0</v>
      </c>
      <c r="N129" s="180">
        <f t="shared" si="144"/>
        <v>0</v>
      </c>
      <c r="O129" s="69"/>
      <c r="P129" s="139">
        <f t="shared" si="135"/>
        <v>0</v>
      </c>
      <c r="Q129" s="169">
        <f t="shared" si="136"/>
        <v>0</v>
      </c>
      <c r="R129" s="175">
        <f t="shared" si="137"/>
        <v>0</v>
      </c>
      <c r="S129" s="167">
        <f t="shared" si="138"/>
        <v>0</v>
      </c>
      <c r="U129" s="6"/>
      <c r="V129" s="139">
        <f t="shared" si="139"/>
        <v>0</v>
      </c>
      <c r="W129" s="169">
        <f t="shared" si="140"/>
        <v>0</v>
      </c>
      <c r="X129" s="6"/>
      <c r="Y129" s="139">
        <f t="shared" si="145"/>
        <v>0</v>
      </c>
      <c r="Z129" s="180">
        <f t="shared" si="146"/>
        <v>0</v>
      </c>
      <c r="AA129" s="69"/>
      <c r="AB129" s="139">
        <f t="shared" si="147"/>
        <v>0</v>
      </c>
      <c r="AC129" s="169">
        <f t="shared" si="148"/>
        <v>0</v>
      </c>
      <c r="AD129" s="68"/>
      <c r="AE129" s="139">
        <f t="shared" si="149"/>
        <v>0</v>
      </c>
      <c r="AF129" s="180">
        <f t="shared" si="150"/>
        <v>0</v>
      </c>
      <c r="AG129" s="69"/>
      <c r="AH129" s="139">
        <f t="shared" si="151"/>
        <v>0</v>
      </c>
      <c r="AI129" s="169">
        <f t="shared" si="152"/>
        <v>0</v>
      </c>
      <c r="AJ129" s="166">
        <f t="shared" si="153"/>
        <v>0</v>
      </c>
      <c r="AK129" s="167">
        <f t="shared" si="154"/>
        <v>0</v>
      </c>
    </row>
    <row r="130" spans="2:37" outlineLevel="1">
      <c r="B130" s="235" t="s">
        <v>83</v>
      </c>
      <c r="C130" s="63" t="s">
        <v>95</v>
      </c>
      <c r="D130" s="69"/>
      <c r="E130" s="70"/>
      <c r="F130" s="68"/>
      <c r="G130" s="139">
        <f t="shared" si="133"/>
        <v>0</v>
      </c>
      <c r="H130" s="180">
        <f t="shared" si="134"/>
        <v>0</v>
      </c>
      <c r="I130" s="69"/>
      <c r="J130" s="139">
        <f t="shared" si="141"/>
        <v>0</v>
      </c>
      <c r="K130" s="169">
        <f t="shared" si="142"/>
        <v>0</v>
      </c>
      <c r="L130" s="68"/>
      <c r="M130" s="139">
        <f t="shared" si="143"/>
        <v>0</v>
      </c>
      <c r="N130" s="180">
        <f t="shared" si="144"/>
        <v>0</v>
      </c>
      <c r="O130" s="69"/>
      <c r="P130" s="139">
        <f t="shared" si="135"/>
        <v>0</v>
      </c>
      <c r="Q130" s="169">
        <f t="shared" si="136"/>
        <v>0</v>
      </c>
      <c r="R130" s="175">
        <f t="shared" si="137"/>
        <v>0</v>
      </c>
      <c r="S130" s="167">
        <f t="shared" si="138"/>
        <v>0</v>
      </c>
      <c r="U130" s="6"/>
      <c r="V130" s="139">
        <f t="shared" si="139"/>
        <v>0</v>
      </c>
      <c r="W130" s="169">
        <f t="shared" si="140"/>
        <v>0</v>
      </c>
      <c r="X130" s="6"/>
      <c r="Y130" s="139">
        <f t="shared" si="145"/>
        <v>0</v>
      </c>
      <c r="Z130" s="180">
        <f t="shared" si="146"/>
        <v>0</v>
      </c>
      <c r="AA130" s="69"/>
      <c r="AB130" s="139">
        <f t="shared" si="147"/>
        <v>0</v>
      </c>
      <c r="AC130" s="169">
        <f t="shared" si="148"/>
        <v>0</v>
      </c>
      <c r="AD130" s="68"/>
      <c r="AE130" s="139">
        <f t="shared" si="149"/>
        <v>0</v>
      </c>
      <c r="AF130" s="180">
        <f t="shared" si="150"/>
        <v>0</v>
      </c>
      <c r="AG130" s="69"/>
      <c r="AH130" s="139">
        <f t="shared" si="151"/>
        <v>0</v>
      </c>
      <c r="AI130" s="169">
        <f t="shared" si="152"/>
        <v>0</v>
      </c>
      <c r="AJ130" s="166">
        <f t="shared" si="153"/>
        <v>0</v>
      </c>
      <c r="AK130" s="167">
        <f t="shared" si="154"/>
        <v>0</v>
      </c>
    </row>
    <row r="131" spans="2:37" outlineLevel="1">
      <c r="B131" s="236" t="s">
        <v>84</v>
      </c>
      <c r="C131" s="63" t="s">
        <v>95</v>
      </c>
      <c r="D131" s="69"/>
      <c r="E131" s="70"/>
      <c r="F131" s="68"/>
      <c r="G131" s="139">
        <f t="shared" si="133"/>
        <v>0</v>
      </c>
      <c r="H131" s="180">
        <f t="shared" si="134"/>
        <v>0</v>
      </c>
      <c r="I131" s="69"/>
      <c r="J131" s="139">
        <f t="shared" si="141"/>
        <v>0</v>
      </c>
      <c r="K131" s="169">
        <f t="shared" si="142"/>
        <v>0</v>
      </c>
      <c r="L131" s="68"/>
      <c r="M131" s="139">
        <f t="shared" si="143"/>
        <v>0</v>
      </c>
      <c r="N131" s="180">
        <f t="shared" si="144"/>
        <v>0</v>
      </c>
      <c r="O131" s="69"/>
      <c r="P131" s="139">
        <f t="shared" si="135"/>
        <v>0</v>
      </c>
      <c r="Q131" s="169">
        <f t="shared" si="136"/>
        <v>0</v>
      </c>
      <c r="R131" s="175">
        <f t="shared" si="137"/>
        <v>0</v>
      </c>
      <c r="S131" s="167">
        <f t="shared" si="138"/>
        <v>0</v>
      </c>
      <c r="U131" s="6"/>
      <c r="V131" s="139">
        <f t="shared" si="139"/>
        <v>0</v>
      </c>
      <c r="W131" s="169">
        <f t="shared" si="140"/>
        <v>0</v>
      </c>
      <c r="X131" s="6">
        <v>1</v>
      </c>
      <c r="Y131" s="139">
        <f t="shared" si="145"/>
        <v>1</v>
      </c>
      <c r="Z131" s="180">
        <f t="shared" si="146"/>
        <v>0</v>
      </c>
      <c r="AA131" s="69"/>
      <c r="AB131" s="139">
        <f t="shared" si="147"/>
        <v>1</v>
      </c>
      <c r="AC131" s="169">
        <f t="shared" si="148"/>
        <v>0</v>
      </c>
      <c r="AD131" s="68"/>
      <c r="AE131" s="139">
        <f t="shared" si="149"/>
        <v>1</v>
      </c>
      <c r="AF131" s="180">
        <f t="shared" si="150"/>
        <v>0</v>
      </c>
      <c r="AG131" s="69"/>
      <c r="AH131" s="139">
        <f t="shared" si="151"/>
        <v>1</v>
      </c>
      <c r="AI131" s="169">
        <f t="shared" si="152"/>
        <v>0</v>
      </c>
      <c r="AJ131" s="166">
        <f t="shared" si="153"/>
        <v>1</v>
      </c>
      <c r="AK131" s="167">
        <f t="shared" si="154"/>
        <v>0</v>
      </c>
    </row>
    <row r="132" spans="2:37" outlineLevel="1">
      <c r="B132" s="235" t="s">
        <v>85</v>
      </c>
      <c r="C132" s="63" t="s">
        <v>95</v>
      </c>
      <c r="D132" s="69"/>
      <c r="E132" s="70"/>
      <c r="F132" s="68"/>
      <c r="G132" s="139">
        <f t="shared" si="133"/>
        <v>0</v>
      </c>
      <c r="H132" s="180">
        <f t="shared" si="134"/>
        <v>0</v>
      </c>
      <c r="I132" s="69"/>
      <c r="J132" s="139">
        <f t="shared" si="141"/>
        <v>0</v>
      </c>
      <c r="K132" s="169">
        <f t="shared" si="142"/>
        <v>0</v>
      </c>
      <c r="L132" s="68"/>
      <c r="M132" s="139">
        <f t="shared" si="143"/>
        <v>0</v>
      </c>
      <c r="N132" s="180">
        <f t="shared" si="144"/>
        <v>0</v>
      </c>
      <c r="O132" s="69"/>
      <c r="P132" s="139">
        <f t="shared" si="135"/>
        <v>0</v>
      </c>
      <c r="Q132" s="169">
        <f t="shared" si="136"/>
        <v>0</v>
      </c>
      <c r="R132" s="175">
        <f t="shared" si="137"/>
        <v>0</v>
      </c>
      <c r="S132" s="167">
        <f t="shared" si="138"/>
        <v>0</v>
      </c>
      <c r="U132" s="6"/>
      <c r="V132" s="139">
        <f t="shared" si="139"/>
        <v>0</v>
      </c>
      <c r="W132" s="169">
        <f t="shared" si="140"/>
        <v>0</v>
      </c>
      <c r="X132" s="6"/>
      <c r="Y132" s="139">
        <f t="shared" si="145"/>
        <v>0</v>
      </c>
      <c r="Z132" s="180">
        <f t="shared" si="146"/>
        <v>0</v>
      </c>
      <c r="AA132" s="69"/>
      <c r="AB132" s="139">
        <f t="shared" si="147"/>
        <v>0</v>
      </c>
      <c r="AC132" s="169">
        <f t="shared" si="148"/>
        <v>0</v>
      </c>
      <c r="AD132" s="68"/>
      <c r="AE132" s="139">
        <f t="shared" si="149"/>
        <v>0</v>
      </c>
      <c r="AF132" s="180">
        <f t="shared" si="150"/>
        <v>0</v>
      </c>
      <c r="AG132" s="69"/>
      <c r="AH132" s="139">
        <f t="shared" si="151"/>
        <v>0</v>
      </c>
      <c r="AI132" s="169">
        <f t="shared" si="152"/>
        <v>0</v>
      </c>
      <c r="AJ132" s="166">
        <f t="shared" si="153"/>
        <v>0</v>
      </c>
      <c r="AK132" s="167">
        <f t="shared" si="154"/>
        <v>0</v>
      </c>
    </row>
    <row r="133" spans="2:37" outlineLevel="1">
      <c r="B133" s="236" t="s">
        <v>86</v>
      </c>
      <c r="C133" s="63" t="s">
        <v>95</v>
      </c>
      <c r="D133" s="69"/>
      <c r="E133" s="70"/>
      <c r="F133" s="68"/>
      <c r="G133" s="139">
        <f t="shared" si="133"/>
        <v>0</v>
      </c>
      <c r="H133" s="180">
        <f t="shared" si="134"/>
        <v>0</v>
      </c>
      <c r="I133" s="69"/>
      <c r="J133" s="139">
        <f t="shared" si="141"/>
        <v>0</v>
      </c>
      <c r="K133" s="169">
        <f t="shared" si="142"/>
        <v>0</v>
      </c>
      <c r="L133" s="68"/>
      <c r="M133" s="139">
        <f t="shared" si="143"/>
        <v>0</v>
      </c>
      <c r="N133" s="180">
        <f t="shared" si="144"/>
        <v>0</v>
      </c>
      <c r="O133" s="69"/>
      <c r="P133" s="139">
        <f t="shared" si="135"/>
        <v>0</v>
      </c>
      <c r="Q133" s="169">
        <f t="shared" si="136"/>
        <v>0</v>
      </c>
      <c r="R133" s="175">
        <f t="shared" si="137"/>
        <v>0</v>
      </c>
      <c r="S133" s="167">
        <f t="shared" si="138"/>
        <v>0</v>
      </c>
      <c r="U133" s="6"/>
      <c r="V133" s="139">
        <f t="shared" si="139"/>
        <v>0</v>
      </c>
      <c r="W133" s="169">
        <f t="shared" si="140"/>
        <v>0</v>
      </c>
      <c r="X133" s="6">
        <v>1</v>
      </c>
      <c r="Y133" s="139">
        <f t="shared" si="145"/>
        <v>1</v>
      </c>
      <c r="Z133" s="180">
        <f t="shared" si="146"/>
        <v>0</v>
      </c>
      <c r="AA133" s="69"/>
      <c r="AB133" s="139">
        <f t="shared" si="147"/>
        <v>1</v>
      </c>
      <c r="AC133" s="169">
        <f t="shared" si="148"/>
        <v>0</v>
      </c>
      <c r="AD133" s="68"/>
      <c r="AE133" s="139">
        <f t="shared" si="149"/>
        <v>1</v>
      </c>
      <c r="AF133" s="180">
        <f t="shared" si="150"/>
        <v>0</v>
      </c>
      <c r="AG133" s="69"/>
      <c r="AH133" s="139">
        <f t="shared" si="151"/>
        <v>1</v>
      </c>
      <c r="AI133" s="169">
        <f t="shared" si="152"/>
        <v>0</v>
      </c>
      <c r="AJ133" s="166">
        <f t="shared" si="153"/>
        <v>1</v>
      </c>
      <c r="AK133" s="167">
        <f t="shared" si="154"/>
        <v>0</v>
      </c>
    </row>
    <row r="134" spans="2:37" outlineLevel="1">
      <c r="B134" s="235" t="s">
        <v>87</v>
      </c>
      <c r="C134" s="63" t="s">
        <v>95</v>
      </c>
      <c r="D134" s="69"/>
      <c r="E134" s="70"/>
      <c r="F134" s="68"/>
      <c r="G134" s="139">
        <f t="shared" si="133"/>
        <v>0</v>
      </c>
      <c r="H134" s="180">
        <f t="shared" si="134"/>
        <v>0</v>
      </c>
      <c r="I134" s="69"/>
      <c r="J134" s="139">
        <f t="shared" si="141"/>
        <v>0</v>
      </c>
      <c r="K134" s="169">
        <f t="shared" si="142"/>
        <v>0</v>
      </c>
      <c r="L134" s="68"/>
      <c r="M134" s="139">
        <f t="shared" si="143"/>
        <v>0</v>
      </c>
      <c r="N134" s="180">
        <f t="shared" si="144"/>
        <v>0</v>
      </c>
      <c r="O134" s="69"/>
      <c r="P134" s="139">
        <f t="shared" si="135"/>
        <v>0</v>
      </c>
      <c r="Q134" s="169">
        <f t="shared" si="136"/>
        <v>0</v>
      </c>
      <c r="R134" s="175">
        <f t="shared" si="137"/>
        <v>0</v>
      </c>
      <c r="S134" s="167">
        <f t="shared" si="138"/>
        <v>0</v>
      </c>
      <c r="U134" s="6"/>
      <c r="V134" s="139">
        <f t="shared" si="139"/>
        <v>0</v>
      </c>
      <c r="W134" s="169">
        <f t="shared" si="140"/>
        <v>0</v>
      </c>
      <c r="X134" s="6"/>
      <c r="Y134" s="139">
        <f t="shared" si="145"/>
        <v>0</v>
      </c>
      <c r="Z134" s="180">
        <f t="shared" si="146"/>
        <v>0</v>
      </c>
      <c r="AA134" s="69"/>
      <c r="AB134" s="139">
        <f t="shared" si="147"/>
        <v>0</v>
      </c>
      <c r="AC134" s="169">
        <f t="shared" si="148"/>
        <v>0</v>
      </c>
      <c r="AD134" s="68"/>
      <c r="AE134" s="139">
        <f t="shared" si="149"/>
        <v>0</v>
      </c>
      <c r="AF134" s="180">
        <f t="shared" si="150"/>
        <v>0</v>
      </c>
      <c r="AG134" s="69"/>
      <c r="AH134" s="139">
        <f t="shared" si="151"/>
        <v>0</v>
      </c>
      <c r="AI134" s="169">
        <f t="shared" si="152"/>
        <v>0</v>
      </c>
      <c r="AJ134" s="166">
        <f t="shared" si="153"/>
        <v>0</v>
      </c>
      <c r="AK134" s="167">
        <f t="shared" si="154"/>
        <v>0</v>
      </c>
    </row>
    <row r="135" spans="2:37" outlineLevel="1">
      <c r="B135" s="236" t="s">
        <v>88</v>
      </c>
      <c r="C135" s="63" t="s">
        <v>95</v>
      </c>
      <c r="D135" s="69"/>
      <c r="E135" s="70"/>
      <c r="F135" s="68"/>
      <c r="G135" s="139">
        <f t="shared" si="133"/>
        <v>0</v>
      </c>
      <c r="H135" s="180">
        <f t="shared" si="134"/>
        <v>0</v>
      </c>
      <c r="I135" s="69"/>
      <c r="J135" s="139">
        <f t="shared" si="141"/>
        <v>0</v>
      </c>
      <c r="K135" s="169">
        <f t="shared" si="142"/>
        <v>0</v>
      </c>
      <c r="L135" s="68"/>
      <c r="M135" s="139">
        <f t="shared" si="143"/>
        <v>0</v>
      </c>
      <c r="N135" s="180">
        <f t="shared" si="144"/>
        <v>0</v>
      </c>
      <c r="O135" s="69"/>
      <c r="P135" s="139">
        <f t="shared" si="135"/>
        <v>0</v>
      </c>
      <c r="Q135" s="169">
        <f t="shared" si="136"/>
        <v>0</v>
      </c>
      <c r="R135" s="175">
        <f t="shared" si="137"/>
        <v>0</v>
      </c>
      <c r="S135" s="167">
        <f t="shared" si="138"/>
        <v>0</v>
      </c>
      <c r="U135" s="6"/>
      <c r="V135" s="139">
        <f t="shared" si="139"/>
        <v>0</v>
      </c>
      <c r="W135" s="169">
        <f t="shared" si="140"/>
        <v>0</v>
      </c>
      <c r="X135" s="6">
        <v>1</v>
      </c>
      <c r="Y135" s="139">
        <f t="shared" si="145"/>
        <v>1</v>
      </c>
      <c r="Z135" s="180">
        <f t="shared" si="146"/>
        <v>0</v>
      </c>
      <c r="AA135" s="69"/>
      <c r="AB135" s="139">
        <f t="shared" si="147"/>
        <v>1</v>
      </c>
      <c r="AC135" s="169">
        <f t="shared" si="148"/>
        <v>0</v>
      </c>
      <c r="AD135" s="68"/>
      <c r="AE135" s="139">
        <f t="shared" si="149"/>
        <v>1</v>
      </c>
      <c r="AF135" s="180">
        <f t="shared" si="150"/>
        <v>0</v>
      </c>
      <c r="AG135" s="69"/>
      <c r="AH135" s="139">
        <f t="shared" si="151"/>
        <v>1</v>
      </c>
      <c r="AI135" s="169">
        <f t="shared" si="152"/>
        <v>0</v>
      </c>
      <c r="AJ135" s="166">
        <f t="shared" si="153"/>
        <v>1</v>
      </c>
      <c r="AK135" s="167">
        <f t="shared" si="154"/>
        <v>0</v>
      </c>
    </row>
    <row r="136" spans="2:37" ht="15" customHeight="1" outlineLevel="1">
      <c r="B136" s="49" t="s">
        <v>127</v>
      </c>
      <c r="C136" s="46" t="s">
        <v>95</v>
      </c>
      <c r="D136" s="172">
        <f>SUM(D122:D135)</f>
        <v>0</v>
      </c>
      <c r="E136" s="172">
        <f>SUM(E122:E135)</f>
        <v>0</v>
      </c>
      <c r="F136" s="172">
        <f>SUM(F122:F135)</f>
        <v>0</v>
      </c>
      <c r="G136" s="172">
        <f>SUM(G122:G135)</f>
        <v>0</v>
      </c>
      <c r="H136" s="181">
        <f>IFERROR((G136-E136)/E136,0)</f>
        <v>0</v>
      </c>
      <c r="I136" s="172">
        <f>SUM(I122:I135)</f>
        <v>0</v>
      </c>
      <c r="J136" s="172">
        <f>SUM(J122:J135)</f>
        <v>0</v>
      </c>
      <c r="K136" s="168">
        <f t="shared" ref="K136" si="155">IFERROR((J136-G136)/G136,0)</f>
        <v>0</v>
      </c>
      <c r="L136" s="172">
        <f>SUM(L122:L135)</f>
        <v>0</v>
      </c>
      <c r="M136" s="172">
        <f>SUM(M122:M135)</f>
        <v>0</v>
      </c>
      <c r="N136" s="181">
        <f t="shared" ref="N136" si="156">IFERROR((M136-J136)/J136,0)</f>
        <v>0</v>
      </c>
      <c r="O136" s="172">
        <f>SUM(O122:O135)</f>
        <v>0</v>
      </c>
      <c r="P136" s="172">
        <f>SUM(P122:P135)</f>
        <v>0</v>
      </c>
      <c r="Q136" s="168">
        <f t="shared" si="136"/>
        <v>0</v>
      </c>
      <c r="R136" s="172">
        <f>SUM(R122:R135)</f>
        <v>0</v>
      </c>
      <c r="S136" s="164">
        <f t="shared" si="138"/>
        <v>0</v>
      </c>
      <c r="U136" s="172">
        <f>SUM(U122:U135)</f>
        <v>5</v>
      </c>
      <c r="V136" s="172">
        <f>SUM(V122:V135)</f>
        <v>5</v>
      </c>
      <c r="W136" s="168">
        <f>IFERROR((V136-P136)/P136,0)</f>
        <v>0</v>
      </c>
      <c r="X136" s="172">
        <f>SUM(X122:X135)</f>
        <v>6</v>
      </c>
      <c r="Y136" s="172">
        <f>SUM(Y122:Y135)</f>
        <v>11</v>
      </c>
      <c r="Z136" s="177">
        <f>IFERROR((Y136-V136)/V136,0)</f>
        <v>1.2</v>
      </c>
      <c r="AA136" s="172">
        <f>SUM(AA122:AA135)</f>
        <v>0</v>
      </c>
      <c r="AB136" s="172">
        <f>SUM(AB122:AB135)</f>
        <v>11</v>
      </c>
      <c r="AC136" s="176">
        <f>IFERROR((AB136-Y136)/Y136,0)</f>
        <v>0</v>
      </c>
      <c r="AD136" s="172">
        <f>SUM(AD122:AD135)</f>
        <v>1</v>
      </c>
      <c r="AE136" s="172">
        <f>SUM(AE122:AE135)</f>
        <v>12</v>
      </c>
      <c r="AF136" s="177">
        <f>IFERROR((AE136-AB136)/AB136,0)</f>
        <v>9.0909090909090912E-2</v>
      </c>
      <c r="AG136" s="172">
        <f>SUM(AG122:AG135)</f>
        <v>1</v>
      </c>
      <c r="AH136" s="172">
        <f>SUM(AH122:AH135)</f>
        <v>13</v>
      </c>
      <c r="AI136" s="163">
        <f>IFERROR((AH136-AE136)/AE136,0)</f>
        <v>8.3333333333333329E-2</v>
      </c>
      <c r="AJ136" s="172">
        <f>SUM(AJ122:AJ135)</f>
        <v>13</v>
      </c>
      <c r="AK136" s="167">
        <f t="shared" ref="AK136" si="157">IFERROR((AH136/V136)^(1/4)-1,0)</f>
        <v>0.26982343247386553</v>
      </c>
    </row>
    <row r="137" spans="2:37" ht="15" customHeight="1"/>
    <row r="138" spans="2:37" ht="15.6">
      <c r="B138" s="270" t="s">
        <v>101</v>
      </c>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row>
    <row r="139" spans="2:37" ht="5.45" customHeight="1" outlineLevel="1">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row>
    <row r="140" spans="2:37" outlineLevel="1">
      <c r="B140" s="306"/>
      <c r="C140" s="312" t="s">
        <v>94</v>
      </c>
      <c r="D140" s="285" t="s">
        <v>120</v>
      </c>
      <c r="E140" s="286"/>
      <c r="F140" s="286"/>
      <c r="G140" s="286"/>
      <c r="H140" s="286"/>
      <c r="I140" s="286"/>
      <c r="J140" s="286"/>
      <c r="K140" s="286"/>
      <c r="L140" s="286"/>
      <c r="M140" s="286"/>
      <c r="N140" s="286"/>
      <c r="O140" s="286"/>
      <c r="P140" s="286"/>
      <c r="Q140" s="288"/>
      <c r="R140" s="291" t="str">
        <f xml:space="preserve"> D141&amp;" - "&amp;O141</f>
        <v>2019 - 2023</v>
      </c>
      <c r="S140" s="303"/>
      <c r="U140" s="285" t="s">
        <v>147</v>
      </c>
      <c r="V140" s="286"/>
      <c r="W140" s="286"/>
      <c r="X140" s="286"/>
      <c r="Y140" s="286"/>
      <c r="Z140" s="286"/>
      <c r="AA140" s="286"/>
      <c r="AB140" s="286"/>
      <c r="AC140" s="286"/>
      <c r="AD140" s="286"/>
      <c r="AE140" s="286"/>
      <c r="AF140" s="286"/>
      <c r="AG140" s="286"/>
      <c r="AH140" s="286"/>
      <c r="AI140" s="286"/>
      <c r="AJ140" s="286"/>
      <c r="AK140" s="288"/>
    </row>
    <row r="141" spans="2:37" outlineLevel="1">
      <c r="B141" s="307"/>
      <c r="C141" s="312"/>
      <c r="D141" s="285">
        <f>$C$3-5</f>
        <v>2019</v>
      </c>
      <c r="E141" s="288"/>
      <c r="F141" s="286">
        <f>$C$3-4</f>
        <v>2020</v>
      </c>
      <c r="G141" s="286"/>
      <c r="H141" s="286"/>
      <c r="I141" s="285">
        <f>$C$3-3</f>
        <v>2021</v>
      </c>
      <c r="J141" s="286"/>
      <c r="K141" s="288"/>
      <c r="L141" s="285">
        <f>$C$3-2</f>
        <v>2022</v>
      </c>
      <c r="M141" s="286"/>
      <c r="N141" s="288"/>
      <c r="O141" s="285">
        <f>$C$3-1</f>
        <v>2023</v>
      </c>
      <c r="P141" s="286"/>
      <c r="Q141" s="288"/>
      <c r="R141" s="293"/>
      <c r="S141" s="304"/>
      <c r="U141" s="285">
        <f>$C$3</f>
        <v>2024</v>
      </c>
      <c r="V141" s="286"/>
      <c r="W141" s="288"/>
      <c r="X141" s="286">
        <f>$C$3+1</f>
        <v>2025</v>
      </c>
      <c r="Y141" s="286"/>
      <c r="Z141" s="286"/>
      <c r="AA141" s="285">
        <f>$C$3+2</f>
        <v>2026</v>
      </c>
      <c r="AB141" s="286"/>
      <c r="AC141" s="288"/>
      <c r="AD141" s="286">
        <f>$C$3+3</f>
        <v>2027</v>
      </c>
      <c r="AE141" s="286"/>
      <c r="AF141" s="286"/>
      <c r="AG141" s="285">
        <f>$C$3+4</f>
        <v>2028</v>
      </c>
      <c r="AH141" s="286"/>
      <c r="AI141" s="288"/>
      <c r="AJ141" s="289" t="str">
        <f>U141&amp;" - "&amp;AG141</f>
        <v>2024 - 2028</v>
      </c>
      <c r="AK141" s="305"/>
    </row>
    <row r="142" spans="2:37" ht="29.1" outlineLevel="1">
      <c r="B142" s="308"/>
      <c r="C142" s="312"/>
      <c r="D142" s="65" t="s">
        <v>133</v>
      </c>
      <c r="E142" s="66" t="s">
        <v>134</v>
      </c>
      <c r="F142" s="75" t="s">
        <v>133</v>
      </c>
      <c r="G142" s="9" t="s">
        <v>134</v>
      </c>
      <c r="H142" s="66" t="s">
        <v>124</v>
      </c>
      <c r="I142" s="75" t="s">
        <v>133</v>
      </c>
      <c r="J142" s="9" t="s">
        <v>134</v>
      </c>
      <c r="K142" s="66" t="s">
        <v>124</v>
      </c>
      <c r="L142" s="75" t="s">
        <v>133</v>
      </c>
      <c r="M142" s="9" t="s">
        <v>134</v>
      </c>
      <c r="N142" s="66" t="s">
        <v>124</v>
      </c>
      <c r="O142" s="75" t="s">
        <v>133</v>
      </c>
      <c r="P142" s="9" t="s">
        <v>134</v>
      </c>
      <c r="Q142" s="66" t="s">
        <v>124</v>
      </c>
      <c r="R142" s="65" t="s">
        <v>115</v>
      </c>
      <c r="S142" s="120" t="s">
        <v>125</v>
      </c>
      <c r="U142" s="65" t="s">
        <v>133</v>
      </c>
      <c r="V142" s="9" t="s">
        <v>134</v>
      </c>
      <c r="W142" s="66" t="s">
        <v>124</v>
      </c>
      <c r="X142" s="75" t="s">
        <v>133</v>
      </c>
      <c r="Y142" s="9" t="s">
        <v>134</v>
      </c>
      <c r="Z142" s="66" t="s">
        <v>124</v>
      </c>
      <c r="AA142" s="75" t="s">
        <v>133</v>
      </c>
      <c r="AB142" s="9" t="s">
        <v>134</v>
      </c>
      <c r="AC142" s="66" t="s">
        <v>124</v>
      </c>
      <c r="AD142" s="75" t="s">
        <v>133</v>
      </c>
      <c r="AE142" s="9" t="s">
        <v>134</v>
      </c>
      <c r="AF142" s="66" t="s">
        <v>124</v>
      </c>
      <c r="AG142" s="75" t="s">
        <v>133</v>
      </c>
      <c r="AH142" s="9" t="s">
        <v>134</v>
      </c>
      <c r="AI142" s="66" t="s">
        <v>124</v>
      </c>
      <c r="AJ142" s="75" t="s">
        <v>115</v>
      </c>
      <c r="AK142" s="120" t="s">
        <v>125</v>
      </c>
    </row>
    <row r="143" spans="2:37" outlineLevel="1">
      <c r="B143" s="235" t="s">
        <v>75</v>
      </c>
      <c r="C143" s="63" t="s">
        <v>95</v>
      </c>
      <c r="D143" s="69"/>
      <c r="E143" s="70"/>
      <c r="F143" s="68"/>
      <c r="G143" s="139">
        <f t="shared" ref="G143:G156" si="158">E143+F143</f>
        <v>0</v>
      </c>
      <c r="H143" s="180">
        <f t="shared" ref="H143:H156" si="159">IFERROR((G143-E143)/E143,0)</f>
        <v>0</v>
      </c>
      <c r="I143" s="69"/>
      <c r="J143" s="139">
        <f>G143+I143</f>
        <v>0</v>
      </c>
      <c r="K143" s="169">
        <f>IFERROR((J143-G143)/G143,0)</f>
        <v>0</v>
      </c>
      <c r="L143" s="68"/>
      <c r="M143" s="139">
        <f>J143+L143</f>
        <v>0</v>
      </c>
      <c r="N143" s="180">
        <f>IFERROR((M143-J143)/J143,0)</f>
        <v>0</v>
      </c>
      <c r="O143" s="69"/>
      <c r="P143" s="139">
        <f t="shared" ref="P143:P156" si="160">M143+O143</f>
        <v>0</v>
      </c>
      <c r="Q143" s="169">
        <f t="shared" ref="Q143:Q157" si="161">IFERROR((P143-M143)/M143,0)</f>
        <v>0</v>
      </c>
      <c r="R143" s="175">
        <f t="shared" ref="R143:R156" si="162">D143+F143+I143+L143+O143</f>
        <v>0</v>
      </c>
      <c r="S143" s="167">
        <f t="shared" ref="S143:S157" si="163">IFERROR((P143/E143)^(1/4)-1,0)</f>
        <v>0</v>
      </c>
      <c r="U143" s="69"/>
      <c r="V143" s="139">
        <f t="shared" ref="V143:V156" si="164">P143+U143</f>
        <v>0</v>
      </c>
      <c r="W143" s="169">
        <f t="shared" ref="W143:W156" si="165">IFERROR((V143-P143)/P143,0)</f>
        <v>0</v>
      </c>
      <c r="X143" s="68"/>
      <c r="Y143" s="139">
        <f>V143+X143</f>
        <v>0</v>
      </c>
      <c r="Z143" s="180">
        <f>IFERROR((Y143-V143)/V143,0)</f>
        <v>0</v>
      </c>
      <c r="AA143" s="69"/>
      <c r="AB143" s="139">
        <f>Y143+AA143</f>
        <v>0</v>
      </c>
      <c r="AC143" s="169">
        <f>IFERROR((AB143-Y143)/Y143,0)</f>
        <v>0</v>
      </c>
      <c r="AD143" s="68"/>
      <c r="AE143" s="139">
        <f>AB143+AD143</f>
        <v>0</v>
      </c>
      <c r="AF143" s="180">
        <f>IFERROR((AE143-AB143)/AB143,0)</f>
        <v>0</v>
      </c>
      <c r="AG143" s="69"/>
      <c r="AH143" s="139">
        <f>AE143+AG143</f>
        <v>0</v>
      </c>
      <c r="AI143" s="169">
        <f>IFERROR((AH143-AE143)/AE143,0)</f>
        <v>0</v>
      </c>
      <c r="AJ143" s="166">
        <f>U143+X143+AA143+AD143+AG143</f>
        <v>0</v>
      </c>
      <c r="AK143" s="167">
        <f>IFERROR((AH143/V143)^(1/4)-1,0)</f>
        <v>0</v>
      </c>
    </row>
    <row r="144" spans="2:37" outlineLevel="1">
      <c r="B144" s="236" t="s">
        <v>76</v>
      </c>
      <c r="C144" s="63" t="s">
        <v>95</v>
      </c>
      <c r="D144" s="69"/>
      <c r="E144" s="70"/>
      <c r="F144" s="68"/>
      <c r="G144" s="139">
        <f t="shared" si="158"/>
        <v>0</v>
      </c>
      <c r="H144" s="180">
        <f t="shared" si="159"/>
        <v>0</v>
      </c>
      <c r="I144" s="69"/>
      <c r="J144" s="139">
        <f t="shared" ref="J144:J156" si="166">G144+I144</f>
        <v>0</v>
      </c>
      <c r="K144" s="169">
        <f t="shared" ref="K144:K156" si="167">IFERROR((J144-G144)/G144,0)</f>
        <v>0</v>
      </c>
      <c r="L144" s="68"/>
      <c r="M144" s="139">
        <f t="shared" ref="M144:M156" si="168">J144+L144</f>
        <v>0</v>
      </c>
      <c r="N144" s="180">
        <f t="shared" ref="N144:N156" si="169">IFERROR((M144-J144)/J144,0)</f>
        <v>0</v>
      </c>
      <c r="O144" s="69"/>
      <c r="P144" s="139">
        <f t="shared" si="160"/>
        <v>0</v>
      </c>
      <c r="Q144" s="169">
        <f t="shared" si="161"/>
        <v>0</v>
      </c>
      <c r="R144" s="175">
        <f t="shared" si="162"/>
        <v>0</v>
      </c>
      <c r="S144" s="167">
        <f t="shared" si="163"/>
        <v>0</v>
      </c>
      <c r="U144" s="69"/>
      <c r="V144" s="139">
        <f t="shared" si="164"/>
        <v>0</v>
      </c>
      <c r="W144" s="169">
        <f t="shared" si="165"/>
        <v>0</v>
      </c>
      <c r="X144" s="68"/>
      <c r="Y144" s="139">
        <f t="shared" ref="Y144:Y156" si="170">V144+X144</f>
        <v>0</v>
      </c>
      <c r="Z144" s="180">
        <f t="shared" ref="Z144:Z156" si="171">IFERROR((Y144-V144)/V144,0)</f>
        <v>0</v>
      </c>
      <c r="AA144" s="69"/>
      <c r="AB144" s="139">
        <f t="shared" ref="AB144:AB156" si="172">Y144+AA144</f>
        <v>0</v>
      </c>
      <c r="AC144" s="169">
        <f t="shared" ref="AC144:AC156" si="173">IFERROR((AB144-Y144)/Y144,0)</f>
        <v>0</v>
      </c>
      <c r="AD144" s="68"/>
      <c r="AE144" s="139">
        <f t="shared" ref="AE144:AE156" si="174">AB144+AD144</f>
        <v>0</v>
      </c>
      <c r="AF144" s="180">
        <f t="shared" ref="AF144:AF156" si="175">IFERROR((AE144-AB144)/AB144,0)</f>
        <v>0</v>
      </c>
      <c r="AG144" s="69"/>
      <c r="AH144" s="139">
        <f t="shared" ref="AH144:AH156" si="176">AE144+AG144</f>
        <v>0</v>
      </c>
      <c r="AI144" s="169">
        <f t="shared" ref="AI144:AI156" si="177">IFERROR((AH144-AE144)/AE144,0)</f>
        <v>0</v>
      </c>
      <c r="AJ144" s="166">
        <f t="shared" ref="AJ144:AJ156" si="178">U144+X144+AA144+AD144+AG144</f>
        <v>0</v>
      </c>
      <c r="AK144" s="167">
        <f t="shared" ref="AK144:AK156" si="179">IFERROR((AH144/V144)^(1/4)-1,0)</f>
        <v>0</v>
      </c>
    </row>
    <row r="145" spans="2:37" outlineLevel="1">
      <c r="B145" s="237" t="s">
        <v>77</v>
      </c>
      <c r="C145" s="63" t="s">
        <v>95</v>
      </c>
      <c r="D145" s="69"/>
      <c r="E145" s="70"/>
      <c r="F145" s="68"/>
      <c r="G145" s="139">
        <f t="shared" si="158"/>
        <v>0</v>
      </c>
      <c r="H145" s="180">
        <f t="shared" si="159"/>
        <v>0</v>
      </c>
      <c r="I145" s="69"/>
      <c r="J145" s="139">
        <f t="shared" si="166"/>
        <v>0</v>
      </c>
      <c r="K145" s="169">
        <f t="shared" si="167"/>
        <v>0</v>
      </c>
      <c r="L145" s="68"/>
      <c r="M145" s="139">
        <f t="shared" si="168"/>
        <v>0</v>
      </c>
      <c r="N145" s="180">
        <f t="shared" si="169"/>
        <v>0</v>
      </c>
      <c r="O145" s="69"/>
      <c r="P145" s="139">
        <f t="shared" si="160"/>
        <v>0</v>
      </c>
      <c r="Q145" s="169">
        <f t="shared" si="161"/>
        <v>0</v>
      </c>
      <c r="R145" s="175">
        <f t="shared" si="162"/>
        <v>0</v>
      </c>
      <c r="S145" s="167">
        <f t="shared" si="163"/>
        <v>0</v>
      </c>
      <c r="U145" s="69"/>
      <c r="V145" s="139">
        <f t="shared" si="164"/>
        <v>0</v>
      </c>
      <c r="W145" s="169">
        <f t="shared" si="165"/>
        <v>0</v>
      </c>
      <c r="X145" s="68"/>
      <c r="Y145" s="139">
        <f t="shared" si="170"/>
        <v>0</v>
      </c>
      <c r="Z145" s="180">
        <f t="shared" si="171"/>
        <v>0</v>
      </c>
      <c r="AA145" s="69"/>
      <c r="AB145" s="139">
        <f t="shared" si="172"/>
        <v>0</v>
      </c>
      <c r="AC145" s="169">
        <f t="shared" si="173"/>
        <v>0</v>
      </c>
      <c r="AD145" s="68"/>
      <c r="AE145" s="139">
        <f t="shared" si="174"/>
        <v>0</v>
      </c>
      <c r="AF145" s="180">
        <f t="shared" si="175"/>
        <v>0</v>
      </c>
      <c r="AG145" s="69"/>
      <c r="AH145" s="139">
        <f t="shared" si="176"/>
        <v>0</v>
      </c>
      <c r="AI145" s="169">
        <f t="shared" si="177"/>
        <v>0</v>
      </c>
      <c r="AJ145" s="166">
        <f t="shared" si="178"/>
        <v>0</v>
      </c>
      <c r="AK145" s="167">
        <f t="shared" si="179"/>
        <v>0</v>
      </c>
    </row>
    <row r="146" spans="2:37" outlineLevel="1">
      <c r="B146" s="238" t="s">
        <v>78</v>
      </c>
      <c r="C146" s="63" t="s">
        <v>95</v>
      </c>
      <c r="D146" s="69"/>
      <c r="E146" s="70"/>
      <c r="F146" s="68"/>
      <c r="G146" s="139">
        <f t="shared" si="158"/>
        <v>0</v>
      </c>
      <c r="H146" s="180">
        <f t="shared" si="159"/>
        <v>0</v>
      </c>
      <c r="I146" s="69"/>
      <c r="J146" s="139">
        <f t="shared" si="166"/>
        <v>0</v>
      </c>
      <c r="K146" s="169">
        <f t="shared" si="167"/>
        <v>0</v>
      </c>
      <c r="L146" s="68"/>
      <c r="M146" s="139">
        <f t="shared" si="168"/>
        <v>0</v>
      </c>
      <c r="N146" s="180">
        <f t="shared" si="169"/>
        <v>0</v>
      </c>
      <c r="O146" s="69"/>
      <c r="P146" s="139">
        <f t="shared" si="160"/>
        <v>0</v>
      </c>
      <c r="Q146" s="169">
        <f t="shared" si="161"/>
        <v>0</v>
      </c>
      <c r="R146" s="175">
        <f t="shared" si="162"/>
        <v>0</v>
      </c>
      <c r="S146" s="167">
        <f t="shared" si="163"/>
        <v>0</v>
      </c>
      <c r="U146" s="69"/>
      <c r="V146" s="139">
        <f t="shared" si="164"/>
        <v>0</v>
      </c>
      <c r="W146" s="169">
        <f t="shared" si="165"/>
        <v>0</v>
      </c>
      <c r="X146" s="68"/>
      <c r="Y146" s="139">
        <f t="shared" si="170"/>
        <v>0</v>
      </c>
      <c r="Z146" s="180">
        <f t="shared" si="171"/>
        <v>0</v>
      </c>
      <c r="AA146" s="69"/>
      <c r="AB146" s="139">
        <f t="shared" si="172"/>
        <v>0</v>
      </c>
      <c r="AC146" s="169">
        <f t="shared" si="173"/>
        <v>0</v>
      </c>
      <c r="AD146" s="68"/>
      <c r="AE146" s="139">
        <f t="shared" si="174"/>
        <v>0</v>
      </c>
      <c r="AF146" s="180">
        <f t="shared" si="175"/>
        <v>0</v>
      </c>
      <c r="AG146" s="69"/>
      <c r="AH146" s="139">
        <f t="shared" si="176"/>
        <v>0</v>
      </c>
      <c r="AI146" s="169">
        <f t="shared" si="177"/>
        <v>0</v>
      </c>
      <c r="AJ146" s="166">
        <f t="shared" si="178"/>
        <v>0</v>
      </c>
      <c r="AK146" s="167">
        <f t="shared" si="179"/>
        <v>0</v>
      </c>
    </row>
    <row r="147" spans="2:37" outlineLevel="1">
      <c r="B147" s="238" t="s">
        <v>79</v>
      </c>
      <c r="C147" s="63" t="s">
        <v>95</v>
      </c>
      <c r="D147" s="69"/>
      <c r="E147" s="70"/>
      <c r="F147" s="68"/>
      <c r="G147" s="139">
        <f t="shared" si="158"/>
        <v>0</v>
      </c>
      <c r="H147" s="180">
        <f t="shared" si="159"/>
        <v>0</v>
      </c>
      <c r="I147" s="69"/>
      <c r="J147" s="139">
        <f t="shared" si="166"/>
        <v>0</v>
      </c>
      <c r="K147" s="169">
        <f t="shared" si="167"/>
        <v>0</v>
      </c>
      <c r="L147" s="68"/>
      <c r="M147" s="139">
        <f t="shared" si="168"/>
        <v>0</v>
      </c>
      <c r="N147" s="180">
        <f t="shared" si="169"/>
        <v>0</v>
      </c>
      <c r="O147" s="69"/>
      <c r="P147" s="139">
        <f t="shared" si="160"/>
        <v>0</v>
      </c>
      <c r="Q147" s="169">
        <f t="shared" si="161"/>
        <v>0</v>
      </c>
      <c r="R147" s="175">
        <f t="shared" si="162"/>
        <v>0</v>
      </c>
      <c r="S147" s="167">
        <f t="shared" si="163"/>
        <v>0</v>
      </c>
      <c r="U147" s="69"/>
      <c r="V147" s="139">
        <f t="shared" si="164"/>
        <v>0</v>
      </c>
      <c r="W147" s="169">
        <f t="shared" si="165"/>
        <v>0</v>
      </c>
      <c r="X147" s="68"/>
      <c r="Y147" s="139">
        <f t="shared" si="170"/>
        <v>0</v>
      </c>
      <c r="Z147" s="180">
        <f t="shared" si="171"/>
        <v>0</v>
      </c>
      <c r="AA147" s="69"/>
      <c r="AB147" s="139">
        <f t="shared" si="172"/>
        <v>0</v>
      </c>
      <c r="AC147" s="169">
        <f t="shared" si="173"/>
        <v>0</v>
      </c>
      <c r="AD147" s="68"/>
      <c r="AE147" s="139">
        <f t="shared" si="174"/>
        <v>0</v>
      </c>
      <c r="AF147" s="180">
        <f t="shared" si="175"/>
        <v>0</v>
      </c>
      <c r="AG147" s="69"/>
      <c r="AH147" s="139">
        <f t="shared" si="176"/>
        <v>0</v>
      </c>
      <c r="AI147" s="169">
        <f t="shared" si="177"/>
        <v>0</v>
      </c>
      <c r="AJ147" s="166">
        <f t="shared" si="178"/>
        <v>0</v>
      </c>
      <c r="AK147" s="167">
        <f t="shared" si="179"/>
        <v>0</v>
      </c>
    </row>
    <row r="148" spans="2:37" outlineLevel="1">
      <c r="B148" s="238" t="s">
        <v>80</v>
      </c>
      <c r="C148" s="63" t="s">
        <v>95</v>
      </c>
      <c r="D148" s="69"/>
      <c r="E148" s="70"/>
      <c r="F148" s="68"/>
      <c r="G148" s="139">
        <f t="shared" si="158"/>
        <v>0</v>
      </c>
      <c r="H148" s="180">
        <f t="shared" si="159"/>
        <v>0</v>
      </c>
      <c r="I148" s="69"/>
      <c r="J148" s="139">
        <f t="shared" si="166"/>
        <v>0</v>
      </c>
      <c r="K148" s="169">
        <f t="shared" si="167"/>
        <v>0</v>
      </c>
      <c r="L148" s="68"/>
      <c r="M148" s="139">
        <f t="shared" si="168"/>
        <v>0</v>
      </c>
      <c r="N148" s="180">
        <f t="shared" si="169"/>
        <v>0</v>
      </c>
      <c r="O148" s="69"/>
      <c r="P148" s="139">
        <f t="shared" si="160"/>
        <v>0</v>
      </c>
      <c r="Q148" s="169">
        <f t="shared" si="161"/>
        <v>0</v>
      </c>
      <c r="R148" s="175">
        <f t="shared" si="162"/>
        <v>0</v>
      </c>
      <c r="S148" s="167">
        <f t="shared" si="163"/>
        <v>0</v>
      </c>
      <c r="U148" s="69"/>
      <c r="V148" s="139">
        <f t="shared" si="164"/>
        <v>0</v>
      </c>
      <c r="W148" s="169">
        <f t="shared" si="165"/>
        <v>0</v>
      </c>
      <c r="X148" s="68"/>
      <c r="Y148" s="139">
        <f t="shared" si="170"/>
        <v>0</v>
      </c>
      <c r="Z148" s="180">
        <f t="shared" si="171"/>
        <v>0</v>
      </c>
      <c r="AA148" s="69"/>
      <c r="AB148" s="139">
        <f t="shared" si="172"/>
        <v>0</v>
      </c>
      <c r="AC148" s="169">
        <f t="shared" si="173"/>
        <v>0</v>
      </c>
      <c r="AD148" s="68"/>
      <c r="AE148" s="139">
        <f t="shared" si="174"/>
        <v>0</v>
      </c>
      <c r="AF148" s="180">
        <f t="shared" si="175"/>
        <v>0</v>
      </c>
      <c r="AG148" s="69"/>
      <c r="AH148" s="139">
        <f t="shared" si="176"/>
        <v>0</v>
      </c>
      <c r="AI148" s="169">
        <f t="shared" si="177"/>
        <v>0</v>
      </c>
      <c r="AJ148" s="166">
        <f t="shared" si="178"/>
        <v>0</v>
      </c>
      <c r="AK148" s="167">
        <f t="shared" si="179"/>
        <v>0</v>
      </c>
    </row>
    <row r="149" spans="2:37" outlineLevel="1">
      <c r="B149" s="238" t="s">
        <v>81</v>
      </c>
      <c r="C149" s="63" t="s">
        <v>95</v>
      </c>
      <c r="D149" s="69"/>
      <c r="E149" s="70"/>
      <c r="F149" s="68"/>
      <c r="G149" s="139">
        <f t="shared" si="158"/>
        <v>0</v>
      </c>
      <c r="H149" s="180">
        <f t="shared" si="159"/>
        <v>0</v>
      </c>
      <c r="I149" s="69"/>
      <c r="J149" s="139">
        <f t="shared" si="166"/>
        <v>0</v>
      </c>
      <c r="K149" s="169">
        <f t="shared" si="167"/>
        <v>0</v>
      </c>
      <c r="L149" s="68"/>
      <c r="M149" s="139">
        <f t="shared" si="168"/>
        <v>0</v>
      </c>
      <c r="N149" s="180">
        <f t="shared" si="169"/>
        <v>0</v>
      </c>
      <c r="O149" s="69"/>
      <c r="P149" s="139">
        <f t="shared" si="160"/>
        <v>0</v>
      </c>
      <c r="Q149" s="169">
        <f t="shared" si="161"/>
        <v>0</v>
      </c>
      <c r="R149" s="175">
        <f t="shared" si="162"/>
        <v>0</v>
      </c>
      <c r="S149" s="167">
        <f t="shared" si="163"/>
        <v>0</v>
      </c>
      <c r="U149" s="69"/>
      <c r="V149" s="139">
        <f t="shared" si="164"/>
        <v>0</v>
      </c>
      <c r="W149" s="169">
        <f t="shared" si="165"/>
        <v>0</v>
      </c>
      <c r="X149" s="68"/>
      <c r="Y149" s="139">
        <f t="shared" si="170"/>
        <v>0</v>
      </c>
      <c r="Z149" s="180">
        <f t="shared" si="171"/>
        <v>0</v>
      </c>
      <c r="AA149" s="69"/>
      <c r="AB149" s="139">
        <f t="shared" si="172"/>
        <v>0</v>
      </c>
      <c r="AC149" s="169">
        <f t="shared" si="173"/>
        <v>0</v>
      </c>
      <c r="AD149" s="68"/>
      <c r="AE149" s="139">
        <f t="shared" si="174"/>
        <v>0</v>
      </c>
      <c r="AF149" s="180">
        <f t="shared" si="175"/>
        <v>0</v>
      </c>
      <c r="AG149" s="69"/>
      <c r="AH149" s="139">
        <f t="shared" si="176"/>
        <v>0</v>
      </c>
      <c r="AI149" s="169">
        <f t="shared" si="177"/>
        <v>0</v>
      </c>
      <c r="AJ149" s="166">
        <f t="shared" si="178"/>
        <v>0</v>
      </c>
      <c r="AK149" s="167">
        <f t="shared" si="179"/>
        <v>0</v>
      </c>
    </row>
    <row r="150" spans="2:37" outlineLevel="1">
      <c r="B150" s="236" t="s">
        <v>82</v>
      </c>
      <c r="C150" s="63" t="s">
        <v>95</v>
      </c>
      <c r="D150" s="69"/>
      <c r="E150" s="70"/>
      <c r="F150" s="68"/>
      <c r="G150" s="139">
        <f t="shared" si="158"/>
        <v>0</v>
      </c>
      <c r="H150" s="180">
        <f t="shared" si="159"/>
        <v>0</v>
      </c>
      <c r="I150" s="69"/>
      <c r="J150" s="139">
        <f t="shared" si="166"/>
        <v>0</v>
      </c>
      <c r="K150" s="169">
        <f t="shared" si="167"/>
        <v>0</v>
      </c>
      <c r="L150" s="68"/>
      <c r="M150" s="139">
        <f t="shared" si="168"/>
        <v>0</v>
      </c>
      <c r="N150" s="180">
        <f t="shared" si="169"/>
        <v>0</v>
      </c>
      <c r="O150" s="69"/>
      <c r="P150" s="139">
        <f t="shared" si="160"/>
        <v>0</v>
      </c>
      <c r="Q150" s="169">
        <f t="shared" si="161"/>
        <v>0</v>
      </c>
      <c r="R150" s="175">
        <f t="shared" si="162"/>
        <v>0</v>
      </c>
      <c r="S150" s="167">
        <f t="shared" si="163"/>
        <v>0</v>
      </c>
      <c r="U150" s="69"/>
      <c r="V150" s="139">
        <f t="shared" si="164"/>
        <v>0</v>
      </c>
      <c r="W150" s="169">
        <f t="shared" si="165"/>
        <v>0</v>
      </c>
      <c r="X150" s="68"/>
      <c r="Y150" s="139">
        <f t="shared" si="170"/>
        <v>0</v>
      </c>
      <c r="Z150" s="180">
        <f t="shared" si="171"/>
        <v>0</v>
      </c>
      <c r="AA150" s="69"/>
      <c r="AB150" s="139">
        <f t="shared" si="172"/>
        <v>0</v>
      </c>
      <c r="AC150" s="169">
        <f t="shared" si="173"/>
        <v>0</v>
      </c>
      <c r="AD150" s="68"/>
      <c r="AE150" s="139">
        <f t="shared" si="174"/>
        <v>0</v>
      </c>
      <c r="AF150" s="180">
        <f t="shared" si="175"/>
        <v>0</v>
      </c>
      <c r="AG150" s="69"/>
      <c r="AH150" s="139">
        <f t="shared" si="176"/>
        <v>0</v>
      </c>
      <c r="AI150" s="169">
        <f t="shared" si="177"/>
        <v>0</v>
      </c>
      <c r="AJ150" s="166">
        <f t="shared" si="178"/>
        <v>0</v>
      </c>
      <c r="AK150" s="167">
        <f t="shared" si="179"/>
        <v>0</v>
      </c>
    </row>
    <row r="151" spans="2:37" outlineLevel="1">
      <c r="B151" s="235" t="s">
        <v>83</v>
      </c>
      <c r="C151" s="63" t="s">
        <v>95</v>
      </c>
      <c r="D151" s="69"/>
      <c r="E151" s="70"/>
      <c r="F151" s="68"/>
      <c r="G151" s="139">
        <f t="shared" si="158"/>
        <v>0</v>
      </c>
      <c r="H151" s="180">
        <f t="shared" si="159"/>
        <v>0</v>
      </c>
      <c r="I151" s="69"/>
      <c r="J151" s="139">
        <f t="shared" si="166"/>
        <v>0</v>
      </c>
      <c r="K151" s="169">
        <f t="shared" si="167"/>
        <v>0</v>
      </c>
      <c r="L151" s="68"/>
      <c r="M151" s="139">
        <f t="shared" si="168"/>
        <v>0</v>
      </c>
      <c r="N151" s="180">
        <f t="shared" si="169"/>
        <v>0</v>
      </c>
      <c r="O151" s="69"/>
      <c r="P151" s="139">
        <f t="shared" si="160"/>
        <v>0</v>
      </c>
      <c r="Q151" s="169">
        <f t="shared" si="161"/>
        <v>0</v>
      </c>
      <c r="R151" s="175">
        <f t="shared" si="162"/>
        <v>0</v>
      </c>
      <c r="S151" s="167">
        <f t="shared" si="163"/>
        <v>0</v>
      </c>
      <c r="U151" s="69"/>
      <c r="V151" s="139">
        <f t="shared" si="164"/>
        <v>0</v>
      </c>
      <c r="W151" s="169">
        <f t="shared" si="165"/>
        <v>0</v>
      </c>
      <c r="X151" s="68"/>
      <c r="Y151" s="139">
        <f t="shared" si="170"/>
        <v>0</v>
      </c>
      <c r="Z151" s="180">
        <f t="shared" si="171"/>
        <v>0</v>
      </c>
      <c r="AA151" s="69"/>
      <c r="AB151" s="139">
        <f t="shared" si="172"/>
        <v>0</v>
      </c>
      <c r="AC151" s="169">
        <f t="shared" si="173"/>
        <v>0</v>
      </c>
      <c r="AD151" s="68"/>
      <c r="AE151" s="139">
        <f t="shared" si="174"/>
        <v>0</v>
      </c>
      <c r="AF151" s="180">
        <f t="shared" si="175"/>
        <v>0</v>
      </c>
      <c r="AG151" s="69"/>
      <c r="AH151" s="139">
        <f t="shared" si="176"/>
        <v>0</v>
      </c>
      <c r="AI151" s="169">
        <f t="shared" si="177"/>
        <v>0</v>
      </c>
      <c r="AJ151" s="166">
        <f t="shared" si="178"/>
        <v>0</v>
      </c>
      <c r="AK151" s="167">
        <f t="shared" si="179"/>
        <v>0</v>
      </c>
    </row>
    <row r="152" spans="2:37" outlineLevel="1">
      <c r="B152" s="236" t="s">
        <v>84</v>
      </c>
      <c r="C152" s="63" t="s">
        <v>95</v>
      </c>
      <c r="D152" s="69"/>
      <c r="E152" s="70"/>
      <c r="F152" s="68"/>
      <c r="G152" s="139">
        <f t="shared" si="158"/>
        <v>0</v>
      </c>
      <c r="H152" s="180">
        <f t="shared" si="159"/>
        <v>0</v>
      </c>
      <c r="I152" s="69"/>
      <c r="J152" s="139">
        <f t="shared" si="166"/>
        <v>0</v>
      </c>
      <c r="K152" s="169">
        <f t="shared" si="167"/>
        <v>0</v>
      </c>
      <c r="L152" s="68"/>
      <c r="M152" s="139">
        <f t="shared" si="168"/>
        <v>0</v>
      </c>
      <c r="N152" s="180">
        <f t="shared" si="169"/>
        <v>0</v>
      </c>
      <c r="O152" s="69"/>
      <c r="P152" s="139">
        <f t="shared" si="160"/>
        <v>0</v>
      </c>
      <c r="Q152" s="169">
        <f t="shared" si="161"/>
        <v>0</v>
      </c>
      <c r="R152" s="175">
        <f t="shared" si="162"/>
        <v>0</v>
      </c>
      <c r="S152" s="167">
        <f t="shared" si="163"/>
        <v>0</v>
      </c>
      <c r="U152" s="69"/>
      <c r="V152" s="139">
        <f t="shared" si="164"/>
        <v>0</v>
      </c>
      <c r="W152" s="169">
        <f t="shared" si="165"/>
        <v>0</v>
      </c>
      <c r="X152" s="68"/>
      <c r="Y152" s="139">
        <f t="shared" si="170"/>
        <v>0</v>
      </c>
      <c r="Z152" s="180">
        <f t="shared" si="171"/>
        <v>0</v>
      </c>
      <c r="AA152" s="69"/>
      <c r="AB152" s="139">
        <f t="shared" si="172"/>
        <v>0</v>
      </c>
      <c r="AC152" s="169">
        <f t="shared" si="173"/>
        <v>0</v>
      </c>
      <c r="AD152" s="68"/>
      <c r="AE152" s="139">
        <f t="shared" si="174"/>
        <v>0</v>
      </c>
      <c r="AF152" s="180">
        <f t="shared" si="175"/>
        <v>0</v>
      </c>
      <c r="AG152" s="69"/>
      <c r="AH152" s="139">
        <f t="shared" si="176"/>
        <v>0</v>
      </c>
      <c r="AI152" s="169">
        <f t="shared" si="177"/>
        <v>0</v>
      </c>
      <c r="AJ152" s="166">
        <f t="shared" si="178"/>
        <v>0</v>
      </c>
      <c r="AK152" s="167">
        <f t="shared" si="179"/>
        <v>0</v>
      </c>
    </row>
    <row r="153" spans="2:37" outlineLevel="1">
      <c r="B153" s="235" t="s">
        <v>85</v>
      </c>
      <c r="C153" s="63" t="s">
        <v>95</v>
      </c>
      <c r="D153" s="69"/>
      <c r="E153" s="70"/>
      <c r="F153" s="68"/>
      <c r="G153" s="139">
        <f t="shared" si="158"/>
        <v>0</v>
      </c>
      <c r="H153" s="180">
        <f t="shared" si="159"/>
        <v>0</v>
      </c>
      <c r="I153" s="69"/>
      <c r="J153" s="139">
        <f t="shared" si="166"/>
        <v>0</v>
      </c>
      <c r="K153" s="169">
        <f t="shared" si="167"/>
        <v>0</v>
      </c>
      <c r="L153" s="68"/>
      <c r="M153" s="139">
        <f t="shared" si="168"/>
        <v>0</v>
      </c>
      <c r="N153" s="180">
        <f t="shared" si="169"/>
        <v>0</v>
      </c>
      <c r="O153" s="69"/>
      <c r="P153" s="139">
        <f t="shared" si="160"/>
        <v>0</v>
      </c>
      <c r="Q153" s="169">
        <f t="shared" si="161"/>
        <v>0</v>
      </c>
      <c r="R153" s="175">
        <f t="shared" si="162"/>
        <v>0</v>
      </c>
      <c r="S153" s="167">
        <f t="shared" si="163"/>
        <v>0</v>
      </c>
      <c r="U153" s="69"/>
      <c r="V153" s="139">
        <f t="shared" si="164"/>
        <v>0</v>
      </c>
      <c r="W153" s="169">
        <f t="shared" si="165"/>
        <v>0</v>
      </c>
      <c r="X153" s="68"/>
      <c r="Y153" s="139">
        <f t="shared" si="170"/>
        <v>0</v>
      </c>
      <c r="Z153" s="180">
        <f t="shared" si="171"/>
        <v>0</v>
      </c>
      <c r="AA153" s="69"/>
      <c r="AB153" s="139">
        <f t="shared" si="172"/>
        <v>0</v>
      </c>
      <c r="AC153" s="169">
        <f t="shared" si="173"/>
        <v>0</v>
      </c>
      <c r="AD153" s="68"/>
      <c r="AE153" s="139">
        <f t="shared" si="174"/>
        <v>0</v>
      </c>
      <c r="AF153" s="180">
        <f t="shared" si="175"/>
        <v>0</v>
      </c>
      <c r="AG153" s="69"/>
      <c r="AH153" s="139">
        <f t="shared" si="176"/>
        <v>0</v>
      </c>
      <c r="AI153" s="169">
        <f t="shared" si="177"/>
        <v>0</v>
      </c>
      <c r="AJ153" s="166">
        <f t="shared" si="178"/>
        <v>0</v>
      </c>
      <c r="AK153" s="167">
        <f t="shared" si="179"/>
        <v>0</v>
      </c>
    </row>
    <row r="154" spans="2:37" outlineLevel="1">
      <c r="B154" s="236" t="s">
        <v>86</v>
      </c>
      <c r="C154" s="63" t="s">
        <v>95</v>
      </c>
      <c r="D154" s="69"/>
      <c r="E154" s="70"/>
      <c r="F154" s="68"/>
      <c r="G154" s="139">
        <f t="shared" si="158"/>
        <v>0</v>
      </c>
      <c r="H154" s="180">
        <f t="shared" si="159"/>
        <v>0</v>
      </c>
      <c r="I154" s="69"/>
      <c r="J154" s="139">
        <f t="shared" si="166"/>
        <v>0</v>
      </c>
      <c r="K154" s="169">
        <f t="shared" si="167"/>
        <v>0</v>
      </c>
      <c r="L154" s="68"/>
      <c r="M154" s="139">
        <f t="shared" si="168"/>
        <v>0</v>
      </c>
      <c r="N154" s="180">
        <f t="shared" si="169"/>
        <v>0</v>
      </c>
      <c r="O154" s="69"/>
      <c r="P154" s="139">
        <f t="shared" si="160"/>
        <v>0</v>
      </c>
      <c r="Q154" s="169">
        <f t="shared" si="161"/>
        <v>0</v>
      </c>
      <c r="R154" s="175">
        <f t="shared" si="162"/>
        <v>0</v>
      </c>
      <c r="S154" s="167">
        <f t="shared" si="163"/>
        <v>0</v>
      </c>
      <c r="U154" s="69"/>
      <c r="V154" s="139">
        <f t="shared" si="164"/>
        <v>0</v>
      </c>
      <c r="W154" s="169">
        <f t="shared" si="165"/>
        <v>0</v>
      </c>
      <c r="X154" s="68"/>
      <c r="Y154" s="139">
        <f t="shared" si="170"/>
        <v>0</v>
      </c>
      <c r="Z154" s="180">
        <f t="shared" si="171"/>
        <v>0</v>
      </c>
      <c r="AA154" s="69"/>
      <c r="AB154" s="139">
        <f t="shared" si="172"/>
        <v>0</v>
      </c>
      <c r="AC154" s="169">
        <f t="shared" si="173"/>
        <v>0</v>
      </c>
      <c r="AD154" s="68"/>
      <c r="AE154" s="139">
        <f t="shared" si="174"/>
        <v>0</v>
      </c>
      <c r="AF154" s="180">
        <f t="shared" si="175"/>
        <v>0</v>
      </c>
      <c r="AG154" s="69"/>
      <c r="AH154" s="139">
        <f t="shared" si="176"/>
        <v>0</v>
      </c>
      <c r="AI154" s="169">
        <f t="shared" si="177"/>
        <v>0</v>
      </c>
      <c r="AJ154" s="166">
        <f t="shared" si="178"/>
        <v>0</v>
      </c>
      <c r="AK154" s="167">
        <f t="shared" si="179"/>
        <v>0</v>
      </c>
    </row>
    <row r="155" spans="2:37" outlineLevel="1">
      <c r="B155" s="235" t="s">
        <v>87</v>
      </c>
      <c r="C155" s="63" t="s">
        <v>95</v>
      </c>
      <c r="D155" s="69"/>
      <c r="E155" s="70"/>
      <c r="F155" s="68"/>
      <c r="G155" s="139">
        <f t="shared" si="158"/>
        <v>0</v>
      </c>
      <c r="H155" s="180">
        <f t="shared" si="159"/>
        <v>0</v>
      </c>
      <c r="I155" s="69"/>
      <c r="J155" s="139">
        <f t="shared" si="166"/>
        <v>0</v>
      </c>
      <c r="K155" s="169">
        <f t="shared" si="167"/>
        <v>0</v>
      </c>
      <c r="L155" s="68"/>
      <c r="M155" s="139">
        <f t="shared" si="168"/>
        <v>0</v>
      </c>
      <c r="N155" s="180">
        <f t="shared" si="169"/>
        <v>0</v>
      </c>
      <c r="O155" s="69"/>
      <c r="P155" s="139">
        <f t="shared" si="160"/>
        <v>0</v>
      </c>
      <c r="Q155" s="169">
        <f t="shared" si="161"/>
        <v>0</v>
      </c>
      <c r="R155" s="175">
        <f t="shared" si="162"/>
        <v>0</v>
      </c>
      <c r="S155" s="167">
        <f t="shared" si="163"/>
        <v>0</v>
      </c>
      <c r="U155" s="69"/>
      <c r="V155" s="139">
        <f t="shared" si="164"/>
        <v>0</v>
      </c>
      <c r="W155" s="169">
        <f t="shared" si="165"/>
        <v>0</v>
      </c>
      <c r="X155" s="68"/>
      <c r="Y155" s="139">
        <f t="shared" si="170"/>
        <v>0</v>
      </c>
      <c r="Z155" s="180">
        <f t="shared" si="171"/>
        <v>0</v>
      </c>
      <c r="AA155" s="69"/>
      <c r="AB155" s="139">
        <f t="shared" si="172"/>
        <v>0</v>
      </c>
      <c r="AC155" s="169">
        <f t="shared" si="173"/>
        <v>0</v>
      </c>
      <c r="AD155" s="68"/>
      <c r="AE155" s="139">
        <f t="shared" si="174"/>
        <v>0</v>
      </c>
      <c r="AF155" s="180">
        <f t="shared" si="175"/>
        <v>0</v>
      </c>
      <c r="AG155" s="69"/>
      <c r="AH155" s="139">
        <f t="shared" si="176"/>
        <v>0</v>
      </c>
      <c r="AI155" s="169">
        <f t="shared" si="177"/>
        <v>0</v>
      </c>
      <c r="AJ155" s="166">
        <f t="shared" si="178"/>
        <v>0</v>
      </c>
      <c r="AK155" s="167">
        <f t="shared" si="179"/>
        <v>0</v>
      </c>
    </row>
    <row r="156" spans="2:37" outlineLevel="1">
      <c r="B156" s="236" t="s">
        <v>88</v>
      </c>
      <c r="C156" s="63" t="s">
        <v>95</v>
      </c>
      <c r="D156" s="69"/>
      <c r="E156" s="70"/>
      <c r="F156" s="68"/>
      <c r="G156" s="139">
        <f t="shared" si="158"/>
        <v>0</v>
      </c>
      <c r="H156" s="180">
        <f t="shared" si="159"/>
        <v>0</v>
      </c>
      <c r="I156" s="69"/>
      <c r="J156" s="139">
        <f t="shared" si="166"/>
        <v>0</v>
      </c>
      <c r="K156" s="169">
        <f t="shared" si="167"/>
        <v>0</v>
      </c>
      <c r="L156" s="68"/>
      <c r="M156" s="139">
        <f t="shared" si="168"/>
        <v>0</v>
      </c>
      <c r="N156" s="180">
        <f t="shared" si="169"/>
        <v>0</v>
      </c>
      <c r="O156" s="69"/>
      <c r="P156" s="139">
        <f t="shared" si="160"/>
        <v>0</v>
      </c>
      <c r="Q156" s="169">
        <f t="shared" si="161"/>
        <v>0</v>
      </c>
      <c r="R156" s="175">
        <f t="shared" si="162"/>
        <v>0</v>
      </c>
      <c r="S156" s="167">
        <f t="shared" si="163"/>
        <v>0</v>
      </c>
      <c r="U156" s="69"/>
      <c r="V156" s="139">
        <f t="shared" si="164"/>
        <v>0</v>
      </c>
      <c r="W156" s="169">
        <f t="shared" si="165"/>
        <v>0</v>
      </c>
      <c r="X156" s="68"/>
      <c r="Y156" s="139">
        <f t="shared" si="170"/>
        <v>0</v>
      </c>
      <c r="Z156" s="180">
        <f t="shared" si="171"/>
        <v>0</v>
      </c>
      <c r="AA156" s="69"/>
      <c r="AB156" s="139">
        <f t="shared" si="172"/>
        <v>0</v>
      </c>
      <c r="AC156" s="169">
        <f t="shared" si="173"/>
        <v>0</v>
      </c>
      <c r="AD156" s="68"/>
      <c r="AE156" s="139">
        <f t="shared" si="174"/>
        <v>0</v>
      </c>
      <c r="AF156" s="180">
        <f t="shared" si="175"/>
        <v>0</v>
      </c>
      <c r="AG156" s="69"/>
      <c r="AH156" s="139">
        <f t="shared" si="176"/>
        <v>0</v>
      </c>
      <c r="AI156" s="169">
        <f t="shared" si="177"/>
        <v>0</v>
      </c>
      <c r="AJ156" s="166">
        <f t="shared" si="178"/>
        <v>0</v>
      </c>
      <c r="AK156" s="167">
        <f t="shared" si="179"/>
        <v>0</v>
      </c>
    </row>
    <row r="157" spans="2:37" ht="15" customHeight="1" outlineLevel="1">
      <c r="B157" s="49" t="s">
        <v>127</v>
      </c>
      <c r="C157" s="46" t="s">
        <v>95</v>
      </c>
      <c r="D157" s="172">
        <f>SUM(D143:D156)</f>
        <v>0</v>
      </c>
      <c r="E157" s="172">
        <f>SUM(E143:E156)</f>
        <v>0</v>
      </c>
      <c r="F157" s="172">
        <f>SUM(F143:F156)</f>
        <v>0</v>
      </c>
      <c r="G157" s="172">
        <f>SUM(G143:G156)</f>
        <v>0</v>
      </c>
      <c r="H157" s="181">
        <f>IFERROR((G157-E157)/E157,0)</f>
        <v>0</v>
      </c>
      <c r="I157" s="172">
        <f>SUM(I143:I156)</f>
        <v>0</v>
      </c>
      <c r="J157" s="172">
        <f>SUM(J143:J156)</f>
        <v>0</v>
      </c>
      <c r="K157" s="168">
        <f t="shared" ref="K157" si="180">IFERROR((J157-G157)/G157,0)</f>
        <v>0</v>
      </c>
      <c r="L157" s="172">
        <f>SUM(L143:L156)</f>
        <v>0</v>
      </c>
      <c r="M157" s="172">
        <f>SUM(M143:M156)</f>
        <v>0</v>
      </c>
      <c r="N157" s="181">
        <f t="shared" ref="N157" si="181">IFERROR((M157-J157)/J157,0)</f>
        <v>0</v>
      </c>
      <c r="O157" s="172">
        <f>SUM(O143:O156)</f>
        <v>0</v>
      </c>
      <c r="P157" s="172">
        <f>SUM(P143:P156)</f>
        <v>0</v>
      </c>
      <c r="Q157" s="168">
        <f t="shared" si="161"/>
        <v>0</v>
      </c>
      <c r="R157" s="172">
        <f>SUM(R143:R156)</f>
        <v>0</v>
      </c>
      <c r="S157" s="164">
        <f t="shared" si="163"/>
        <v>0</v>
      </c>
      <c r="U157" s="172">
        <f>SUM(U143:U156)</f>
        <v>0</v>
      </c>
      <c r="V157" s="172">
        <f>SUM(V143:V156)</f>
        <v>0</v>
      </c>
      <c r="W157" s="168">
        <f>IFERROR((V157-P157)/P157,0)</f>
        <v>0</v>
      </c>
      <c r="X157" s="172">
        <f>SUM(X143:X156)</f>
        <v>0</v>
      </c>
      <c r="Y157" s="172">
        <f>SUM(Y143:Y156)</f>
        <v>0</v>
      </c>
      <c r="Z157" s="177">
        <f>IFERROR((Y157-V157)/V157,0)</f>
        <v>0</v>
      </c>
      <c r="AA157" s="172">
        <f>SUM(AA143:AA156)</f>
        <v>0</v>
      </c>
      <c r="AB157" s="172">
        <f>SUM(AB143:AB156)</f>
        <v>0</v>
      </c>
      <c r="AC157" s="176">
        <f>IFERROR((AB157-Y157)/Y157,0)</f>
        <v>0</v>
      </c>
      <c r="AD157" s="172">
        <f>SUM(AD143:AD156)</f>
        <v>0</v>
      </c>
      <c r="AE157" s="172">
        <f>SUM(AE143:AE156)</f>
        <v>0</v>
      </c>
      <c r="AF157" s="177">
        <f>IFERROR((AE157-AB157)/AB157,0)</f>
        <v>0</v>
      </c>
      <c r="AG157" s="172">
        <f>SUM(AG143:AG156)</f>
        <v>0</v>
      </c>
      <c r="AH157" s="172">
        <f>SUM(AH143:AH156)</f>
        <v>0</v>
      </c>
      <c r="AI157" s="163">
        <f>IFERROR((AH157-AE157)/AE157,0)</f>
        <v>0</v>
      </c>
      <c r="AJ157" s="172">
        <f>SUM(AJ143:AJ156)</f>
        <v>0</v>
      </c>
      <c r="AK157" s="167">
        <f t="shared" ref="AK157" si="182">IFERROR((AH157/V157)^(1/4)-1,0)</f>
        <v>0</v>
      </c>
    </row>
  </sheetData>
  <mergeCells count="122">
    <mergeCell ref="C2:G2"/>
    <mergeCell ref="B9:AK9"/>
    <mergeCell ref="AJ12:AK12"/>
    <mergeCell ref="X12:Z12"/>
    <mergeCell ref="AA12:AC12"/>
    <mergeCell ref="AD12:AF12"/>
    <mergeCell ref="AG12:AI12"/>
    <mergeCell ref="R98:S99"/>
    <mergeCell ref="R33:S34"/>
    <mergeCell ref="R55:S56"/>
    <mergeCell ref="U55:AK55"/>
    <mergeCell ref="D56:E56"/>
    <mergeCell ref="F56:H56"/>
    <mergeCell ref="I56:K56"/>
    <mergeCell ref="L56:N56"/>
    <mergeCell ref="U56:W56"/>
    <mergeCell ref="X56:Z56"/>
    <mergeCell ref="B5:I5"/>
    <mergeCell ref="J2:L2"/>
    <mergeCell ref="B11:B13"/>
    <mergeCell ref="C11:C13"/>
    <mergeCell ref="R11:S12"/>
    <mergeCell ref="U33:AK33"/>
    <mergeCell ref="D34:E34"/>
    <mergeCell ref="D11:Q11"/>
    <mergeCell ref="B33:B35"/>
    <mergeCell ref="C33:C35"/>
    <mergeCell ref="B77:B79"/>
    <mergeCell ref="C77:C79"/>
    <mergeCell ref="B55:B57"/>
    <mergeCell ref="C55:C57"/>
    <mergeCell ref="B98:B100"/>
    <mergeCell ref="C98:C100"/>
    <mergeCell ref="O99:Q99"/>
    <mergeCell ref="B53:AU53"/>
    <mergeCell ref="AA56:AC56"/>
    <mergeCell ref="AD56:AF56"/>
    <mergeCell ref="AG56:AI56"/>
    <mergeCell ref="O56:Q56"/>
    <mergeCell ref="AG78:AI78"/>
    <mergeCell ref="D33:Q33"/>
    <mergeCell ref="D55:Q55"/>
    <mergeCell ref="D77:Q77"/>
    <mergeCell ref="D98:Q98"/>
    <mergeCell ref="U11:AK11"/>
    <mergeCell ref="B75:AU75"/>
    <mergeCell ref="AJ34:AK34"/>
    <mergeCell ref="O34:Q34"/>
    <mergeCell ref="B140:B142"/>
    <mergeCell ref="C140:C142"/>
    <mergeCell ref="B96:AU96"/>
    <mergeCell ref="U77:AK77"/>
    <mergeCell ref="AD120:AF120"/>
    <mergeCell ref="AG120:AI120"/>
    <mergeCell ref="AJ120:AK120"/>
    <mergeCell ref="U140:AK140"/>
    <mergeCell ref="D141:E141"/>
    <mergeCell ref="F141:H141"/>
    <mergeCell ref="I141:K141"/>
    <mergeCell ref="B138:AK138"/>
    <mergeCell ref="C119:C121"/>
    <mergeCell ref="AJ78:AK78"/>
    <mergeCell ref="B117:AK117"/>
    <mergeCell ref="B119:B121"/>
    <mergeCell ref="O120:Q120"/>
    <mergeCell ref="D120:E120"/>
    <mergeCell ref="F120:H120"/>
    <mergeCell ref="I120:K120"/>
    <mergeCell ref="O78:Q78"/>
    <mergeCell ref="R77:S78"/>
    <mergeCell ref="AG99:AI99"/>
    <mergeCell ref="AJ99:AK99"/>
    <mergeCell ref="AJ56:AK56"/>
    <mergeCell ref="D12:E12"/>
    <mergeCell ref="F34:H34"/>
    <mergeCell ref="I34:K34"/>
    <mergeCell ref="L34:N34"/>
    <mergeCell ref="U34:W34"/>
    <mergeCell ref="X34:Z34"/>
    <mergeCell ref="AA34:AC34"/>
    <mergeCell ref="AD34:AF34"/>
    <mergeCell ref="AG34:AI34"/>
    <mergeCell ref="I12:K12"/>
    <mergeCell ref="B31:AU31"/>
    <mergeCell ref="L12:N12"/>
    <mergeCell ref="O12:Q12"/>
    <mergeCell ref="F12:H12"/>
    <mergeCell ref="U12:W12"/>
    <mergeCell ref="D78:E78"/>
    <mergeCell ref="F78:H78"/>
    <mergeCell ref="I78:K78"/>
    <mergeCell ref="L78:N78"/>
    <mergeCell ref="U78:W78"/>
    <mergeCell ref="X78:Z78"/>
    <mergeCell ref="AA78:AC78"/>
    <mergeCell ref="AD78:AF78"/>
    <mergeCell ref="D99:E99"/>
    <mergeCell ref="F99:H99"/>
    <mergeCell ref="I99:K99"/>
    <mergeCell ref="L99:N99"/>
    <mergeCell ref="U99:W99"/>
    <mergeCell ref="X99:Z99"/>
    <mergeCell ref="AA99:AC99"/>
    <mergeCell ref="AD99:AF99"/>
    <mergeCell ref="U98:AK98"/>
    <mergeCell ref="L141:N141"/>
    <mergeCell ref="U141:W141"/>
    <mergeCell ref="X141:Z141"/>
    <mergeCell ref="AA141:AC141"/>
    <mergeCell ref="AD141:AF141"/>
    <mergeCell ref="AG141:AI141"/>
    <mergeCell ref="AJ141:AK141"/>
    <mergeCell ref="L120:N120"/>
    <mergeCell ref="U120:W120"/>
    <mergeCell ref="X120:Z120"/>
    <mergeCell ref="AA120:AC120"/>
    <mergeCell ref="R119:S120"/>
    <mergeCell ref="U119:AK119"/>
    <mergeCell ref="O141:Q141"/>
    <mergeCell ref="R140:S141"/>
    <mergeCell ref="D119:Q119"/>
    <mergeCell ref="D140:Q140"/>
  </mergeCells>
  <hyperlinks>
    <hyperlink ref="J2" location="'Αρχική σελίδα'!A1" display="Πίσω στην αρχική σελίδα" xr:uid="{0EB2808E-0958-4DAB-B1B1-EA211949EE39}"/>
  </hyperlinks>
  <pageMargins left="0.7" right="0.7" top="0.75" bottom="0.75" header="0.3" footer="0.3"/>
  <pageSetup paperSize="8"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E629-ECE6-431A-A13D-3E16A4CA4480}">
  <sheetPr>
    <tabColor theme="4" tint="0.79998168889431442"/>
    <pageSetUpPr fitToPage="1"/>
  </sheetPr>
  <dimension ref="B2:AK130"/>
  <sheetViews>
    <sheetView showGridLines="0" zoomScaleNormal="100" workbookViewId="0">
      <selection activeCell="B130" sqref="B130"/>
    </sheetView>
  </sheetViews>
  <sheetFormatPr defaultColWidth="8.85546875" defaultRowHeight="14.45" outlineLevelRow="1"/>
  <cols>
    <col min="1" max="1" width="2.85546875" customWidth="1"/>
    <col min="2" max="2" width="42.140625" customWidth="1"/>
    <col min="3" max="3" width="21.28515625" customWidth="1"/>
    <col min="4" max="7" width="16.7109375" customWidth="1"/>
    <col min="14" max="14" width="10.42578125" customWidth="1"/>
    <col min="16" max="16" width="6.28515625" customWidth="1"/>
    <col min="17" max="17" width="1.7109375" customWidth="1"/>
  </cols>
  <sheetData>
    <row r="2" spans="2:37" ht="18.600000000000001">
      <c r="B2" s="1" t="s">
        <v>0</v>
      </c>
      <c r="C2" s="271" t="str">
        <f>'Αρχική σελίδα'!C3</f>
        <v>Ήπειρος</v>
      </c>
      <c r="D2" s="271"/>
      <c r="E2" s="271"/>
      <c r="F2" s="271"/>
      <c r="G2" s="271"/>
      <c r="H2" s="98"/>
      <c r="J2" s="272" t="s">
        <v>59</v>
      </c>
      <c r="K2" s="272"/>
      <c r="L2" s="272"/>
    </row>
    <row r="3" spans="2:37" ht="18.600000000000001">
      <c r="B3" s="2" t="s">
        <v>2</v>
      </c>
      <c r="C3" s="99">
        <f>'Αρχική σελίδα'!C4</f>
        <v>2024</v>
      </c>
      <c r="D3" s="45" t="s">
        <v>3</v>
      </c>
      <c r="E3" s="45">
        <f>C3+4</f>
        <v>2028</v>
      </c>
    </row>
    <row r="4" spans="2:37" ht="14.45" customHeight="1">
      <c r="C4" s="2"/>
      <c r="D4" s="45"/>
      <c r="E4" s="45"/>
    </row>
    <row r="5" spans="2:37" ht="56.45" customHeight="1">
      <c r="B5" s="273" t="s">
        <v>149</v>
      </c>
      <c r="C5" s="273"/>
      <c r="D5" s="273"/>
      <c r="E5" s="273"/>
      <c r="F5" s="273"/>
      <c r="G5" s="273"/>
      <c r="H5" s="273"/>
      <c r="I5" s="273"/>
    </row>
    <row r="6" spans="2:37">
      <c r="B6" s="225"/>
      <c r="C6" s="225"/>
      <c r="D6" s="225"/>
      <c r="E6" s="225"/>
      <c r="F6" s="225"/>
      <c r="G6" s="225"/>
      <c r="H6" s="225"/>
    </row>
    <row r="7" spans="2:37" ht="18.600000000000001">
      <c r="B7" s="100" t="str">
        <f>"Μέση μοναδιαία ετήσια κατανάλωση αερίου τελικού πελάτη ανά κατηγορία ιστορικά ("&amp;(C3-5)&amp;" - "&amp;(C3-1)&amp;") και για το Πρόγραμμα Ανάπτυξης  "&amp;C3&amp;" - "&amp;E3</f>
        <v>Μέση μοναδιαία ετήσια κατανάλωση αερίου τελικού πελάτη ανά κατηγορία ιστορικά (2019 - 2023) και για το Πρόγραμμα Ανάπτυξης  2024 - 2028</v>
      </c>
      <c r="C7" s="101"/>
      <c r="D7" s="101"/>
      <c r="E7" s="101"/>
      <c r="F7" s="101"/>
      <c r="G7" s="101"/>
      <c r="H7" s="98"/>
      <c r="I7" s="98"/>
      <c r="J7" s="98"/>
      <c r="K7" s="98"/>
      <c r="L7" s="98"/>
    </row>
    <row r="8" spans="2:37" ht="18.600000000000001">
      <c r="C8" s="2"/>
      <c r="D8" s="45"/>
      <c r="E8" s="45"/>
      <c r="F8" s="45"/>
    </row>
    <row r="9" spans="2:37" ht="15.6">
      <c r="B9" s="270" t="s">
        <v>93</v>
      </c>
      <c r="C9" s="270"/>
      <c r="D9" s="270"/>
      <c r="E9" s="270"/>
      <c r="F9" s="270"/>
      <c r="G9" s="270"/>
    </row>
    <row r="10" spans="2:37" ht="5.45" customHeight="1" outlineLevel="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37" outlineLevel="1">
      <c r="B11" s="309"/>
      <c r="C11" s="298" t="s">
        <v>94</v>
      </c>
      <c r="D11" s="289" t="s">
        <v>120</v>
      </c>
      <c r="E11" s="305"/>
      <c r="F11" s="289" t="s">
        <v>121</v>
      </c>
      <c r="G11" s="305"/>
    </row>
    <row r="12" spans="2:37" outlineLevel="1">
      <c r="B12" s="310"/>
      <c r="C12" s="299"/>
      <c r="D12" s="289" t="str">
        <f>($C$3-5)&amp;" - "&amp;($C$3-1)</f>
        <v>2019 - 2023</v>
      </c>
      <c r="E12" s="305"/>
      <c r="F12" s="289" t="str">
        <f>$C$3&amp;" - "&amp;$E$3</f>
        <v>2024 - 2028</v>
      </c>
      <c r="G12" s="305"/>
    </row>
    <row r="13" spans="2:37" ht="26.25" customHeight="1" outlineLevel="1">
      <c r="B13" s="311"/>
      <c r="C13" s="300"/>
      <c r="D13" s="81" t="s">
        <v>150</v>
      </c>
      <c r="E13" s="85" t="s">
        <v>151</v>
      </c>
      <c r="F13" s="81" t="s">
        <v>150</v>
      </c>
      <c r="G13" s="85" t="s">
        <v>151</v>
      </c>
    </row>
    <row r="14" spans="2:37" outlineLevel="1">
      <c r="B14" s="235" t="s">
        <v>75</v>
      </c>
      <c r="C14" s="63" t="s">
        <v>152</v>
      </c>
      <c r="D14" s="86"/>
      <c r="E14" s="87"/>
      <c r="F14" s="86">
        <f>G14*0.2</f>
        <v>4</v>
      </c>
      <c r="G14" s="86">
        <v>20</v>
      </c>
    </row>
    <row r="15" spans="2:37" outlineLevel="1">
      <c r="B15" s="236" t="s">
        <v>76</v>
      </c>
      <c r="C15" s="63" t="s">
        <v>152</v>
      </c>
      <c r="D15" s="86"/>
      <c r="E15" s="87"/>
      <c r="F15" s="86">
        <f t="shared" ref="F15:F27" si="0">G15*0.2</f>
        <v>4</v>
      </c>
      <c r="G15" s="86">
        <v>20</v>
      </c>
    </row>
    <row r="16" spans="2:37" outlineLevel="1">
      <c r="B16" s="237" t="s">
        <v>77</v>
      </c>
      <c r="C16" s="63" t="s">
        <v>152</v>
      </c>
      <c r="D16" s="86"/>
      <c r="E16" s="87"/>
      <c r="F16" s="86">
        <f t="shared" si="0"/>
        <v>4</v>
      </c>
      <c r="G16" s="86">
        <v>20</v>
      </c>
    </row>
    <row r="17" spans="2:37" outlineLevel="1">
      <c r="B17" s="238" t="s">
        <v>78</v>
      </c>
      <c r="C17" s="63" t="s">
        <v>152</v>
      </c>
      <c r="D17" s="86"/>
      <c r="E17" s="87"/>
      <c r="F17" s="86">
        <f t="shared" si="0"/>
        <v>4</v>
      </c>
      <c r="G17" s="86">
        <v>20</v>
      </c>
    </row>
    <row r="18" spans="2:37" outlineLevel="1">
      <c r="B18" s="238" t="s">
        <v>79</v>
      </c>
      <c r="C18" s="63" t="s">
        <v>152</v>
      </c>
      <c r="D18" s="86"/>
      <c r="E18" s="87"/>
      <c r="F18" s="86">
        <f t="shared" si="0"/>
        <v>4</v>
      </c>
      <c r="G18" s="86">
        <v>20</v>
      </c>
    </row>
    <row r="19" spans="2:37" outlineLevel="1">
      <c r="B19" s="238" t="s">
        <v>80</v>
      </c>
      <c r="C19" s="63" t="s">
        <v>152</v>
      </c>
      <c r="D19" s="86"/>
      <c r="E19" s="87"/>
      <c r="F19" s="86">
        <f t="shared" si="0"/>
        <v>4</v>
      </c>
      <c r="G19" s="86">
        <v>20</v>
      </c>
    </row>
    <row r="20" spans="2:37" outlineLevel="1">
      <c r="B20" s="238" t="s">
        <v>81</v>
      </c>
      <c r="C20" s="63" t="s">
        <v>152</v>
      </c>
      <c r="D20" s="86"/>
      <c r="E20" s="87"/>
      <c r="F20" s="86">
        <f t="shared" si="0"/>
        <v>4</v>
      </c>
      <c r="G20" s="86">
        <v>20</v>
      </c>
    </row>
    <row r="21" spans="2:37" outlineLevel="1">
      <c r="B21" s="236" t="s">
        <v>82</v>
      </c>
      <c r="C21" s="63" t="s">
        <v>152</v>
      </c>
      <c r="D21" s="86"/>
      <c r="E21" s="87"/>
      <c r="F21" s="86">
        <f t="shared" si="0"/>
        <v>4</v>
      </c>
      <c r="G21" s="86">
        <v>20</v>
      </c>
    </row>
    <row r="22" spans="2:37" outlineLevel="1">
      <c r="B22" s="235" t="s">
        <v>83</v>
      </c>
      <c r="C22" s="63" t="s">
        <v>152</v>
      </c>
      <c r="D22" s="86"/>
      <c r="E22" s="87"/>
      <c r="F22" s="86">
        <f t="shared" si="0"/>
        <v>4</v>
      </c>
      <c r="G22" s="86">
        <v>20</v>
      </c>
    </row>
    <row r="23" spans="2:37" outlineLevel="1">
      <c r="B23" s="236" t="s">
        <v>84</v>
      </c>
      <c r="C23" s="63" t="s">
        <v>152</v>
      </c>
      <c r="D23" s="86"/>
      <c r="E23" s="87"/>
      <c r="F23" s="86">
        <f t="shared" si="0"/>
        <v>4</v>
      </c>
      <c r="G23" s="86">
        <v>20</v>
      </c>
    </row>
    <row r="24" spans="2:37" outlineLevel="1">
      <c r="B24" s="235" t="s">
        <v>85</v>
      </c>
      <c r="C24" s="63" t="s">
        <v>152</v>
      </c>
      <c r="D24" s="86"/>
      <c r="E24" s="87"/>
      <c r="F24" s="86">
        <f t="shared" si="0"/>
        <v>4</v>
      </c>
      <c r="G24" s="86">
        <v>20</v>
      </c>
    </row>
    <row r="25" spans="2:37" outlineLevel="1">
      <c r="B25" s="236" t="s">
        <v>86</v>
      </c>
      <c r="C25" s="63" t="s">
        <v>152</v>
      </c>
      <c r="D25" s="86"/>
      <c r="E25" s="87"/>
      <c r="F25" s="86">
        <f t="shared" si="0"/>
        <v>4</v>
      </c>
      <c r="G25" s="86">
        <v>20</v>
      </c>
    </row>
    <row r="26" spans="2:37" outlineLevel="1">
      <c r="B26" s="235" t="s">
        <v>87</v>
      </c>
      <c r="C26" s="63" t="s">
        <v>152</v>
      </c>
      <c r="D26" s="86"/>
      <c r="E26" s="87"/>
      <c r="F26" s="86">
        <f t="shared" si="0"/>
        <v>4</v>
      </c>
      <c r="G26" s="86">
        <v>20</v>
      </c>
    </row>
    <row r="27" spans="2:37" outlineLevel="1">
      <c r="B27" s="236" t="s">
        <v>88</v>
      </c>
      <c r="C27" s="63" t="s">
        <v>152</v>
      </c>
      <c r="D27" s="86"/>
      <c r="E27" s="87"/>
      <c r="F27" s="86">
        <f t="shared" si="0"/>
        <v>4</v>
      </c>
      <c r="G27" s="86">
        <v>20</v>
      </c>
    </row>
    <row r="28" spans="2:37" ht="15" customHeight="1"/>
    <row r="29" spans="2:37" ht="15.6">
      <c r="B29" s="270" t="s">
        <v>97</v>
      </c>
      <c r="C29" s="270"/>
      <c r="D29" s="270"/>
      <c r="E29" s="270"/>
      <c r="F29" s="270"/>
      <c r="G29" s="270"/>
    </row>
    <row r="30" spans="2:37" ht="5.45" customHeight="1" outlineLevel="1">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row>
    <row r="31" spans="2:37" outlineLevel="1">
      <c r="B31" s="309"/>
      <c r="C31" s="316" t="s">
        <v>94</v>
      </c>
      <c r="D31" s="289" t="s">
        <v>120</v>
      </c>
      <c r="E31" s="305"/>
      <c r="F31" s="289" t="s">
        <v>121</v>
      </c>
      <c r="G31" s="305"/>
    </row>
    <row r="32" spans="2:37" outlineLevel="1">
      <c r="B32" s="310"/>
      <c r="C32" s="317"/>
      <c r="D32" s="289" t="str">
        <f>($C$3-5)&amp;" - "&amp;($C$3-1)</f>
        <v>2019 - 2023</v>
      </c>
      <c r="E32" s="305"/>
      <c r="F32" s="289" t="str">
        <f>$C$3&amp;" - "&amp;$E$3</f>
        <v>2024 - 2028</v>
      </c>
      <c r="G32" s="305"/>
    </row>
    <row r="33" spans="2:7" ht="29.1" outlineLevel="1">
      <c r="B33" s="311"/>
      <c r="C33" s="318"/>
      <c r="D33" s="81" t="s">
        <v>150</v>
      </c>
      <c r="E33" s="85" t="s">
        <v>151</v>
      </c>
      <c r="F33" s="81" t="s">
        <v>150</v>
      </c>
      <c r="G33" s="85" t="s">
        <v>151</v>
      </c>
    </row>
    <row r="34" spans="2:7" outlineLevel="1">
      <c r="B34" s="235" t="s">
        <v>75</v>
      </c>
      <c r="C34" s="63" t="s">
        <v>152</v>
      </c>
      <c r="D34" s="86"/>
      <c r="E34" s="87"/>
      <c r="F34" s="86">
        <f>G34*0.2</f>
        <v>2.4000000000000004</v>
      </c>
      <c r="G34" s="87">
        <v>12</v>
      </c>
    </row>
    <row r="35" spans="2:7" outlineLevel="1">
      <c r="B35" s="236" t="s">
        <v>76</v>
      </c>
      <c r="C35" s="63" t="s">
        <v>152</v>
      </c>
      <c r="D35" s="86"/>
      <c r="E35" s="87"/>
      <c r="F35" s="86">
        <f t="shared" ref="F35:F47" si="1">G35*0.2</f>
        <v>2.4000000000000004</v>
      </c>
      <c r="G35" s="87">
        <v>12</v>
      </c>
    </row>
    <row r="36" spans="2:7" outlineLevel="1">
      <c r="B36" s="237" t="s">
        <v>77</v>
      </c>
      <c r="C36" s="63" t="s">
        <v>152</v>
      </c>
      <c r="D36" s="86"/>
      <c r="E36" s="87"/>
      <c r="F36" s="86">
        <f t="shared" si="1"/>
        <v>2.4000000000000004</v>
      </c>
      <c r="G36" s="87">
        <v>12</v>
      </c>
    </row>
    <row r="37" spans="2:7" outlineLevel="1">
      <c r="B37" s="238" t="s">
        <v>78</v>
      </c>
      <c r="C37" s="63" t="s">
        <v>152</v>
      </c>
      <c r="D37" s="86"/>
      <c r="E37" s="87"/>
      <c r="F37" s="86">
        <f t="shared" si="1"/>
        <v>2.4000000000000004</v>
      </c>
      <c r="G37" s="87">
        <v>12</v>
      </c>
    </row>
    <row r="38" spans="2:7" outlineLevel="1">
      <c r="B38" s="238" t="s">
        <v>79</v>
      </c>
      <c r="C38" s="63" t="s">
        <v>152</v>
      </c>
      <c r="D38" s="86"/>
      <c r="E38" s="87"/>
      <c r="F38" s="86">
        <f t="shared" si="1"/>
        <v>2.4000000000000004</v>
      </c>
      <c r="G38" s="87">
        <v>12</v>
      </c>
    </row>
    <row r="39" spans="2:7" outlineLevel="1">
      <c r="B39" s="238" t="s">
        <v>80</v>
      </c>
      <c r="C39" s="63" t="s">
        <v>152</v>
      </c>
      <c r="D39" s="86"/>
      <c r="E39" s="87"/>
      <c r="F39" s="86">
        <f t="shared" si="1"/>
        <v>2.4000000000000004</v>
      </c>
      <c r="G39" s="87">
        <v>12</v>
      </c>
    </row>
    <row r="40" spans="2:7" outlineLevel="1">
      <c r="B40" s="238" t="s">
        <v>81</v>
      </c>
      <c r="C40" s="63" t="s">
        <v>152</v>
      </c>
      <c r="D40" s="86"/>
      <c r="E40" s="87"/>
      <c r="F40" s="86">
        <f t="shared" si="1"/>
        <v>2.4000000000000004</v>
      </c>
      <c r="G40" s="87">
        <v>12</v>
      </c>
    </row>
    <row r="41" spans="2:7" outlineLevel="1">
      <c r="B41" s="236" t="s">
        <v>82</v>
      </c>
      <c r="C41" s="63" t="s">
        <v>152</v>
      </c>
      <c r="D41" s="86"/>
      <c r="E41" s="87"/>
      <c r="F41" s="86">
        <f t="shared" si="1"/>
        <v>2.4000000000000004</v>
      </c>
      <c r="G41" s="87">
        <v>12</v>
      </c>
    </row>
    <row r="42" spans="2:7" outlineLevel="1">
      <c r="B42" s="235" t="s">
        <v>83</v>
      </c>
      <c r="C42" s="63" t="s">
        <v>152</v>
      </c>
      <c r="D42" s="86"/>
      <c r="E42" s="87"/>
      <c r="F42" s="86">
        <f t="shared" si="1"/>
        <v>2.4000000000000004</v>
      </c>
      <c r="G42" s="87">
        <v>12</v>
      </c>
    </row>
    <row r="43" spans="2:7" outlineLevel="1">
      <c r="B43" s="236" t="s">
        <v>84</v>
      </c>
      <c r="C43" s="63" t="s">
        <v>152</v>
      </c>
      <c r="D43" s="86"/>
      <c r="E43" s="87"/>
      <c r="F43" s="86">
        <f t="shared" si="1"/>
        <v>2.4000000000000004</v>
      </c>
      <c r="G43" s="87">
        <v>12</v>
      </c>
    </row>
    <row r="44" spans="2:7" outlineLevel="1">
      <c r="B44" s="235" t="s">
        <v>85</v>
      </c>
      <c r="C44" s="63" t="s">
        <v>152</v>
      </c>
      <c r="D44" s="86"/>
      <c r="E44" s="87"/>
      <c r="F44" s="86">
        <f t="shared" si="1"/>
        <v>2.4000000000000004</v>
      </c>
      <c r="G44" s="87">
        <v>12</v>
      </c>
    </row>
    <row r="45" spans="2:7" outlineLevel="1">
      <c r="B45" s="236" t="s">
        <v>86</v>
      </c>
      <c r="C45" s="63" t="s">
        <v>152</v>
      </c>
      <c r="D45" s="86"/>
      <c r="E45" s="87"/>
      <c r="F45" s="86">
        <f t="shared" si="1"/>
        <v>2.4000000000000004</v>
      </c>
      <c r="G45" s="87">
        <v>12</v>
      </c>
    </row>
    <row r="46" spans="2:7" outlineLevel="1">
      <c r="B46" s="235" t="s">
        <v>87</v>
      </c>
      <c r="C46" s="63" t="s">
        <v>152</v>
      </c>
      <c r="D46" s="86"/>
      <c r="E46" s="87"/>
      <c r="F46" s="86">
        <f t="shared" si="1"/>
        <v>2.4000000000000004</v>
      </c>
      <c r="G46" s="87">
        <v>12</v>
      </c>
    </row>
    <row r="47" spans="2:7" outlineLevel="1">
      <c r="B47" s="236" t="s">
        <v>88</v>
      </c>
      <c r="C47" s="63" t="s">
        <v>152</v>
      </c>
      <c r="D47" s="86"/>
      <c r="E47" s="87"/>
      <c r="F47" s="86">
        <f t="shared" si="1"/>
        <v>2.4000000000000004</v>
      </c>
      <c r="G47" s="87">
        <v>12</v>
      </c>
    </row>
    <row r="48" spans="2:7" ht="15" customHeight="1"/>
    <row r="49" spans="2:37" ht="15.6">
      <c r="B49" s="270" t="s">
        <v>98</v>
      </c>
      <c r="C49" s="270"/>
      <c r="D49" s="270"/>
      <c r="E49" s="270"/>
      <c r="F49" s="270"/>
      <c r="G49" s="270"/>
    </row>
    <row r="50" spans="2:37" ht="5.45" customHeight="1" outlineLevel="1">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row>
    <row r="51" spans="2:37" outlineLevel="1">
      <c r="B51" s="309"/>
      <c r="C51" s="316" t="s">
        <v>94</v>
      </c>
      <c r="D51" s="289" t="s">
        <v>120</v>
      </c>
      <c r="E51" s="305"/>
      <c r="F51" s="289" t="s">
        <v>121</v>
      </c>
      <c r="G51" s="305"/>
    </row>
    <row r="52" spans="2:37" outlineLevel="1">
      <c r="B52" s="310"/>
      <c r="C52" s="317"/>
      <c r="D52" s="289" t="str">
        <f>($C$3-5)&amp;" - "&amp;($C$3-1)</f>
        <v>2019 - 2023</v>
      </c>
      <c r="E52" s="305"/>
      <c r="F52" s="289" t="str">
        <f>$C$3&amp;" - "&amp;$E$3</f>
        <v>2024 - 2028</v>
      </c>
      <c r="G52" s="305"/>
    </row>
    <row r="53" spans="2:37" ht="29.1" outlineLevel="1">
      <c r="B53" s="311"/>
      <c r="C53" s="318"/>
      <c r="D53" s="81" t="s">
        <v>150</v>
      </c>
      <c r="E53" s="85" t="s">
        <v>151</v>
      </c>
      <c r="F53" s="81" t="s">
        <v>150</v>
      </c>
      <c r="G53" s="85" t="s">
        <v>151</v>
      </c>
    </row>
    <row r="54" spans="2:37" outlineLevel="1">
      <c r="B54" s="235" t="s">
        <v>75</v>
      </c>
      <c r="C54" s="63" t="s">
        <v>152</v>
      </c>
      <c r="D54" s="86"/>
      <c r="E54" s="87"/>
      <c r="F54" s="86">
        <f>G54*0.2</f>
        <v>18</v>
      </c>
      <c r="G54" s="86">
        <v>90</v>
      </c>
    </row>
    <row r="55" spans="2:37" outlineLevel="1">
      <c r="B55" s="236" t="s">
        <v>76</v>
      </c>
      <c r="C55" s="63" t="s">
        <v>152</v>
      </c>
      <c r="D55" s="86"/>
      <c r="E55" s="87"/>
      <c r="F55" s="86">
        <f t="shared" ref="F55:F67" si="2">G55*0.2</f>
        <v>18</v>
      </c>
      <c r="G55" s="86">
        <v>90</v>
      </c>
    </row>
    <row r="56" spans="2:37" outlineLevel="1">
      <c r="B56" s="237" t="s">
        <v>77</v>
      </c>
      <c r="C56" s="63" t="s">
        <v>152</v>
      </c>
      <c r="D56" s="86"/>
      <c r="E56" s="87"/>
      <c r="F56" s="86">
        <f t="shared" si="2"/>
        <v>18</v>
      </c>
      <c r="G56" s="86">
        <v>90</v>
      </c>
    </row>
    <row r="57" spans="2:37" outlineLevel="1">
      <c r="B57" s="238" t="s">
        <v>78</v>
      </c>
      <c r="C57" s="63" t="s">
        <v>152</v>
      </c>
      <c r="D57" s="86"/>
      <c r="E57" s="87"/>
      <c r="F57" s="86">
        <f t="shared" si="2"/>
        <v>18</v>
      </c>
      <c r="G57" s="86">
        <v>90</v>
      </c>
    </row>
    <row r="58" spans="2:37" outlineLevel="1">
      <c r="B58" s="238" t="s">
        <v>79</v>
      </c>
      <c r="C58" s="63" t="s">
        <v>152</v>
      </c>
      <c r="D58" s="86"/>
      <c r="E58" s="87"/>
      <c r="F58" s="86">
        <f t="shared" si="2"/>
        <v>18</v>
      </c>
      <c r="G58" s="86">
        <v>90</v>
      </c>
    </row>
    <row r="59" spans="2:37" outlineLevel="1">
      <c r="B59" s="238" t="s">
        <v>80</v>
      </c>
      <c r="C59" s="63" t="s">
        <v>152</v>
      </c>
      <c r="D59" s="86"/>
      <c r="E59" s="87"/>
      <c r="F59" s="86">
        <f t="shared" si="2"/>
        <v>18</v>
      </c>
      <c r="G59" s="86">
        <v>90</v>
      </c>
    </row>
    <row r="60" spans="2:37" outlineLevel="1">
      <c r="B60" s="238" t="s">
        <v>81</v>
      </c>
      <c r="C60" s="63" t="s">
        <v>152</v>
      </c>
      <c r="D60" s="86"/>
      <c r="E60" s="87"/>
      <c r="F60" s="86">
        <f t="shared" si="2"/>
        <v>18</v>
      </c>
      <c r="G60" s="86">
        <v>90</v>
      </c>
    </row>
    <row r="61" spans="2:37" outlineLevel="1">
      <c r="B61" s="236" t="s">
        <v>82</v>
      </c>
      <c r="C61" s="63" t="s">
        <v>152</v>
      </c>
      <c r="D61" s="86"/>
      <c r="E61" s="87"/>
      <c r="F61" s="86">
        <f t="shared" si="2"/>
        <v>18</v>
      </c>
      <c r="G61" s="86">
        <v>90</v>
      </c>
    </row>
    <row r="62" spans="2:37" outlineLevel="1">
      <c r="B62" s="235" t="s">
        <v>83</v>
      </c>
      <c r="C62" s="63" t="s">
        <v>152</v>
      </c>
      <c r="D62" s="86"/>
      <c r="E62" s="87"/>
      <c r="F62" s="86">
        <f t="shared" si="2"/>
        <v>18</v>
      </c>
      <c r="G62" s="86">
        <v>90</v>
      </c>
    </row>
    <row r="63" spans="2:37" outlineLevel="1">
      <c r="B63" s="236" t="s">
        <v>84</v>
      </c>
      <c r="C63" s="63" t="s">
        <v>152</v>
      </c>
      <c r="D63" s="86"/>
      <c r="E63" s="87"/>
      <c r="F63" s="86">
        <f t="shared" si="2"/>
        <v>18</v>
      </c>
      <c r="G63" s="86">
        <v>90</v>
      </c>
    </row>
    <row r="64" spans="2:37" outlineLevel="1">
      <c r="B64" s="235" t="s">
        <v>85</v>
      </c>
      <c r="C64" s="63" t="s">
        <v>152</v>
      </c>
      <c r="D64" s="86"/>
      <c r="E64" s="87"/>
      <c r="F64" s="86">
        <f t="shared" si="2"/>
        <v>18</v>
      </c>
      <c r="G64" s="86">
        <v>90</v>
      </c>
    </row>
    <row r="65" spans="2:37" outlineLevel="1">
      <c r="B65" s="236" t="s">
        <v>86</v>
      </c>
      <c r="C65" s="63" t="s">
        <v>152</v>
      </c>
      <c r="D65" s="86"/>
      <c r="E65" s="87"/>
      <c r="F65" s="86">
        <f t="shared" si="2"/>
        <v>18</v>
      </c>
      <c r="G65" s="86">
        <v>90</v>
      </c>
    </row>
    <row r="66" spans="2:37" outlineLevel="1">
      <c r="B66" s="235" t="s">
        <v>87</v>
      </c>
      <c r="C66" s="63" t="s">
        <v>152</v>
      </c>
      <c r="D66" s="86"/>
      <c r="E66" s="87"/>
      <c r="F66" s="86">
        <f t="shared" si="2"/>
        <v>18</v>
      </c>
      <c r="G66" s="86">
        <v>90</v>
      </c>
    </row>
    <row r="67" spans="2:37" outlineLevel="1">
      <c r="B67" s="236" t="s">
        <v>88</v>
      </c>
      <c r="C67" s="63" t="s">
        <v>152</v>
      </c>
      <c r="D67" s="86"/>
      <c r="E67" s="87"/>
      <c r="F67" s="86">
        <f t="shared" si="2"/>
        <v>18</v>
      </c>
      <c r="G67" s="86">
        <v>90</v>
      </c>
    </row>
    <row r="69" spans="2:37" ht="15.6">
      <c r="B69" s="270" t="s">
        <v>99</v>
      </c>
      <c r="C69" s="270"/>
      <c r="D69" s="270"/>
      <c r="E69" s="270"/>
      <c r="F69" s="270"/>
      <c r="G69" s="270"/>
    </row>
    <row r="70" spans="2:37" ht="5.45" customHeight="1" outlineLevel="1">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row>
    <row r="71" spans="2:37" outlineLevel="1">
      <c r="B71" s="309"/>
      <c r="C71" s="316" t="s">
        <v>94</v>
      </c>
      <c r="D71" s="289" t="s">
        <v>120</v>
      </c>
      <c r="E71" s="305"/>
      <c r="F71" s="289" t="s">
        <v>121</v>
      </c>
      <c r="G71" s="305"/>
    </row>
    <row r="72" spans="2:37" outlineLevel="1">
      <c r="B72" s="310"/>
      <c r="C72" s="317"/>
      <c r="D72" s="289" t="str">
        <f>($C$3-5)&amp;" - "&amp;($C$3-1)</f>
        <v>2019 - 2023</v>
      </c>
      <c r="E72" s="305"/>
      <c r="F72" s="289" t="str">
        <f>$C$3&amp;" - "&amp;$E$3</f>
        <v>2024 - 2028</v>
      </c>
      <c r="G72" s="305"/>
    </row>
    <row r="73" spans="2:37" ht="29.1" outlineLevel="1">
      <c r="B73" s="311"/>
      <c r="C73" s="318"/>
      <c r="D73" s="81" t="s">
        <v>150</v>
      </c>
      <c r="E73" s="85" t="s">
        <v>151</v>
      </c>
      <c r="F73" s="81" t="s">
        <v>150</v>
      </c>
      <c r="G73" s="85" t="s">
        <v>151</v>
      </c>
    </row>
    <row r="74" spans="2:37" outlineLevel="1">
      <c r="B74" s="235" t="s">
        <v>75</v>
      </c>
      <c r="C74" s="63" t="s">
        <v>152</v>
      </c>
      <c r="D74" s="86"/>
      <c r="E74" s="87"/>
      <c r="F74" s="86">
        <f>G74*0.2</f>
        <v>1600</v>
      </c>
      <c r="G74" s="86">
        <v>8000</v>
      </c>
    </row>
    <row r="75" spans="2:37" outlineLevel="1">
      <c r="B75" s="236" t="s">
        <v>76</v>
      </c>
      <c r="C75" s="63" t="s">
        <v>152</v>
      </c>
      <c r="D75" s="86"/>
      <c r="E75" s="87"/>
      <c r="F75" s="86">
        <f t="shared" ref="F75:F87" si="3">G75*0.2</f>
        <v>1600</v>
      </c>
      <c r="G75" s="86">
        <v>8000</v>
      </c>
    </row>
    <row r="76" spans="2:37" outlineLevel="1">
      <c r="B76" s="237" t="s">
        <v>77</v>
      </c>
      <c r="C76" s="63" t="s">
        <v>152</v>
      </c>
      <c r="D76" s="86"/>
      <c r="E76" s="87"/>
      <c r="F76" s="86">
        <f t="shared" si="3"/>
        <v>1600</v>
      </c>
      <c r="G76" s="86">
        <v>8000</v>
      </c>
    </row>
    <row r="77" spans="2:37" outlineLevel="1">
      <c r="B77" s="238" t="s">
        <v>78</v>
      </c>
      <c r="C77" s="63" t="s">
        <v>152</v>
      </c>
      <c r="D77" s="86"/>
      <c r="E77" s="87"/>
      <c r="F77" s="86">
        <f t="shared" si="3"/>
        <v>1600</v>
      </c>
      <c r="G77" s="86">
        <v>8000</v>
      </c>
    </row>
    <row r="78" spans="2:37" outlineLevel="1">
      <c r="B78" s="238" t="s">
        <v>79</v>
      </c>
      <c r="C78" s="63" t="s">
        <v>152</v>
      </c>
      <c r="D78" s="86"/>
      <c r="E78" s="87"/>
      <c r="F78" s="86">
        <f t="shared" si="3"/>
        <v>1600</v>
      </c>
      <c r="G78" s="86">
        <v>8000</v>
      </c>
    </row>
    <row r="79" spans="2:37" outlineLevel="1">
      <c r="B79" s="238" t="s">
        <v>80</v>
      </c>
      <c r="C79" s="63" t="s">
        <v>152</v>
      </c>
      <c r="D79" s="86"/>
      <c r="E79" s="87"/>
      <c r="F79" s="86">
        <f t="shared" si="3"/>
        <v>1600</v>
      </c>
      <c r="G79" s="86">
        <v>8000</v>
      </c>
    </row>
    <row r="80" spans="2:37" outlineLevel="1">
      <c r="B80" s="238" t="s">
        <v>81</v>
      </c>
      <c r="C80" s="63" t="s">
        <v>152</v>
      </c>
      <c r="D80" s="86"/>
      <c r="E80" s="87"/>
      <c r="F80" s="86">
        <f t="shared" si="3"/>
        <v>1600</v>
      </c>
      <c r="G80" s="86">
        <v>8000</v>
      </c>
    </row>
    <row r="81" spans="2:37" outlineLevel="1">
      <c r="B81" s="236" t="s">
        <v>82</v>
      </c>
      <c r="C81" s="63" t="s">
        <v>152</v>
      </c>
      <c r="D81" s="86"/>
      <c r="E81" s="87"/>
      <c r="F81" s="86">
        <f t="shared" si="3"/>
        <v>1600</v>
      </c>
      <c r="G81" s="86">
        <v>8000</v>
      </c>
    </row>
    <row r="82" spans="2:37" outlineLevel="1">
      <c r="B82" s="235" t="s">
        <v>83</v>
      </c>
      <c r="C82" s="63" t="s">
        <v>152</v>
      </c>
      <c r="D82" s="86"/>
      <c r="E82" s="87"/>
      <c r="F82" s="86">
        <f t="shared" si="3"/>
        <v>1600</v>
      </c>
      <c r="G82" s="86">
        <v>8000</v>
      </c>
    </row>
    <row r="83" spans="2:37" outlineLevel="1">
      <c r="B83" s="236" t="s">
        <v>84</v>
      </c>
      <c r="C83" s="63" t="s">
        <v>152</v>
      </c>
      <c r="D83" s="86"/>
      <c r="E83" s="87"/>
      <c r="F83" s="86">
        <f t="shared" si="3"/>
        <v>1600</v>
      </c>
      <c r="G83" s="86">
        <v>8000</v>
      </c>
    </row>
    <row r="84" spans="2:37" outlineLevel="1">
      <c r="B84" s="235" t="s">
        <v>85</v>
      </c>
      <c r="C84" s="63" t="s">
        <v>152</v>
      </c>
      <c r="D84" s="86"/>
      <c r="E84" s="87"/>
      <c r="F84" s="86">
        <f t="shared" si="3"/>
        <v>1600</v>
      </c>
      <c r="G84" s="86">
        <v>8000</v>
      </c>
    </row>
    <row r="85" spans="2:37" outlineLevel="1">
      <c r="B85" s="236" t="s">
        <v>86</v>
      </c>
      <c r="C85" s="63" t="s">
        <v>152</v>
      </c>
      <c r="D85" s="86"/>
      <c r="E85" s="87"/>
      <c r="F85" s="86">
        <f t="shared" si="3"/>
        <v>1600</v>
      </c>
      <c r="G85" s="86">
        <v>8000</v>
      </c>
    </row>
    <row r="86" spans="2:37" outlineLevel="1">
      <c r="B86" s="235" t="s">
        <v>87</v>
      </c>
      <c r="C86" s="63" t="s">
        <v>152</v>
      </c>
      <c r="D86" s="86"/>
      <c r="E86" s="87"/>
      <c r="F86" s="86">
        <f t="shared" si="3"/>
        <v>1600</v>
      </c>
      <c r="G86" s="86">
        <v>8000</v>
      </c>
    </row>
    <row r="87" spans="2:37" outlineLevel="1">
      <c r="B87" s="236" t="s">
        <v>88</v>
      </c>
      <c r="C87" s="63" t="s">
        <v>152</v>
      </c>
      <c r="D87" s="86"/>
      <c r="E87" s="87"/>
      <c r="F87" s="86">
        <f t="shared" si="3"/>
        <v>1600</v>
      </c>
      <c r="G87" s="86">
        <v>8000</v>
      </c>
    </row>
    <row r="89" spans="2:37" ht="15.6">
      <c r="B89" s="270" t="s">
        <v>100</v>
      </c>
      <c r="C89" s="270"/>
      <c r="D89" s="270"/>
      <c r="E89" s="270"/>
      <c r="F89" s="270"/>
      <c r="G89" s="270"/>
    </row>
    <row r="90" spans="2:37" ht="5.45" customHeight="1" outlineLevel="1">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row>
    <row r="91" spans="2:37" outlineLevel="1">
      <c r="B91" s="319"/>
      <c r="C91" s="316" t="s">
        <v>94</v>
      </c>
      <c r="D91" s="289" t="s">
        <v>120</v>
      </c>
      <c r="E91" s="305"/>
      <c r="F91" s="289" t="s">
        <v>121</v>
      </c>
      <c r="G91" s="305"/>
    </row>
    <row r="92" spans="2:37" outlineLevel="1">
      <c r="B92" s="320"/>
      <c r="C92" s="317"/>
      <c r="D92" s="289" t="str">
        <f>($C$3-5)&amp;" - "&amp;($C$3-1)</f>
        <v>2019 - 2023</v>
      </c>
      <c r="E92" s="305"/>
      <c r="F92" s="289" t="str">
        <f>$C$3&amp;" - "&amp;$E$3</f>
        <v>2024 - 2028</v>
      </c>
      <c r="G92" s="305"/>
    </row>
    <row r="93" spans="2:37" ht="29.1" outlineLevel="1">
      <c r="B93" s="321"/>
      <c r="C93" s="318"/>
      <c r="D93" s="81" t="s">
        <v>150</v>
      </c>
      <c r="E93" s="85" t="s">
        <v>151</v>
      </c>
      <c r="F93" s="81" t="s">
        <v>150</v>
      </c>
      <c r="G93" s="85" t="s">
        <v>151</v>
      </c>
    </row>
    <row r="94" spans="2:37" outlineLevel="1">
      <c r="B94" s="235" t="s">
        <v>75</v>
      </c>
      <c r="C94" s="63" t="s">
        <v>152</v>
      </c>
      <c r="D94" s="86"/>
      <c r="E94" s="87"/>
      <c r="F94" s="86">
        <f>G94*0.2</f>
        <v>700</v>
      </c>
      <c r="G94" s="86">
        <v>3500</v>
      </c>
    </row>
    <row r="95" spans="2:37" outlineLevel="1">
      <c r="B95" s="236" t="s">
        <v>76</v>
      </c>
      <c r="C95" s="63" t="s">
        <v>152</v>
      </c>
      <c r="D95" s="86"/>
      <c r="E95" s="87"/>
      <c r="F95" s="86">
        <f t="shared" ref="F95:F107" si="4">G95*0.2</f>
        <v>700</v>
      </c>
      <c r="G95" s="86">
        <v>3500</v>
      </c>
    </row>
    <row r="96" spans="2:37" outlineLevel="1">
      <c r="B96" s="237" t="s">
        <v>77</v>
      </c>
      <c r="C96" s="63" t="s">
        <v>152</v>
      </c>
      <c r="D96" s="86"/>
      <c r="E96" s="87"/>
      <c r="F96" s="86">
        <f t="shared" si="4"/>
        <v>700</v>
      </c>
      <c r="G96" s="86">
        <v>3500</v>
      </c>
    </row>
    <row r="97" spans="2:37" outlineLevel="1">
      <c r="B97" s="238" t="s">
        <v>78</v>
      </c>
      <c r="C97" s="63" t="s">
        <v>152</v>
      </c>
      <c r="D97" s="86"/>
      <c r="E97" s="87"/>
      <c r="F97" s="86">
        <f t="shared" si="4"/>
        <v>700</v>
      </c>
      <c r="G97" s="86">
        <v>3500</v>
      </c>
    </row>
    <row r="98" spans="2:37" outlineLevel="1">
      <c r="B98" s="250" t="s">
        <v>79</v>
      </c>
      <c r="C98" s="63" t="s">
        <v>152</v>
      </c>
      <c r="D98" s="86"/>
      <c r="E98" s="87"/>
      <c r="F98" s="86">
        <f t="shared" si="4"/>
        <v>700</v>
      </c>
      <c r="G98" s="86">
        <v>3500</v>
      </c>
    </row>
    <row r="99" spans="2:37" outlineLevel="1">
      <c r="B99" s="238" t="s">
        <v>80</v>
      </c>
      <c r="C99" s="63" t="s">
        <v>152</v>
      </c>
      <c r="D99" s="86"/>
      <c r="E99" s="87"/>
      <c r="F99" s="86">
        <f t="shared" si="4"/>
        <v>700</v>
      </c>
      <c r="G99" s="86">
        <v>3500</v>
      </c>
    </row>
    <row r="100" spans="2:37" outlineLevel="1">
      <c r="B100" s="238" t="s">
        <v>81</v>
      </c>
      <c r="C100" s="63" t="s">
        <v>152</v>
      </c>
      <c r="D100" s="86"/>
      <c r="E100" s="87"/>
      <c r="F100" s="86">
        <f t="shared" si="4"/>
        <v>700</v>
      </c>
      <c r="G100" s="86">
        <v>3500</v>
      </c>
    </row>
    <row r="101" spans="2:37" outlineLevel="1">
      <c r="B101" s="236" t="s">
        <v>82</v>
      </c>
      <c r="C101" s="63" t="s">
        <v>152</v>
      </c>
      <c r="D101" s="86"/>
      <c r="E101" s="87"/>
      <c r="F101" s="86">
        <f t="shared" si="4"/>
        <v>700</v>
      </c>
      <c r="G101" s="86">
        <v>3500</v>
      </c>
    </row>
    <row r="102" spans="2:37" outlineLevel="1">
      <c r="B102" s="235" t="s">
        <v>83</v>
      </c>
      <c r="C102" s="63" t="s">
        <v>152</v>
      </c>
      <c r="D102" s="86"/>
      <c r="E102" s="87"/>
      <c r="F102" s="86">
        <f t="shared" si="4"/>
        <v>700</v>
      </c>
      <c r="G102" s="86">
        <v>3500</v>
      </c>
    </row>
    <row r="103" spans="2:37" outlineLevel="1">
      <c r="B103" s="236" t="s">
        <v>84</v>
      </c>
      <c r="C103" s="63" t="s">
        <v>152</v>
      </c>
      <c r="D103" s="86"/>
      <c r="E103" s="87"/>
      <c r="F103" s="86">
        <f t="shared" si="4"/>
        <v>700</v>
      </c>
      <c r="G103" s="86">
        <v>3500</v>
      </c>
    </row>
    <row r="104" spans="2:37" outlineLevel="1">
      <c r="B104" s="235" t="s">
        <v>85</v>
      </c>
      <c r="C104" s="63" t="s">
        <v>152</v>
      </c>
      <c r="D104" s="86"/>
      <c r="E104" s="87"/>
      <c r="F104" s="86">
        <f t="shared" si="4"/>
        <v>700</v>
      </c>
      <c r="G104" s="86">
        <v>3500</v>
      </c>
    </row>
    <row r="105" spans="2:37" outlineLevel="1">
      <c r="B105" s="236" t="s">
        <v>86</v>
      </c>
      <c r="C105" s="63" t="s">
        <v>152</v>
      </c>
      <c r="D105" s="86"/>
      <c r="E105" s="87"/>
      <c r="F105" s="86">
        <f t="shared" si="4"/>
        <v>700</v>
      </c>
      <c r="G105" s="86">
        <v>3500</v>
      </c>
    </row>
    <row r="106" spans="2:37" outlineLevel="1">
      <c r="B106" s="235" t="s">
        <v>87</v>
      </c>
      <c r="C106" s="63" t="s">
        <v>152</v>
      </c>
      <c r="D106" s="86"/>
      <c r="E106" s="87"/>
      <c r="F106" s="86">
        <f t="shared" si="4"/>
        <v>700</v>
      </c>
      <c r="G106" s="86">
        <v>3500</v>
      </c>
    </row>
    <row r="107" spans="2:37" outlineLevel="1">
      <c r="B107" s="236" t="s">
        <v>88</v>
      </c>
      <c r="C107" s="63" t="s">
        <v>152</v>
      </c>
      <c r="D107" s="86"/>
      <c r="E107" s="87"/>
      <c r="F107" s="86">
        <f t="shared" si="4"/>
        <v>700</v>
      </c>
      <c r="G107" s="86">
        <v>3500</v>
      </c>
    </row>
    <row r="108" spans="2:37" ht="15" customHeight="1"/>
    <row r="109" spans="2:37" ht="15.6">
      <c r="B109" s="270" t="s">
        <v>101</v>
      </c>
      <c r="C109" s="270"/>
      <c r="D109" s="270"/>
      <c r="E109" s="270"/>
      <c r="F109" s="270"/>
      <c r="G109" s="270"/>
    </row>
    <row r="110" spans="2:37" ht="5.45" customHeight="1" outlineLevel="1">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row>
    <row r="111" spans="2:37" outlineLevel="1">
      <c r="B111" s="309"/>
      <c r="C111" s="316" t="s">
        <v>94</v>
      </c>
      <c r="D111" s="289" t="s">
        <v>120</v>
      </c>
      <c r="E111" s="305"/>
      <c r="F111" s="289" t="s">
        <v>121</v>
      </c>
      <c r="G111" s="305"/>
    </row>
    <row r="112" spans="2:37" outlineLevel="1">
      <c r="B112" s="310"/>
      <c r="C112" s="317"/>
      <c r="D112" s="289" t="str">
        <f>($C$3-5)&amp;" - "&amp;($C$3-1)</f>
        <v>2019 - 2023</v>
      </c>
      <c r="E112" s="305"/>
      <c r="F112" s="289" t="str">
        <f>$C$3&amp;" - "&amp;$E$3</f>
        <v>2024 - 2028</v>
      </c>
      <c r="G112" s="305"/>
    </row>
    <row r="113" spans="2:7" ht="29.1" outlineLevel="1">
      <c r="B113" s="311"/>
      <c r="C113" s="318"/>
      <c r="D113" s="81" t="s">
        <v>150</v>
      </c>
      <c r="E113" s="85" t="s">
        <v>151</v>
      </c>
      <c r="F113" s="81" t="s">
        <v>150</v>
      </c>
      <c r="G113" s="85" t="s">
        <v>151</v>
      </c>
    </row>
    <row r="114" spans="2:7" outlineLevel="1">
      <c r="B114" s="235" t="s">
        <v>75</v>
      </c>
      <c r="C114" s="63" t="s">
        <v>152</v>
      </c>
      <c r="D114" s="86"/>
      <c r="E114" s="87"/>
      <c r="F114" s="86">
        <f>G114*0.2</f>
        <v>700</v>
      </c>
      <c r="G114" s="86">
        <v>3500</v>
      </c>
    </row>
    <row r="115" spans="2:7" outlineLevel="1">
      <c r="B115" s="236" t="s">
        <v>76</v>
      </c>
      <c r="C115" s="63" t="s">
        <v>152</v>
      </c>
      <c r="D115" s="86"/>
      <c r="E115" s="87"/>
      <c r="F115" s="86">
        <f t="shared" ref="F115:F127" si="5">G115*0.2</f>
        <v>700</v>
      </c>
      <c r="G115" s="86">
        <v>3500</v>
      </c>
    </row>
    <row r="116" spans="2:7" outlineLevel="1">
      <c r="B116" s="237" t="s">
        <v>77</v>
      </c>
      <c r="C116" s="63" t="s">
        <v>152</v>
      </c>
      <c r="D116" s="86"/>
      <c r="E116" s="87"/>
      <c r="F116" s="86">
        <f t="shared" si="5"/>
        <v>700</v>
      </c>
      <c r="G116" s="86">
        <v>3500</v>
      </c>
    </row>
    <row r="117" spans="2:7" outlineLevel="1">
      <c r="B117" s="238" t="s">
        <v>78</v>
      </c>
      <c r="C117" s="63" t="s">
        <v>152</v>
      </c>
      <c r="D117" s="86"/>
      <c r="E117" s="87"/>
      <c r="F117" s="86">
        <f t="shared" si="5"/>
        <v>700</v>
      </c>
      <c r="G117" s="86">
        <v>3500</v>
      </c>
    </row>
    <row r="118" spans="2:7" outlineLevel="1">
      <c r="B118" s="238" t="s">
        <v>79</v>
      </c>
      <c r="C118" s="63" t="s">
        <v>152</v>
      </c>
      <c r="D118" s="86"/>
      <c r="E118" s="87"/>
      <c r="F118" s="86">
        <f t="shared" si="5"/>
        <v>700</v>
      </c>
      <c r="G118" s="86">
        <v>3500</v>
      </c>
    </row>
    <row r="119" spans="2:7" outlineLevel="1">
      <c r="B119" s="238" t="s">
        <v>80</v>
      </c>
      <c r="C119" s="63" t="s">
        <v>152</v>
      </c>
      <c r="D119" s="86"/>
      <c r="E119" s="87"/>
      <c r="F119" s="86">
        <f t="shared" si="5"/>
        <v>700</v>
      </c>
      <c r="G119" s="86">
        <v>3500</v>
      </c>
    </row>
    <row r="120" spans="2:7" outlineLevel="1">
      <c r="B120" s="238" t="s">
        <v>81</v>
      </c>
      <c r="C120" s="63" t="s">
        <v>152</v>
      </c>
      <c r="D120" s="86"/>
      <c r="E120" s="87"/>
      <c r="F120" s="86">
        <f t="shared" si="5"/>
        <v>700</v>
      </c>
      <c r="G120" s="86">
        <v>3500</v>
      </c>
    </row>
    <row r="121" spans="2:7" outlineLevel="1">
      <c r="B121" s="236" t="s">
        <v>82</v>
      </c>
      <c r="C121" s="63" t="s">
        <v>152</v>
      </c>
      <c r="D121" s="86"/>
      <c r="E121" s="87"/>
      <c r="F121" s="86">
        <f t="shared" si="5"/>
        <v>700</v>
      </c>
      <c r="G121" s="86">
        <v>3500</v>
      </c>
    </row>
    <row r="122" spans="2:7" outlineLevel="1">
      <c r="B122" s="235" t="s">
        <v>83</v>
      </c>
      <c r="C122" s="63" t="s">
        <v>152</v>
      </c>
      <c r="D122" s="86"/>
      <c r="E122" s="87"/>
      <c r="F122" s="86">
        <f t="shared" si="5"/>
        <v>700</v>
      </c>
      <c r="G122" s="86">
        <v>3500</v>
      </c>
    </row>
    <row r="123" spans="2:7" outlineLevel="1">
      <c r="B123" s="236" t="s">
        <v>84</v>
      </c>
      <c r="C123" s="63" t="s">
        <v>152</v>
      </c>
      <c r="D123" s="86"/>
      <c r="E123" s="87"/>
      <c r="F123" s="86">
        <f t="shared" si="5"/>
        <v>700</v>
      </c>
      <c r="G123" s="86">
        <v>3500</v>
      </c>
    </row>
    <row r="124" spans="2:7" outlineLevel="1">
      <c r="B124" s="235" t="s">
        <v>85</v>
      </c>
      <c r="C124" s="63" t="s">
        <v>152</v>
      </c>
      <c r="D124" s="86"/>
      <c r="E124" s="87"/>
      <c r="F124" s="86">
        <f t="shared" si="5"/>
        <v>700</v>
      </c>
      <c r="G124" s="86">
        <v>3500</v>
      </c>
    </row>
    <row r="125" spans="2:7" outlineLevel="1">
      <c r="B125" s="236" t="s">
        <v>86</v>
      </c>
      <c r="C125" s="63" t="s">
        <v>152</v>
      </c>
      <c r="D125" s="86"/>
      <c r="E125" s="87"/>
      <c r="F125" s="86">
        <f t="shared" si="5"/>
        <v>700</v>
      </c>
      <c r="G125" s="86">
        <v>3500</v>
      </c>
    </row>
    <row r="126" spans="2:7" outlineLevel="1">
      <c r="B126" s="235" t="s">
        <v>87</v>
      </c>
      <c r="C126" s="63" t="s">
        <v>152</v>
      </c>
      <c r="D126" s="86"/>
      <c r="E126" s="87"/>
      <c r="F126" s="86">
        <f t="shared" si="5"/>
        <v>700</v>
      </c>
      <c r="G126" s="86">
        <v>3500</v>
      </c>
    </row>
    <row r="127" spans="2:7" outlineLevel="1">
      <c r="B127" s="236" t="s">
        <v>88</v>
      </c>
      <c r="C127" s="63" t="s">
        <v>152</v>
      </c>
      <c r="D127" s="86"/>
      <c r="E127" s="87"/>
      <c r="F127" s="86">
        <f t="shared" si="5"/>
        <v>700</v>
      </c>
      <c r="G127" s="86">
        <v>3500</v>
      </c>
    </row>
    <row r="129" spans="2:2">
      <c r="B129" s="17"/>
    </row>
    <row r="130" spans="2:2">
      <c r="B130" s="17"/>
    </row>
  </sheetData>
  <mergeCells count="45">
    <mergeCell ref="D112:E112"/>
    <mergeCell ref="F112:G112"/>
    <mergeCell ref="B91:B93"/>
    <mergeCell ref="C91:C93"/>
    <mergeCell ref="D91:E91"/>
    <mergeCell ref="F91:G91"/>
    <mergeCell ref="B109:G109"/>
    <mergeCell ref="B111:B113"/>
    <mergeCell ref="C111:C113"/>
    <mergeCell ref="D111:E111"/>
    <mergeCell ref="F111:G111"/>
    <mergeCell ref="D72:E72"/>
    <mergeCell ref="F72:G72"/>
    <mergeCell ref="D92:E92"/>
    <mergeCell ref="F92:G92"/>
    <mergeCell ref="C2:G2"/>
    <mergeCell ref="B9:G9"/>
    <mergeCell ref="B29:G29"/>
    <mergeCell ref="B49:G49"/>
    <mergeCell ref="B69:G69"/>
    <mergeCell ref="B89:G89"/>
    <mergeCell ref="B71:B73"/>
    <mergeCell ref="C71:C73"/>
    <mergeCell ref="D71:E71"/>
    <mergeCell ref="F71:G71"/>
    <mergeCell ref="B51:B53"/>
    <mergeCell ref="C51:C53"/>
    <mergeCell ref="D52:E52"/>
    <mergeCell ref="F52:G52"/>
    <mergeCell ref="J2:L2"/>
    <mergeCell ref="D12:E12"/>
    <mergeCell ref="F12:G12"/>
    <mergeCell ref="F51:G51"/>
    <mergeCell ref="D31:E31"/>
    <mergeCell ref="F31:G31"/>
    <mergeCell ref="D51:E51"/>
    <mergeCell ref="D32:E32"/>
    <mergeCell ref="F32:G32"/>
    <mergeCell ref="B31:B33"/>
    <mergeCell ref="C31:C33"/>
    <mergeCell ref="B5:I5"/>
    <mergeCell ref="D11:E11"/>
    <mergeCell ref="F11:G11"/>
    <mergeCell ref="C11:C13"/>
    <mergeCell ref="B11:B13"/>
  </mergeCells>
  <hyperlinks>
    <hyperlink ref="J2" location="'Αρχική σελίδα'!A1" display="Πίσω στην αρχική σελίδα" xr:uid="{302C032D-A23A-44E6-8795-11A166E6126F}"/>
  </hyperlink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Fotis Thomaidis</dc:creator>
  <cp:keywords/>
  <dc:description/>
  <cp:lastModifiedBy>Belekou Violeta</cp:lastModifiedBy>
  <cp:revision/>
  <dcterms:created xsi:type="dcterms:W3CDTF">2021-04-23T06:42:23Z</dcterms:created>
  <dcterms:modified xsi:type="dcterms:W3CDTF">2024-03-09T17:06:44Z</dcterms:modified>
  <cp:category/>
  <cp:contentStatus/>
</cp:coreProperties>
</file>